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2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showInkAnnotation="0"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arcoPiccoli\Desktop\A.C. Cell\EXCEL 2013\F24\Versioni LITE\"/>
    </mc:Choice>
  </mc:AlternateContent>
  <bookViews>
    <workbookView xWindow="0" yWindow="135" windowWidth="9420" windowHeight="4500" tabRatio="870"/>
  </bookViews>
  <sheets>
    <sheet name="CONTRIBUENTE" sheetId="10" r:id="rId1"/>
    <sheet name="Sezione ERARIO" sheetId="11" r:id="rId2"/>
    <sheet name="Sezione INPS" sheetId="15" r:id="rId3"/>
    <sheet name="Sezione REGIONI" sheetId="16" r:id="rId4"/>
    <sheet name="Sezione IMU e trib. locali" sheetId="17" r:id="rId5"/>
    <sheet name="Sezione INAIL" sheetId="18" r:id="rId6"/>
    <sheet name="Sezione Altri Enti Prev.li" sheetId="19" r:id="rId7"/>
    <sheet name="F24" sheetId="12" r:id="rId8"/>
    <sheet name="Tabelle" sheetId="9" r:id="rId9"/>
  </sheets>
  <definedNames>
    <definedName name="_xlnm._FilterDatabase" localSheetId="6" hidden="1">'Sezione Altri Enti Prev.li'!$A$8:$S$8</definedName>
    <definedName name="_xlnm._FilterDatabase" localSheetId="1" hidden="1">'Sezione ERARIO'!$A$8:$AD$8</definedName>
    <definedName name="_xlnm._FilterDatabase" localSheetId="4" hidden="1">'Sezione IMU e trib. locali'!$A$8:$R$8</definedName>
    <definedName name="_xlnm._FilterDatabase" localSheetId="5" hidden="1">'Sezione INAIL'!$A$8:$O$8</definedName>
    <definedName name="_xlnm._FilterDatabase" localSheetId="2" hidden="1">'Sezione INPS'!$A$8:$Q$8</definedName>
    <definedName name="_xlnm._FilterDatabase" localSheetId="3" hidden="1">'Sezione REGIONI'!$A$8:$N$8</definedName>
    <definedName name="_xlnm.Print_Area" localSheetId="0">CONTRIBUENTE!$B$2:$P$86,CONTRIBUENTE!$B$97:$P$129</definedName>
    <definedName name="_xlnm.Print_Area" localSheetId="7">'F24'!$B$3:$BL$64</definedName>
    <definedName name="_xlnm.Print_Area" localSheetId="6">'Sezione Altri Enti Prev.li'!$A$2:$W$517</definedName>
    <definedName name="_xlnm.Print_Area" localSheetId="1">'Sezione ERARIO'!$A$2:$AH$1017</definedName>
    <definedName name="_xlnm.Print_Area" localSheetId="4">'Sezione IMU e trib. locali'!$A$2:$V$1017</definedName>
    <definedName name="_xlnm.Print_Area" localSheetId="5">'Sezione INAIL'!$A$2:$S$517</definedName>
    <definedName name="_xlnm.Print_Area" localSheetId="2">'Sezione INPS'!$A$2:$U$1017</definedName>
    <definedName name="_xlnm.Print_Area" localSheetId="3">'Sezione REGIONI'!$A$2:$R$1017</definedName>
    <definedName name="_xlnm.Print_Area" localSheetId="8">Tabelle!$B$2:$H$16</definedName>
    <definedName name="_xlnm.Print_Titles" localSheetId="6">'Sezione Altri Enti Prev.li'!$6:$8</definedName>
    <definedName name="_xlnm.Print_Titles" localSheetId="1">'Sezione ERARIO'!$A:$H,'Sezione ERARIO'!$6:$8</definedName>
    <definedName name="_xlnm.Print_Titles" localSheetId="4">'Sezione IMU e trib. locali'!$6:$8</definedName>
    <definedName name="_xlnm.Print_Titles" localSheetId="5">'Sezione INAIL'!$6:$8</definedName>
    <definedName name="_xlnm.Print_Titles" localSheetId="2">'Sezione INPS'!$6:$8</definedName>
    <definedName name="_xlnm.Print_Titles" localSheetId="3">'Sezione REGIONI'!$6:$8</definedName>
  </definedNames>
  <calcPr calcId="152511"/>
</workbook>
</file>

<file path=xl/calcChain.xml><?xml version="1.0" encoding="utf-8"?>
<calcChain xmlns="http://schemas.openxmlformats.org/spreadsheetml/2006/main">
  <c r="E165" i="10" l="1"/>
  <c r="C165" i="10" s="1"/>
  <c r="H530" i="18"/>
  <c r="G531" i="18"/>
  <c r="G532" i="18"/>
  <c r="G533" i="18"/>
  <c r="K153" i="10"/>
  <c r="G19" i="9" s="1"/>
  <c r="H1036" i="17"/>
  <c r="M1037" i="17" s="1"/>
  <c r="G1037" i="17"/>
  <c r="G1038" i="17"/>
  <c r="G1039" i="17"/>
  <c r="H1030" i="16"/>
  <c r="N1032" i="16" s="1"/>
  <c r="G1031" i="16"/>
  <c r="G1032" i="16"/>
  <c r="G1033" i="16"/>
  <c r="H1029" i="15"/>
  <c r="N1031" i="15" s="1"/>
  <c r="G1030" i="15"/>
  <c r="G1031" i="15"/>
  <c r="G1032" i="15"/>
  <c r="R1023" i="11"/>
  <c r="V1026" i="11" s="1"/>
  <c r="Q1024" i="11"/>
  <c r="Q1025" i="11"/>
  <c r="Q1026" i="11"/>
  <c r="J530" i="19"/>
  <c r="I531" i="19"/>
  <c r="I532" i="19"/>
  <c r="I533" i="19"/>
  <c r="J535" i="19"/>
  <c r="H535" i="18"/>
  <c r="H1041" i="17"/>
  <c r="H1035" i="16"/>
  <c r="H1034" i="15"/>
  <c r="L527" i="19"/>
  <c r="L526" i="19"/>
  <c r="K527" i="18"/>
  <c r="K526" i="18"/>
  <c r="K1033" i="17"/>
  <c r="K1032" i="17"/>
  <c r="L1027" i="16"/>
  <c r="L1026" i="16"/>
  <c r="J1027" i="15"/>
  <c r="J1026" i="15"/>
  <c r="AH11" i="11"/>
  <c r="AH12" i="11"/>
  <c r="AH13" i="11"/>
  <c r="AH14" i="11"/>
  <c r="AH15" i="11"/>
  <c r="AH16" i="11"/>
  <c r="AH17" i="11"/>
  <c r="AH18" i="11"/>
  <c r="AH19" i="11"/>
  <c r="AH20" i="11"/>
  <c r="AH21" i="11"/>
  <c r="AH22" i="11"/>
  <c r="AH23" i="11"/>
  <c r="AH24" i="11"/>
  <c r="AH25" i="11"/>
  <c r="AH26" i="11"/>
  <c r="AH27" i="11"/>
  <c r="AH28" i="11"/>
  <c r="AH29" i="11"/>
  <c r="AH30" i="11"/>
  <c r="AH31" i="11"/>
  <c r="AH32" i="11"/>
  <c r="AH33" i="11"/>
  <c r="AH34" i="11"/>
  <c r="AH35" i="11"/>
  <c r="AH36" i="11"/>
  <c r="AH37" i="11"/>
  <c r="AH38" i="11"/>
  <c r="AH39" i="11"/>
  <c r="AH40" i="11"/>
  <c r="AH41" i="11"/>
  <c r="AH42" i="11"/>
  <c r="AH43" i="11"/>
  <c r="AH44" i="11"/>
  <c r="AH45" i="11"/>
  <c r="AH46" i="11"/>
  <c r="AH47" i="11"/>
  <c r="AH48" i="11"/>
  <c r="AH49" i="11"/>
  <c r="AH50" i="11"/>
  <c r="AH51" i="11"/>
  <c r="AH52" i="11"/>
  <c r="AH53" i="11"/>
  <c r="AH54" i="11"/>
  <c r="AH55" i="11"/>
  <c r="AH56" i="11"/>
  <c r="AH57" i="11"/>
  <c r="AH58" i="11"/>
  <c r="AH59" i="11"/>
  <c r="AH60" i="11"/>
  <c r="AH61" i="11"/>
  <c r="AH62" i="11"/>
  <c r="AH63" i="11"/>
  <c r="AH64" i="11"/>
  <c r="AH65" i="11"/>
  <c r="AH66" i="11"/>
  <c r="AH67" i="11"/>
  <c r="AH68" i="11"/>
  <c r="AH69" i="11"/>
  <c r="AH70" i="11"/>
  <c r="AH71" i="11"/>
  <c r="AH72" i="11"/>
  <c r="AH73" i="11"/>
  <c r="AH74" i="11"/>
  <c r="AH75" i="11"/>
  <c r="AH76" i="11"/>
  <c r="AH77" i="11"/>
  <c r="AH78" i="11"/>
  <c r="AH79" i="11"/>
  <c r="AH80" i="11"/>
  <c r="AH81" i="11"/>
  <c r="AH82" i="11"/>
  <c r="AH83" i="11"/>
  <c r="AH84" i="11"/>
  <c r="AH85" i="11"/>
  <c r="AH86" i="11"/>
  <c r="AH87" i="11"/>
  <c r="AH88" i="11"/>
  <c r="AH89" i="11"/>
  <c r="AH90" i="11"/>
  <c r="AH91" i="11"/>
  <c r="AH92" i="11"/>
  <c r="AH93" i="11"/>
  <c r="AH94" i="11"/>
  <c r="AH95" i="11"/>
  <c r="AH96" i="11"/>
  <c r="AH97" i="11"/>
  <c r="AH98" i="11"/>
  <c r="AH99" i="11"/>
  <c r="AH100" i="11"/>
  <c r="AH101" i="11"/>
  <c r="AH102" i="11"/>
  <c r="AH103" i="11"/>
  <c r="AH104" i="11"/>
  <c r="AH105" i="11"/>
  <c r="AH106" i="11"/>
  <c r="AH107" i="11"/>
  <c r="AH108" i="11"/>
  <c r="AH109" i="11"/>
  <c r="AH110" i="11"/>
  <c r="AH111" i="11"/>
  <c r="AH112" i="11"/>
  <c r="AH113" i="11"/>
  <c r="AH114" i="11"/>
  <c r="AH115" i="11"/>
  <c r="AH116" i="11"/>
  <c r="AH117" i="11"/>
  <c r="AH118" i="11"/>
  <c r="AH119" i="11"/>
  <c r="AH120" i="11"/>
  <c r="AH121" i="11"/>
  <c r="AH122" i="11"/>
  <c r="AH123" i="11"/>
  <c r="AH124" i="11"/>
  <c r="AH125" i="11"/>
  <c r="AH126" i="11"/>
  <c r="AH127" i="11"/>
  <c r="AH128" i="11"/>
  <c r="AH129" i="11"/>
  <c r="AH130" i="11"/>
  <c r="AH131" i="11"/>
  <c r="AH132" i="11"/>
  <c r="AH133" i="11"/>
  <c r="AH134" i="11"/>
  <c r="AH135" i="11"/>
  <c r="AH136" i="11"/>
  <c r="AH137" i="11"/>
  <c r="AH138" i="11"/>
  <c r="AH139" i="11"/>
  <c r="AH140" i="11"/>
  <c r="AH141" i="11"/>
  <c r="AH142" i="11"/>
  <c r="AH143" i="11"/>
  <c r="AH144" i="11"/>
  <c r="AH145" i="11"/>
  <c r="AH146" i="11"/>
  <c r="AH147" i="11"/>
  <c r="AH148" i="11"/>
  <c r="AH149" i="11"/>
  <c r="AH150" i="11"/>
  <c r="AH151" i="11"/>
  <c r="AH152" i="11"/>
  <c r="AH153" i="11"/>
  <c r="AH154" i="11"/>
  <c r="AH155" i="11"/>
  <c r="AH156" i="11"/>
  <c r="AH157" i="11"/>
  <c r="AH158" i="11"/>
  <c r="AH159" i="11"/>
  <c r="AH160" i="11"/>
  <c r="AH161" i="11"/>
  <c r="AH162" i="11"/>
  <c r="AH163" i="11"/>
  <c r="AH164" i="11"/>
  <c r="AH165" i="11"/>
  <c r="AH166" i="11"/>
  <c r="AH167" i="11"/>
  <c r="AH168" i="11"/>
  <c r="AH169" i="11"/>
  <c r="AH170" i="11"/>
  <c r="AH171" i="11"/>
  <c r="AH172" i="11"/>
  <c r="AH173" i="11"/>
  <c r="AH174" i="11"/>
  <c r="AH175" i="11"/>
  <c r="AH176" i="11"/>
  <c r="AH177" i="11"/>
  <c r="AH178" i="11"/>
  <c r="AH179" i="11"/>
  <c r="AH180" i="11"/>
  <c r="AH181" i="11"/>
  <c r="AH182" i="11"/>
  <c r="AH183" i="11"/>
  <c r="AH184" i="11"/>
  <c r="AH185" i="11"/>
  <c r="AH186" i="11"/>
  <c r="AH187" i="11"/>
  <c r="AH188" i="11"/>
  <c r="AH189" i="11"/>
  <c r="AH190" i="11"/>
  <c r="AH191" i="11"/>
  <c r="AH192" i="11"/>
  <c r="AH193" i="11"/>
  <c r="AH194" i="11"/>
  <c r="AH195" i="11"/>
  <c r="AH196" i="11"/>
  <c r="AH197" i="11"/>
  <c r="AH198" i="11"/>
  <c r="AH199" i="11"/>
  <c r="AH200" i="11"/>
  <c r="AH201" i="11"/>
  <c r="AH202" i="11"/>
  <c r="AH203" i="11"/>
  <c r="AH204" i="11"/>
  <c r="AH205" i="11"/>
  <c r="AH206" i="11"/>
  <c r="AH207" i="11"/>
  <c r="AH208" i="11"/>
  <c r="AH209" i="11"/>
  <c r="AH210" i="11"/>
  <c r="AH211" i="11"/>
  <c r="AH212" i="11"/>
  <c r="AH213" i="11"/>
  <c r="AH214" i="11"/>
  <c r="AH215" i="11"/>
  <c r="AH216" i="11"/>
  <c r="AH217" i="11"/>
  <c r="AH218" i="11"/>
  <c r="AH219" i="11"/>
  <c r="AH220" i="11"/>
  <c r="AH221" i="11"/>
  <c r="AH222" i="11"/>
  <c r="AH223" i="11"/>
  <c r="AH224" i="11"/>
  <c r="AH225" i="11"/>
  <c r="AH226" i="11"/>
  <c r="AH227" i="11"/>
  <c r="AH228" i="11"/>
  <c r="AH229" i="11"/>
  <c r="AH230" i="11"/>
  <c r="AH231" i="11"/>
  <c r="AH232" i="11"/>
  <c r="AH233" i="11"/>
  <c r="AH234" i="11"/>
  <c r="AH235" i="11"/>
  <c r="AH236" i="11"/>
  <c r="AH237" i="11"/>
  <c r="AH238" i="11"/>
  <c r="AH239" i="11"/>
  <c r="AH240" i="11"/>
  <c r="AH241" i="11"/>
  <c r="AH242" i="11"/>
  <c r="AH243" i="11"/>
  <c r="AH244" i="11"/>
  <c r="AH245" i="11"/>
  <c r="AH246" i="11"/>
  <c r="AH247" i="11"/>
  <c r="AH248" i="11"/>
  <c r="AH249" i="11"/>
  <c r="AH250" i="11"/>
  <c r="AH251" i="11"/>
  <c r="AH252" i="11"/>
  <c r="AH253" i="11"/>
  <c r="AH254" i="11"/>
  <c r="AH255" i="11"/>
  <c r="AH256" i="11"/>
  <c r="AH257" i="11"/>
  <c r="AH258" i="11"/>
  <c r="AH259" i="11"/>
  <c r="AH260" i="11"/>
  <c r="AH261" i="11"/>
  <c r="AH262" i="11"/>
  <c r="AH263" i="11"/>
  <c r="AH264" i="11"/>
  <c r="AH265" i="11"/>
  <c r="AH266" i="11"/>
  <c r="AH267" i="11"/>
  <c r="AH268" i="11"/>
  <c r="AH269" i="11"/>
  <c r="AH270" i="11"/>
  <c r="AH271" i="11"/>
  <c r="AH272" i="11"/>
  <c r="AH273" i="11"/>
  <c r="AH274" i="11"/>
  <c r="AH275" i="11"/>
  <c r="AH276" i="11"/>
  <c r="AH277" i="11"/>
  <c r="AH278" i="11"/>
  <c r="AH279" i="11"/>
  <c r="AH280" i="11"/>
  <c r="AH281" i="11"/>
  <c r="AH282" i="11"/>
  <c r="AH283" i="11"/>
  <c r="AH284" i="11"/>
  <c r="AH285" i="11"/>
  <c r="AH286" i="11"/>
  <c r="AH287" i="11"/>
  <c r="AH288" i="11"/>
  <c r="AH289" i="11"/>
  <c r="AH290" i="11"/>
  <c r="AH291" i="11"/>
  <c r="AH292" i="11"/>
  <c r="AH293" i="11"/>
  <c r="AH294" i="11"/>
  <c r="AH295" i="11"/>
  <c r="AH296" i="11"/>
  <c r="AH297" i="11"/>
  <c r="AH298" i="11"/>
  <c r="AH299" i="11"/>
  <c r="AH300" i="11"/>
  <c r="AH301" i="11"/>
  <c r="AH302" i="11"/>
  <c r="AH303" i="11"/>
  <c r="AH304" i="11"/>
  <c r="AH305" i="11"/>
  <c r="AH306" i="11"/>
  <c r="AH307" i="11"/>
  <c r="AH308" i="11"/>
  <c r="AH309" i="11"/>
  <c r="AH310" i="11"/>
  <c r="AH311" i="11"/>
  <c r="AH312" i="11"/>
  <c r="AH313" i="11"/>
  <c r="AH314" i="11"/>
  <c r="AH315" i="11"/>
  <c r="AH316" i="11"/>
  <c r="AH317" i="11"/>
  <c r="AH318" i="11"/>
  <c r="AH319" i="11"/>
  <c r="AH320" i="11"/>
  <c r="AH321" i="11"/>
  <c r="AH322" i="11"/>
  <c r="AH323" i="11"/>
  <c r="AH324" i="11"/>
  <c r="AH325" i="11"/>
  <c r="AH326" i="11"/>
  <c r="AH327" i="11"/>
  <c r="AH328" i="11"/>
  <c r="AH329" i="11"/>
  <c r="AH330" i="11"/>
  <c r="AH331" i="11"/>
  <c r="AH332" i="11"/>
  <c r="AH333" i="11"/>
  <c r="AH334" i="11"/>
  <c r="AH335" i="11"/>
  <c r="AH336" i="11"/>
  <c r="AH337" i="11"/>
  <c r="AH338" i="11"/>
  <c r="AH339" i="11"/>
  <c r="AH340" i="11"/>
  <c r="AH341" i="11"/>
  <c r="AH342" i="11"/>
  <c r="AH343" i="11"/>
  <c r="AH344" i="11"/>
  <c r="AH345" i="11"/>
  <c r="AH346" i="11"/>
  <c r="AH347" i="11"/>
  <c r="AH348" i="11"/>
  <c r="AH349" i="11"/>
  <c r="AH350" i="11"/>
  <c r="AH351" i="11"/>
  <c r="AH352" i="11"/>
  <c r="AH353" i="11"/>
  <c r="AH354" i="11"/>
  <c r="AH355" i="11"/>
  <c r="AH356" i="11"/>
  <c r="AH357" i="11"/>
  <c r="AH358" i="11"/>
  <c r="AH359" i="11"/>
  <c r="AH360" i="11"/>
  <c r="AH361" i="11"/>
  <c r="AH362" i="11"/>
  <c r="AH363" i="11"/>
  <c r="AH364" i="11"/>
  <c r="AH365" i="11"/>
  <c r="AH366" i="11"/>
  <c r="AH367" i="11"/>
  <c r="AH368" i="11"/>
  <c r="AH369" i="11"/>
  <c r="AH370" i="11"/>
  <c r="AH371" i="11"/>
  <c r="AH372" i="11"/>
  <c r="AH373" i="11"/>
  <c r="AH374" i="11"/>
  <c r="AH375" i="11"/>
  <c r="AH376" i="11"/>
  <c r="AH377" i="11"/>
  <c r="AH378" i="11"/>
  <c r="AH379" i="11"/>
  <c r="AH380" i="11"/>
  <c r="AH381" i="11"/>
  <c r="AH382" i="11"/>
  <c r="AH383" i="11"/>
  <c r="AH384" i="11"/>
  <c r="AH385" i="11"/>
  <c r="AH386" i="11"/>
  <c r="AH387" i="11"/>
  <c r="AH388" i="11"/>
  <c r="AH389" i="11"/>
  <c r="AH390" i="11"/>
  <c r="AH391" i="11"/>
  <c r="AH392" i="11"/>
  <c r="AH393" i="11"/>
  <c r="AH394" i="11"/>
  <c r="AH395" i="11"/>
  <c r="AH396" i="11"/>
  <c r="AH397" i="11"/>
  <c r="AH398" i="11"/>
  <c r="AH399" i="11"/>
  <c r="AH400" i="11"/>
  <c r="AH401" i="11"/>
  <c r="AH402" i="11"/>
  <c r="AH403" i="11"/>
  <c r="AH404" i="11"/>
  <c r="AH405" i="11"/>
  <c r="AH406" i="11"/>
  <c r="AH407" i="11"/>
  <c r="AH408" i="11"/>
  <c r="AH409" i="11"/>
  <c r="AH410" i="11"/>
  <c r="AH411" i="11"/>
  <c r="AH412" i="11"/>
  <c r="AH413" i="11"/>
  <c r="AH414" i="11"/>
  <c r="AH415" i="11"/>
  <c r="AH416" i="11"/>
  <c r="AH417" i="11"/>
  <c r="AH418" i="11"/>
  <c r="AH419" i="11"/>
  <c r="AH420" i="11"/>
  <c r="AH421" i="11"/>
  <c r="AH422" i="11"/>
  <c r="AH423" i="11"/>
  <c r="AH424" i="11"/>
  <c r="AH425" i="11"/>
  <c r="AH426" i="11"/>
  <c r="AH427" i="11"/>
  <c r="AH428" i="11"/>
  <c r="AH429" i="11"/>
  <c r="AH430" i="11"/>
  <c r="AH431" i="11"/>
  <c r="AH432" i="11"/>
  <c r="AH433" i="11"/>
  <c r="AH434" i="11"/>
  <c r="AH435" i="11"/>
  <c r="AH436" i="11"/>
  <c r="AH437" i="11"/>
  <c r="AH438" i="11"/>
  <c r="AH439" i="11"/>
  <c r="AH440" i="11"/>
  <c r="AH441" i="11"/>
  <c r="AH442" i="11"/>
  <c r="AH443" i="11"/>
  <c r="AH444" i="11"/>
  <c r="AH445" i="11"/>
  <c r="AH446" i="11"/>
  <c r="AH447" i="11"/>
  <c r="AH448" i="11"/>
  <c r="AH449" i="11"/>
  <c r="AH450" i="11"/>
  <c r="AH451" i="11"/>
  <c r="AH452" i="11"/>
  <c r="AH453" i="11"/>
  <c r="AH454" i="11"/>
  <c r="AH455" i="11"/>
  <c r="AH456" i="11"/>
  <c r="AH457" i="11"/>
  <c r="AH458" i="11"/>
  <c r="AH459" i="11"/>
  <c r="AH460" i="11"/>
  <c r="AH461" i="11"/>
  <c r="AH462" i="11"/>
  <c r="AH463" i="11"/>
  <c r="AH464" i="11"/>
  <c r="AH465" i="11"/>
  <c r="AH466" i="11"/>
  <c r="AH467" i="11"/>
  <c r="AH468" i="11"/>
  <c r="AH469" i="11"/>
  <c r="AH470" i="11"/>
  <c r="AH471" i="11"/>
  <c r="AH472" i="11"/>
  <c r="AH473" i="11"/>
  <c r="AH474" i="11"/>
  <c r="AH475" i="11"/>
  <c r="AH476" i="11"/>
  <c r="AH477" i="11"/>
  <c r="AH478" i="11"/>
  <c r="AH479" i="11"/>
  <c r="AH480" i="11"/>
  <c r="AH481" i="11"/>
  <c r="AH482" i="11"/>
  <c r="AH483" i="11"/>
  <c r="AH484" i="11"/>
  <c r="AH485" i="11"/>
  <c r="AH486" i="11"/>
  <c r="AH487" i="11"/>
  <c r="AH488" i="11"/>
  <c r="AH489" i="11"/>
  <c r="AH490" i="11"/>
  <c r="AH491" i="11"/>
  <c r="AH492" i="11"/>
  <c r="AH493" i="11"/>
  <c r="AH494" i="11"/>
  <c r="AH495" i="11"/>
  <c r="AH496" i="11"/>
  <c r="AH497" i="11"/>
  <c r="AH498" i="11"/>
  <c r="AH499" i="11"/>
  <c r="AH500" i="11"/>
  <c r="AH501" i="11"/>
  <c r="AH502" i="11"/>
  <c r="AH503" i="11"/>
  <c r="AH504" i="11"/>
  <c r="AH505" i="11"/>
  <c r="AH506" i="11"/>
  <c r="AH507" i="11"/>
  <c r="AH508" i="11"/>
  <c r="AH509" i="11"/>
  <c r="AH510" i="11"/>
  <c r="AH511" i="11"/>
  <c r="AH512" i="11"/>
  <c r="AH513" i="11"/>
  <c r="AH514" i="11"/>
  <c r="AH515" i="11"/>
  <c r="AH516" i="11"/>
  <c r="AH517" i="11"/>
  <c r="AH518" i="11"/>
  <c r="AH519" i="11"/>
  <c r="AH520" i="11"/>
  <c r="AH521" i="11"/>
  <c r="AH522" i="11"/>
  <c r="AH523" i="11"/>
  <c r="AH524" i="11"/>
  <c r="AH525" i="11"/>
  <c r="AH526" i="11"/>
  <c r="AH527" i="11"/>
  <c r="AH528" i="11"/>
  <c r="AH529" i="11"/>
  <c r="AH530" i="11"/>
  <c r="AH531" i="11"/>
  <c r="AH532" i="11"/>
  <c r="AH533" i="11"/>
  <c r="AH534" i="11"/>
  <c r="AH535" i="11"/>
  <c r="AH536" i="11"/>
  <c r="AH537" i="11"/>
  <c r="AH538" i="11"/>
  <c r="AH539" i="11"/>
  <c r="AH540" i="11"/>
  <c r="AH541" i="11"/>
  <c r="AH542" i="11"/>
  <c r="AH543" i="11"/>
  <c r="AH544" i="11"/>
  <c r="AH545" i="11"/>
  <c r="AH546" i="11"/>
  <c r="AH547" i="11"/>
  <c r="AH548" i="11"/>
  <c r="AH549" i="11"/>
  <c r="AH550" i="11"/>
  <c r="AH551" i="11"/>
  <c r="AH552" i="11"/>
  <c r="AH553" i="11"/>
  <c r="AH554" i="11"/>
  <c r="AH555" i="11"/>
  <c r="AH556" i="11"/>
  <c r="AH557" i="11"/>
  <c r="AH558" i="11"/>
  <c r="AH559" i="11"/>
  <c r="AH560" i="11"/>
  <c r="AH561" i="11"/>
  <c r="AH562" i="11"/>
  <c r="AH563" i="11"/>
  <c r="AH564" i="11"/>
  <c r="AH565" i="11"/>
  <c r="AH566" i="11"/>
  <c r="AH567" i="11"/>
  <c r="AH568" i="11"/>
  <c r="AH569" i="11"/>
  <c r="AH570" i="11"/>
  <c r="AH571" i="11"/>
  <c r="AH572" i="11"/>
  <c r="AH573" i="11"/>
  <c r="AH574" i="11"/>
  <c r="AH575" i="11"/>
  <c r="AH576" i="11"/>
  <c r="AH577" i="11"/>
  <c r="AH578" i="11"/>
  <c r="AH579" i="11"/>
  <c r="AH580" i="11"/>
  <c r="AH581" i="11"/>
  <c r="AH582" i="11"/>
  <c r="AH583" i="11"/>
  <c r="AH584" i="11"/>
  <c r="AH585" i="11"/>
  <c r="AH586" i="11"/>
  <c r="AH587" i="11"/>
  <c r="AH588" i="11"/>
  <c r="AH589" i="11"/>
  <c r="AH590" i="11"/>
  <c r="AH591" i="11"/>
  <c r="AH592" i="11"/>
  <c r="AH593" i="11"/>
  <c r="AH594" i="11"/>
  <c r="AH595" i="11"/>
  <c r="AH596" i="11"/>
  <c r="AH597" i="11"/>
  <c r="AH598" i="11"/>
  <c r="AH599" i="11"/>
  <c r="AH600" i="11"/>
  <c r="AH601" i="11"/>
  <c r="AH602" i="11"/>
  <c r="AH603" i="11"/>
  <c r="AH604" i="11"/>
  <c r="AH605" i="11"/>
  <c r="AH606" i="11"/>
  <c r="AH607" i="11"/>
  <c r="AH608" i="11"/>
  <c r="AH609" i="11"/>
  <c r="AH610" i="11"/>
  <c r="AH611" i="11"/>
  <c r="AH612" i="11"/>
  <c r="AH613" i="11"/>
  <c r="AH614" i="11"/>
  <c r="AH615" i="11"/>
  <c r="AH616" i="11"/>
  <c r="AH617" i="11"/>
  <c r="AH618" i="11"/>
  <c r="AH619" i="11"/>
  <c r="AH620" i="11"/>
  <c r="AH621" i="11"/>
  <c r="AH622" i="11"/>
  <c r="AH623" i="11"/>
  <c r="AH624" i="11"/>
  <c r="AH625" i="11"/>
  <c r="AH626" i="11"/>
  <c r="AH627" i="11"/>
  <c r="AH628" i="11"/>
  <c r="AH629" i="11"/>
  <c r="AH630" i="11"/>
  <c r="AH631" i="11"/>
  <c r="AH632" i="11"/>
  <c r="AH633" i="11"/>
  <c r="AH634" i="11"/>
  <c r="AH635" i="11"/>
  <c r="AH636" i="11"/>
  <c r="AH637" i="11"/>
  <c r="AH638" i="11"/>
  <c r="AH639" i="11"/>
  <c r="AH640" i="11"/>
  <c r="AH641" i="11"/>
  <c r="AH642" i="11"/>
  <c r="AH643" i="11"/>
  <c r="AH644" i="11"/>
  <c r="AH645" i="11"/>
  <c r="AH646" i="11"/>
  <c r="AH647" i="11"/>
  <c r="AH648" i="11"/>
  <c r="AH649" i="11"/>
  <c r="AH650" i="11"/>
  <c r="AH651" i="11"/>
  <c r="AH652" i="11"/>
  <c r="AH653" i="11"/>
  <c r="AH654" i="11"/>
  <c r="AH655" i="11"/>
  <c r="AH656" i="11"/>
  <c r="AH657" i="11"/>
  <c r="AH658" i="11"/>
  <c r="AH659" i="11"/>
  <c r="AH660" i="11"/>
  <c r="AH661" i="11"/>
  <c r="AH662" i="11"/>
  <c r="AH663" i="11"/>
  <c r="AH664" i="11"/>
  <c r="AH665" i="11"/>
  <c r="AH666" i="11"/>
  <c r="AH667" i="11"/>
  <c r="AH668" i="11"/>
  <c r="AH669" i="11"/>
  <c r="AH670" i="11"/>
  <c r="AH671" i="11"/>
  <c r="AH672" i="11"/>
  <c r="AH673" i="11"/>
  <c r="AH674" i="11"/>
  <c r="AH675" i="11"/>
  <c r="AH676" i="11"/>
  <c r="AH677" i="11"/>
  <c r="AH678" i="11"/>
  <c r="AH679" i="11"/>
  <c r="AH680" i="11"/>
  <c r="AH681" i="11"/>
  <c r="AH682" i="11"/>
  <c r="AH683" i="11"/>
  <c r="AH684" i="11"/>
  <c r="AH685" i="11"/>
  <c r="AH686" i="11"/>
  <c r="AH687" i="11"/>
  <c r="AH688" i="11"/>
  <c r="AH689" i="11"/>
  <c r="AH690" i="11"/>
  <c r="AH691" i="11"/>
  <c r="AH692" i="11"/>
  <c r="AH693" i="11"/>
  <c r="AH694" i="11"/>
  <c r="AH695" i="11"/>
  <c r="AH696" i="11"/>
  <c r="AH697" i="11"/>
  <c r="AH698" i="11"/>
  <c r="AH699" i="11"/>
  <c r="AH700" i="11"/>
  <c r="AH701" i="11"/>
  <c r="AH702" i="11"/>
  <c r="AH703" i="11"/>
  <c r="AH704" i="11"/>
  <c r="AH705" i="11"/>
  <c r="AH706" i="11"/>
  <c r="AH707" i="11"/>
  <c r="AH708" i="11"/>
  <c r="AH709" i="11"/>
  <c r="AH710" i="11"/>
  <c r="AH711" i="11"/>
  <c r="AH712" i="11"/>
  <c r="AH713" i="11"/>
  <c r="AH714" i="11"/>
  <c r="AH715" i="11"/>
  <c r="AH716" i="11"/>
  <c r="AH717" i="11"/>
  <c r="AH718" i="11"/>
  <c r="AH719" i="11"/>
  <c r="AH720" i="11"/>
  <c r="AH721" i="11"/>
  <c r="AH722" i="11"/>
  <c r="AH723" i="11"/>
  <c r="AH724" i="11"/>
  <c r="AH725" i="11"/>
  <c r="AH726" i="11"/>
  <c r="AH727" i="11"/>
  <c r="AH728" i="11"/>
  <c r="AH729" i="11"/>
  <c r="AH730" i="11"/>
  <c r="AH731" i="11"/>
  <c r="AH732" i="11"/>
  <c r="AH733" i="11"/>
  <c r="AH734" i="11"/>
  <c r="AH735" i="11"/>
  <c r="AH736" i="11"/>
  <c r="AH737" i="11"/>
  <c r="AH738" i="11"/>
  <c r="AH739" i="11"/>
  <c r="AH740" i="11"/>
  <c r="AH741" i="11"/>
  <c r="AH742" i="11"/>
  <c r="AH743" i="11"/>
  <c r="AH744" i="11"/>
  <c r="AH745" i="11"/>
  <c r="AH746" i="11"/>
  <c r="AH747" i="11"/>
  <c r="AH748" i="11"/>
  <c r="AH749" i="11"/>
  <c r="AH750" i="11"/>
  <c r="AH751" i="11"/>
  <c r="AH752" i="11"/>
  <c r="AH753" i="11"/>
  <c r="AH754" i="11"/>
  <c r="AH755" i="11"/>
  <c r="AH756" i="11"/>
  <c r="AH757" i="11"/>
  <c r="AH758" i="11"/>
  <c r="AH759" i="11"/>
  <c r="AH760" i="11"/>
  <c r="AH761" i="11"/>
  <c r="AH762" i="11"/>
  <c r="AH763" i="11"/>
  <c r="AH764" i="11"/>
  <c r="AH765" i="11"/>
  <c r="AH766" i="11"/>
  <c r="AH767" i="11"/>
  <c r="AH768" i="11"/>
  <c r="AH769" i="11"/>
  <c r="AH770" i="11"/>
  <c r="AH771" i="11"/>
  <c r="AH772" i="11"/>
  <c r="AH773" i="11"/>
  <c r="AH774" i="11"/>
  <c r="AH775" i="11"/>
  <c r="AH776" i="11"/>
  <c r="AH777" i="11"/>
  <c r="AH778" i="11"/>
  <c r="AH779" i="11"/>
  <c r="AH780" i="11"/>
  <c r="AH781" i="11"/>
  <c r="AH782" i="11"/>
  <c r="AH783" i="11"/>
  <c r="AH784" i="11"/>
  <c r="AH785" i="11"/>
  <c r="AH786" i="11"/>
  <c r="AH787" i="11"/>
  <c r="AH788" i="11"/>
  <c r="AH789" i="11"/>
  <c r="AH790" i="11"/>
  <c r="AH791" i="11"/>
  <c r="AH792" i="11"/>
  <c r="AH793" i="11"/>
  <c r="AH794" i="11"/>
  <c r="AH795" i="11"/>
  <c r="AH796" i="11"/>
  <c r="AH797" i="11"/>
  <c r="AH798" i="11"/>
  <c r="AH799" i="11"/>
  <c r="AH800" i="11"/>
  <c r="AH801" i="11"/>
  <c r="AH802" i="11"/>
  <c r="AH803" i="11"/>
  <c r="AH804" i="11"/>
  <c r="AH805" i="11"/>
  <c r="AH806" i="11"/>
  <c r="AH807" i="11"/>
  <c r="AH808" i="11"/>
  <c r="AH809" i="11"/>
  <c r="AH810" i="11"/>
  <c r="AH811" i="11"/>
  <c r="AH812" i="11"/>
  <c r="AH813" i="11"/>
  <c r="AH814" i="11"/>
  <c r="AH815" i="11"/>
  <c r="AH816" i="11"/>
  <c r="AH817" i="11"/>
  <c r="AH818" i="11"/>
  <c r="AH819" i="11"/>
  <c r="AH820" i="11"/>
  <c r="AH821" i="11"/>
  <c r="AH822" i="11"/>
  <c r="AH823" i="11"/>
  <c r="AH824" i="11"/>
  <c r="AH825" i="11"/>
  <c r="AH826" i="11"/>
  <c r="AH827" i="11"/>
  <c r="AH828" i="11"/>
  <c r="AH829" i="11"/>
  <c r="AH830" i="11"/>
  <c r="AH831" i="11"/>
  <c r="AH832" i="11"/>
  <c r="AH833" i="11"/>
  <c r="AH834" i="11"/>
  <c r="AH835" i="11"/>
  <c r="AH836" i="11"/>
  <c r="AH837" i="11"/>
  <c r="AH838" i="11"/>
  <c r="AH839" i="11"/>
  <c r="AH840" i="11"/>
  <c r="AH841" i="11"/>
  <c r="AH842" i="11"/>
  <c r="AH843" i="11"/>
  <c r="AH844" i="11"/>
  <c r="AH845" i="11"/>
  <c r="AH846" i="11"/>
  <c r="AH847" i="11"/>
  <c r="AH848" i="11"/>
  <c r="AH849" i="11"/>
  <c r="AH850" i="11"/>
  <c r="AH851" i="11"/>
  <c r="AH852" i="11"/>
  <c r="AH853" i="11"/>
  <c r="AH854" i="11"/>
  <c r="AH855" i="11"/>
  <c r="AH856" i="11"/>
  <c r="AH857" i="11"/>
  <c r="AH858" i="11"/>
  <c r="AH859" i="11"/>
  <c r="AH860" i="11"/>
  <c r="AH861" i="11"/>
  <c r="AH862" i="11"/>
  <c r="AH863" i="11"/>
  <c r="AH864" i="11"/>
  <c r="AH865" i="11"/>
  <c r="AH866" i="11"/>
  <c r="AH867" i="11"/>
  <c r="AH868" i="11"/>
  <c r="AH869" i="11"/>
  <c r="AH870" i="11"/>
  <c r="AH871" i="11"/>
  <c r="AH872" i="11"/>
  <c r="AH873" i="11"/>
  <c r="AH874" i="11"/>
  <c r="AH875" i="11"/>
  <c r="AH876" i="11"/>
  <c r="AH877" i="11"/>
  <c r="AH878" i="11"/>
  <c r="AH879" i="11"/>
  <c r="AH880" i="11"/>
  <c r="AH881" i="11"/>
  <c r="AH882" i="11"/>
  <c r="AH883" i="11"/>
  <c r="AH884" i="11"/>
  <c r="AH885" i="11"/>
  <c r="AH886" i="11"/>
  <c r="AH887" i="11"/>
  <c r="AH888" i="11"/>
  <c r="AH889" i="11"/>
  <c r="AH890" i="11"/>
  <c r="AH891" i="11"/>
  <c r="AH892" i="11"/>
  <c r="AH893" i="11"/>
  <c r="AH894" i="11"/>
  <c r="AH895" i="11"/>
  <c r="AH896" i="11"/>
  <c r="AH897" i="11"/>
  <c r="AH898" i="11"/>
  <c r="AH899" i="11"/>
  <c r="AH900" i="11"/>
  <c r="AH901" i="11"/>
  <c r="AH902" i="11"/>
  <c r="AH903" i="11"/>
  <c r="AH904" i="11"/>
  <c r="AH905" i="11"/>
  <c r="AH906" i="11"/>
  <c r="AH907" i="11"/>
  <c r="AH908" i="11"/>
  <c r="AH909" i="11"/>
  <c r="AH910" i="11"/>
  <c r="AH911" i="11"/>
  <c r="AH912" i="11"/>
  <c r="AH913" i="11"/>
  <c r="AH914" i="11"/>
  <c r="AH915" i="11"/>
  <c r="AH916" i="11"/>
  <c r="AH917" i="11"/>
  <c r="AH918" i="11"/>
  <c r="AH919" i="11"/>
  <c r="AH920" i="11"/>
  <c r="AH921" i="11"/>
  <c r="AH922" i="11"/>
  <c r="AH923" i="11"/>
  <c r="AH924" i="11"/>
  <c r="AH925" i="11"/>
  <c r="AH926" i="11"/>
  <c r="AH927" i="11"/>
  <c r="AH928" i="11"/>
  <c r="AH929" i="11"/>
  <c r="AH930" i="11"/>
  <c r="AH931" i="11"/>
  <c r="AH932" i="11"/>
  <c r="AH933" i="11"/>
  <c r="AH934" i="11"/>
  <c r="AH935" i="11"/>
  <c r="AH936" i="11"/>
  <c r="AH937" i="11"/>
  <c r="AH938" i="11"/>
  <c r="AH939" i="11"/>
  <c r="AH940" i="11"/>
  <c r="AH941" i="11"/>
  <c r="AH942" i="11"/>
  <c r="AH943" i="11"/>
  <c r="AH944" i="11"/>
  <c r="AH945" i="11"/>
  <c r="AH946" i="11"/>
  <c r="AH947" i="11"/>
  <c r="AH948" i="11"/>
  <c r="AH949" i="11"/>
  <c r="AH950" i="11"/>
  <c r="AH951" i="11"/>
  <c r="AH952" i="11"/>
  <c r="AH953" i="11"/>
  <c r="AH954" i="11"/>
  <c r="AH955" i="11"/>
  <c r="AH956" i="11"/>
  <c r="AH957" i="11"/>
  <c r="AH958" i="11"/>
  <c r="AH959" i="11"/>
  <c r="AH960" i="11"/>
  <c r="AH961" i="11"/>
  <c r="AH962" i="11"/>
  <c r="AH963" i="11"/>
  <c r="AH964" i="11"/>
  <c r="AH965" i="11"/>
  <c r="AH966" i="11"/>
  <c r="AH967" i="11"/>
  <c r="AH968" i="11"/>
  <c r="AH969" i="11"/>
  <c r="AH970" i="11"/>
  <c r="AH971" i="11"/>
  <c r="AH972" i="11"/>
  <c r="AH973" i="11"/>
  <c r="AH974" i="11"/>
  <c r="AH975" i="11"/>
  <c r="AH976" i="11"/>
  <c r="AH977" i="11"/>
  <c r="AH978" i="11"/>
  <c r="AH979" i="11"/>
  <c r="AH980" i="11"/>
  <c r="AH981" i="11"/>
  <c r="AH982" i="11"/>
  <c r="AH983" i="11"/>
  <c r="AH984" i="11"/>
  <c r="AH985" i="11"/>
  <c r="AH986" i="11"/>
  <c r="AH987" i="11"/>
  <c r="AH988" i="11"/>
  <c r="AH989" i="11"/>
  <c r="AH990" i="11"/>
  <c r="AH991" i="11"/>
  <c r="AH992" i="11"/>
  <c r="AH993" i="11"/>
  <c r="AH994" i="11"/>
  <c r="AH995" i="11"/>
  <c r="AH996" i="11"/>
  <c r="AH997" i="11"/>
  <c r="AH998" i="11"/>
  <c r="AH999" i="11"/>
  <c r="AH1000" i="11"/>
  <c r="AH1001" i="11"/>
  <c r="AH1002" i="11"/>
  <c r="AH1003" i="11"/>
  <c r="AH1004" i="11"/>
  <c r="AH1005" i="11"/>
  <c r="AH1006" i="11"/>
  <c r="AH1007" i="11"/>
  <c r="AH1008" i="11"/>
  <c r="F4" i="10"/>
  <c r="F61" i="10"/>
  <c r="E164" i="10"/>
  <c r="B164" i="10" s="1"/>
  <c r="D165" i="10"/>
  <c r="B159" i="10"/>
  <c r="G159" i="10"/>
  <c r="AB159" i="10"/>
  <c r="AB162" i="10" s="1"/>
  <c r="D1016" i="15"/>
  <c r="BN60" i="12"/>
  <c r="U508" i="19"/>
  <c r="Q508" i="18"/>
  <c r="T1008" i="17"/>
  <c r="P1008" i="16"/>
  <c r="S1008" i="15"/>
  <c r="E524" i="19"/>
  <c r="E523" i="19"/>
  <c r="E524" i="18"/>
  <c r="E523" i="18"/>
  <c r="E1030" i="17"/>
  <c r="E1029" i="17"/>
  <c r="E1024" i="16"/>
  <c r="E1023" i="16"/>
  <c r="I1024" i="15"/>
  <c r="I1023" i="15"/>
  <c r="E527" i="19"/>
  <c r="E526" i="19"/>
  <c r="E527" i="18"/>
  <c r="E526" i="18"/>
  <c r="E1033" i="17"/>
  <c r="E1032" i="17"/>
  <c r="E1027" i="16"/>
  <c r="E1026" i="16"/>
  <c r="E1027" i="15"/>
  <c r="E1026" i="15"/>
  <c r="U157" i="19"/>
  <c r="AE157" i="10"/>
  <c r="AE159" i="10" s="1"/>
  <c r="U158" i="19"/>
  <c r="U159" i="19"/>
  <c r="U160" i="19"/>
  <c r="U161" i="19"/>
  <c r="U162" i="19"/>
  <c r="U163" i="19"/>
  <c r="U164" i="19"/>
  <c r="U165" i="19"/>
  <c r="U166" i="19"/>
  <c r="U167" i="19"/>
  <c r="U168" i="19"/>
  <c r="U169" i="19"/>
  <c r="U170" i="19"/>
  <c r="U171" i="19"/>
  <c r="U172" i="19"/>
  <c r="U173" i="19"/>
  <c r="U174" i="19"/>
  <c r="U175" i="19"/>
  <c r="U176" i="19"/>
  <c r="U177" i="19"/>
  <c r="U178" i="19"/>
  <c r="U179" i="19"/>
  <c r="U180" i="19"/>
  <c r="U181" i="19"/>
  <c r="U182" i="19"/>
  <c r="U183" i="19"/>
  <c r="U184" i="19"/>
  <c r="U185" i="19"/>
  <c r="U186" i="19"/>
  <c r="U187" i="19"/>
  <c r="U188" i="19"/>
  <c r="U189" i="19"/>
  <c r="U190" i="19"/>
  <c r="U191" i="19"/>
  <c r="U192" i="19"/>
  <c r="U193" i="19"/>
  <c r="U194" i="19"/>
  <c r="U195" i="19"/>
  <c r="U196" i="19"/>
  <c r="U197" i="19"/>
  <c r="U198" i="19"/>
  <c r="U199" i="19"/>
  <c r="U200" i="19"/>
  <c r="U201" i="19"/>
  <c r="U202" i="19"/>
  <c r="U203" i="19"/>
  <c r="U204" i="19"/>
  <c r="U205" i="19"/>
  <c r="U206" i="19"/>
  <c r="U207" i="19"/>
  <c r="U208" i="19"/>
  <c r="U209" i="19"/>
  <c r="U210" i="19"/>
  <c r="U211" i="19"/>
  <c r="U212" i="19"/>
  <c r="U213" i="19"/>
  <c r="U214" i="19"/>
  <c r="U215" i="19"/>
  <c r="U216" i="19"/>
  <c r="U217" i="19"/>
  <c r="U218" i="19"/>
  <c r="U219" i="19"/>
  <c r="U220" i="19"/>
  <c r="U221" i="19"/>
  <c r="U222" i="19"/>
  <c r="U223" i="19"/>
  <c r="U224" i="19"/>
  <c r="U225" i="19"/>
  <c r="U226" i="19"/>
  <c r="U227" i="19"/>
  <c r="U228" i="19"/>
  <c r="U229" i="19"/>
  <c r="U230" i="19"/>
  <c r="U231" i="19"/>
  <c r="U232" i="19"/>
  <c r="U233" i="19"/>
  <c r="U234" i="19"/>
  <c r="U235" i="19"/>
  <c r="U236" i="19"/>
  <c r="U237" i="19"/>
  <c r="U238" i="19"/>
  <c r="U239" i="19"/>
  <c r="U240" i="19"/>
  <c r="U241" i="19"/>
  <c r="U242" i="19"/>
  <c r="U243" i="19"/>
  <c r="U244" i="19"/>
  <c r="U245" i="19"/>
  <c r="U246" i="19"/>
  <c r="U247" i="19"/>
  <c r="U248" i="19"/>
  <c r="U249" i="19"/>
  <c r="U250" i="19"/>
  <c r="U251" i="19"/>
  <c r="U252" i="19"/>
  <c r="U253" i="19"/>
  <c r="U254" i="19"/>
  <c r="U255" i="19"/>
  <c r="U256" i="19"/>
  <c r="U257" i="19"/>
  <c r="U258" i="19"/>
  <c r="U259" i="19"/>
  <c r="U260" i="19"/>
  <c r="U261" i="19"/>
  <c r="U262" i="19"/>
  <c r="U263" i="19"/>
  <c r="U264" i="19"/>
  <c r="U265" i="19"/>
  <c r="U266" i="19"/>
  <c r="U267" i="19"/>
  <c r="U268" i="19"/>
  <c r="U269" i="19"/>
  <c r="U270" i="19"/>
  <c r="U271" i="19"/>
  <c r="U272" i="19"/>
  <c r="U273" i="19"/>
  <c r="U274" i="19"/>
  <c r="U275" i="19"/>
  <c r="U276" i="19"/>
  <c r="U277" i="19"/>
  <c r="U278" i="19"/>
  <c r="U279" i="19"/>
  <c r="U280" i="19"/>
  <c r="U281" i="19"/>
  <c r="U282" i="19"/>
  <c r="U283" i="19"/>
  <c r="U284" i="19"/>
  <c r="U285" i="19"/>
  <c r="U286" i="19"/>
  <c r="U287" i="19"/>
  <c r="U288" i="19"/>
  <c r="U289" i="19"/>
  <c r="U290" i="19"/>
  <c r="U291" i="19"/>
  <c r="U292" i="19"/>
  <c r="U293" i="19"/>
  <c r="U294" i="19"/>
  <c r="U295" i="19"/>
  <c r="U296" i="19"/>
  <c r="U297" i="19"/>
  <c r="U298" i="19"/>
  <c r="U299" i="19"/>
  <c r="U300" i="19"/>
  <c r="U301" i="19"/>
  <c r="U302" i="19"/>
  <c r="U303" i="19"/>
  <c r="U304" i="19"/>
  <c r="U305" i="19"/>
  <c r="U306" i="19"/>
  <c r="U307" i="19"/>
  <c r="U308" i="19"/>
  <c r="U309" i="19"/>
  <c r="U310" i="19"/>
  <c r="U311" i="19"/>
  <c r="U312" i="19"/>
  <c r="U313" i="19"/>
  <c r="U314" i="19"/>
  <c r="U315" i="19"/>
  <c r="U316" i="19"/>
  <c r="U317" i="19"/>
  <c r="U318" i="19"/>
  <c r="U319" i="19"/>
  <c r="U320" i="19"/>
  <c r="U321" i="19"/>
  <c r="U322" i="19"/>
  <c r="U323" i="19"/>
  <c r="U324" i="19"/>
  <c r="U325" i="19"/>
  <c r="U326" i="19"/>
  <c r="U327" i="19"/>
  <c r="U328" i="19"/>
  <c r="U329" i="19"/>
  <c r="U330" i="19"/>
  <c r="U331" i="19"/>
  <c r="U332" i="19"/>
  <c r="U333" i="19"/>
  <c r="U334" i="19"/>
  <c r="U335" i="19"/>
  <c r="U336" i="19"/>
  <c r="U337" i="19"/>
  <c r="U338" i="19"/>
  <c r="U339" i="19"/>
  <c r="U340" i="19"/>
  <c r="U341" i="19"/>
  <c r="U342" i="19"/>
  <c r="U343" i="19"/>
  <c r="U344" i="19"/>
  <c r="U345" i="19"/>
  <c r="U346" i="19"/>
  <c r="U347" i="19"/>
  <c r="U348" i="19"/>
  <c r="U349" i="19"/>
  <c r="U350" i="19"/>
  <c r="U351" i="19"/>
  <c r="U352" i="19"/>
  <c r="U353" i="19"/>
  <c r="U354" i="19"/>
  <c r="U355" i="19"/>
  <c r="U356" i="19"/>
  <c r="U357" i="19"/>
  <c r="U358" i="19"/>
  <c r="U359" i="19"/>
  <c r="U360" i="19"/>
  <c r="U361" i="19"/>
  <c r="U362" i="19"/>
  <c r="U363" i="19"/>
  <c r="U364" i="19"/>
  <c r="U365" i="19"/>
  <c r="U366" i="19"/>
  <c r="U367" i="19"/>
  <c r="U368" i="19"/>
  <c r="U369" i="19"/>
  <c r="U370" i="19"/>
  <c r="U371" i="19"/>
  <c r="U372" i="19"/>
  <c r="U373" i="19"/>
  <c r="U374" i="19"/>
  <c r="U375" i="19"/>
  <c r="U376" i="19"/>
  <c r="U377" i="19"/>
  <c r="U378" i="19"/>
  <c r="U379" i="19"/>
  <c r="U380" i="19"/>
  <c r="U381" i="19"/>
  <c r="U382" i="19"/>
  <c r="U383" i="19"/>
  <c r="U384" i="19"/>
  <c r="U385" i="19"/>
  <c r="U386" i="19"/>
  <c r="U387" i="19"/>
  <c r="U388" i="19"/>
  <c r="U389" i="19"/>
  <c r="U390" i="19"/>
  <c r="U391" i="19"/>
  <c r="U392" i="19"/>
  <c r="U393" i="19"/>
  <c r="U394" i="19"/>
  <c r="U395" i="19"/>
  <c r="U396" i="19"/>
  <c r="U397" i="19"/>
  <c r="U398" i="19"/>
  <c r="U399" i="19"/>
  <c r="U400" i="19"/>
  <c r="U401" i="19"/>
  <c r="U402" i="19"/>
  <c r="U403" i="19"/>
  <c r="U404" i="19"/>
  <c r="U405" i="19"/>
  <c r="U406" i="19"/>
  <c r="U407" i="19"/>
  <c r="U408" i="19"/>
  <c r="U409" i="19"/>
  <c r="U410" i="19"/>
  <c r="U411" i="19"/>
  <c r="U412" i="19"/>
  <c r="U413" i="19"/>
  <c r="U414" i="19"/>
  <c r="U415" i="19"/>
  <c r="U416" i="19"/>
  <c r="U417" i="19"/>
  <c r="U418" i="19"/>
  <c r="U419" i="19"/>
  <c r="U420" i="19"/>
  <c r="U421" i="19"/>
  <c r="U422" i="19"/>
  <c r="U423" i="19"/>
  <c r="U424" i="19"/>
  <c r="U425" i="19"/>
  <c r="U426" i="19"/>
  <c r="U427" i="19"/>
  <c r="U428" i="19"/>
  <c r="U429" i="19"/>
  <c r="U430" i="19"/>
  <c r="U431" i="19"/>
  <c r="U432" i="19"/>
  <c r="U433" i="19"/>
  <c r="U434" i="19"/>
  <c r="U435" i="19"/>
  <c r="U436" i="19"/>
  <c r="U437" i="19"/>
  <c r="U438" i="19"/>
  <c r="U439" i="19"/>
  <c r="U440" i="19"/>
  <c r="U441" i="19"/>
  <c r="U442" i="19"/>
  <c r="U443" i="19"/>
  <c r="U444" i="19"/>
  <c r="U445" i="19"/>
  <c r="U446" i="19"/>
  <c r="U447" i="19"/>
  <c r="U448" i="19"/>
  <c r="U449" i="19"/>
  <c r="U450" i="19"/>
  <c r="U451" i="19"/>
  <c r="U452" i="19"/>
  <c r="U453" i="19"/>
  <c r="U454" i="19"/>
  <c r="U455" i="19"/>
  <c r="U456" i="19"/>
  <c r="U457" i="19"/>
  <c r="U458" i="19"/>
  <c r="U459" i="19"/>
  <c r="U460" i="19"/>
  <c r="U461" i="19"/>
  <c r="U462" i="19"/>
  <c r="U463" i="19"/>
  <c r="U464" i="19"/>
  <c r="U465" i="19"/>
  <c r="U466" i="19"/>
  <c r="U467" i="19"/>
  <c r="U468" i="19"/>
  <c r="U469" i="19"/>
  <c r="U470" i="19"/>
  <c r="U471" i="19"/>
  <c r="U472" i="19"/>
  <c r="U473" i="19"/>
  <c r="U474" i="19"/>
  <c r="U475" i="19"/>
  <c r="U476" i="19"/>
  <c r="U477" i="19"/>
  <c r="U478" i="19"/>
  <c r="U479" i="19"/>
  <c r="U480" i="19"/>
  <c r="U481" i="19"/>
  <c r="U482" i="19"/>
  <c r="U483" i="19"/>
  <c r="U484" i="19"/>
  <c r="U485" i="19"/>
  <c r="U486" i="19"/>
  <c r="U487" i="19"/>
  <c r="U488" i="19"/>
  <c r="U489" i="19"/>
  <c r="U490" i="19"/>
  <c r="U491" i="19"/>
  <c r="U492" i="19"/>
  <c r="U493" i="19"/>
  <c r="U494" i="19"/>
  <c r="U495" i="19"/>
  <c r="U496" i="19"/>
  <c r="U497" i="19"/>
  <c r="U498" i="19"/>
  <c r="U499" i="19"/>
  <c r="U500" i="19"/>
  <c r="U501" i="19"/>
  <c r="U502" i="19"/>
  <c r="U503" i="19"/>
  <c r="U504" i="19"/>
  <c r="U505" i="19"/>
  <c r="U506" i="19"/>
  <c r="U507" i="19"/>
  <c r="Q157" i="18"/>
  <c r="Q158" i="18"/>
  <c r="Q159" i="18"/>
  <c r="Q160" i="18"/>
  <c r="Q161" i="18"/>
  <c r="Q162" i="18"/>
  <c r="Q163" i="18"/>
  <c r="Q164" i="18"/>
  <c r="Q165" i="18"/>
  <c r="Q166" i="18"/>
  <c r="Q167" i="18"/>
  <c r="Q168" i="18"/>
  <c r="Q169" i="18"/>
  <c r="Q170" i="18"/>
  <c r="Q171" i="18"/>
  <c r="Q172" i="18"/>
  <c r="Q173" i="18"/>
  <c r="Q174" i="18"/>
  <c r="Q175" i="18"/>
  <c r="Q176" i="18"/>
  <c r="Q177" i="18"/>
  <c r="Q178" i="18"/>
  <c r="Q179" i="18"/>
  <c r="Q180" i="18"/>
  <c r="Q181" i="18"/>
  <c r="Q182" i="18"/>
  <c r="Q183" i="18"/>
  <c r="Q184" i="18"/>
  <c r="Q185" i="18"/>
  <c r="Q186" i="18"/>
  <c r="Q187" i="18"/>
  <c r="Q188" i="18"/>
  <c r="Q189" i="18"/>
  <c r="Q190" i="18"/>
  <c r="Q191" i="18"/>
  <c r="Q192" i="18"/>
  <c r="Q193" i="18"/>
  <c r="Q194" i="18"/>
  <c r="Q195" i="18"/>
  <c r="Q196" i="18"/>
  <c r="Q197" i="18"/>
  <c r="Q198" i="18"/>
  <c r="Q199" i="18"/>
  <c r="Q200" i="18"/>
  <c r="Q201" i="18"/>
  <c r="Q202" i="18"/>
  <c r="Q203" i="18"/>
  <c r="Q204" i="18"/>
  <c r="Q205" i="18"/>
  <c r="Q206" i="18"/>
  <c r="Q207" i="18"/>
  <c r="Q208" i="18"/>
  <c r="Q209" i="18"/>
  <c r="Q210" i="18"/>
  <c r="Q211" i="18"/>
  <c r="Q212" i="18"/>
  <c r="Q213" i="18"/>
  <c r="Q214" i="18"/>
  <c r="Q215" i="18"/>
  <c r="Q216" i="18"/>
  <c r="Q217" i="18"/>
  <c r="Q218" i="18"/>
  <c r="Q219" i="18"/>
  <c r="Q220" i="18"/>
  <c r="Q221" i="18"/>
  <c r="Q222" i="18"/>
  <c r="Q223" i="18"/>
  <c r="Q224" i="18"/>
  <c r="Q225" i="18"/>
  <c r="Q226" i="18"/>
  <c r="Q227" i="18"/>
  <c r="Q228" i="18"/>
  <c r="Q229" i="18"/>
  <c r="Q230" i="18"/>
  <c r="Q231" i="18"/>
  <c r="Q232" i="18"/>
  <c r="Q233" i="18"/>
  <c r="Q234" i="18"/>
  <c r="Q235" i="18"/>
  <c r="Q236" i="18"/>
  <c r="Q237" i="18"/>
  <c r="Q238" i="18"/>
  <c r="Q239" i="18"/>
  <c r="Q240" i="18"/>
  <c r="Q241" i="18"/>
  <c r="Q242" i="18"/>
  <c r="Q243" i="18"/>
  <c r="Q244" i="18"/>
  <c r="Q245" i="18"/>
  <c r="Q246" i="18"/>
  <c r="Q247" i="18"/>
  <c r="Q248" i="18"/>
  <c r="Q249" i="18"/>
  <c r="Q250" i="18"/>
  <c r="Q251" i="18"/>
  <c r="Q252" i="18"/>
  <c r="Q253" i="18"/>
  <c r="Q254" i="18"/>
  <c r="Q255" i="18"/>
  <c r="Q256" i="18"/>
  <c r="Q257" i="18"/>
  <c r="Q258" i="18"/>
  <c r="Q259" i="18"/>
  <c r="Q260" i="18"/>
  <c r="Q261" i="18"/>
  <c r="Q262" i="18"/>
  <c r="Q263" i="18"/>
  <c r="Q264" i="18"/>
  <c r="Q265" i="18"/>
  <c r="Q266" i="18"/>
  <c r="Q267" i="18"/>
  <c r="Q268" i="18"/>
  <c r="Q269" i="18"/>
  <c r="Q270" i="18"/>
  <c r="Q271" i="18"/>
  <c r="Q272" i="18"/>
  <c r="Q273" i="18"/>
  <c r="Q274" i="18"/>
  <c r="Q275" i="18"/>
  <c r="Q276" i="18"/>
  <c r="Q277" i="18"/>
  <c r="Q278" i="18"/>
  <c r="Q279" i="18"/>
  <c r="Q280" i="18"/>
  <c r="Q281" i="18"/>
  <c r="Q282" i="18"/>
  <c r="Q283" i="18"/>
  <c r="Q284" i="18"/>
  <c r="Q285" i="18"/>
  <c r="Q286" i="18"/>
  <c r="Q287" i="18"/>
  <c r="Q288" i="18"/>
  <c r="Q289" i="18"/>
  <c r="Q290" i="18"/>
  <c r="Q291" i="18"/>
  <c r="Q292" i="18"/>
  <c r="Q293" i="18"/>
  <c r="Q294" i="18"/>
  <c r="Q295" i="18"/>
  <c r="Q296" i="18"/>
  <c r="Q297" i="18"/>
  <c r="Q298" i="18"/>
  <c r="Q299" i="18"/>
  <c r="Q300" i="18"/>
  <c r="Q301" i="18"/>
  <c r="Q302" i="18"/>
  <c r="Q303" i="18"/>
  <c r="Q304" i="18"/>
  <c r="Q305" i="18"/>
  <c r="Q306" i="18"/>
  <c r="Q307" i="18"/>
  <c r="Q308" i="18"/>
  <c r="Q309" i="18"/>
  <c r="Q310" i="18"/>
  <c r="Q311" i="18"/>
  <c r="Q312" i="18"/>
  <c r="Q313" i="18"/>
  <c r="Q314" i="18"/>
  <c r="Q315" i="18"/>
  <c r="Q316" i="18"/>
  <c r="Q317" i="18"/>
  <c r="Q318" i="18"/>
  <c r="Q319" i="18"/>
  <c r="Q320" i="18"/>
  <c r="Q321" i="18"/>
  <c r="Q322" i="18"/>
  <c r="Q323" i="18"/>
  <c r="Q324" i="18"/>
  <c r="Q325" i="18"/>
  <c r="Q326" i="18"/>
  <c r="Q327" i="18"/>
  <c r="Q328" i="18"/>
  <c r="Q329" i="18"/>
  <c r="Q330" i="18"/>
  <c r="Q331" i="18"/>
  <c r="Q332" i="18"/>
  <c r="Q333" i="18"/>
  <c r="Q334" i="18"/>
  <c r="Q335" i="18"/>
  <c r="Q336" i="18"/>
  <c r="Q337" i="18"/>
  <c r="Q338" i="18"/>
  <c r="Q339" i="18"/>
  <c r="Q340" i="18"/>
  <c r="Q341" i="18"/>
  <c r="Q342" i="18"/>
  <c r="Q343" i="18"/>
  <c r="Q344" i="18"/>
  <c r="Q345" i="18"/>
  <c r="Q346" i="18"/>
  <c r="Q347" i="18"/>
  <c r="Q348" i="18"/>
  <c r="Q349" i="18"/>
  <c r="Q350" i="18"/>
  <c r="Q351" i="18"/>
  <c r="Q352" i="18"/>
  <c r="Q353" i="18"/>
  <c r="Q354" i="18"/>
  <c r="Q355" i="18"/>
  <c r="Q356" i="18"/>
  <c r="Q357" i="18"/>
  <c r="Q358" i="18"/>
  <c r="Q359" i="18"/>
  <c r="Q360" i="18"/>
  <c r="Q361" i="18"/>
  <c r="Q362" i="18"/>
  <c r="Q363" i="18"/>
  <c r="Q364" i="18"/>
  <c r="Q365" i="18"/>
  <c r="Q366" i="18"/>
  <c r="Q367" i="18"/>
  <c r="Q368" i="18"/>
  <c r="Q369" i="18"/>
  <c r="Q370" i="18"/>
  <c r="Q371" i="18"/>
  <c r="Q372" i="18"/>
  <c r="Q373" i="18"/>
  <c r="Q374" i="18"/>
  <c r="Q375" i="18"/>
  <c r="Q376" i="18"/>
  <c r="Q377" i="18"/>
  <c r="Q378" i="18"/>
  <c r="Q379" i="18"/>
  <c r="Q380" i="18"/>
  <c r="Q381" i="18"/>
  <c r="Q382" i="18"/>
  <c r="Q383" i="18"/>
  <c r="Q384" i="18"/>
  <c r="Q385" i="18"/>
  <c r="Q386" i="18"/>
  <c r="Q387" i="18"/>
  <c r="Q388" i="18"/>
  <c r="Q389" i="18"/>
  <c r="Q390" i="18"/>
  <c r="Q391" i="18"/>
  <c r="Q392" i="18"/>
  <c r="Q393" i="18"/>
  <c r="Q394" i="18"/>
  <c r="Q395" i="18"/>
  <c r="Q396" i="18"/>
  <c r="Q397" i="18"/>
  <c r="Q398" i="18"/>
  <c r="Q399" i="18"/>
  <c r="Q400" i="18"/>
  <c r="Q401" i="18"/>
  <c r="Q402" i="18"/>
  <c r="Q403" i="18"/>
  <c r="Q404" i="18"/>
  <c r="Q405" i="18"/>
  <c r="Q406" i="18"/>
  <c r="Q407" i="18"/>
  <c r="Q408" i="18"/>
  <c r="Q409" i="18"/>
  <c r="Q410" i="18"/>
  <c r="Q411" i="18"/>
  <c r="Q412" i="18"/>
  <c r="Q413" i="18"/>
  <c r="Q414" i="18"/>
  <c r="Q415" i="18"/>
  <c r="Q416" i="18"/>
  <c r="Q417" i="18"/>
  <c r="Q418" i="18"/>
  <c r="Q419" i="18"/>
  <c r="Q420" i="18"/>
  <c r="Q421" i="18"/>
  <c r="Q422" i="18"/>
  <c r="Q423" i="18"/>
  <c r="Q424" i="18"/>
  <c r="Q425" i="18"/>
  <c r="Q426" i="18"/>
  <c r="Q427" i="18"/>
  <c r="Q428" i="18"/>
  <c r="Q429" i="18"/>
  <c r="Q430" i="18"/>
  <c r="Q431" i="18"/>
  <c r="Q432" i="18"/>
  <c r="Q433" i="18"/>
  <c r="Q434" i="18"/>
  <c r="Q435" i="18"/>
  <c r="Q436" i="18"/>
  <c r="Q437" i="18"/>
  <c r="Q438" i="18"/>
  <c r="Q439" i="18"/>
  <c r="Q440" i="18"/>
  <c r="Q441" i="18"/>
  <c r="Q442" i="18"/>
  <c r="Q443" i="18"/>
  <c r="Q444" i="18"/>
  <c r="Q445" i="18"/>
  <c r="Q446" i="18"/>
  <c r="Q447" i="18"/>
  <c r="Q448" i="18"/>
  <c r="Q449" i="18"/>
  <c r="Q450" i="18"/>
  <c r="Q451" i="18"/>
  <c r="Q452" i="18"/>
  <c r="Q453" i="18"/>
  <c r="Q454" i="18"/>
  <c r="Q455" i="18"/>
  <c r="Q456" i="18"/>
  <c r="Q457" i="18"/>
  <c r="Q458" i="18"/>
  <c r="Q459" i="18"/>
  <c r="Q460" i="18"/>
  <c r="Q461" i="18"/>
  <c r="Q462" i="18"/>
  <c r="Q463" i="18"/>
  <c r="Q464" i="18"/>
  <c r="Q465" i="18"/>
  <c r="Q466" i="18"/>
  <c r="Q467" i="18"/>
  <c r="Q468" i="18"/>
  <c r="Q469" i="18"/>
  <c r="Q470" i="18"/>
  <c r="Q471" i="18"/>
  <c r="Q472" i="18"/>
  <c r="Q473" i="18"/>
  <c r="Q474" i="18"/>
  <c r="Q475" i="18"/>
  <c r="Q476" i="18"/>
  <c r="Q477" i="18"/>
  <c r="Q478" i="18"/>
  <c r="Q479" i="18"/>
  <c r="Q480" i="18"/>
  <c r="Q481" i="18"/>
  <c r="Q482" i="18"/>
  <c r="Q483" i="18"/>
  <c r="Q484" i="18"/>
  <c r="Q485" i="18"/>
  <c r="Q486" i="18"/>
  <c r="Q487" i="18"/>
  <c r="Q488" i="18"/>
  <c r="Q489" i="18"/>
  <c r="Q490" i="18"/>
  <c r="Q491" i="18"/>
  <c r="Q492" i="18"/>
  <c r="Q493" i="18"/>
  <c r="Q494" i="18"/>
  <c r="Q495" i="18"/>
  <c r="Q496" i="18"/>
  <c r="Q497" i="18"/>
  <c r="Q498" i="18"/>
  <c r="Q499" i="18"/>
  <c r="Q500" i="18"/>
  <c r="Q501" i="18"/>
  <c r="Q502" i="18"/>
  <c r="Q503" i="18"/>
  <c r="Q504" i="18"/>
  <c r="Q505" i="18"/>
  <c r="Q506" i="18"/>
  <c r="Q507" i="18"/>
  <c r="T207" i="17"/>
  <c r="T208" i="17"/>
  <c r="T209" i="17"/>
  <c r="T210" i="17"/>
  <c r="T211" i="17"/>
  <c r="T212" i="17"/>
  <c r="T213" i="17"/>
  <c r="T214" i="17"/>
  <c r="T215" i="17"/>
  <c r="T216" i="17"/>
  <c r="T217" i="17"/>
  <c r="T218" i="17"/>
  <c r="T219" i="17"/>
  <c r="T220" i="17"/>
  <c r="T221" i="17"/>
  <c r="T222" i="17"/>
  <c r="T223" i="17"/>
  <c r="T224" i="17"/>
  <c r="T225" i="17"/>
  <c r="T226" i="17"/>
  <c r="T227" i="17"/>
  <c r="T228" i="17"/>
  <c r="T229" i="17"/>
  <c r="T230" i="17"/>
  <c r="T231" i="17"/>
  <c r="T232" i="17"/>
  <c r="T233" i="17"/>
  <c r="T234" i="17"/>
  <c r="T235" i="17"/>
  <c r="T236" i="17"/>
  <c r="T237" i="17"/>
  <c r="T238" i="17"/>
  <c r="T239" i="17"/>
  <c r="T240" i="17"/>
  <c r="T241" i="17"/>
  <c r="T242" i="17"/>
  <c r="T243" i="17"/>
  <c r="T244" i="17"/>
  <c r="T245" i="17"/>
  <c r="T246" i="17"/>
  <c r="T247" i="17"/>
  <c r="T248" i="17"/>
  <c r="T249" i="17"/>
  <c r="T250" i="17"/>
  <c r="T251" i="17"/>
  <c r="T252" i="17"/>
  <c r="T253" i="17"/>
  <c r="T254" i="17"/>
  <c r="T255" i="17"/>
  <c r="T256" i="17"/>
  <c r="T257" i="17"/>
  <c r="T258" i="17"/>
  <c r="T259" i="17"/>
  <c r="T260" i="17"/>
  <c r="T261" i="17"/>
  <c r="T262" i="17"/>
  <c r="T263" i="17"/>
  <c r="T264" i="17"/>
  <c r="T265" i="17"/>
  <c r="T266" i="17"/>
  <c r="T267" i="17"/>
  <c r="T268" i="17"/>
  <c r="T269" i="17"/>
  <c r="T270" i="17"/>
  <c r="T271" i="17"/>
  <c r="T272" i="17"/>
  <c r="T273" i="17"/>
  <c r="T274" i="17"/>
  <c r="T275" i="17"/>
  <c r="T276" i="17"/>
  <c r="T277" i="17"/>
  <c r="T278" i="17"/>
  <c r="T279" i="17"/>
  <c r="T280" i="17"/>
  <c r="T281" i="17"/>
  <c r="T282" i="17"/>
  <c r="T283" i="17"/>
  <c r="T284" i="17"/>
  <c r="T285" i="17"/>
  <c r="T286" i="17"/>
  <c r="T287" i="17"/>
  <c r="T288" i="17"/>
  <c r="T289" i="17"/>
  <c r="T290" i="17"/>
  <c r="T291" i="17"/>
  <c r="T292" i="17"/>
  <c r="T293" i="17"/>
  <c r="T294" i="17"/>
  <c r="T295" i="17"/>
  <c r="T296" i="17"/>
  <c r="T297" i="17"/>
  <c r="T298" i="17"/>
  <c r="T299" i="17"/>
  <c r="T300" i="17"/>
  <c r="T301" i="17"/>
  <c r="T302" i="17"/>
  <c r="T303" i="17"/>
  <c r="T304" i="17"/>
  <c r="T305" i="17"/>
  <c r="T306" i="17"/>
  <c r="T307" i="17"/>
  <c r="T308" i="17"/>
  <c r="T309" i="17"/>
  <c r="T310" i="17"/>
  <c r="T311" i="17"/>
  <c r="T312" i="17"/>
  <c r="T313" i="17"/>
  <c r="T314" i="17"/>
  <c r="T315" i="17"/>
  <c r="T316" i="17"/>
  <c r="T317" i="17"/>
  <c r="T318" i="17"/>
  <c r="T319" i="17"/>
  <c r="T320" i="17"/>
  <c r="T321" i="17"/>
  <c r="T322" i="17"/>
  <c r="T323" i="17"/>
  <c r="T324" i="17"/>
  <c r="T325" i="17"/>
  <c r="T326" i="17"/>
  <c r="T327" i="17"/>
  <c r="T328" i="17"/>
  <c r="T329" i="17"/>
  <c r="T330" i="17"/>
  <c r="T331" i="17"/>
  <c r="T332" i="17"/>
  <c r="T333" i="17"/>
  <c r="T334" i="17"/>
  <c r="T335" i="17"/>
  <c r="T336" i="17"/>
  <c r="T337" i="17"/>
  <c r="T338" i="17"/>
  <c r="T339" i="17"/>
  <c r="T340" i="17"/>
  <c r="T341" i="17"/>
  <c r="T342" i="17"/>
  <c r="T343" i="17"/>
  <c r="T344" i="17"/>
  <c r="T345" i="17"/>
  <c r="T346" i="17"/>
  <c r="T347" i="17"/>
  <c r="T348" i="17"/>
  <c r="T349" i="17"/>
  <c r="T350" i="17"/>
  <c r="T351" i="17"/>
  <c r="T352" i="17"/>
  <c r="T353" i="17"/>
  <c r="T354" i="17"/>
  <c r="T355" i="17"/>
  <c r="T356" i="17"/>
  <c r="T357" i="17"/>
  <c r="T358" i="17"/>
  <c r="T359" i="17"/>
  <c r="T360" i="17"/>
  <c r="T361" i="17"/>
  <c r="T362" i="17"/>
  <c r="T363" i="17"/>
  <c r="T364" i="17"/>
  <c r="T365" i="17"/>
  <c r="T366" i="17"/>
  <c r="T367" i="17"/>
  <c r="T368" i="17"/>
  <c r="T369" i="17"/>
  <c r="T370" i="17"/>
  <c r="T371" i="17"/>
  <c r="T372" i="17"/>
  <c r="T373" i="17"/>
  <c r="T374" i="17"/>
  <c r="T375" i="17"/>
  <c r="T376" i="17"/>
  <c r="T377" i="17"/>
  <c r="T378" i="17"/>
  <c r="T379" i="17"/>
  <c r="T380" i="17"/>
  <c r="T381" i="17"/>
  <c r="T382" i="17"/>
  <c r="T383" i="17"/>
  <c r="T384" i="17"/>
  <c r="T385" i="17"/>
  <c r="T386" i="17"/>
  <c r="T387" i="17"/>
  <c r="T388" i="17"/>
  <c r="T389" i="17"/>
  <c r="T390" i="17"/>
  <c r="T391" i="17"/>
  <c r="T392" i="17"/>
  <c r="T393" i="17"/>
  <c r="T394" i="17"/>
  <c r="T395" i="17"/>
  <c r="T396" i="17"/>
  <c r="T397" i="17"/>
  <c r="T398" i="17"/>
  <c r="T399" i="17"/>
  <c r="T400" i="17"/>
  <c r="T401" i="17"/>
  <c r="T402" i="17"/>
  <c r="T403" i="17"/>
  <c r="T404" i="17"/>
  <c r="T405" i="17"/>
  <c r="T406" i="17"/>
  <c r="T407" i="17"/>
  <c r="T408" i="17"/>
  <c r="T409" i="17"/>
  <c r="T410" i="17"/>
  <c r="T411" i="17"/>
  <c r="T412" i="17"/>
  <c r="T413" i="17"/>
  <c r="T414" i="17"/>
  <c r="T415" i="17"/>
  <c r="T416" i="17"/>
  <c r="T417" i="17"/>
  <c r="T418" i="17"/>
  <c r="T419" i="17"/>
  <c r="T420" i="17"/>
  <c r="T421" i="17"/>
  <c r="T422" i="17"/>
  <c r="T423" i="17"/>
  <c r="T424" i="17"/>
  <c r="T425" i="17"/>
  <c r="T426" i="17"/>
  <c r="T427" i="17"/>
  <c r="T428" i="17"/>
  <c r="T429" i="17"/>
  <c r="T430" i="17"/>
  <c r="T431" i="17"/>
  <c r="T432" i="17"/>
  <c r="T433" i="17"/>
  <c r="T434" i="17"/>
  <c r="T435" i="17"/>
  <c r="T436" i="17"/>
  <c r="T437" i="17"/>
  <c r="T438" i="17"/>
  <c r="T439" i="17"/>
  <c r="T440" i="17"/>
  <c r="T441" i="17"/>
  <c r="T442" i="17"/>
  <c r="T443" i="17"/>
  <c r="T444" i="17"/>
  <c r="T445" i="17"/>
  <c r="T446" i="17"/>
  <c r="T447" i="17"/>
  <c r="T448" i="17"/>
  <c r="T449" i="17"/>
  <c r="T450" i="17"/>
  <c r="T451" i="17"/>
  <c r="T452" i="17"/>
  <c r="T453" i="17"/>
  <c r="T454" i="17"/>
  <c r="T455" i="17"/>
  <c r="T456" i="17"/>
  <c r="T457" i="17"/>
  <c r="T458" i="17"/>
  <c r="T459" i="17"/>
  <c r="T460" i="17"/>
  <c r="T461" i="17"/>
  <c r="T462" i="17"/>
  <c r="T463" i="17"/>
  <c r="T464" i="17"/>
  <c r="T465" i="17"/>
  <c r="T466" i="17"/>
  <c r="T467" i="17"/>
  <c r="T468" i="17"/>
  <c r="T469" i="17"/>
  <c r="T470" i="17"/>
  <c r="T471" i="17"/>
  <c r="T472" i="17"/>
  <c r="T473" i="17"/>
  <c r="T474" i="17"/>
  <c r="T475" i="17"/>
  <c r="T476" i="17"/>
  <c r="T477" i="17"/>
  <c r="T478" i="17"/>
  <c r="T479" i="17"/>
  <c r="T480" i="17"/>
  <c r="T481" i="17"/>
  <c r="T482" i="17"/>
  <c r="T483" i="17"/>
  <c r="T484" i="17"/>
  <c r="T485" i="17"/>
  <c r="T486" i="17"/>
  <c r="T487" i="17"/>
  <c r="T488" i="17"/>
  <c r="T489" i="17"/>
  <c r="T490" i="17"/>
  <c r="T491" i="17"/>
  <c r="T492" i="17"/>
  <c r="T493" i="17"/>
  <c r="T494" i="17"/>
  <c r="T495" i="17"/>
  <c r="T496" i="17"/>
  <c r="T497" i="17"/>
  <c r="T498" i="17"/>
  <c r="T499" i="17"/>
  <c r="T500" i="17"/>
  <c r="T501" i="17"/>
  <c r="T502" i="17"/>
  <c r="T503" i="17"/>
  <c r="T504" i="17"/>
  <c r="T505" i="17"/>
  <c r="T506" i="17"/>
  <c r="T507" i="17"/>
  <c r="T508" i="17"/>
  <c r="T509" i="17"/>
  <c r="T510" i="17"/>
  <c r="T511" i="17"/>
  <c r="T512" i="17"/>
  <c r="T513" i="17"/>
  <c r="T514" i="17"/>
  <c r="T515" i="17"/>
  <c r="T516" i="17"/>
  <c r="T517" i="17"/>
  <c r="T518" i="17"/>
  <c r="T519" i="17"/>
  <c r="T520" i="17"/>
  <c r="T521" i="17"/>
  <c r="T522" i="17"/>
  <c r="T523" i="17"/>
  <c r="T524" i="17"/>
  <c r="T525" i="17"/>
  <c r="T526" i="17"/>
  <c r="T527" i="17"/>
  <c r="T528" i="17"/>
  <c r="T529" i="17"/>
  <c r="T530" i="17"/>
  <c r="T531" i="17"/>
  <c r="T532" i="17"/>
  <c r="T533" i="17"/>
  <c r="T534" i="17"/>
  <c r="T535" i="17"/>
  <c r="T536" i="17"/>
  <c r="T537" i="17"/>
  <c r="T538" i="17"/>
  <c r="T539" i="17"/>
  <c r="T540" i="17"/>
  <c r="T541" i="17"/>
  <c r="T542" i="17"/>
  <c r="T543" i="17"/>
  <c r="T544" i="17"/>
  <c r="T545" i="17"/>
  <c r="T546" i="17"/>
  <c r="T547" i="17"/>
  <c r="T548" i="17"/>
  <c r="T549" i="17"/>
  <c r="T550" i="17"/>
  <c r="T551" i="17"/>
  <c r="T552" i="17"/>
  <c r="T553" i="17"/>
  <c r="T554" i="17"/>
  <c r="T555" i="17"/>
  <c r="T556" i="17"/>
  <c r="T557" i="17"/>
  <c r="T558" i="17"/>
  <c r="T559" i="17"/>
  <c r="T560" i="17"/>
  <c r="T561" i="17"/>
  <c r="T562" i="17"/>
  <c r="T563" i="17"/>
  <c r="T564" i="17"/>
  <c r="T565" i="17"/>
  <c r="T566" i="17"/>
  <c r="T567" i="17"/>
  <c r="T568" i="17"/>
  <c r="T569" i="17"/>
  <c r="T570" i="17"/>
  <c r="T571" i="17"/>
  <c r="T572" i="17"/>
  <c r="T573" i="17"/>
  <c r="T574" i="17"/>
  <c r="T575" i="17"/>
  <c r="T576" i="17"/>
  <c r="T577" i="17"/>
  <c r="T578" i="17"/>
  <c r="T579" i="17"/>
  <c r="T580" i="17"/>
  <c r="T581" i="17"/>
  <c r="T582" i="17"/>
  <c r="T583" i="17"/>
  <c r="T584" i="17"/>
  <c r="T585" i="17"/>
  <c r="T586" i="17"/>
  <c r="T587" i="17"/>
  <c r="T588" i="17"/>
  <c r="T589" i="17"/>
  <c r="T590" i="17"/>
  <c r="T591" i="17"/>
  <c r="T592" i="17"/>
  <c r="T593" i="17"/>
  <c r="T594" i="17"/>
  <c r="T595" i="17"/>
  <c r="T596" i="17"/>
  <c r="T597" i="17"/>
  <c r="T598" i="17"/>
  <c r="T599" i="17"/>
  <c r="T600" i="17"/>
  <c r="T601" i="17"/>
  <c r="T602" i="17"/>
  <c r="T603" i="17"/>
  <c r="T604" i="17"/>
  <c r="T605" i="17"/>
  <c r="T606" i="17"/>
  <c r="T607" i="17"/>
  <c r="T608" i="17"/>
  <c r="T609" i="17"/>
  <c r="T610" i="17"/>
  <c r="T611" i="17"/>
  <c r="T612" i="17"/>
  <c r="T613" i="17"/>
  <c r="T614" i="17"/>
  <c r="T615" i="17"/>
  <c r="T616" i="17"/>
  <c r="T617" i="17"/>
  <c r="T618" i="17"/>
  <c r="T619" i="17"/>
  <c r="T620" i="17"/>
  <c r="T621" i="17"/>
  <c r="T622" i="17"/>
  <c r="T623" i="17"/>
  <c r="T624" i="17"/>
  <c r="T625" i="17"/>
  <c r="T626" i="17"/>
  <c r="T627" i="17"/>
  <c r="T628" i="17"/>
  <c r="T629" i="17"/>
  <c r="T630" i="17"/>
  <c r="T631" i="17"/>
  <c r="T632" i="17"/>
  <c r="T633" i="17"/>
  <c r="T634" i="17"/>
  <c r="T635" i="17"/>
  <c r="T636" i="17"/>
  <c r="T637" i="17"/>
  <c r="T638" i="17"/>
  <c r="T639" i="17"/>
  <c r="T640" i="17"/>
  <c r="T641" i="17"/>
  <c r="T642" i="17"/>
  <c r="T643" i="17"/>
  <c r="T644" i="17"/>
  <c r="T645" i="17"/>
  <c r="T646" i="17"/>
  <c r="T647" i="17"/>
  <c r="T648" i="17"/>
  <c r="T649" i="17"/>
  <c r="T650" i="17"/>
  <c r="T651" i="17"/>
  <c r="T652" i="17"/>
  <c r="T653" i="17"/>
  <c r="T654" i="17"/>
  <c r="T655" i="17"/>
  <c r="T656" i="17"/>
  <c r="T657" i="17"/>
  <c r="T658" i="17"/>
  <c r="T659" i="17"/>
  <c r="T660" i="17"/>
  <c r="T661" i="17"/>
  <c r="T662" i="17"/>
  <c r="T663" i="17"/>
  <c r="T664" i="17"/>
  <c r="T665" i="17"/>
  <c r="T666" i="17"/>
  <c r="T667" i="17"/>
  <c r="T668" i="17"/>
  <c r="T669" i="17"/>
  <c r="T670" i="17"/>
  <c r="T671" i="17"/>
  <c r="T672" i="17"/>
  <c r="T673" i="17"/>
  <c r="T674" i="17"/>
  <c r="T675" i="17"/>
  <c r="T676" i="17"/>
  <c r="T677" i="17"/>
  <c r="T678" i="17"/>
  <c r="T679" i="17"/>
  <c r="T680" i="17"/>
  <c r="T681" i="17"/>
  <c r="T682" i="17"/>
  <c r="T683" i="17"/>
  <c r="T684" i="17"/>
  <c r="T685" i="17"/>
  <c r="T686" i="17"/>
  <c r="T687" i="17"/>
  <c r="T688" i="17"/>
  <c r="T689" i="17"/>
  <c r="T690" i="17"/>
  <c r="T691" i="17"/>
  <c r="T692" i="17"/>
  <c r="T693" i="17"/>
  <c r="T694" i="17"/>
  <c r="T695" i="17"/>
  <c r="T696" i="17"/>
  <c r="T697" i="17"/>
  <c r="T698" i="17"/>
  <c r="T699" i="17"/>
  <c r="T700" i="17"/>
  <c r="T701" i="17"/>
  <c r="T702" i="17"/>
  <c r="T703" i="17"/>
  <c r="T704" i="17"/>
  <c r="T705" i="17"/>
  <c r="T706" i="17"/>
  <c r="T707" i="17"/>
  <c r="T708" i="17"/>
  <c r="T709" i="17"/>
  <c r="T710" i="17"/>
  <c r="T711" i="17"/>
  <c r="T712" i="17"/>
  <c r="T713" i="17"/>
  <c r="T714" i="17"/>
  <c r="T715" i="17"/>
  <c r="T716" i="17"/>
  <c r="T717" i="17"/>
  <c r="T718" i="17"/>
  <c r="T719" i="17"/>
  <c r="T720" i="17"/>
  <c r="T721" i="17"/>
  <c r="T722" i="17"/>
  <c r="T723" i="17"/>
  <c r="T724" i="17"/>
  <c r="T725" i="17"/>
  <c r="T726" i="17"/>
  <c r="T727" i="17"/>
  <c r="T728" i="17"/>
  <c r="T729" i="17"/>
  <c r="T730" i="17"/>
  <c r="T731" i="17"/>
  <c r="T732" i="17"/>
  <c r="T733" i="17"/>
  <c r="T734" i="17"/>
  <c r="T735" i="17"/>
  <c r="T736" i="17"/>
  <c r="T737" i="17"/>
  <c r="T738" i="17"/>
  <c r="T739" i="17"/>
  <c r="T740" i="17"/>
  <c r="T741" i="17"/>
  <c r="T742" i="17"/>
  <c r="T743" i="17"/>
  <c r="T744" i="17"/>
  <c r="T745" i="17"/>
  <c r="T746" i="17"/>
  <c r="T747" i="17"/>
  <c r="T748" i="17"/>
  <c r="T749" i="17"/>
  <c r="T750" i="17"/>
  <c r="T751" i="17"/>
  <c r="T752" i="17"/>
  <c r="T753" i="17"/>
  <c r="T754" i="17"/>
  <c r="T755" i="17"/>
  <c r="T756" i="17"/>
  <c r="T757" i="17"/>
  <c r="T758" i="17"/>
  <c r="T759" i="17"/>
  <c r="T760" i="17"/>
  <c r="T761" i="17"/>
  <c r="T762" i="17"/>
  <c r="T763" i="17"/>
  <c r="T764" i="17"/>
  <c r="T765" i="17"/>
  <c r="T766" i="17"/>
  <c r="T767" i="17"/>
  <c r="T768" i="17"/>
  <c r="T769" i="17"/>
  <c r="T770" i="17"/>
  <c r="T771" i="17"/>
  <c r="T772" i="17"/>
  <c r="T773" i="17"/>
  <c r="T774" i="17"/>
  <c r="T775" i="17"/>
  <c r="T776" i="17"/>
  <c r="T777" i="17"/>
  <c r="T778" i="17"/>
  <c r="T779" i="17"/>
  <c r="T780" i="17"/>
  <c r="T781" i="17"/>
  <c r="T782" i="17"/>
  <c r="T783" i="17"/>
  <c r="T784" i="17"/>
  <c r="T785" i="17"/>
  <c r="T786" i="17"/>
  <c r="T787" i="17"/>
  <c r="T788" i="17"/>
  <c r="T789" i="17"/>
  <c r="T790" i="17"/>
  <c r="T791" i="17"/>
  <c r="T792" i="17"/>
  <c r="T793" i="17"/>
  <c r="T794" i="17"/>
  <c r="T795" i="17"/>
  <c r="T796" i="17"/>
  <c r="T797" i="17"/>
  <c r="T798" i="17"/>
  <c r="T799" i="17"/>
  <c r="T800" i="17"/>
  <c r="T801" i="17"/>
  <c r="T802" i="17"/>
  <c r="T803" i="17"/>
  <c r="T804" i="17"/>
  <c r="T805" i="17"/>
  <c r="T806" i="17"/>
  <c r="T807" i="17"/>
  <c r="T808" i="17"/>
  <c r="T809" i="17"/>
  <c r="T810" i="17"/>
  <c r="T811" i="17"/>
  <c r="T812" i="17"/>
  <c r="T813" i="17"/>
  <c r="T814" i="17"/>
  <c r="T815" i="17"/>
  <c r="T816" i="17"/>
  <c r="T817" i="17"/>
  <c r="T818" i="17"/>
  <c r="T819" i="17"/>
  <c r="T820" i="17"/>
  <c r="T821" i="17"/>
  <c r="T822" i="17"/>
  <c r="T823" i="17"/>
  <c r="T824" i="17"/>
  <c r="T825" i="17"/>
  <c r="T826" i="17"/>
  <c r="T827" i="17"/>
  <c r="T828" i="17"/>
  <c r="T829" i="17"/>
  <c r="T830" i="17"/>
  <c r="T831" i="17"/>
  <c r="T832" i="17"/>
  <c r="T833" i="17"/>
  <c r="T834" i="17"/>
  <c r="T835" i="17"/>
  <c r="T836" i="17"/>
  <c r="T837" i="17"/>
  <c r="T838" i="17"/>
  <c r="T839" i="17"/>
  <c r="T840" i="17"/>
  <c r="T841" i="17"/>
  <c r="T842" i="17"/>
  <c r="T843" i="17"/>
  <c r="T844" i="17"/>
  <c r="T845" i="17"/>
  <c r="T846" i="17"/>
  <c r="T847" i="17"/>
  <c r="T848" i="17"/>
  <c r="T849" i="17"/>
  <c r="T850" i="17"/>
  <c r="T851" i="17"/>
  <c r="T852" i="17"/>
  <c r="T853" i="17"/>
  <c r="T854" i="17"/>
  <c r="T855" i="17"/>
  <c r="T856" i="17"/>
  <c r="T857" i="17"/>
  <c r="T858" i="17"/>
  <c r="T859" i="17"/>
  <c r="T860" i="17"/>
  <c r="T861" i="17"/>
  <c r="T862" i="17"/>
  <c r="T863" i="17"/>
  <c r="T864" i="17"/>
  <c r="T865" i="17"/>
  <c r="T866" i="17"/>
  <c r="T867" i="17"/>
  <c r="T868" i="17"/>
  <c r="T869" i="17"/>
  <c r="T870" i="17"/>
  <c r="T871" i="17"/>
  <c r="T872" i="17"/>
  <c r="T873" i="17"/>
  <c r="T874" i="17"/>
  <c r="T875" i="17"/>
  <c r="T876" i="17"/>
  <c r="T877" i="17"/>
  <c r="T878" i="17"/>
  <c r="T879" i="17"/>
  <c r="T880" i="17"/>
  <c r="T881" i="17"/>
  <c r="T882" i="17"/>
  <c r="T883" i="17"/>
  <c r="T884" i="17"/>
  <c r="T885" i="17"/>
  <c r="T886" i="17"/>
  <c r="T887" i="17"/>
  <c r="T888" i="17"/>
  <c r="T889" i="17"/>
  <c r="T890" i="17"/>
  <c r="T891" i="17"/>
  <c r="T892" i="17"/>
  <c r="T893" i="17"/>
  <c r="T894" i="17"/>
  <c r="T895" i="17"/>
  <c r="T896" i="17"/>
  <c r="T897" i="17"/>
  <c r="T898" i="17"/>
  <c r="T899" i="17"/>
  <c r="T900" i="17"/>
  <c r="T901" i="17"/>
  <c r="T902" i="17"/>
  <c r="T903" i="17"/>
  <c r="T904" i="17"/>
  <c r="T905" i="17"/>
  <c r="T906" i="17"/>
  <c r="T907" i="17"/>
  <c r="T908" i="17"/>
  <c r="T909" i="17"/>
  <c r="T910" i="17"/>
  <c r="T911" i="17"/>
  <c r="T912" i="17"/>
  <c r="T913" i="17"/>
  <c r="T914" i="17"/>
  <c r="T915" i="17"/>
  <c r="T916" i="17"/>
  <c r="T917" i="17"/>
  <c r="T918" i="17"/>
  <c r="T919" i="17"/>
  <c r="T920" i="17"/>
  <c r="T921" i="17"/>
  <c r="T922" i="17"/>
  <c r="T923" i="17"/>
  <c r="T924" i="17"/>
  <c r="T925" i="17"/>
  <c r="T926" i="17"/>
  <c r="T927" i="17"/>
  <c r="T928" i="17"/>
  <c r="T929" i="17"/>
  <c r="T930" i="17"/>
  <c r="T931" i="17"/>
  <c r="T932" i="17"/>
  <c r="T933" i="17"/>
  <c r="T934" i="17"/>
  <c r="T935" i="17"/>
  <c r="T936" i="17"/>
  <c r="T937" i="17"/>
  <c r="T938" i="17"/>
  <c r="T939" i="17"/>
  <c r="T940" i="17"/>
  <c r="T941" i="17"/>
  <c r="T942" i="17"/>
  <c r="T943" i="17"/>
  <c r="T944" i="17"/>
  <c r="T945" i="17"/>
  <c r="T946" i="17"/>
  <c r="T947" i="17"/>
  <c r="T948" i="17"/>
  <c r="T949" i="17"/>
  <c r="T950" i="17"/>
  <c r="T951" i="17"/>
  <c r="T952" i="17"/>
  <c r="T953" i="17"/>
  <c r="T954" i="17"/>
  <c r="T955" i="17"/>
  <c r="T956" i="17"/>
  <c r="T957" i="17"/>
  <c r="T958" i="17"/>
  <c r="T959" i="17"/>
  <c r="T960" i="17"/>
  <c r="T961" i="17"/>
  <c r="T962" i="17"/>
  <c r="T963" i="17"/>
  <c r="T964" i="17"/>
  <c r="T965" i="17"/>
  <c r="T966" i="17"/>
  <c r="T967" i="17"/>
  <c r="T968" i="17"/>
  <c r="T969" i="17"/>
  <c r="T970" i="17"/>
  <c r="T971" i="17"/>
  <c r="T972" i="17"/>
  <c r="T973" i="17"/>
  <c r="T974" i="17"/>
  <c r="T975" i="17"/>
  <c r="T976" i="17"/>
  <c r="T977" i="17"/>
  <c r="T978" i="17"/>
  <c r="T979" i="17"/>
  <c r="T980" i="17"/>
  <c r="T981" i="17"/>
  <c r="T982" i="17"/>
  <c r="T983" i="17"/>
  <c r="T984" i="17"/>
  <c r="T985" i="17"/>
  <c r="T986" i="17"/>
  <c r="T987" i="17"/>
  <c r="T988" i="17"/>
  <c r="T989" i="17"/>
  <c r="T990" i="17"/>
  <c r="T991" i="17"/>
  <c r="T992" i="17"/>
  <c r="T993" i="17"/>
  <c r="T994" i="17"/>
  <c r="T995" i="17"/>
  <c r="T996" i="17"/>
  <c r="T997" i="17"/>
  <c r="T998" i="17"/>
  <c r="T999" i="17"/>
  <c r="T1000" i="17"/>
  <c r="T1001" i="17"/>
  <c r="T1002" i="17"/>
  <c r="T1003" i="17"/>
  <c r="T1004" i="17"/>
  <c r="T1005" i="17"/>
  <c r="T1006" i="17"/>
  <c r="T1007" i="17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19" i="16"/>
  <c r="P320" i="16"/>
  <c r="P321" i="16"/>
  <c r="P322" i="16"/>
  <c r="P323" i="16"/>
  <c r="P324" i="16"/>
  <c r="P325" i="16"/>
  <c r="P326" i="16"/>
  <c r="P327" i="16"/>
  <c r="P328" i="16"/>
  <c r="P329" i="16"/>
  <c r="P330" i="16"/>
  <c r="P331" i="16"/>
  <c r="P332" i="16"/>
  <c r="P333" i="16"/>
  <c r="P334" i="16"/>
  <c r="P335" i="16"/>
  <c r="P336" i="16"/>
  <c r="P337" i="16"/>
  <c r="P338" i="16"/>
  <c r="P339" i="16"/>
  <c r="P340" i="16"/>
  <c r="P341" i="16"/>
  <c r="P342" i="16"/>
  <c r="P343" i="16"/>
  <c r="P344" i="16"/>
  <c r="P345" i="16"/>
  <c r="P346" i="16"/>
  <c r="P347" i="16"/>
  <c r="P348" i="16"/>
  <c r="P349" i="16"/>
  <c r="P350" i="16"/>
  <c r="P351" i="16"/>
  <c r="P352" i="16"/>
  <c r="P353" i="16"/>
  <c r="P354" i="16"/>
  <c r="P355" i="16"/>
  <c r="P356" i="16"/>
  <c r="P357" i="16"/>
  <c r="P358" i="16"/>
  <c r="P359" i="16"/>
  <c r="P360" i="16"/>
  <c r="P361" i="16"/>
  <c r="P362" i="16"/>
  <c r="P363" i="16"/>
  <c r="P364" i="16"/>
  <c r="P365" i="16"/>
  <c r="P366" i="16"/>
  <c r="P367" i="16"/>
  <c r="P368" i="16"/>
  <c r="P369" i="16"/>
  <c r="P370" i="16"/>
  <c r="P371" i="16"/>
  <c r="P372" i="16"/>
  <c r="P373" i="16"/>
  <c r="P374" i="16"/>
  <c r="P375" i="16"/>
  <c r="P376" i="16"/>
  <c r="P377" i="16"/>
  <c r="P378" i="16"/>
  <c r="P379" i="16"/>
  <c r="P380" i="16"/>
  <c r="P381" i="16"/>
  <c r="P382" i="16"/>
  <c r="P383" i="16"/>
  <c r="P384" i="16"/>
  <c r="P385" i="16"/>
  <c r="P386" i="16"/>
  <c r="P387" i="16"/>
  <c r="P388" i="16"/>
  <c r="P389" i="16"/>
  <c r="P390" i="16"/>
  <c r="P391" i="16"/>
  <c r="P392" i="16"/>
  <c r="P393" i="16"/>
  <c r="P394" i="16"/>
  <c r="P395" i="16"/>
  <c r="P396" i="16"/>
  <c r="P397" i="16"/>
  <c r="P398" i="16"/>
  <c r="P399" i="16"/>
  <c r="P400" i="16"/>
  <c r="P401" i="16"/>
  <c r="P402" i="16"/>
  <c r="P403" i="16"/>
  <c r="P404" i="16"/>
  <c r="P405" i="16"/>
  <c r="P406" i="16"/>
  <c r="P407" i="16"/>
  <c r="P408" i="16"/>
  <c r="P409" i="16"/>
  <c r="P410" i="16"/>
  <c r="P411" i="16"/>
  <c r="P412" i="16"/>
  <c r="P413" i="16"/>
  <c r="P414" i="16"/>
  <c r="P415" i="16"/>
  <c r="P416" i="16"/>
  <c r="P417" i="16"/>
  <c r="P418" i="16"/>
  <c r="P419" i="16"/>
  <c r="P420" i="16"/>
  <c r="P421" i="16"/>
  <c r="P422" i="16"/>
  <c r="P423" i="16"/>
  <c r="P424" i="16"/>
  <c r="P425" i="16"/>
  <c r="P426" i="16"/>
  <c r="P427" i="16"/>
  <c r="P428" i="16"/>
  <c r="P429" i="16"/>
  <c r="P430" i="16"/>
  <c r="P431" i="16"/>
  <c r="P432" i="16"/>
  <c r="P433" i="16"/>
  <c r="P434" i="16"/>
  <c r="P435" i="16"/>
  <c r="P436" i="16"/>
  <c r="P437" i="16"/>
  <c r="P438" i="16"/>
  <c r="P439" i="16"/>
  <c r="P440" i="16"/>
  <c r="P441" i="16"/>
  <c r="P442" i="16"/>
  <c r="P443" i="16"/>
  <c r="P444" i="16"/>
  <c r="P445" i="16"/>
  <c r="P446" i="16"/>
  <c r="P447" i="16"/>
  <c r="P448" i="16"/>
  <c r="P449" i="16"/>
  <c r="P450" i="16"/>
  <c r="P451" i="16"/>
  <c r="P452" i="16"/>
  <c r="P453" i="16"/>
  <c r="P454" i="16"/>
  <c r="P455" i="16"/>
  <c r="P456" i="16"/>
  <c r="P457" i="16"/>
  <c r="P458" i="16"/>
  <c r="P459" i="16"/>
  <c r="P460" i="16"/>
  <c r="P461" i="16"/>
  <c r="P462" i="16"/>
  <c r="P463" i="16"/>
  <c r="P464" i="16"/>
  <c r="P465" i="16"/>
  <c r="P466" i="16"/>
  <c r="P467" i="16"/>
  <c r="P468" i="16"/>
  <c r="P469" i="16"/>
  <c r="P470" i="16"/>
  <c r="P471" i="16"/>
  <c r="P472" i="16"/>
  <c r="P473" i="16"/>
  <c r="P474" i="16"/>
  <c r="P475" i="16"/>
  <c r="P476" i="16"/>
  <c r="P477" i="16"/>
  <c r="P478" i="16"/>
  <c r="P479" i="16"/>
  <c r="P480" i="16"/>
  <c r="P481" i="16"/>
  <c r="P482" i="16"/>
  <c r="P483" i="16"/>
  <c r="P484" i="16"/>
  <c r="P485" i="16"/>
  <c r="P486" i="16"/>
  <c r="P487" i="16"/>
  <c r="P488" i="16"/>
  <c r="P489" i="16"/>
  <c r="P490" i="16"/>
  <c r="P491" i="16"/>
  <c r="P492" i="16"/>
  <c r="P493" i="16"/>
  <c r="P494" i="16"/>
  <c r="P495" i="16"/>
  <c r="P496" i="16"/>
  <c r="P497" i="16"/>
  <c r="P498" i="16"/>
  <c r="P499" i="16"/>
  <c r="P500" i="16"/>
  <c r="P501" i="16"/>
  <c r="P502" i="16"/>
  <c r="P503" i="16"/>
  <c r="P504" i="16"/>
  <c r="P505" i="16"/>
  <c r="P506" i="16"/>
  <c r="P507" i="16"/>
  <c r="P508" i="16"/>
  <c r="P509" i="16"/>
  <c r="P510" i="16"/>
  <c r="P511" i="16"/>
  <c r="P512" i="16"/>
  <c r="P513" i="16"/>
  <c r="P514" i="16"/>
  <c r="P515" i="16"/>
  <c r="P516" i="16"/>
  <c r="P517" i="16"/>
  <c r="P518" i="16"/>
  <c r="P519" i="16"/>
  <c r="P520" i="16"/>
  <c r="P521" i="16"/>
  <c r="P522" i="16"/>
  <c r="P523" i="16"/>
  <c r="P524" i="16"/>
  <c r="P525" i="16"/>
  <c r="P526" i="16"/>
  <c r="P527" i="16"/>
  <c r="P528" i="16"/>
  <c r="P529" i="16"/>
  <c r="P530" i="16"/>
  <c r="P531" i="16"/>
  <c r="P532" i="16"/>
  <c r="P533" i="16"/>
  <c r="P534" i="16"/>
  <c r="P535" i="16"/>
  <c r="P536" i="16"/>
  <c r="P537" i="16"/>
  <c r="P538" i="16"/>
  <c r="P539" i="16"/>
  <c r="P540" i="16"/>
  <c r="P541" i="16"/>
  <c r="P542" i="16"/>
  <c r="P543" i="16"/>
  <c r="P544" i="16"/>
  <c r="P545" i="16"/>
  <c r="P546" i="16"/>
  <c r="P547" i="16"/>
  <c r="P548" i="16"/>
  <c r="P549" i="16"/>
  <c r="P550" i="16"/>
  <c r="P551" i="16"/>
  <c r="P552" i="16"/>
  <c r="P553" i="16"/>
  <c r="P554" i="16"/>
  <c r="P555" i="16"/>
  <c r="P556" i="16"/>
  <c r="P557" i="16"/>
  <c r="P558" i="16"/>
  <c r="P559" i="16"/>
  <c r="P560" i="16"/>
  <c r="P561" i="16"/>
  <c r="P562" i="16"/>
  <c r="P563" i="16"/>
  <c r="P564" i="16"/>
  <c r="P565" i="16"/>
  <c r="P566" i="16"/>
  <c r="P567" i="16"/>
  <c r="P568" i="16"/>
  <c r="P569" i="16"/>
  <c r="P570" i="16"/>
  <c r="P571" i="16"/>
  <c r="P572" i="16"/>
  <c r="P573" i="16"/>
  <c r="P574" i="16"/>
  <c r="P575" i="16"/>
  <c r="P576" i="16"/>
  <c r="P577" i="16"/>
  <c r="P578" i="16"/>
  <c r="P579" i="16"/>
  <c r="P580" i="16"/>
  <c r="P581" i="16"/>
  <c r="P582" i="16"/>
  <c r="P583" i="16"/>
  <c r="P584" i="16"/>
  <c r="P585" i="16"/>
  <c r="P586" i="16"/>
  <c r="P587" i="16"/>
  <c r="P588" i="16"/>
  <c r="P589" i="16"/>
  <c r="P590" i="16"/>
  <c r="P591" i="16"/>
  <c r="P592" i="16"/>
  <c r="P593" i="16"/>
  <c r="P594" i="16"/>
  <c r="P595" i="16"/>
  <c r="P596" i="16"/>
  <c r="P597" i="16"/>
  <c r="P598" i="16"/>
  <c r="P599" i="16"/>
  <c r="P600" i="16"/>
  <c r="P601" i="16"/>
  <c r="P602" i="16"/>
  <c r="P603" i="16"/>
  <c r="P604" i="16"/>
  <c r="P605" i="16"/>
  <c r="P606" i="16"/>
  <c r="P607" i="16"/>
  <c r="P608" i="16"/>
  <c r="P609" i="16"/>
  <c r="P610" i="16"/>
  <c r="P611" i="16"/>
  <c r="P612" i="16"/>
  <c r="P613" i="16"/>
  <c r="P614" i="16"/>
  <c r="P615" i="16"/>
  <c r="P616" i="16"/>
  <c r="P617" i="16"/>
  <c r="P618" i="16"/>
  <c r="P619" i="16"/>
  <c r="P620" i="16"/>
  <c r="P621" i="16"/>
  <c r="P622" i="16"/>
  <c r="P623" i="16"/>
  <c r="P624" i="16"/>
  <c r="P625" i="16"/>
  <c r="P626" i="16"/>
  <c r="P627" i="16"/>
  <c r="P628" i="16"/>
  <c r="P629" i="16"/>
  <c r="P630" i="16"/>
  <c r="P631" i="16"/>
  <c r="P632" i="16"/>
  <c r="P633" i="16"/>
  <c r="P634" i="16"/>
  <c r="P635" i="16"/>
  <c r="P636" i="16"/>
  <c r="P637" i="16"/>
  <c r="P638" i="16"/>
  <c r="P639" i="16"/>
  <c r="P640" i="16"/>
  <c r="P641" i="16"/>
  <c r="P642" i="16"/>
  <c r="P643" i="16"/>
  <c r="P644" i="16"/>
  <c r="P645" i="16"/>
  <c r="P646" i="16"/>
  <c r="P647" i="16"/>
  <c r="P648" i="16"/>
  <c r="P649" i="16"/>
  <c r="P650" i="16"/>
  <c r="P651" i="16"/>
  <c r="P652" i="16"/>
  <c r="P653" i="16"/>
  <c r="P654" i="16"/>
  <c r="P655" i="16"/>
  <c r="P656" i="16"/>
  <c r="P657" i="16"/>
  <c r="P658" i="16"/>
  <c r="P659" i="16"/>
  <c r="P660" i="16"/>
  <c r="P661" i="16"/>
  <c r="P662" i="16"/>
  <c r="P663" i="16"/>
  <c r="P664" i="16"/>
  <c r="P665" i="16"/>
  <c r="P666" i="16"/>
  <c r="P667" i="16"/>
  <c r="P668" i="16"/>
  <c r="P669" i="16"/>
  <c r="P670" i="16"/>
  <c r="P671" i="16"/>
  <c r="P672" i="16"/>
  <c r="P673" i="16"/>
  <c r="P674" i="16"/>
  <c r="P675" i="16"/>
  <c r="P676" i="16"/>
  <c r="P677" i="16"/>
  <c r="P678" i="16"/>
  <c r="P679" i="16"/>
  <c r="P680" i="16"/>
  <c r="P681" i="16"/>
  <c r="P682" i="16"/>
  <c r="P683" i="16"/>
  <c r="P684" i="16"/>
  <c r="P685" i="16"/>
  <c r="P686" i="16"/>
  <c r="P687" i="16"/>
  <c r="P688" i="16"/>
  <c r="P689" i="16"/>
  <c r="P690" i="16"/>
  <c r="P691" i="16"/>
  <c r="P692" i="16"/>
  <c r="P693" i="16"/>
  <c r="P694" i="16"/>
  <c r="P695" i="16"/>
  <c r="P696" i="16"/>
  <c r="P697" i="16"/>
  <c r="P698" i="16"/>
  <c r="P699" i="16"/>
  <c r="P700" i="16"/>
  <c r="P701" i="16"/>
  <c r="P702" i="16"/>
  <c r="P703" i="16"/>
  <c r="P704" i="16"/>
  <c r="P705" i="16"/>
  <c r="P706" i="16"/>
  <c r="P707" i="16"/>
  <c r="P708" i="16"/>
  <c r="P709" i="16"/>
  <c r="P710" i="16"/>
  <c r="P711" i="16"/>
  <c r="P712" i="16"/>
  <c r="P713" i="16"/>
  <c r="P714" i="16"/>
  <c r="P715" i="16"/>
  <c r="P716" i="16"/>
  <c r="P717" i="16"/>
  <c r="P718" i="16"/>
  <c r="P719" i="16"/>
  <c r="P720" i="16"/>
  <c r="P721" i="16"/>
  <c r="P722" i="16"/>
  <c r="P723" i="16"/>
  <c r="P724" i="16"/>
  <c r="P725" i="16"/>
  <c r="P726" i="16"/>
  <c r="P727" i="16"/>
  <c r="P728" i="16"/>
  <c r="P729" i="16"/>
  <c r="P730" i="16"/>
  <c r="P731" i="16"/>
  <c r="P732" i="16"/>
  <c r="P733" i="16"/>
  <c r="P734" i="16"/>
  <c r="P735" i="16"/>
  <c r="P736" i="16"/>
  <c r="P737" i="16"/>
  <c r="P738" i="16"/>
  <c r="P739" i="16"/>
  <c r="P740" i="16"/>
  <c r="P741" i="16"/>
  <c r="P742" i="16"/>
  <c r="P743" i="16"/>
  <c r="P744" i="16"/>
  <c r="P745" i="16"/>
  <c r="P746" i="16"/>
  <c r="P747" i="16"/>
  <c r="P748" i="16"/>
  <c r="P749" i="16"/>
  <c r="P750" i="16"/>
  <c r="P751" i="16"/>
  <c r="P752" i="16"/>
  <c r="P753" i="16"/>
  <c r="P754" i="16"/>
  <c r="P755" i="16"/>
  <c r="P756" i="16"/>
  <c r="P757" i="16"/>
  <c r="P758" i="16"/>
  <c r="P759" i="16"/>
  <c r="P760" i="16"/>
  <c r="P761" i="16"/>
  <c r="P762" i="16"/>
  <c r="P763" i="16"/>
  <c r="P764" i="16"/>
  <c r="P765" i="16"/>
  <c r="P766" i="16"/>
  <c r="P767" i="16"/>
  <c r="P768" i="16"/>
  <c r="P769" i="16"/>
  <c r="P770" i="16"/>
  <c r="P771" i="16"/>
  <c r="P772" i="16"/>
  <c r="P773" i="16"/>
  <c r="P774" i="16"/>
  <c r="P775" i="16"/>
  <c r="P776" i="16"/>
  <c r="P777" i="16"/>
  <c r="P778" i="16"/>
  <c r="P779" i="16"/>
  <c r="P780" i="16"/>
  <c r="P781" i="16"/>
  <c r="P782" i="16"/>
  <c r="P783" i="16"/>
  <c r="P784" i="16"/>
  <c r="P785" i="16"/>
  <c r="P786" i="16"/>
  <c r="P787" i="16"/>
  <c r="P788" i="16"/>
  <c r="P789" i="16"/>
  <c r="P790" i="16"/>
  <c r="P791" i="16"/>
  <c r="P792" i="16"/>
  <c r="P793" i="16"/>
  <c r="P794" i="16"/>
  <c r="P795" i="16"/>
  <c r="P796" i="16"/>
  <c r="P797" i="16"/>
  <c r="P798" i="16"/>
  <c r="P799" i="16"/>
  <c r="P800" i="16"/>
  <c r="P801" i="16"/>
  <c r="P802" i="16"/>
  <c r="P803" i="16"/>
  <c r="P804" i="16"/>
  <c r="P805" i="16"/>
  <c r="P806" i="16"/>
  <c r="P807" i="16"/>
  <c r="P808" i="16"/>
  <c r="P809" i="16"/>
  <c r="P810" i="16"/>
  <c r="P811" i="16"/>
  <c r="P812" i="16"/>
  <c r="P813" i="16"/>
  <c r="P814" i="16"/>
  <c r="P815" i="16"/>
  <c r="P816" i="16"/>
  <c r="P817" i="16"/>
  <c r="P818" i="16"/>
  <c r="P819" i="16"/>
  <c r="P820" i="16"/>
  <c r="P821" i="16"/>
  <c r="P822" i="16"/>
  <c r="P823" i="16"/>
  <c r="P824" i="16"/>
  <c r="P825" i="16"/>
  <c r="P826" i="16"/>
  <c r="P827" i="16"/>
  <c r="P828" i="16"/>
  <c r="P829" i="16"/>
  <c r="P830" i="16"/>
  <c r="P831" i="16"/>
  <c r="P832" i="16"/>
  <c r="P833" i="16"/>
  <c r="P834" i="16"/>
  <c r="P835" i="16"/>
  <c r="P836" i="16"/>
  <c r="P837" i="16"/>
  <c r="P838" i="16"/>
  <c r="P839" i="16"/>
  <c r="P840" i="16"/>
  <c r="P841" i="16"/>
  <c r="P842" i="16"/>
  <c r="P843" i="16"/>
  <c r="P844" i="16"/>
  <c r="P845" i="16"/>
  <c r="P846" i="16"/>
  <c r="P847" i="16"/>
  <c r="P848" i="16"/>
  <c r="P849" i="16"/>
  <c r="P850" i="16"/>
  <c r="P851" i="16"/>
  <c r="P852" i="16"/>
  <c r="P853" i="16"/>
  <c r="P854" i="16"/>
  <c r="P855" i="16"/>
  <c r="P856" i="16"/>
  <c r="P857" i="16"/>
  <c r="P858" i="16"/>
  <c r="P859" i="16"/>
  <c r="P860" i="16"/>
  <c r="P861" i="16"/>
  <c r="P862" i="16"/>
  <c r="P863" i="16"/>
  <c r="P864" i="16"/>
  <c r="P865" i="16"/>
  <c r="P866" i="16"/>
  <c r="P867" i="16"/>
  <c r="P868" i="16"/>
  <c r="P869" i="16"/>
  <c r="P870" i="16"/>
  <c r="P871" i="16"/>
  <c r="P872" i="16"/>
  <c r="P873" i="16"/>
  <c r="P874" i="16"/>
  <c r="P875" i="16"/>
  <c r="P876" i="16"/>
  <c r="P877" i="16"/>
  <c r="P878" i="16"/>
  <c r="P879" i="16"/>
  <c r="P880" i="16"/>
  <c r="P881" i="16"/>
  <c r="P882" i="16"/>
  <c r="P883" i="16"/>
  <c r="P884" i="16"/>
  <c r="P885" i="16"/>
  <c r="P886" i="16"/>
  <c r="P887" i="16"/>
  <c r="P888" i="16"/>
  <c r="P889" i="16"/>
  <c r="P890" i="16"/>
  <c r="P891" i="16"/>
  <c r="P892" i="16"/>
  <c r="P893" i="16"/>
  <c r="P894" i="16"/>
  <c r="P895" i="16"/>
  <c r="P896" i="16"/>
  <c r="P897" i="16"/>
  <c r="P898" i="16"/>
  <c r="P899" i="16"/>
  <c r="P900" i="16"/>
  <c r="P901" i="16"/>
  <c r="P902" i="16"/>
  <c r="P903" i="16"/>
  <c r="P904" i="16"/>
  <c r="P905" i="16"/>
  <c r="P906" i="16"/>
  <c r="P907" i="16"/>
  <c r="P908" i="16"/>
  <c r="P909" i="16"/>
  <c r="P910" i="16"/>
  <c r="P911" i="16"/>
  <c r="P912" i="16"/>
  <c r="P913" i="16"/>
  <c r="P914" i="16"/>
  <c r="P915" i="16"/>
  <c r="P916" i="16"/>
  <c r="P917" i="16"/>
  <c r="P918" i="16"/>
  <c r="P919" i="16"/>
  <c r="P920" i="16"/>
  <c r="P921" i="16"/>
  <c r="P922" i="16"/>
  <c r="P923" i="16"/>
  <c r="P924" i="16"/>
  <c r="P925" i="16"/>
  <c r="P926" i="16"/>
  <c r="P927" i="16"/>
  <c r="P928" i="16"/>
  <c r="P929" i="16"/>
  <c r="P930" i="16"/>
  <c r="P931" i="16"/>
  <c r="P932" i="16"/>
  <c r="P933" i="16"/>
  <c r="P934" i="16"/>
  <c r="P935" i="16"/>
  <c r="P936" i="16"/>
  <c r="P937" i="16"/>
  <c r="P938" i="16"/>
  <c r="P939" i="16"/>
  <c r="P940" i="16"/>
  <c r="P941" i="16"/>
  <c r="P942" i="16"/>
  <c r="P943" i="16"/>
  <c r="P944" i="16"/>
  <c r="P945" i="16"/>
  <c r="P946" i="16"/>
  <c r="P947" i="16"/>
  <c r="P948" i="16"/>
  <c r="P949" i="16"/>
  <c r="P950" i="16"/>
  <c r="P951" i="16"/>
  <c r="P952" i="16"/>
  <c r="P953" i="16"/>
  <c r="P954" i="16"/>
  <c r="P955" i="16"/>
  <c r="P956" i="16"/>
  <c r="P957" i="16"/>
  <c r="P958" i="16"/>
  <c r="P959" i="16"/>
  <c r="P960" i="16"/>
  <c r="P961" i="16"/>
  <c r="P962" i="16"/>
  <c r="P963" i="16"/>
  <c r="P964" i="16"/>
  <c r="P965" i="16"/>
  <c r="P966" i="16"/>
  <c r="P967" i="16"/>
  <c r="P968" i="16"/>
  <c r="P969" i="16"/>
  <c r="P970" i="16"/>
  <c r="P971" i="16"/>
  <c r="P972" i="16"/>
  <c r="P973" i="16"/>
  <c r="P974" i="16"/>
  <c r="P975" i="16"/>
  <c r="P976" i="16"/>
  <c r="P977" i="16"/>
  <c r="P978" i="16"/>
  <c r="P979" i="16"/>
  <c r="P980" i="16"/>
  <c r="P981" i="16"/>
  <c r="P982" i="16"/>
  <c r="P983" i="16"/>
  <c r="P984" i="16"/>
  <c r="P985" i="16"/>
  <c r="P986" i="16"/>
  <c r="P987" i="16"/>
  <c r="P988" i="16"/>
  <c r="P989" i="16"/>
  <c r="P990" i="16"/>
  <c r="P991" i="16"/>
  <c r="P992" i="16"/>
  <c r="P993" i="16"/>
  <c r="P994" i="16"/>
  <c r="P995" i="16"/>
  <c r="P996" i="16"/>
  <c r="P997" i="16"/>
  <c r="P998" i="16"/>
  <c r="P999" i="16"/>
  <c r="P1000" i="16"/>
  <c r="P1001" i="16"/>
  <c r="P1002" i="16"/>
  <c r="P1003" i="16"/>
  <c r="P1004" i="16"/>
  <c r="P1005" i="16"/>
  <c r="P1006" i="16"/>
  <c r="P1007" i="16"/>
  <c r="S207" i="15"/>
  <c r="S208" i="15"/>
  <c r="S209" i="15"/>
  <c r="S210" i="15"/>
  <c r="S211" i="15"/>
  <c r="S212" i="15"/>
  <c r="S213" i="15"/>
  <c r="S214" i="15"/>
  <c r="S215" i="15"/>
  <c r="S216" i="15"/>
  <c r="S217" i="15"/>
  <c r="S218" i="15"/>
  <c r="S219" i="15"/>
  <c r="S220" i="15"/>
  <c r="S221" i="15"/>
  <c r="S222" i="15"/>
  <c r="S223" i="15"/>
  <c r="S224" i="15"/>
  <c r="S225" i="15"/>
  <c r="S226" i="15"/>
  <c r="S227" i="15"/>
  <c r="S228" i="15"/>
  <c r="S229" i="15"/>
  <c r="S230" i="15"/>
  <c r="S231" i="15"/>
  <c r="S232" i="15"/>
  <c r="S233" i="15"/>
  <c r="S234" i="15"/>
  <c r="S235" i="15"/>
  <c r="S236" i="15"/>
  <c r="S237" i="15"/>
  <c r="S238" i="15"/>
  <c r="S239" i="15"/>
  <c r="S240" i="15"/>
  <c r="S241" i="15"/>
  <c r="S242" i="15"/>
  <c r="S243" i="15"/>
  <c r="S244" i="15"/>
  <c r="S245" i="15"/>
  <c r="S246" i="15"/>
  <c r="S247" i="15"/>
  <c r="S248" i="15"/>
  <c r="S249" i="15"/>
  <c r="S250" i="15"/>
  <c r="S251" i="15"/>
  <c r="S252" i="15"/>
  <c r="S253" i="15"/>
  <c r="S254" i="15"/>
  <c r="S255" i="15"/>
  <c r="S256" i="15"/>
  <c r="S257" i="15"/>
  <c r="S258" i="15"/>
  <c r="S259" i="15"/>
  <c r="S260" i="15"/>
  <c r="S261" i="15"/>
  <c r="S262" i="15"/>
  <c r="S263" i="15"/>
  <c r="S264" i="15"/>
  <c r="S265" i="15"/>
  <c r="S266" i="15"/>
  <c r="S267" i="15"/>
  <c r="S268" i="15"/>
  <c r="S269" i="15"/>
  <c r="S270" i="15"/>
  <c r="S271" i="15"/>
  <c r="S272" i="15"/>
  <c r="S273" i="15"/>
  <c r="S274" i="15"/>
  <c r="S275" i="15"/>
  <c r="S276" i="15"/>
  <c r="S277" i="15"/>
  <c r="S278" i="15"/>
  <c r="S279" i="15"/>
  <c r="S280" i="15"/>
  <c r="S281" i="15"/>
  <c r="S282" i="15"/>
  <c r="S283" i="15"/>
  <c r="S284" i="15"/>
  <c r="S285" i="15"/>
  <c r="S286" i="15"/>
  <c r="S287" i="15"/>
  <c r="S288" i="15"/>
  <c r="S289" i="15"/>
  <c r="S290" i="15"/>
  <c r="S291" i="15"/>
  <c r="S292" i="15"/>
  <c r="S293" i="15"/>
  <c r="S294" i="15"/>
  <c r="S295" i="15"/>
  <c r="S296" i="15"/>
  <c r="S297" i="15"/>
  <c r="S298" i="15"/>
  <c r="S299" i="15"/>
  <c r="S300" i="15"/>
  <c r="S301" i="15"/>
  <c r="S302" i="15"/>
  <c r="S303" i="15"/>
  <c r="S304" i="15"/>
  <c r="S305" i="15"/>
  <c r="S306" i="15"/>
  <c r="S307" i="15"/>
  <c r="S308" i="15"/>
  <c r="S309" i="15"/>
  <c r="S310" i="15"/>
  <c r="S311" i="15"/>
  <c r="S312" i="15"/>
  <c r="S313" i="15"/>
  <c r="S314" i="15"/>
  <c r="S315" i="15"/>
  <c r="S316" i="15"/>
  <c r="S317" i="15"/>
  <c r="S318" i="15"/>
  <c r="S319" i="15"/>
  <c r="S320" i="15"/>
  <c r="S321" i="15"/>
  <c r="S322" i="15"/>
  <c r="S323" i="15"/>
  <c r="S324" i="15"/>
  <c r="S325" i="15"/>
  <c r="S326" i="15"/>
  <c r="S327" i="15"/>
  <c r="S328" i="15"/>
  <c r="S329" i="15"/>
  <c r="S330" i="15"/>
  <c r="S331" i="15"/>
  <c r="S332" i="15"/>
  <c r="S333" i="15"/>
  <c r="S334" i="15"/>
  <c r="S335" i="15"/>
  <c r="S336" i="15"/>
  <c r="S337" i="15"/>
  <c r="S338" i="15"/>
  <c r="S339" i="15"/>
  <c r="S340" i="15"/>
  <c r="S341" i="15"/>
  <c r="S342" i="15"/>
  <c r="S343" i="15"/>
  <c r="S344" i="15"/>
  <c r="S345" i="15"/>
  <c r="S346" i="15"/>
  <c r="S347" i="15"/>
  <c r="S348" i="15"/>
  <c r="S349" i="15"/>
  <c r="S350" i="15"/>
  <c r="S351" i="15"/>
  <c r="S352" i="15"/>
  <c r="S353" i="15"/>
  <c r="S354" i="15"/>
  <c r="S355" i="15"/>
  <c r="S356" i="15"/>
  <c r="S357" i="15"/>
  <c r="S358" i="15"/>
  <c r="S359" i="15"/>
  <c r="S360" i="15"/>
  <c r="S361" i="15"/>
  <c r="S362" i="15"/>
  <c r="S363" i="15"/>
  <c r="S364" i="15"/>
  <c r="S365" i="15"/>
  <c r="S366" i="15"/>
  <c r="S367" i="15"/>
  <c r="S368" i="15"/>
  <c r="S369" i="15"/>
  <c r="S370" i="15"/>
  <c r="S371" i="15"/>
  <c r="S372" i="15"/>
  <c r="S373" i="15"/>
  <c r="S374" i="15"/>
  <c r="S375" i="15"/>
  <c r="S376" i="15"/>
  <c r="S377" i="15"/>
  <c r="S378" i="15"/>
  <c r="S379" i="15"/>
  <c r="S380" i="15"/>
  <c r="S381" i="15"/>
  <c r="S382" i="15"/>
  <c r="S383" i="15"/>
  <c r="S384" i="15"/>
  <c r="S385" i="15"/>
  <c r="S386" i="15"/>
  <c r="S387" i="15"/>
  <c r="S388" i="15"/>
  <c r="S389" i="15"/>
  <c r="S390" i="15"/>
  <c r="S391" i="15"/>
  <c r="S392" i="15"/>
  <c r="S393" i="15"/>
  <c r="S394" i="15"/>
  <c r="S395" i="15"/>
  <c r="S396" i="15"/>
  <c r="S397" i="15"/>
  <c r="S398" i="15"/>
  <c r="S399" i="15"/>
  <c r="S400" i="15"/>
  <c r="S401" i="15"/>
  <c r="S402" i="15"/>
  <c r="S403" i="15"/>
  <c r="S404" i="15"/>
  <c r="S405" i="15"/>
  <c r="S406" i="15"/>
  <c r="S407" i="15"/>
  <c r="S408" i="15"/>
  <c r="S409" i="15"/>
  <c r="S410" i="15"/>
  <c r="S411" i="15"/>
  <c r="S412" i="15"/>
  <c r="S413" i="15"/>
  <c r="S414" i="15"/>
  <c r="S415" i="15"/>
  <c r="S416" i="15"/>
  <c r="S417" i="15"/>
  <c r="S418" i="15"/>
  <c r="S419" i="15"/>
  <c r="S420" i="15"/>
  <c r="S421" i="15"/>
  <c r="S422" i="15"/>
  <c r="S423" i="15"/>
  <c r="S424" i="15"/>
  <c r="S425" i="15"/>
  <c r="S426" i="15"/>
  <c r="S427" i="15"/>
  <c r="S428" i="15"/>
  <c r="S429" i="15"/>
  <c r="S430" i="15"/>
  <c r="S431" i="15"/>
  <c r="S432" i="15"/>
  <c r="S433" i="15"/>
  <c r="S434" i="15"/>
  <c r="S435" i="15"/>
  <c r="S436" i="15"/>
  <c r="S437" i="15"/>
  <c r="S438" i="15"/>
  <c r="S439" i="15"/>
  <c r="S440" i="15"/>
  <c r="S441" i="15"/>
  <c r="S442" i="15"/>
  <c r="S443" i="15"/>
  <c r="S444" i="15"/>
  <c r="S445" i="15"/>
  <c r="S446" i="15"/>
  <c r="S447" i="15"/>
  <c r="S448" i="15"/>
  <c r="S449" i="15"/>
  <c r="S450" i="15"/>
  <c r="S451" i="15"/>
  <c r="S452" i="15"/>
  <c r="S453" i="15"/>
  <c r="S454" i="15"/>
  <c r="S455" i="15"/>
  <c r="S456" i="15"/>
  <c r="S457" i="15"/>
  <c r="S458" i="15"/>
  <c r="S459" i="15"/>
  <c r="S460" i="15"/>
  <c r="S461" i="15"/>
  <c r="S462" i="15"/>
  <c r="S463" i="15"/>
  <c r="S464" i="15"/>
  <c r="S465" i="15"/>
  <c r="S466" i="15"/>
  <c r="S467" i="15"/>
  <c r="S468" i="15"/>
  <c r="S469" i="15"/>
  <c r="S470" i="15"/>
  <c r="S471" i="15"/>
  <c r="S472" i="15"/>
  <c r="S473" i="15"/>
  <c r="S474" i="15"/>
  <c r="S475" i="15"/>
  <c r="S476" i="15"/>
  <c r="S477" i="15"/>
  <c r="S478" i="15"/>
  <c r="S479" i="15"/>
  <c r="S480" i="15"/>
  <c r="S481" i="15"/>
  <c r="S482" i="15"/>
  <c r="S483" i="15"/>
  <c r="S484" i="15"/>
  <c r="S485" i="15"/>
  <c r="S486" i="15"/>
  <c r="S487" i="15"/>
  <c r="S488" i="15"/>
  <c r="S489" i="15"/>
  <c r="S490" i="15"/>
  <c r="S491" i="15"/>
  <c r="S492" i="15"/>
  <c r="S493" i="15"/>
  <c r="S494" i="15"/>
  <c r="S495" i="15"/>
  <c r="S496" i="15"/>
  <c r="S497" i="15"/>
  <c r="S498" i="15"/>
  <c r="S499" i="15"/>
  <c r="S500" i="15"/>
  <c r="S501" i="15"/>
  <c r="S502" i="15"/>
  <c r="S503" i="15"/>
  <c r="S504" i="15"/>
  <c r="S505" i="15"/>
  <c r="S506" i="15"/>
  <c r="S507" i="15"/>
  <c r="S508" i="15"/>
  <c r="S509" i="15"/>
  <c r="S510" i="15"/>
  <c r="S511" i="15"/>
  <c r="S512" i="15"/>
  <c r="S513" i="15"/>
  <c r="S514" i="15"/>
  <c r="S515" i="15"/>
  <c r="S516" i="15"/>
  <c r="S517" i="15"/>
  <c r="S518" i="15"/>
  <c r="S519" i="15"/>
  <c r="S520" i="15"/>
  <c r="S521" i="15"/>
  <c r="S522" i="15"/>
  <c r="S523" i="15"/>
  <c r="S524" i="15"/>
  <c r="S525" i="15"/>
  <c r="S526" i="15"/>
  <c r="S527" i="15"/>
  <c r="S528" i="15"/>
  <c r="S529" i="15"/>
  <c r="S530" i="15"/>
  <c r="S531" i="15"/>
  <c r="S532" i="15"/>
  <c r="S533" i="15"/>
  <c r="S534" i="15"/>
  <c r="S535" i="15"/>
  <c r="S536" i="15"/>
  <c r="S537" i="15"/>
  <c r="S538" i="15"/>
  <c r="S539" i="15"/>
  <c r="S540" i="15"/>
  <c r="S541" i="15"/>
  <c r="S542" i="15"/>
  <c r="S543" i="15"/>
  <c r="S544" i="15"/>
  <c r="S545" i="15"/>
  <c r="S546" i="15"/>
  <c r="S547" i="15"/>
  <c r="S548" i="15"/>
  <c r="S549" i="15"/>
  <c r="S550" i="15"/>
  <c r="S551" i="15"/>
  <c r="S552" i="15"/>
  <c r="S553" i="15"/>
  <c r="S554" i="15"/>
  <c r="S555" i="15"/>
  <c r="S556" i="15"/>
  <c r="S557" i="15"/>
  <c r="S558" i="15"/>
  <c r="S559" i="15"/>
  <c r="S560" i="15"/>
  <c r="S561" i="15"/>
  <c r="S562" i="15"/>
  <c r="S563" i="15"/>
  <c r="S564" i="15"/>
  <c r="S565" i="15"/>
  <c r="S566" i="15"/>
  <c r="S567" i="15"/>
  <c r="S568" i="15"/>
  <c r="S569" i="15"/>
  <c r="S570" i="15"/>
  <c r="S571" i="15"/>
  <c r="S572" i="15"/>
  <c r="S573" i="15"/>
  <c r="S574" i="15"/>
  <c r="S575" i="15"/>
  <c r="S576" i="15"/>
  <c r="S577" i="15"/>
  <c r="S578" i="15"/>
  <c r="S579" i="15"/>
  <c r="S580" i="15"/>
  <c r="S581" i="15"/>
  <c r="S582" i="15"/>
  <c r="S583" i="15"/>
  <c r="S584" i="15"/>
  <c r="S585" i="15"/>
  <c r="S586" i="15"/>
  <c r="S587" i="15"/>
  <c r="S588" i="15"/>
  <c r="S589" i="15"/>
  <c r="S590" i="15"/>
  <c r="S591" i="15"/>
  <c r="S592" i="15"/>
  <c r="S593" i="15"/>
  <c r="S594" i="15"/>
  <c r="S595" i="15"/>
  <c r="S596" i="15"/>
  <c r="S597" i="15"/>
  <c r="S598" i="15"/>
  <c r="S599" i="15"/>
  <c r="S600" i="15"/>
  <c r="S601" i="15"/>
  <c r="S602" i="15"/>
  <c r="S603" i="15"/>
  <c r="S604" i="15"/>
  <c r="S605" i="15"/>
  <c r="S606" i="15"/>
  <c r="S607" i="15"/>
  <c r="S608" i="15"/>
  <c r="S609" i="15"/>
  <c r="S610" i="15"/>
  <c r="S611" i="15"/>
  <c r="S612" i="15"/>
  <c r="S613" i="15"/>
  <c r="S614" i="15"/>
  <c r="S615" i="15"/>
  <c r="S616" i="15"/>
  <c r="S617" i="15"/>
  <c r="S618" i="15"/>
  <c r="S619" i="15"/>
  <c r="S620" i="15"/>
  <c r="S621" i="15"/>
  <c r="S622" i="15"/>
  <c r="S623" i="15"/>
  <c r="S624" i="15"/>
  <c r="S625" i="15"/>
  <c r="S626" i="15"/>
  <c r="S627" i="15"/>
  <c r="S628" i="15"/>
  <c r="S629" i="15"/>
  <c r="S630" i="15"/>
  <c r="S631" i="15"/>
  <c r="S632" i="15"/>
  <c r="S633" i="15"/>
  <c r="S634" i="15"/>
  <c r="S635" i="15"/>
  <c r="S636" i="15"/>
  <c r="S637" i="15"/>
  <c r="S638" i="15"/>
  <c r="S639" i="15"/>
  <c r="S640" i="15"/>
  <c r="S641" i="15"/>
  <c r="S642" i="15"/>
  <c r="S643" i="15"/>
  <c r="S644" i="15"/>
  <c r="S645" i="15"/>
  <c r="S646" i="15"/>
  <c r="S647" i="15"/>
  <c r="S648" i="15"/>
  <c r="S649" i="15"/>
  <c r="S650" i="15"/>
  <c r="S651" i="15"/>
  <c r="S652" i="15"/>
  <c r="S653" i="15"/>
  <c r="S654" i="15"/>
  <c r="S655" i="15"/>
  <c r="S656" i="15"/>
  <c r="S657" i="15"/>
  <c r="S658" i="15"/>
  <c r="S659" i="15"/>
  <c r="S660" i="15"/>
  <c r="S661" i="15"/>
  <c r="S662" i="15"/>
  <c r="S663" i="15"/>
  <c r="S664" i="15"/>
  <c r="S665" i="15"/>
  <c r="S666" i="15"/>
  <c r="S667" i="15"/>
  <c r="S668" i="15"/>
  <c r="S669" i="15"/>
  <c r="S670" i="15"/>
  <c r="S671" i="15"/>
  <c r="S672" i="15"/>
  <c r="S673" i="15"/>
  <c r="S674" i="15"/>
  <c r="S675" i="15"/>
  <c r="S676" i="15"/>
  <c r="S677" i="15"/>
  <c r="S678" i="15"/>
  <c r="S679" i="15"/>
  <c r="S680" i="15"/>
  <c r="S681" i="15"/>
  <c r="S682" i="15"/>
  <c r="S683" i="15"/>
  <c r="S684" i="15"/>
  <c r="S685" i="15"/>
  <c r="S686" i="15"/>
  <c r="S687" i="15"/>
  <c r="S688" i="15"/>
  <c r="S689" i="15"/>
  <c r="S690" i="15"/>
  <c r="S691" i="15"/>
  <c r="S692" i="15"/>
  <c r="S693" i="15"/>
  <c r="S694" i="15"/>
  <c r="S695" i="15"/>
  <c r="S696" i="15"/>
  <c r="S697" i="15"/>
  <c r="S698" i="15"/>
  <c r="S699" i="15"/>
  <c r="S700" i="15"/>
  <c r="S701" i="15"/>
  <c r="S702" i="15"/>
  <c r="S703" i="15"/>
  <c r="S704" i="15"/>
  <c r="S705" i="15"/>
  <c r="S706" i="15"/>
  <c r="S707" i="15"/>
  <c r="S708" i="15"/>
  <c r="S709" i="15"/>
  <c r="S710" i="15"/>
  <c r="S711" i="15"/>
  <c r="S712" i="15"/>
  <c r="S713" i="15"/>
  <c r="S714" i="15"/>
  <c r="S715" i="15"/>
  <c r="S716" i="15"/>
  <c r="S717" i="15"/>
  <c r="S718" i="15"/>
  <c r="S719" i="15"/>
  <c r="S720" i="15"/>
  <c r="S721" i="15"/>
  <c r="S722" i="15"/>
  <c r="S723" i="15"/>
  <c r="S724" i="15"/>
  <c r="S725" i="15"/>
  <c r="S726" i="15"/>
  <c r="S727" i="15"/>
  <c r="S728" i="15"/>
  <c r="S729" i="15"/>
  <c r="S730" i="15"/>
  <c r="S731" i="15"/>
  <c r="S732" i="15"/>
  <c r="S733" i="15"/>
  <c r="S734" i="15"/>
  <c r="S735" i="15"/>
  <c r="S736" i="15"/>
  <c r="S737" i="15"/>
  <c r="S738" i="15"/>
  <c r="S739" i="15"/>
  <c r="S740" i="15"/>
  <c r="S741" i="15"/>
  <c r="S742" i="15"/>
  <c r="S743" i="15"/>
  <c r="S744" i="15"/>
  <c r="S745" i="15"/>
  <c r="S746" i="15"/>
  <c r="S747" i="15"/>
  <c r="S748" i="15"/>
  <c r="S749" i="15"/>
  <c r="S750" i="15"/>
  <c r="S751" i="15"/>
  <c r="S752" i="15"/>
  <c r="S753" i="15"/>
  <c r="S754" i="15"/>
  <c r="S755" i="15"/>
  <c r="S756" i="15"/>
  <c r="S757" i="15"/>
  <c r="S758" i="15"/>
  <c r="S759" i="15"/>
  <c r="S760" i="15"/>
  <c r="S761" i="15"/>
  <c r="S762" i="15"/>
  <c r="S763" i="15"/>
  <c r="S764" i="15"/>
  <c r="S765" i="15"/>
  <c r="S766" i="15"/>
  <c r="S767" i="15"/>
  <c r="S768" i="15"/>
  <c r="S769" i="15"/>
  <c r="S770" i="15"/>
  <c r="S771" i="15"/>
  <c r="S772" i="15"/>
  <c r="S773" i="15"/>
  <c r="S774" i="15"/>
  <c r="S775" i="15"/>
  <c r="S776" i="15"/>
  <c r="S777" i="15"/>
  <c r="S778" i="15"/>
  <c r="S779" i="15"/>
  <c r="S780" i="15"/>
  <c r="S781" i="15"/>
  <c r="S782" i="15"/>
  <c r="S783" i="15"/>
  <c r="S784" i="15"/>
  <c r="S785" i="15"/>
  <c r="S786" i="15"/>
  <c r="S787" i="15"/>
  <c r="S788" i="15"/>
  <c r="S789" i="15"/>
  <c r="S790" i="15"/>
  <c r="S791" i="15"/>
  <c r="S792" i="15"/>
  <c r="S793" i="15"/>
  <c r="S794" i="15"/>
  <c r="S795" i="15"/>
  <c r="S796" i="15"/>
  <c r="S797" i="15"/>
  <c r="S798" i="15"/>
  <c r="S799" i="15"/>
  <c r="S800" i="15"/>
  <c r="S801" i="15"/>
  <c r="S802" i="15"/>
  <c r="S803" i="15"/>
  <c r="S804" i="15"/>
  <c r="S805" i="15"/>
  <c r="S806" i="15"/>
  <c r="S807" i="15"/>
  <c r="S808" i="15"/>
  <c r="S809" i="15"/>
  <c r="S810" i="15"/>
  <c r="S811" i="15"/>
  <c r="S812" i="15"/>
  <c r="S813" i="15"/>
  <c r="S814" i="15"/>
  <c r="S815" i="15"/>
  <c r="S816" i="15"/>
  <c r="S817" i="15"/>
  <c r="S818" i="15"/>
  <c r="S819" i="15"/>
  <c r="S820" i="15"/>
  <c r="S821" i="15"/>
  <c r="S822" i="15"/>
  <c r="S823" i="15"/>
  <c r="S824" i="15"/>
  <c r="S825" i="15"/>
  <c r="S826" i="15"/>
  <c r="S827" i="15"/>
  <c r="S828" i="15"/>
  <c r="S829" i="15"/>
  <c r="S830" i="15"/>
  <c r="S831" i="15"/>
  <c r="S832" i="15"/>
  <c r="S833" i="15"/>
  <c r="S834" i="15"/>
  <c r="S835" i="15"/>
  <c r="S836" i="15"/>
  <c r="S837" i="15"/>
  <c r="S838" i="15"/>
  <c r="S839" i="15"/>
  <c r="S840" i="15"/>
  <c r="S841" i="15"/>
  <c r="S842" i="15"/>
  <c r="S843" i="15"/>
  <c r="S844" i="15"/>
  <c r="S845" i="15"/>
  <c r="S846" i="15"/>
  <c r="S847" i="15"/>
  <c r="S848" i="15"/>
  <c r="S849" i="15"/>
  <c r="S850" i="15"/>
  <c r="S851" i="15"/>
  <c r="S852" i="15"/>
  <c r="S853" i="15"/>
  <c r="S854" i="15"/>
  <c r="S855" i="15"/>
  <c r="S856" i="15"/>
  <c r="S857" i="15"/>
  <c r="S858" i="15"/>
  <c r="S859" i="15"/>
  <c r="S860" i="15"/>
  <c r="S861" i="15"/>
  <c r="S862" i="15"/>
  <c r="S863" i="15"/>
  <c r="S864" i="15"/>
  <c r="S865" i="15"/>
  <c r="S866" i="15"/>
  <c r="S867" i="15"/>
  <c r="S868" i="15"/>
  <c r="S869" i="15"/>
  <c r="S870" i="15"/>
  <c r="S871" i="15"/>
  <c r="S872" i="15"/>
  <c r="S873" i="15"/>
  <c r="S874" i="15"/>
  <c r="S875" i="15"/>
  <c r="S876" i="15"/>
  <c r="S877" i="15"/>
  <c r="S878" i="15"/>
  <c r="S879" i="15"/>
  <c r="S880" i="15"/>
  <c r="S881" i="15"/>
  <c r="S882" i="15"/>
  <c r="S883" i="15"/>
  <c r="S884" i="15"/>
  <c r="S885" i="15"/>
  <c r="S886" i="15"/>
  <c r="S887" i="15"/>
  <c r="S888" i="15"/>
  <c r="S889" i="15"/>
  <c r="S890" i="15"/>
  <c r="S891" i="15"/>
  <c r="S892" i="15"/>
  <c r="S893" i="15"/>
  <c r="S894" i="15"/>
  <c r="S895" i="15"/>
  <c r="S896" i="15"/>
  <c r="S897" i="15"/>
  <c r="S898" i="15"/>
  <c r="S899" i="15"/>
  <c r="S900" i="15"/>
  <c r="S901" i="15"/>
  <c r="S902" i="15"/>
  <c r="S903" i="15"/>
  <c r="S904" i="15"/>
  <c r="S905" i="15"/>
  <c r="S906" i="15"/>
  <c r="S907" i="15"/>
  <c r="S908" i="15"/>
  <c r="S909" i="15"/>
  <c r="S910" i="15"/>
  <c r="S911" i="15"/>
  <c r="S912" i="15"/>
  <c r="S913" i="15"/>
  <c r="S914" i="15"/>
  <c r="S915" i="15"/>
  <c r="S916" i="15"/>
  <c r="S917" i="15"/>
  <c r="S918" i="15"/>
  <c r="S919" i="15"/>
  <c r="S920" i="15"/>
  <c r="S921" i="15"/>
  <c r="S922" i="15"/>
  <c r="S923" i="15"/>
  <c r="S924" i="15"/>
  <c r="S925" i="15"/>
  <c r="S926" i="15"/>
  <c r="S927" i="15"/>
  <c r="S928" i="15"/>
  <c r="S929" i="15"/>
  <c r="S930" i="15"/>
  <c r="S931" i="15"/>
  <c r="S932" i="15"/>
  <c r="S933" i="15"/>
  <c r="S934" i="15"/>
  <c r="S935" i="15"/>
  <c r="S936" i="15"/>
  <c r="S937" i="15"/>
  <c r="S938" i="15"/>
  <c r="S939" i="15"/>
  <c r="S940" i="15"/>
  <c r="S941" i="15"/>
  <c r="S942" i="15"/>
  <c r="S943" i="15"/>
  <c r="S944" i="15"/>
  <c r="S945" i="15"/>
  <c r="S946" i="15"/>
  <c r="S947" i="15"/>
  <c r="S948" i="15"/>
  <c r="S949" i="15"/>
  <c r="S950" i="15"/>
  <c r="S951" i="15"/>
  <c r="S952" i="15"/>
  <c r="S953" i="15"/>
  <c r="S954" i="15"/>
  <c r="S955" i="15"/>
  <c r="S956" i="15"/>
  <c r="S957" i="15"/>
  <c r="S958" i="15"/>
  <c r="S959" i="15"/>
  <c r="S960" i="15"/>
  <c r="S961" i="15"/>
  <c r="S962" i="15"/>
  <c r="S963" i="15"/>
  <c r="S964" i="15"/>
  <c r="S965" i="15"/>
  <c r="S966" i="15"/>
  <c r="S967" i="15"/>
  <c r="S968" i="15"/>
  <c r="S969" i="15"/>
  <c r="S970" i="15"/>
  <c r="S971" i="15"/>
  <c r="S972" i="15"/>
  <c r="S973" i="15"/>
  <c r="S974" i="15"/>
  <c r="S975" i="15"/>
  <c r="S976" i="15"/>
  <c r="S977" i="15"/>
  <c r="S978" i="15"/>
  <c r="S979" i="15"/>
  <c r="S980" i="15"/>
  <c r="S981" i="15"/>
  <c r="S982" i="15"/>
  <c r="S983" i="15"/>
  <c r="S984" i="15"/>
  <c r="S985" i="15"/>
  <c r="S986" i="15"/>
  <c r="S987" i="15"/>
  <c r="S988" i="15"/>
  <c r="S989" i="15"/>
  <c r="S990" i="15"/>
  <c r="S991" i="15"/>
  <c r="S992" i="15"/>
  <c r="S993" i="15"/>
  <c r="S994" i="15"/>
  <c r="S995" i="15"/>
  <c r="S996" i="15"/>
  <c r="S997" i="15"/>
  <c r="S998" i="15"/>
  <c r="S999" i="15"/>
  <c r="S1000" i="15"/>
  <c r="S1001" i="15"/>
  <c r="S1002" i="15"/>
  <c r="S1003" i="15"/>
  <c r="S1004" i="15"/>
  <c r="S1005" i="15"/>
  <c r="S1006" i="15"/>
  <c r="S1007" i="15"/>
  <c r="C19" i="10"/>
  <c r="U10" i="19"/>
  <c r="U156" i="19"/>
  <c r="U155" i="19"/>
  <c r="U154" i="19"/>
  <c r="U153" i="19"/>
  <c r="U152" i="19"/>
  <c r="U151" i="19"/>
  <c r="U150" i="19"/>
  <c r="U149" i="19"/>
  <c r="U148" i="19"/>
  <c r="U147" i="19"/>
  <c r="U146" i="19"/>
  <c r="U145" i="19"/>
  <c r="U144" i="19"/>
  <c r="U143" i="19"/>
  <c r="U142" i="19"/>
  <c r="U141" i="19"/>
  <c r="U140" i="19"/>
  <c r="U139" i="19"/>
  <c r="U138" i="19"/>
  <c r="U137" i="19"/>
  <c r="U136" i="19"/>
  <c r="U135" i="19"/>
  <c r="U134" i="19"/>
  <c r="U133" i="19"/>
  <c r="U132" i="19"/>
  <c r="U131" i="19"/>
  <c r="U130" i="19"/>
  <c r="U129" i="19"/>
  <c r="U128" i="19"/>
  <c r="U127" i="19"/>
  <c r="U126" i="19"/>
  <c r="U125" i="19"/>
  <c r="U124" i="19"/>
  <c r="U123" i="19"/>
  <c r="U122" i="19"/>
  <c r="U121" i="19"/>
  <c r="U120" i="19"/>
  <c r="U119" i="19"/>
  <c r="U118" i="19"/>
  <c r="U117" i="19"/>
  <c r="U116" i="19"/>
  <c r="U115" i="19"/>
  <c r="U114" i="19"/>
  <c r="U113" i="19"/>
  <c r="U112" i="19"/>
  <c r="U111" i="19"/>
  <c r="U110" i="19"/>
  <c r="U109" i="19"/>
  <c r="U108" i="19"/>
  <c r="U107" i="19"/>
  <c r="U106" i="19"/>
  <c r="U105" i="19"/>
  <c r="U104" i="19"/>
  <c r="U103" i="19"/>
  <c r="U102" i="19"/>
  <c r="U101" i="19"/>
  <c r="U100" i="19"/>
  <c r="U99" i="19"/>
  <c r="U98" i="19"/>
  <c r="U97" i="19"/>
  <c r="U96" i="19"/>
  <c r="U95" i="19"/>
  <c r="U94" i="19"/>
  <c r="U93" i="19"/>
  <c r="U92" i="19"/>
  <c r="U91" i="19"/>
  <c r="U90" i="19"/>
  <c r="U89" i="19"/>
  <c r="U88" i="19"/>
  <c r="U87" i="19"/>
  <c r="U86" i="19"/>
  <c r="U85" i="19"/>
  <c r="U84" i="19"/>
  <c r="U83" i="19"/>
  <c r="U82" i="19"/>
  <c r="U81" i="19"/>
  <c r="U80" i="19"/>
  <c r="U79" i="19"/>
  <c r="U78" i="19"/>
  <c r="U77" i="19"/>
  <c r="U76" i="19"/>
  <c r="U75" i="19"/>
  <c r="U74" i="19"/>
  <c r="U73" i="19"/>
  <c r="U72" i="19"/>
  <c r="U71" i="19"/>
  <c r="U70" i="19"/>
  <c r="U69" i="19"/>
  <c r="U68" i="19"/>
  <c r="U67" i="19"/>
  <c r="U66" i="19"/>
  <c r="U65" i="19"/>
  <c r="U64" i="19"/>
  <c r="U63" i="19"/>
  <c r="U62" i="19"/>
  <c r="U61" i="19"/>
  <c r="U60" i="19"/>
  <c r="U59" i="19"/>
  <c r="U58" i="19"/>
  <c r="U57" i="19"/>
  <c r="U56" i="19"/>
  <c r="U55" i="19"/>
  <c r="U54" i="19"/>
  <c r="U53" i="19"/>
  <c r="U52" i="19"/>
  <c r="U51" i="19"/>
  <c r="U50" i="19"/>
  <c r="U49" i="19"/>
  <c r="U48" i="19"/>
  <c r="U47" i="19"/>
  <c r="U46" i="19"/>
  <c r="U45" i="19"/>
  <c r="U44" i="19"/>
  <c r="U43" i="19"/>
  <c r="U42" i="19"/>
  <c r="U41" i="19"/>
  <c r="U40" i="19"/>
  <c r="U39" i="19"/>
  <c r="U38" i="19"/>
  <c r="U37" i="19"/>
  <c r="U36" i="19"/>
  <c r="U35" i="19"/>
  <c r="U34" i="19"/>
  <c r="U33" i="19"/>
  <c r="U32" i="19"/>
  <c r="U31" i="19"/>
  <c r="U30" i="19"/>
  <c r="U29" i="19"/>
  <c r="U28" i="19"/>
  <c r="U27" i="19"/>
  <c r="U26" i="19"/>
  <c r="U25" i="19"/>
  <c r="U24" i="19"/>
  <c r="U23" i="19"/>
  <c r="U22" i="19"/>
  <c r="U21" i="19"/>
  <c r="U20" i="19"/>
  <c r="U19" i="19"/>
  <c r="U18" i="19"/>
  <c r="U17" i="19"/>
  <c r="U16" i="19"/>
  <c r="U15" i="19"/>
  <c r="U14" i="19"/>
  <c r="U13" i="19"/>
  <c r="U12" i="19"/>
  <c r="U11" i="19"/>
  <c r="Q10" i="18"/>
  <c r="Q156" i="18"/>
  <c r="Q155" i="18"/>
  <c r="Q154" i="18"/>
  <c r="Q153" i="18"/>
  <c r="Q152" i="18"/>
  <c r="Q151" i="18"/>
  <c r="Q150" i="18"/>
  <c r="Q149" i="18"/>
  <c r="Q148" i="18"/>
  <c r="Q147" i="18"/>
  <c r="Q146" i="18"/>
  <c r="Q145" i="18"/>
  <c r="Q144" i="18"/>
  <c r="Q143" i="18"/>
  <c r="Q142" i="18"/>
  <c r="Q141" i="18"/>
  <c r="Q140" i="18"/>
  <c r="Q139" i="18"/>
  <c r="Q138" i="18"/>
  <c r="Q137" i="18"/>
  <c r="Q136" i="18"/>
  <c r="Q135" i="18"/>
  <c r="Q134" i="18"/>
  <c r="Q133" i="18"/>
  <c r="Q132" i="18"/>
  <c r="Q131" i="18"/>
  <c r="Q130" i="18"/>
  <c r="Q129" i="18"/>
  <c r="Q128" i="18"/>
  <c r="Q127" i="18"/>
  <c r="Q126" i="18"/>
  <c r="Q125" i="18"/>
  <c r="Q124" i="18"/>
  <c r="Q123" i="18"/>
  <c r="Q122" i="18"/>
  <c r="Q121" i="18"/>
  <c r="Q120" i="18"/>
  <c r="Q119" i="18"/>
  <c r="Q118" i="18"/>
  <c r="Q117" i="18"/>
  <c r="Q116" i="18"/>
  <c r="Q115" i="18"/>
  <c r="Q114" i="18"/>
  <c r="Q113" i="18"/>
  <c r="Q112" i="18"/>
  <c r="Q111" i="18"/>
  <c r="Q110" i="18"/>
  <c r="Q109" i="18"/>
  <c r="Q108" i="18"/>
  <c r="Q107" i="18"/>
  <c r="Q106" i="18"/>
  <c r="Q105" i="18"/>
  <c r="Q104" i="18"/>
  <c r="Q103" i="18"/>
  <c r="Q102" i="18"/>
  <c r="Q101" i="18"/>
  <c r="Q100" i="18"/>
  <c r="Q99" i="18"/>
  <c r="Q98" i="18"/>
  <c r="Q97" i="18"/>
  <c r="Q96" i="18"/>
  <c r="Q95" i="18"/>
  <c r="Q94" i="18"/>
  <c r="Q93" i="18"/>
  <c r="Q92" i="18"/>
  <c r="Q91" i="18"/>
  <c r="Q90" i="18"/>
  <c r="Q89" i="18"/>
  <c r="Q88" i="18"/>
  <c r="Q87" i="18"/>
  <c r="Q86" i="18"/>
  <c r="Q85" i="18"/>
  <c r="Q84" i="18"/>
  <c r="Q83" i="18"/>
  <c r="Q82" i="18"/>
  <c r="Q81" i="18"/>
  <c r="Q80" i="18"/>
  <c r="Q79" i="18"/>
  <c r="Q78" i="18"/>
  <c r="Q77" i="18"/>
  <c r="Q76" i="18"/>
  <c r="Q75" i="18"/>
  <c r="Q74" i="18"/>
  <c r="Q73" i="18"/>
  <c r="Q72" i="18"/>
  <c r="Q71" i="18"/>
  <c r="Q70" i="18"/>
  <c r="Q69" i="18"/>
  <c r="Q68" i="18"/>
  <c r="Q67" i="18"/>
  <c r="Q66" i="18"/>
  <c r="Q65" i="18"/>
  <c r="Q64" i="18"/>
  <c r="Q63" i="18"/>
  <c r="Q62" i="18"/>
  <c r="Q61" i="18"/>
  <c r="Q60" i="18"/>
  <c r="Q59" i="18"/>
  <c r="Q58" i="18"/>
  <c r="Q57" i="18"/>
  <c r="Q56" i="18"/>
  <c r="Q55" i="18"/>
  <c r="Q54" i="18"/>
  <c r="Q53" i="18"/>
  <c r="Q52" i="18"/>
  <c r="Q51" i="18"/>
  <c r="Q50" i="18"/>
  <c r="Q49" i="18"/>
  <c r="Q48" i="18"/>
  <c r="Q47" i="18"/>
  <c r="Q46" i="18"/>
  <c r="Q45" i="18"/>
  <c r="Q44" i="18"/>
  <c r="Q43" i="18"/>
  <c r="Q42" i="18"/>
  <c r="Q41" i="18"/>
  <c r="Q40" i="18"/>
  <c r="Q39" i="18"/>
  <c r="Q38" i="18"/>
  <c r="Q37" i="18"/>
  <c r="Q36" i="18"/>
  <c r="Q35" i="18"/>
  <c r="Q34" i="18"/>
  <c r="Q33" i="18"/>
  <c r="Q32" i="18"/>
  <c r="Q31" i="18"/>
  <c r="Q30" i="18"/>
  <c r="Q29" i="18"/>
  <c r="Q28" i="18"/>
  <c r="Q27" i="18"/>
  <c r="Q26" i="18"/>
  <c r="Q25" i="18"/>
  <c r="Q24" i="18"/>
  <c r="Q23" i="18"/>
  <c r="Q22" i="18"/>
  <c r="Q21" i="18"/>
  <c r="Q20" i="18"/>
  <c r="Q19" i="18"/>
  <c r="Q18" i="18"/>
  <c r="Q17" i="18"/>
  <c r="Q16" i="18"/>
  <c r="Q15" i="18"/>
  <c r="Q14" i="18"/>
  <c r="Q13" i="18"/>
  <c r="Q12" i="18"/>
  <c r="Q11" i="18"/>
  <c r="T10" i="17"/>
  <c r="T206" i="17"/>
  <c r="T205" i="17"/>
  <c r="T204" i="17"/>
  <c r="T203" i="17"/>
  <c r="T202" i="17"/>
  <c r="T201" i="17"/>
  <c r="T200" i="17"/>
  <c r="T199" i="17"/>
  <c r="T198" i="17"/>
  <c r="T197" i="17"/>
  <c r="T196" i="17"/>
  <c r="T195" i="17"/>
  <c r="T194" i="17"/>
  <c r="T193" i="17"/>
  <c r="T192" i="17"/>
  <c r="T191" i="17"/>
  <c r="T190" i="17"/>
  <c r="T189" i="17"/>
  <c r="T188" i="17"/>
  <c r="T187" i="17"/>
  <c r="T186" i="17"/>
  <c r="T185" i="17"/>
  <c r="T184" i="17"/>
  <c r="T183" i="17"/>
  <c r="T182" i="17"/>
  <c r="T181" i="17"/>
  <c r="T180" i="17"/>
  <c r="T179" i="17"/>
  <c r="T178" i="17"/>
  <c r="T177" i="17"/>
  <c r="T176" i="17"/>
  <c r="T175" i="17"/>
  <c r="T174" i="17"/>
  <c r="T173" i="17"/>
  <c r="T172" i="17"/>
  <c r="T171" i="17"/>
  <c r="T170" i="17"/>
  <c r="T169" i="17"/>
  <c r="T168" i="17"/>
  <c r="T167" i="17"/>
  <c r="T166" i="17"/>
  <c r="T165" i="17"/>
  <c r="T164" i="17"/>
  <c r="T163" i="17"/>
  <c r="T162" i="17"/>
  <c r="T161" i="17"/>
  <c r="T160" i="17"/>
  <c r="T159" i="17"/>
  <c r="T158" i="17"/>
  <c r="T157" i="17"/>
  <c r="T156" i="17"/>
  <c r="T155" i="17"/>
  <c r="T154" i="17"/>
  <c r="T153" i="17"/>
  <c r="T152" i="17"/>
  <c r="T151" i="17"/>
  <c r="T150" i="17"/>
  <c r="T149" i="17"/>
  <c r="T148" i="17"/>
  <c r="T147" i="17"/>
  <c r="T146" i="17"/>
  <c r="T145" i="17"/>
  <c r="T144" i="17"/>
  <c r="T143" i="17"/>
  <c r="T142" i="17"/>
  <c r="T141" i="17"/>
  <c r="T140" i="17"/>
  <c r="T139" i="17"/>
  <c r="T138" i="17"/>
  <c r="T137" i="17"/>
  <c r="T136" i="17"/>
  <c r="T135" i="17"/>
  <c r="T134" i="17"/>
  <c r="T133" i="17"/>
  <c r="T132" i="17"/>
  <c r="T131" i="17"/>
  <c r="T130" i="17"/>
  <c r="T129" i="17"/>
  <c r="T128" i="17"/>
  <c r="T127" i="17"/>
  <c r="T126" i="17"/>
  <c r="T125" i="17"/>
  <c r="T124" i="17"/>
  <c r="T123" i="17"/>
  <c r="T122" i="17"/>
  <c r="T121" i="17"/>
  <c r="T120" i="17"/>
  <c r="T119" i="17"/>
  <c r="T118" i="17"/>
  <c r="T117" i="17"/>
  <c r="T116" i="17"/>
  <c r="T115" i="17"/>
  <c r="T114" i="17"/>
  <c r="T113" i="17"/>
  <c r="T112" i="17"/>
  <c r="T111" i="17"/>
  <c r="T110" i="17"/>
  <c r="T109" i="17"/>
  <c r="T108" i="17"/>
  <c r="T107" i="17"/>
  <c r="T106" i="17"/>
  <c r="T105" i="17"/>
  <c r="T104" i="17"/>
  <c r="T103" i="17"/>
  <c r="T102" i="17"/>
  <c r="T101" i="17"/>
  <c r="T100" i="17"/>
  <c r="T99" i="17"/>
  <c r="T98" i="17"/>
  <c r="T97" i="17"/>
  <c r="T96" i="17"/>
  <c r="T95" i="17"/>
  <c r="T94" i="17"/>
  <c r="T93" i="17"/>
  <c r="T92" i="17"/>
  <c r="T91" i="17"/>
  <c r="T90" i="17"/>
  <c r="T89" i="17"/>
  <c r="T88" i="17"/>
  <c r="T87" i="17"/>
  <c r="T86" i="17"/>
  <c r="T85" i="17"/>
  <c r="T84" i="17"/>
  <c r="T83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T30" i="17"/>
  <c r="T29" i="17"/>
  <c r="T28" i="17"/>
  <c r="T27" i="17"/>
  <c r="T26" i="17"/>
  <c r="T25" i="17"/>
  <c r="T24" i="17"/>
  <c r="T23" i="17"/>
  <c r="T22" i="17"/>
  <c r="T21" i="17"/>
  <c r="T20" i="17"/>
  <c r="T19" i="17"/>
  <c r="T18" i="17"/>
  <c r="T17" i="17"/>
  <c r="T16" i="17"/>
  <c r="T15" i="17"/>
  <c r="T14" i="17"/>
  <c r="T13" i="17"/>
  <c r="T12" i="17"/>
  <c r="T11" i="17"/>
  <c r="P10" i="16"/>
  <c r="P206" i="16"/>
  <c r="P205" i="16"/>
  <c r="P204" i="16"/>
  <c r="P203" i="16"/>
  <c r="P202" i="16"/>
  <c r="P201" i="16"/>
  <c r="P200" i="16"/>
  <c r="P199" i="16"/>
  <c r="P198" i="16"/>
  <c r="P197" i="16"/>
  <c r="P196" i="16"/>
  <c r="P195" i="16"/>
  <c r="P194" i="16"/>
  <c r="P193" i="16"/>
  <c r="P192" i="16"/>
  <c r="P191" i="16"/>
  <c r="P190" i="16"/>
  <c r="P189" i="16"/>
  <c r="P188" i="16"/>
  <c r="P187" i="16"/>
  <c r="P186" i="16"/>
  <c r="P185" i="16"/>
  <c r="P184" i="16"/>
  <c r="P183" i="16"/>
  <c r="P182" i="16"/>
  <c r="P181" i="16"/>
  <c r="P180" i="16"/>
  <c r="P179" i="16"/>
  <c r="P178" i="16"/>
  <c r="P177" i="16"/>
  <c r="P176" i="16"/>
  <c r="P175" i="16"/>
  <c r="P174" i="16"/>
  <c r="P173" i="16"/>
  <c r="P172" i="16"/>
  <c r="P171" i="16"/>
  <c r="P170" i="16"/>
  <c r="P169" i="16"/>
  <c r="P168" i="16"/>
  <c r="P167" i="16"/>
  <c r="P166" i="16"/>
  <c r="P165" i="16"/>
  <c r="P164" i="16"/>
  <c r="P163" i="16"/>
  <c r="P162" i="16"/>
  <c r="P161" i="16"/>
  <c r="P160" i="16"/>
  <c r="P159" i="16"/>
  <c r="P158" i="16"/>
  <c r="P157" i="16"/>
  <c r="P156" i="16"/>
  <c r="P155" i="16"/>
  <c r="P154" i="16"/>
  <c r="P153" i="16"/>
  <c r="P152" i="16"/>
  <c r="P151" i="16"/>
  <c r="P150" i="16"/>
  <c r="P149" i="16"/>
  <c r="P148" i="16"/>
  <c r="P147" i="16"/>
  <c r="P146" i="16"/>
  <c r="P145" i="16"/>
  <c r="P144" i="16"/>
  <c r="P143" i="16"/>
  <c r="P142" i="16"/>
  <c r="P141" i="16"/>
  <c r="P140" i="16"/>
  <c r="P139" i="16"/>
  <c r="P138" i="16"/>
  <c r="P137" i="16"/>
  <c r="P136" i="16"/>
  <c r="P135" i="16"/>
  <c r="P134" i="16"/>
  <c r="P133" i="16"/>
  <c r="P132" i="16"/>
  <c r="P131" i="16"/>
  <c r="P130" i="16"/>
  <c r="P129" i="16"/>
  <c r="P128" i="16"/>
  <c r="P127" i="16"/>
  <c r="P126" i="16"/>
  <c r="P125" i="16"/>
  <c r="P124" i="16"/>
  <c r="P123" i="16"/>
  <c r="P122" i="16"/>
  <c r="P121" i="16"/>
  <c r="P120" i="16"/>
  <c r="P119" i="16"/>
  <c r="P118" i="16"/>
  <c r="P117" i="16"/>
  <c r="P116" i="16"/>
  <c r="P115" i="16"/>
  <c r="P114" i="16"/>
  <c r="P113" i="16"/>
  <c r="P112" i="16"/>
  <c r="P111" i="16"/>
  <c r="P110" i="16"/>
  <c r="P109" i="16"/>
  <c r="P108" i="16"/>
  <c r="P107" i="16"/>
  <c r="P106" i="16"/>
  <c r="P105" i="16"/>
  <c r="P104" i="16"/>
  <c r="P103" i="16"/>
  <c r="P102" i="16"/>
  <c r="P101" i="16"/>
  <c r="P100" i="16"/>
  <c r="P99" i="16"/>
  <c r="P98" i="16"/>
  <c r="P97" i="16"/>
  <c r="P96" i="16"/>
  <c r="P95" i="16"/>
  <c r="P94" i="16"/>
  <c r="P93" i="16"/>
  <c r="P92" i="16"/>
  <c r="P91" i="16"/>
  <c r="P90" i="16"/>
  <c r="P89" i="16"/>
  <c r="P88" i="16"/>
  <c r="P87" i="16"/>
  <c r="P86" i="16"/>
  <c r="P85" i="16"/>
  <c r="P84" i="16"/>
  <c r="P83" i="16"/>
  <c r="P82" i="16"/>
  <c r="P81" i="16"/>
  <c r="P80" i="16"/>
  <c r="P79" i="16"/>
  <c r="P78" i="16"/>
  <c r="P77" i="16"/>
  <c r="P76" i="16"/>
  <c r="P75" i="16"/>
  <c r="P74" i="16"/>
  <c r="P73" i="16"/>
  <c r="P72" i="16"/>
  <c r="P71" i="16"/>
  <c r="P70" i="16"/>
  <c r="P69" i="16"/>
  <c r="P68" i="16"/>
  <c r="P67" i="16"/>
  <c r="P66" i="16"/>
  <c r="P65" i="16"/>
  <c r="P64" i="16"/>
  <c r="P63" i="16"/>
  <c r="P62" i="16"/>
  <c r="P61" i="16"/>
  <c r="P60" i="16"/>
  <c r="P59" i="16"/>
  <c r="P58" i="16"/>
  <c r="P57" i="16"/>
  <c r="P56" i="16"/>
  <c r="P55" i="16"/>
  <c r="P54" i="16"/>
  <c r="P53" i="16"/>
  <c r="P52" i="16"/>
  <c r="P51" i="16"/>
  <c r="P50" i="16"/>
  <c r="P49" i="16"/>
  <c r="P48" i="16"/>
  <c r="P47" i="16"/>
  <c r="P46" i="16"/>
  <c r="P45" i="16"/>
  <c r="P44" i="16"/>
  <c r="P43" i="16"/>
  <c r="P42" i="16"/>
  <c r="P41" i="16"/>
  <c r="P40" i="16"/>
  <c r="P39" i="16"/>
  <c r="P38" i="16"/>
  <c r="P37" i="16"/>
  <c r="P36" i="16"/>
  <c r="P35" i="16"/>
  <c r="P34" i="16"/>
  <c r="P33" i="16"/>
  <c r="P32" i="16"/>
  <c r="P31" i="16"/>
  <c r="P30" i="16"/>
  <c r="P29" i="16"/>
  <c r="P28" i="16"/>
  <c r="P27" i="16"/>
  <c r="P26" i="16"/>
  <c r="P25" i="16"/>
  <c r="P24" i="16"/>
  <c r="P23" i="16"/>
  <c r="P22" i="16"/>
  <c r="P21" i="16"/>
  <c r="P20" i="16"/>
  <c r="P19" i="16"/>
  <c r="P18" i="16"/>
  <c r="P17" i="16"/>
  <c r="P16" i="16"/>
  <c r="P15" i="16"/>
  <c r="P14" i="16"/>
  <c r="P13" i="16"/>
  <c r="P12" i="16"/>
  <c r="P11" i="16"/>
  <c r="S10" i="15"/>
  <c r="S206" i="15"/>
  <c r="S205" i="15"/>
  <c r="S204" i="15"/>
  <c r="S203" i="15"/>
  <c r="S202" i="15"/>
  <c r="S201" i="15"/>
  <c r="S200" i="15"/>
  <c r="S199" i="15"/>
  <c r="S198" i="15"/>
  <c r="S197" i="15"/>
  <c r="S196" i="15"/>
  <c r="S195" i="15"/>
  <c r="S194" i="15"/>
  <c r="S193" i="15"/>
  <c r="S192" i="15"/>
  <c r="S191" i="15"/>
  <c r="S190" i="15"/>
  <c r="S189" i="15"/>
  <c r="S188" i="15"/>
  <c r="S187" i="15"/>
  <c r="S186" i="15"/>
  <c r="S185" i="15"/>
  <c r="S184" i="15"/>
  <c r="S183" i="15"/>
  <c r="S182" i="15"/>
  <c r="S181" i="15"/>
  <c r="S180" i="15"/>
  <c r="S179" i="15"/>
  <c r="S178" i="15"/>
  <c r="S177" i="15"/>
  <c r="S176" i="15"/>
  <c r="S175" i="15"/>
  <c r="S174" i="15"/>
  <c r="S173" i="15"/>
  <c r="S172" i="15"/>
  <c r="S171" i="15"/>
  <c r="S170" i="15"/>
  <c r="S169" i="15"/>
  <c r="S168" i="15"/>
  <c r="S167" i="15"/>
  <c r="S166" i="15"/>
  <c r="S165" i="15"/>
  <c r="S164" i="15"/>
  <c r="S163" i="15"/>
  <c r="S162" i="15"/>
  <c r="S161" i="15"/>
  <c r="S160" i="15"/>
  <c r="S159" i="15"/>
  <c r="S158" i="15"/>
  <c r="S157" i="15"/>
  <c r="S156" i="15"/>
  <c r="S155" i="15"/>
  <c r="S154" i="15"/>
  <c r="S153" i="15"/>
  <c r="S152" i="15"/>
  <c r="S151" i="15"/>
  <c r="S150" i="15"/>
  <c r="S149" i="15"/>
  <c r="S148" i="15"/>
  <c r="S147" i="15"/>
  <c r="S146" i="15"/>
  <c r="S145" i="15"/>
  <c r="S144" i="15"/>
  <c r="S143" i="15"/>
  <c r="S142" i="15"/>
  <c r="S141" i="15"/>
  <c r="S140" i="15"/>
  <c r="S139" i="15"/>
  <c r="S138" i="15"/>
  <c r="S137" i="15"/>
  <c r="S136" i="15"/>
  <c r="S135" i="15"/>
  <c r="S134" i="15"/>
  <c r="S133" i="15"/>
  <c r="S132" i="15"/>
  <c r="S131" i="15"/>
  <c r="S130" i="15"/>
  <c r="S129" i="15"/>
  <c r="S128" i="15"/>
  <c r="S127" i="15"/>
  <c r="S126" i="15"/>
  <c r="S125" i="15"/>
  <c r="S124" i="15"/>
  <c r="S123" i="15"/>
  <c r="S122" i="15"/>
  <c r="S121" i="15"/>
  <c r="S120" i="15"/>
  <c r="S119" i="15"/>
  <c r="S118" i="15"/>
  <c r="S117" i="15"/>
  <c r="S116" i="15"/>
  <c r="S115" i="15"/>
  <c r="S114" i="15"/>
  <c r="S113" i="15"/>
  <c r="S112" i="15"/>
  <c r="S111" i="15"/>
  <c r="S110" i="15"/>
  <c r="S109" i="15"/>
  <c r="S108" i="15"/>
  <c r="S107" i="15"/>
  <c r="S106" i="15"/>
  <c r="S105" i="15"/>
  <c r="S104" i="15"/>
  <c r="S103" i="15"/>
  <c r="S102" i="15"/>
  <c r="S101" i="15"/>
  <c r="S100" i="15"/>
  <c r="S99" i="15"/>
  <c r="S98" i="15"/>
  <c r="S97" i="15"/>
  <c r="S96" i="15"/>
  <c r="S95" i="15"/>
  <c r="S94" i="15"/>
  <c r="S93" i="15"/>
  <c r="S92" i="15"/>
  <c r="S91" i="15"/>
  <c r="S90" i="15"/>
  <c r="S89" i="15"/>
  <c r="S88" i="15"/>
  <c r="S87" i="15"/>
  <c r="S86" i="15"/>
  <c r="S85" i="15"/>
  <c r="S84" i="15"/>
  <c r="S83" i="15"/>
  <c r="S82" i="15"/>
  <c r="S81" i="15"/>
  <c r="S80" i="15"/>
  <c r="S79" i="15"/>
  <c r="S78" i="15"/>
  <c r="S77" i="15"/>
  <c r="S76" i="15"/>
  <c r="S75" i="15"/>
  <c r="S74" i="15"/>
  <c r="S73" i="15"/>
  <c r="S72" i="15"/>
  <c r="S71" i="15"/>
  <c r="S70" i="15"/>
  <c r="S69" i="15"/>
  <c r="S68" i="15"/>
  <c r="S67" i="15"/>
  <c r="S66" i="15"/>
  <c r="S65" i="15"/>
  <c r="S64" i="15"/>
  <c r="S63" i="15"/>
  <c r="S62" i="15"/>
  <c r="S61" i="15"/>
  <c r="S60" i="15"/>
  <c r="S59" i="15"/>
  <c r="S58" i="15"/>
  <c r="S57" i="15"/>
  <c r="S56" i="15"/>
  <c r="S55" i="15"/>
  <c r="S54" i="15"/>
  <c r="S53" i="15"/>
  <c r="S52" i="15"/>
  <c r="S51" i="15"/>
  <c r="S50" i="15"/>
  <c r="S49" i="15"/>
  <c r="S48" i="15"/>
  <c r="S47" i="15"/>
  <c r="S46" i="15"/>
  <c r="S45" i="15"/>
  <c r="S44" i="15"/>
  <c r="S43" i="15"/>
  <c r="S42" i="15"/>
  <c r="S41" i="15"/>
  <c r="S40" i="15"/>
  <c r="S39" i="15"/>
  <c r="S38" i="15"/>
  <c r="S37" i="15"/>
  <c r="S36" i="15"/>
  <c r="S35" i="15"/>
  <c r="S34" i="15"/>
  <c r="S33" i="15"/>
  <c r="S32" i="15"/>
  <c r="S31" i="15"/>
  <c r="S30" i="15"/>
  <c r="S29" i="15"/>
  <c r="S28" i="15"/>
  <c r="S27" i="15"/>
  <c r="S26" i="15"/>
  <c r="S25" i="15"/>
  <c r="S24" i="15"/>
  <c r="S23" i="15"/>
  <c r="S22" i="15"/>
  <c r="S21" i="15"/>
  <c r="S20" i="15"/>
  <c r="S19" i="15"/>
  <c r="S18" i="15"/>
  <c r="S17" i="15"/>
  <c r="S16" i="15"/>
  <c r="S15" i="15"/>
  <c r="S14" i="15"/>
  <c r="S13" i="15"/>
  <c r="S12" i="15"/>
  <c r="S11" i="15"/>
  <c r="D516" i="19"/>
  <c r="D516" i="18"/>
  <c r="D1016" i="17"/>
  <c r="D1016" i="16"/>
  <c r="D1016" i="11"/>
  <c r="B86" i="10"/>
  <c r="B129" i="10"/>
  <c r="B51" i="10"/>
  <c r="K59" i="10"/>
  <c r="F57" i="10"/>
  <c r="C68" i="10"/>
  <c r="I65" i="10"/>
  <c r="E4" i="10"/>
  <c r="Q64" i="10"/>
  <c r="Q63" i="10"/>
  <c r="P1010" i="17"/>
  <c r="D3" i="19"/>
  <c r="D3" i="18"/>
  <c r="D3" i="17"/>
  <c r="D3" i="16"/>
  <c r="Q510" i="19"/>
  <c r="P510" i="19"/>
  <c r="P513" i="19" s="1"/>
  <c r="K511" i="19"/>
  <c r="M510" i="18"/>
  <c r="L510" i="18"/>
  <c r="L513" i="18" s="1"/>
  <c r="H511" i="18"/>
  <c r="N1010" i="17"/>
  <c r="M1010" i="17"/>
  <c r="I1011" i="17"/>
  <c r="L1010" i="16"/>
  <c r="K1010" i="16"/>
  <c r="K1013" i="16" s="1"/>
  <c r="H1011" i="16"/>
  <c r="N1010" i="15"/>
  <c r="O1010" i="15"/>
  <c r="N1013" i="15"/>
  <c r="I1011" i="15"/>
  <c r="M1013" i="11"/>
  <c r="N1010" i="11"/>
  <c r="M1010" i="11"/>
  <c r="D3" i="15"/>
  <c r="E1022" i="11"/>
  <c r="E1023" i="11"/>
  <c r="E1021" i="11"/>
  <c r="M1024" i="11"/>
  <c r="K1011" i="11"/>
  <c r="D3" i="11"/>
  <c r="S43" i="12"/>
  <c r="S42" i="12"/>
  <c r="S41" i="12"/>
  <c r="AO14" i="12"/>
  <c r="BC12" i="12"/>
  <c r="Q12" i="12"/>
  <c r="AV16" i="12"/>
  <c r="Q16" i="12"/>
  <c r="BC74" i="12"/>
  <c r="BJ18" i="12"/>
  <c r="BI18" i="12"/>
  <c r="BA18" i="12"/>
  <c r="AY18" i="12"/>
  <c r="AX18" i="12"/>
  <c r="AV18" i="12"/>
  <c r="AU18" i="12"/>
  <c r="AT18" i="12"/>
  <c r="AR18" i="12"/>
  <c r="AQ18" i="12"/>
  <c r="AP18" i="12"/>
  <c r="AO18" i="12"/>
  <c r="AM18" i="12"/>
  <c r="AL18" i="12"/>
  <c r="AJ18" i="12"/>
  <c r="AH18" i="12"/>
  <c r="AF18" i="12"/>
  <c r="AD18" i="12"/>
  <c r="AU16" i="12"/>
  <c r="AT16" i="12"/>
  <c r="BJ14" i="12"/>
  <c r="BI14" i="12"/>
  <c r="AL14" i="12"/>
  <c r="AH14" i="12"/>
  <c r="AF14" i="12"/>
  <c r="AD14" i="12"/>
  <c r="AB14" i="12"/>
  <c r="Z14" i="12"/>
  <c r="V14" i="12"/>
  <c r="S14" i="12"/>
  <c r="Q14" i="12"/>
  <c r="BJ10" i="12"/>
  <c r="AT10" i="12"/>
  <c r="AR10" i="12"/>
  <c r="AQ10" i="12"/>
  <c r="AP10" i="12"/>
  <c r="AO10" i="12"/>
  <c r="AM10" i="12"/>
  <c r="AL10" i="12"/>
  <c r="AJ10" i="12"/>
  <c r="AH10" i="12"/>
  <c r="AF10" i="12"/>
  <c r="AD10" i="12"/>
  <c r="AB10" i="12"/>
  <c r="Z10" i="12"/>
  <c r="V10" i="12"/>
  <c r="S10" i="12"/>
  <c r="Q10" i="12"/>
  <c r="M1013" i="17" l="1"/>
  <c r="AH157" i="10"/>
  <c r="P532" i="19"/>
  <c r="V1025" i="11"/>
  <c r="M1038" i="17"/>
  <c r="V1024" i="11"/>
  <c r="M1039" i="17"/>
  <c r="B165" i="10"/>
  <c r="B168" i="10" s="1"/>
  <c r="AH159" i="10"/>
  <c r="AK157" i="10"/>
  <c r="AE163" i="10"/>
  <c r="H160" i="10"/>
  <c r="W159" i="10" s="1"/>
  <c r="M159" i="10"/>
  <c r="T159" i="10"/>
  <c r="M532" i="18"/>
  <c r="N1031" i="16"/>
  <c r="N1033" i="16"/>
  <c r="C164" i="10"/>
  <c r="D164" i="10"/>
  <c r="B167" i="10" s="1"/>
  <c r="P531" i="19"/>
  <c r="P533" i="19"/>
  <c r="N1030" i="15"/>
  <c r="N1032" i="15"/>
  <c r="M531" i="18"/>
  <c r="M533" i="18"/>
  <c r="G1036" i="17" l="1"/>
  <c r="I530" i="19"/>
  <c r="Q1023" i="11"/>
  <c r="W166" i="10"/>
  <c r="BD157" i="10"/>
  <c r="W162" i="10"/>
  <c r="W164" i="10" s="1"/>
  <c r="G530" i="18"/>
  <c r="C167" i="10"/>
  <c r="G1030" i="16"/>
  <c r="S159" i="10"/>
  <c r="N159" i="10"/>
  <c r="Q159" i="10"/>
  <c r="T163" i="10"/>
  <c r="AU157" i="10"/>
  <c r="G1029" i="15"/>
  <c r="P159" i="10"/>
  <c r="R159" i="10"/>
  <c r="U159" i="10"/>
  <c r="O159" i="10"/>
  <c r="V159" i="10"/>
  <c r="AK159" i="10"/>
  <c r="AN157" i="10"/>
  <c r="M162" i="10"/>
  <c r="M164" i="10" s="1"/>
  <c r="Z157" i="10"/>
  <c r="AH162" i="10"/>
  <c r="T165" i="10" l="1"/>
  <c r="Z159" i="10"/>
  <c r="U162" i="10"/>
  <c r="U164" i="10" s="1"/>
  <c r="AX157" i="10"/>
  <c r="AU159" i="10"/>
  <c r="J151" i="10"/>
  <c r="F65" i="10"/>
  <c r="M166" i="10"/>
  <c r="BA157" i="10"/>
  <c r="V163" i="10"/>
  <c r="V165" i="10" s="1"/>
  <c r="AO157" i="10"/>
  <c r="R163" i="10"/>
  <c r="R165" i="10" s="1"/>
  <c r="T166" i="10"/>
  <c r="AC157" i="10"/>
  <c r="AA157" i="10" s="1"/>
  <c r="AA159" i="10" s="1"/>
  <c r="N163" i="10"/>
  <c r="N165" i="10" s="1"/>
  <c r="AK163" i="10"/>
  <c r="AF157" i="10"/>
  <c r="O162" i="10"/>
  <c r="O164" i="10" s="1"/>
  <c r="P163" i="10"/>
  <c r="P165" i="10" s="1"/>
  <c r="P166" i="10"/>
  <c r="AI157" i="10"/>
  <c r="AR157" i="10"/>
  <c r="S162" i="10"/>
  <c r="S164" i="10" s="1"/>
  <c r="S166" i="10"/>
  <c r="AN159" i="10"/>
  <c r="AQ157" i="10"/>
  <c r="BE157" i="10"/>
  <c r="BE159" i="10" s="1"/>
  <c r="BD159" i="10"/>
  <c r="Q162" i="10"/>
  <c r="Q164" i="10" s="1"/>
  <c r="X164" i="10" s="1"/>
  <c r="AL157" i="10"/>
  <c r="V166" i="10" l="1"/>
  <c r="O166" i="10"/>
  <c r="X165" i="10"/>
  <c r="X162" i="10" s="1"/>
  <c r="X161" i="10"/>
  <c r="BE163" i="10"/>
  <c r="AX159" i="10"/>
  <c r="AY157" i="10"/>
  <c r="AY159" i="10" s="1"/>
  <c r="Q166" i="10"/>
  <c r="AQ159" i="10"/>
  <c r="AT157" i="10"/>
  <c r="N166" i="10"/>
  <c r="R166" i="10"/>
  <c r="U166" i="10"/>
  <c r="BA159" i="10"/>
  <c r="BB157" i="10"/>
  <c r="BB159" i="10" s="1"/>
  <c r="Z162" i="10"/>
  <c r="AN162" i="10"/>
  <c r="AS157" i="10"/>
  <c r="AS159" i="10" s="1"/>
  <c r="AR159" i="10"/>
  <c r="AU163" i="10"/>
  <c r="AU165" i="10" s="1"/>
  <c r="BD162" i="10"/>
  <c r="AJ157" i="10"/>
  <c r="AJ159" i="10" s="1"/>
  <c r="AI159" i="10"/>
  <c r="AC159" i="10"/>
  <c r="AD157" i="10"/>
  <c r="AO159" i="10"/>
  <c r="AP157" i="10"/>
  <c r="AP159" i="10" s="1"/>
  <c r="X166" i="10"/>
  <c r="X163" i="10" s="1"/>
  <c r="AV157" i="10"/>
  <c r="AV159" i="10" s="1"/>
  <c r="AM157" i="10"/>
  <c r="AM159" i="10" s="1"/>
  <c r="AL159" i="10"/>
  <c r="AG157" i="10"/>
  <c r="AG159" i="10" s="1"/>
  <c r="AF159" i="10"/>
  <c r="AA166" i="10"/>
  <c r="AA163" i="10"/>
  <c r="AA165" i="10" s="1"/>
  <c r="AB164" i="10"/>
  <c r="AB166" i="10" s="1"/>
  <c r="AO163" i="10" l="1"/>
  <c r="AO165" i="10" s="1"/>
  <c r="AI163" i="10"/>
  <c r="AI165" i="10" s="1"/>
  <c r="AX162" i="10"/>
  <c r="M168" i="10"/>
  <c r="Q168" i="10" s="1"/>
  <c r="AF162" i="10"/>
  <c r="AF164" i="10" s="1"/>
  <c r="AE165" i="10"/>
  <c r="AE166" i="10" s="1"/>
  <c r="AV162" i="10"/>
  <c r="AV164" i="10" s="1"/>
  <c r="AD159" i="10"/>
  <c r="AJ162" i="10"/>
  <c r="AJ164" i="10" s="1"/>
  <c r="AU166" i="10"/>
  <c r="AN164" i="10"/>
  <c r="AN166" i="10" s="1"/>
  <c r="BA163" i="10"/>
  <c r="BA165" i="10" s="1"/>
  <c r="AQ163" i="10"/>
  <c r="AQ165" i="10" s="1"/>
  <c r="AG163" i="10"/>
  <c r="AG165" i="10" s="1"/>
  <c r="AH164" i="10"/>
  <c r="AH166" i="10" s="1"/>
  <c r="AC163" i="10"/>
  <c r="AR162" i="10"/>
  <c r="AR164" i="10" s="1"/>
  <c r="AL162" i="10"/>
  <c r="AL164" i="10" s="1"/>
  <c r="AP162" i="10"/>
  <c r="AP164" i="10" s="1"/>
  <c r="AK165" i="10"/>
  <c r="AK166" i="10" s="1"/>
  <c r="AS163" i="10"/>
  <c r="AY163" i="10"/>
  <c r="W168" i="10"/>
  <c r="X168" i="10" s="1"/>
  <c r="AM163" i="10"/>
  <c r="AM165" i="10" s="1"/>
  <c r="BB162" i="10"/>
  <c r="BB164" i="10" s="1"/>
  <c r="AT159" i="10"/>
  <c r="AW157" i="10"/>
  <c r="AS165" i="10" l="1"/>
  <c r="AS166" i="10" s="1"/>
  <c r="AC165" i="10"/>
  <c r="AC166" i="10" s="1"/>
  <c r="AJ166" i="10"/>
  <c r="AI166" i="10"/>
  <c r="BB166" i="10"/>
  <c r="AL166" i="10"/>
  <c r="AW159" i="10"/>
  <c r="AX164" i="10" s="1"/>
  <c r="AX166" i="10" s="1"/>
  <c r="AZ157" i="10"/>
  <c r="AP166" i="10"/>
  <c r="AT162" i="10"/>
  <c r="AT164" i="10" s="1"/>
  <c r="AM166" i="10"/>
  <c r="AR166" i="10"/>
  <c r="AG166" i="10"/>
  <c r="BA166" i="10"/>
  <c r="AV166" i="10"/>
  <c r="AF166" i="10"/>
  <c r="AO166" i="10"/>
  <c r="AQ166" i="10"/>
  <c r="AD162" i="10"/>
  <c r="AD164" i="10" s="1"/>
  <c r="AT166" i="10" l="1"/>
  <c r="AD166" i="10"/>
  <c r="AZ159" i="10"/>
  <c r="BC157" i="10"/>
  <c r="AW163" i="10"/>
  <c r="AW165" i="10" s="1"/>
  <c r="AW166" i="10"/>
  <c r="BC159" i="10" l="1"/>
  <c r="BF157" i="10"/>
  <c r="CW160" i="10"/>
  <c r="CV160" i="10"/>
  <c r="DB160" i="10"/>
  <c r="CZ160" i="10"/>
  <c r="CS161" i="10"/>
  <c r="CS162" i="10" s="1"/>
  <c r="CS165" i="10" s="1"/>
  <c r="V168" i="10" s="1"/>
  <c r="CX160" i="10"/>
  <c r="DA160" i="10"/>
  <c r="CU160" i="10"/>
  <c r="DB161" i="10"/>
  <c r="DB162" i="10" s="1"/>
  <c r="DB165" i="10" s="1"/>
  <c r="CY160" i="10"/>
  <c r="AZ162" i="10"/>
  <c r="AZ164" i="10" s="1"/>
  <c r="AY165" i="10"/>
  <c r="AY166" i="10" s="1"/>
  <c r="AZ166" i="10" l="1"/>
  <c r="BF159" i="10"/>
  <c r="CS160" i="10"/>
  <c r="CT160" i="10"/>
  <c r="BC163" i="10"/>
  <c r="BC165" i="10" s="1"/>
  <c r="BD164" i="10"/>
  <c r="BD166" i="10" s="1"/>
  <c r="CU161" i="10" l="1"/>
  <c r="CU162" i="10" s="1"/>
  <c r="CU165" i="10" s="1"/>
  <c r="R168" i="10" s="1"/>
  <c r="CT161" i="10"/>
  <c r="CT162" i="10" s="1"/>
  <c r="CT165" i="10" s="1"/>
  <c r="S168" i="10" s="1"/>
  <c r="CY161" i="10"/>
  <c r="CY162" i="10" s="1"/>
  <c r="CY165" i="10" s="1"/>
  <c r="T168" i="10" s="1"/>
  <c r="CW161" i="10"/>
  <c r="CW162" i="10" s="1"/>
  <c r="CW165" i="10" s="1"/>
  <c r="U168" i="10" s="1"/>
  <c r="DA161" i="10"/>
  <c r="DA162" i="10" s="1"/>
  <c r="DA165" i="10" s="1"/>
  <c r="CX161" i="10"/>
  <c r="CX162" i="10" s="1"/>
  <c r="CX165" i="10" s="1"/>
  <c r="CZ161" i="10"/>
  <c r="CZ162" i="10" s="1"/>
  <c r="CZ165" i="10" s="1"/>
  <c r="CV161" i="10"/>
  <c r="CV162" i="10" s="1"/>
  <c r="CV165" i="10" s="1"/>
  <c r="BF162" i="10"/>
  <c r="BF164" i="10" s="1"/>
  <c r="BE165" i="10"/>
  <c r="Z164" i="10"/>
  <c r="BC166" i="10"/>
  <c r="J164" i="10" l="1"/>
  <c r="BG164" i="10"/>
  <c r="Z166" i="10"/>
  <c r="BG166" i="10" s="1"/>
  <c r="BG163" i="10" s="1"/>
  <c r="BE166" i="10"/>
  <c r="BG165" i="10"/>
  <c r="BG162" i="10" s="1"/>
  <c r="BF166" i="10"/>
  <c r="BG161" i="10" l="1"/>
  <c r="AK168" i="10" s="1"/>
  <c r="BG168" i="10" s="1"/>
  <c r="Z168" i="10"/>
  <c r="AD168" i="10" s="1"/>
  <c r="AE168" i="10" l="1"/>
  <c r="AH168" i="10"/>
  <c r="AG168" i="10"/>
  <c r="AJ168" i="10"/>
  <c r="AI168" i="10"/>
  <c r="AF168" i="10"/>
  <c r="J165" i="10" l="1"/>
  <c r="J163" i="10"/>
  <c r="J159" i="10" s="1"/>
  <c r="J155" i="10" l="1"/>
  <c r="G4" i="10" s="1"/>
  <c r="E154" i="10"/>
  <c r="J1016" i="11"/>
  <c r="C99" i="10"/>
  <c r="B66" i="10"/>
  <c r="E153" i="10"/>
  <c r="C7" i="10"/>
  <c r="F56" i="10"/>
  <c r="C98" i="10"/>
  <c r="I1016" i="17" l="1"/>
  <c r="I1016" i="15"/>
  <c r="K516" i="19"/>
  <c r="I1016" i="16"/>
  <c r="I516" i="18"/>
  <c r="N1024" i="16"/>
  <c r="P1030" i="17"/>
  <c r="E1024" i="15"/>
  <c r="O524" i="18"/>
  <c r="N1021" i="11"/>
  <c r="P524" i="19"/>
  <c r="H153" i="10"/>
  <c r="J1015" i="11"/>
  <c r="BM67" i="12"/>
  <c r="M524" i="18" l="1"/>
  <c r="AI76" i="12" s="1"/>
  <c r="AI75" i="12" s="1"/>
  <c r="G514" i="18"/>
  <c r="L1024" i="16"/>
  <c r="G524" i="18"/>
  <c r="G5" i="18" s="1"/>
  <c r="N1030" i="17"/>
  <c r="G5" i="17" s="1"/>
  <c r="L1024" i="15"/>
  <c r="G5" i="15" s="1"/>
  <c r="I524" i="19"/>
  <c r="I5" i="19" s="1"/>
  <c r="M1021" i="11"/>
  <c r="J5" i="11" s="1"/>
  <c r="BM76" i="12"/>
  <c r="C44" i="10"/>
  <c r="G1014" i="15"/>
  <c r="O1024" i="15"/>
  <c r="Z76" i="12" s="1"/>
  <c r="Z75" i="12" s="1"/>
  <c r="I514" i="19"/>
  <c r="N524" i="19"/>
  <c r="AL76" i="12" s="1"/>
  <c r="AL75" i="12" s="1"/>
  <c r="L1030" i="17"/>
  <c r="AF76" i="12" s="1"/>
  <c r="AF75" i="12" s="1"/>
  <c r="G1014" i="17"/>
  <c r="J1014" i="11"/>
  <c r="K1021" i="11"/>
  <c r="V76" i="12" s="1"/>
  <c r="V75" i="12" s="1"/>
  <c r="L1027" i="11"/>
  <c r="L1028" i="11"/>
  <c r="G1014" i="16"/>
  <c r="K1024" i="16"/>
  <c r="AC76" i="12" s="1"/>
  <c r="AC75" i="12" s="1"/>
  <c r="G5" i="16"/>
  <c r="I1015" i="17"/>
  <c r="K515" i="19"/>
  <c r="I1015" i="16"/>
  <c r="I515" i="18"/>
  <c r="I1015" i="15"/>
  <c r="BG76" i="12" l="1"/>
  <c r="AH10" i="11"/>
  <c r="B10" i="11" s="1"/>
  <c r="K526" i="19"/>
  <c r="AH9" i="11"/>
  <c r="J526" i="18"/>
  <c r="J1032" i="17"/>
  <c r="K1026" i="16"/>
  <c r="I1026" i="15"/>
  <c r="V158" i="19"/>
  <c r="V160" i="19"/>
  <c r="V162" i="19"/>
  <c r="V164" i="19"/>
  <c r="V166" i="19"/>
  <c r="V168" i="19"/>
  <c r="V170" i="19"/>
  <c r="V172" i="19"/>
  <c r="V174" i="19"/>
  <c r="V176" i="19"/>
  <c r="V178" i="19"/>
  <c r="V180" i="19"/>
  <c r="V182" i="19"/>
  <c r="V184" i="19"/>
  <c r="V186" i="19"/>
  <c r="V188" i="19"/>
  <c r="V190" i="19"/>
  <c r="V192" i="19"/>
  <c r="V194" i="19"/>
  <c r="V196" i="19"/>
  <c r="V198" i="19"/>
  <c r="V200" i="19"/>
  <c r="V202" i="19"/>
  <c r="V204" i="19"/>
  <c r="V206" i="19"/>
  <c r="V208" i="19"/>
  <c r="V210" i="19"/>
  <c r="V212" i="19"/>
  <c r="V214" i="19"/>
  <c r="V216" i="19"/>
  <c r="V218" i="19"/>
  <c r="V220" i="19"/>
  <c r="V222" i="19"/>
  <c r="V224" i="19"/>
  <c r="V226" i="19"/>
  <c r="V228" i="19"/>
  <c r="V230" i="19"/>
  <c r="V232" i="19"/>
  <c r="V234" i="19"/>
  <c r="V236" i="19"/>
  <c r="V238" i="19"/>
  <c r="V240" i="19"/>
  <c r="V242" i="19"/>
  <c r="V244" i="19"/>
  <c r="V246" i="19"/>
  <c r="V248" i="19"/>
  <c r="V250" i="19"/>
  <c r="V252" i="19"/>
  <c r="V254" i="19"/>
  <c r="V256" i="19"/>
  <c r="V258" i="19"/>
  <c r="V260" i="19"/>
  <c r="V262" i="19"/>
  <c r="V264" i="19"/>
  <c r="V266" i="19"/>
  <c r="V268" i="19"/>
  <c r="V270" i="19"/>
  <c r="V272" i="19"/>
  <c r="V274" i="19"/>
  <c r="V276" i="19"/>
  <c r="V278" i="19"/>
  <c r="V280" i="19"/>
  <c r="V282" i="19"/>
  <c r="V284" i="19"/>
  <c r="V286" i="19"/>
  <c r="V288" i="19"/>
  <c r="V290" i="19"/>
  <c r="V292" i="19"/>
  <c r="V294" i="19"/>
  <c r="V296" i="19"/>
  <c r="V298" i="19"/>
  <c r="V300" i="19"/>
  <c r="V302" i="19"/>
  <c r="V304" i="19"/>
  <c r="V306" i="19"/>
  <c r="V308" i="19"/>
  <c r="V310" i="19"/>
  <c r="V312" i="19"/>
  <c r="V314" i="19"/>
  <c r="V316" i="19"/>
  <c r="V318" i="19"/>
  <c r="V320" i="19"/>
  <c r="V322" i="19"/>
  <c r="V324" i="19"/>
  <c r="V326" i="19"/>
  <c r="V328" i="19"/>
  <c r="V330" i="19"/>
  <c r="V332" i="19"/>
  <c r="V334" i="19"/>
  <c r="V336" i="19"/>
  <c r="V338" i="19"/>
  <c r="V340" i="19"/>
  <c r="V342" i="19"/>
  <c r="V344" i="19"/>
  <c r="V346" i="19"/>
  <c r="V348" i="19"/>
  <c r="V350" i="19"/>
  <c r="V352" i="19"/>
  <c r="V354" i="19"/>
  <c r="V356" i="19"/>
  <c r="V358" i="19"/>
  <c r="V360" i="19"/>
  <c r="V362" i="19"/>
  <c r="V364" i="19"/>
  <c r="V366" i="19"/>
  <c r="V368" i="19"/>
  <c r="V370" i="19"/>
  <c r="V372" i="19"/>
  <c r="V374" i="19"/>
  <c r="V376" i="19"/>
  <c r="V378" i="19"/>
  <c r="V380" i="19"/>
  <c r="V382" i="19"/>
  <c r="V384" i="19"/>
  <c r="V386" i="19"/>
  <c r="V388" i="19"/>
  <c r="V390" i="19"/>
  <c r="V392" i="19"/>
  <c r="V394" i="19"/>
  <c r="V396" i="19"/>
  <c r="V398" i="19"/>
  <c r="V400" i="19"/>
  <c r="V402" i="19"/>
  <c r="V404" i="19"/>
  <c r="V406" i="19"/>
  <c r="V408" i="19"/>
  <c r="V410" i="19"/>
  <c r="V412" i="19"/>
  <c r="V414" i="19"/>
  <c r="V416" i="19"/>
  <c r="V418" i="19"/>
  <c r="V420" i="19"/>
  <c r="V422" i="19"/>
  <c r="V424" i="19"/>
  <c r="V426" i="19"/>
  <c r="V428" i="19"/>
  <c r="V430" i="19"/>
  <c r="V432" i="19"/>
  <c r="V434" i="19"/>
  <c r="V436" i="19"/>
  <c r="V438" i="19"/>
  <c r="V440" i="19"/>
  <c r="V442" i="19"/>
  <c r="V444" i="19"/>
  <c r="V446" i="19"/>
  <c r="V448" i="19"/>
  <c r="V450" i="19"/>
  <c r="V452" i="19"/>
  <c r="V454" i="19"/>
  <c r="V456" i="19"/>
  <c r="V458" i="19"/>
  <c r="V460" i="19"/>
  <c r="V462" i="19"/>
  <c r="V464" i="19"/>
  <c r="V466" i="19"/>
  <c r="V468" i="19"/>
  <c r="V470" i="19"/>
  <c r="V472" i="19"/>
  <c r="V474" i="19"/>
  <c r="V476" i="19"/>
  <c r="V478" i="19"/>
  <c r="V480" i="19"/>
  <c r="V482" i="19"/>
  <c r="V484" i="19"/>
  <c r="V486" i="19"/>
  <c r="V488" i="19"/>
  <c r="V490" i="19"/>
  <c r="V492" i="19"/>
  <c r="V494" i="19"/>
  <c r="V496" i="19"/>
  <c r="V498" i="19"/>
  <c r="V500" i="19"/>
  <c r="V502" i="19"/>
  <c r="V504" i="19"/>
  <c r="V506" i="19"/>
  <c r="V157" i="19"/>
  <c r="V159" i="19"/>
  <c r="V161" i="19"/>
  <c r="V163" i="19"/>
  <c r="V165" i="19"/>
  <c r="V167" i="19"/>
  <c r="V169" i="19"/>
  <c r="V171" i="19"/>
  <c r="V173" i="19"/>
  <c r="V175" i="19"/>
  <c r="V177" i="19"/>
  <c r="V179" i="19"/>
  <c r="V181" i="19"/>
  <c r="V183" i="19"/>
  <c r="V185" i="19"/>
  <c r="V187" i="19"/>
  <c r="V189" i="19"/>
  <c r="V191" i="19"/>
  <c r="V193" i="19"/>
  <c r="V195" i="19"/>
  <c r="V197" i="19"/>
  <c r="V199" i="19"/>
  <c r="V201" i="19"/>
  <c r="V203" i="19"/>
  <c r="V205" i="19"/>
  <c r="V207" i="19"/>
  <c r="V209" i="19"/>
  <c r="V211" i="19"/>
  <c r="V213" i="19"/>
  <c r="V215" i="19"/>
  <c r="V217" i="19"/>
  <c r="V219" i="19"/>
  <c r="V221" i="19"/>
  <c r="V223" i="19"/>
  <c r="V225" i="19"/>
  <c r="V227" i="19"/>
  <c r="V229" i="19"/>
  <c r="V231" i="19"/>
  <c r="V233" i="19"/>
  <c r="V235" i="19"/>
  <c r="V237" i="19"/>
  <c r="V239" i="19"/>
  <c r="V241" i="19"/>
  <c r="V243" i="19"/>
  <c r="V245" i="19"/>
  <c r="V247" i="19"/>
  <c r="V249" i="19"/>
  <c r="V251" i="19"/>
  <c r="V253" i="19"/>
  <c r="V255" i="19"/>
  <c r="V257" i="19"/>
  <c r="V259" i="19"/>
  <c r="V261" i="19"/>
  <c r="V263" i="19"/>
  <c r="V265" i="19"/>
  <c r="V267" i="19"/>
  <c r="V269" i="19"/>
  <c r="V271" i="19"/>
  <c r="V273" i="19"/>
  <c r="V275" i="19"/>
  <c r="V277" i="19"/>
  <c r="V279" i="19"/>
  <c r="V281" i="19"/>
  <c r="V283" i="19"/>
  <c r="V285" i="19"/>
  <c r="V287" i="19"/>
  <c r="V289" i="19"/>
  <c r="V291" i="19"/>
  <c r="V293" i="19"/>
  <c r="V295" i="19"/>
  <c r="V297" i="19"/>
  <c r="V299" i="19"/>
  <c r="V301" i="19"/>
  <c r="V303" i="19"/>
  <c r="V305" i="19"/>
  <c r="V307" i="19"/>
  <c r="V309" i="19"/>
  <c r="V311" i="19"/>
  <c r="V313" i="19"/>
  <c r="V315" i="19"/>
  <c r="V317" i="19"/>
  <c r="V319" i="19"/>
  <c r="V321" i="19"/>
  <c r="V323" i="19"/>
  <c r="V325" i="19"/>
  <c r="V327" i="19"/>
  <c r="V329" i="19"/>
  <c r="V331" i="19"/>
  <c r="V333" i="19"/>
  <c r="V335" i="19"/>
  <c r="V337" i="19"/>
  <c r="V339" i="19"/>
  <c r="V341" i="19"/>
  <c r="V343" i="19"/>
  <c r="V345" i="19"/>
  <c r="V347" i="19"/>
  <c r="V349" i="19"/>
  <c r="V351" i="19"/>
  <c r="V353" i="19"/>
  <c r="V355" i="19"/>
  <c r="V357" i="19"/>
  <c r="V359" i="19"/>
  <c r="V361" i="19"/>
  <c r="V363" i="19"/>
  <c r="V365" i="19"/>
  <c r="V367" i="19"/>
  <c r="V369" i="19"/>
  <c r="V371" i="19"/>
  <c r="V373" i="19"/>
  <c r="V375" i="19"/>
  <c r="V377" i="19"/>
  <c r="V379" i="19"/>
  <c r="V381" i="19"/>
  <c r="V383" i="19"/>
  <c r="V385" i="19"/>
  <c r="V387" i="19"/>
  <c r="V389" i="19"/>
  <c r="V391" i="19"/>
  <c r="V393" i="19"/>
  <c r="V395" i="19"/>
  <c r="V397" i="19"/>
  <c r="V399" i="19"/>
  <c r="V401" i="19"/>
  <c r="V403" i="19"/>
  <c r="V405" i="19"/>
  <c r="V407" i="19"/>
  <c r="V409" i="19"/>
  <c r="V411" i="19"/>
  <c r="V413" i="19"/>
  <c r="V415" i="19"/>
  <c r="V417" i="19"/>
  <c r="V419" i="19"/>
  <c r="V421" i="19"/>
  <c r="V423" i="19"/>
  <c r="V425" i="19"/>
  <c r="V427" i="19"/>
  <c r="V429" i="19"/>
  <c r="V431" i="19"/>
  <c r="V433" i="19"/>
  <c r="V435" i="19"/>
  <c r="V437" i="19"/>
  <c r="V439" i="19"/>
  <c r="V441" i="19"/>
  <c r="V443" i="19"/>
  <c r="V445" i="19"/>
  <c r="V447" i="19"/>
  <c r="V449" i="19"/>
  <c r="V451" i="19"/>
  <c r="V453" i="19"/>
  <c r="V455" i="19"/>
  <c r="V457" i="19"/>
  <c r="V459" i="19"/>
  <c r="V461" i="19"/>
  <c r="V463" i="19"/>
  <c r="V465" i="19"/>
  <c r="V467" i="19"/>
  <c r="V469" i="19"/>
  <c r="V471" i="19"/>
  <c r="V473" i="19"/>
  <c r="V475" i="19"/>
  <c r="V477" i="19"/>
  <c r="V479" i="19"/>
  <c r="V481" i="19"/>
  <c r="V483" i="19"/>
  <c r="V485" i="19"/>
  <c r="V487" i="19"/>
  <c r="V489" i="19"/>
  <c r="V491" i="19"/>
  <c r="V493" i="19"/>
  <c r="V495" i="19"/>
  <c r="V497" i="19"/>
  <c r="V499" i="19"/>
  <c r="V501" i="19"/>
  <c r="V503" i="19"/>
  <c r="V505" i="19"/>
  <c r="V507" i="19"/>
  <c r="V508" i="19"/>
  <c r="Q511" i="19"/>
  <c r="V154" i="19"/>
  <c r="V150" i="19"/>
  <c r="V146" i="19"/>
  <c r="V142" i="19"/>
  <c r="V138" i="19"/>
  <c r="V134" i="19"/>
  <c r="V130" i="19"/>
  <c r="V126" i="19"/>
  <c r="V122" i="19"/>
  <c r="V118" i="19"/>
  <c r="V114" i="19"/>
  <c r="V110" i="19"/>
  <c r="V106" i="19"/>
  <c r="V102" i="19"/>
  <c r="V98" i="19"/>
  <c r="V94" i="19"/>
  <c r="V90" i="19"/>
  <c r="V86" i="19"/>
  <c r="V82" i="19"/>
  <c r="V78" i="19"/>
  <c r="V74" i="19"/>
  <c r="V70" i="19"/>
  <c r="V66" i="19"/>
  <c r="V62" i="19"/>
  <c r="V58" i="19"/>
  <c r="V54" i="19"/>
  <c r="V50" i="19"/>
  <c r="V46" i="19"/>
  <c r="V42" i="19"/>
  <c r="V38" i="19"/>
  <c r="V34" i="19"/>
  <c r="V30" i="19"/>
  <c r="V26" i="19"/>
  <c r="V22" i="19"/>
  <c r="V18" i="19"/>
  <c r="V14" i="19"/>
  <c r="V153" i="19"/>
  <c r="V149" i="19"/>
  <c r="V145" i="19"/>
  <c r="V141" i="19"/>
  <c r="V137" i="19"/>
  <c r="V133" i="19"/>
  <c r="V129" i="19"/>
  <c r="V125" i="19"/>
  <c r="V121" i="19"/>
  <c r="V117" i="19"/>
  <c r="V113" i="19"/>
  <c r="V109" i="19"/>
  <c r="V105" i="19"/>
  <c r="V101" i="19"/>
  <c r="V97" i="19"/>
  <c r="V93" i="19"/>
  <c r="V89" i="19"/>
  <c r="V85" i="19"/>
  <c r="V81" i="19"/>
  <c r="V77" i="19"/>
  <c r="V73" i="19"/>
  <c r="V69" i="19"/>
  <c r="V65" i="19"/>
  <c r="V61" i="19"/>
  <c r="V57" i="19"/>
  <c r="V53" i="19"/>
  <c r="V49" i="19"/>
  <c r="V45" i="19"/>
  <c r="V41" i="19"/>
  <c r="V37" i="19"/>
  <c r="V33" i="19"/>
  <c r="V29" i="19"/>
  <c r="V25" i="19"/>
  <c r="V21" i="19"/>
  <c r="V17" i="19"/>
  <c r="V13" i="19"/>
  <c r="V10" i="19"/>
  <c r="V156" i="19"/>
  <c r="V152" i="19"/>
  <c r="V148" i="19"/>
  <c r="V144" i="19"/>
  <c r="V140" i="19"/>
  <c r="V136" i="19"/>
  <c r="V132" i="19"/>
  <c r="V128" i="19"/>
  <c r="V124" i="19"/>
  <c r="V120" i="19"/>
  <c r="V116" i="19"/>
  <c r="V112" i="19"/>
  <c r="V108" i="19"/>
  <c r="V104" i="19"/>
  <c r="V100" i="19"/>
  <c r="V96" i="19"/>
  <c r="V92" i="19"/>
  <c r="V88" i="19"/>
  <c r="V84" i="19"/>
  <c r="V80" i="19"/>
  <c r="V76" i="19"/>
  <c r="V72" i="19"/>
  <c r="V68" i="19"/>
  <c r="V64" i="19"/>
  <c r="V60" i="19"/>
  <c r="V56" i="19"/>
  <c r="V52" i="19"/>
  <c r="V48" i="19"/>
  <c r="V44" i="19"/>
  <c r="V40" i="19"/>
  <c r="V36" i="19"/>
  <c r="V32" i="19"/>
  <c r="V28" i="19"/>
  <c r="V24" i="19"/>
  <c r="V20" i="19"/>
  <c r="V16" i="19"/>
  <c r="V12" i="19"/>
  <c r="P511" i="19"/>
  <c r="V155" i="19"/>
  <c r="V151" i="19"/>
  <c r="V147" i="19"/>
  <c r="V143" i="19"/>
  <c r="V139" i="19"/>
  <c r="V135" i="19"/>
  <c r="V131" i="19"/>
  <c r="V127" i="19"/>
  <c r="V123" i="19"/>
  <c r="V119" i="19"/>
  <c r="V115" i="19"/>
  <c r="V111" i="19"/>
  <c r="V107" i="19"/>
  <c r="V103" i="19"/>
  <c r="V99" i="19"/>
  <c r="V95" i="19"/>
  <c r="V91" i="19"/>
  <c r="V87" i="19"/>
  <c r="V83" i="19"/>
  <c r="V79" i="19"/>
  <c r="V75" i="19"/>
  <c r="V71" i="19"/>
  <c r="V67" i="19"/>
  <c r="V63" i="19"/>
  <c r="V59" i="19"/>
  <c r="V55" i="19"/>
  <c r="V51" i="19"/>
  <c r="V47" i="19"/>
  <c r="V43" i="19"/>
  <c r="V39" i="19"/>
  <c r="V35" i="19"/>
  <c r="V31" i="19"/>
  <c r="V27" i="19"/>
  <c r="V23" i="19"/>
  <c r="V19" i="19"/>
  <c r="V15" i="19"/>
  <c r="V11" i="19"/>
  <c r="Q207" i="16"/>
  <c r="Q209" i="16"/>
  <c r="Q211" i="16"/>
  <c r="Q213" i="16"/>
  <c r="Q215" i="16"/>
  <c r="Q217" i="16"/>
  <c r="Q219" i="16"/>
  <c r="Q221" i="16"/>
  <c r="Q223" i="16"/>
  <c r="Q225" i="16"/>
  <c r="Q227" i="16"/>
  <c r="Q229" i="16"/>
  <c r="Q231" i="16"/>
  <c r="Q233" i="16"/>
  <c r="Q235" i="16"/>
  <c r="Q237" i="16"/>
  <c r="Q239" i="16"/>
  <c r="Q241" i="16"/>
  <c r="Q243" i="16"/>
  <c r="Q245" i="16"/>
  <c r="Q247" i="16"/>
  <c r="Q249" i="16"/>
  <c r="Q251" i="16"/>
  <c r="Q253" i="16"/>
  <c r="Q255" i="16"/>
  <c r="Q257" i="16"/>
  <c r="Q259" i="16"/>
  <c r="Q261" i="16"/>
  <c r="Q263" i="16"/>
  <c r="Q265" i="16"/>
  <c r="Q267" i="16"/>
  <c r="Q269" i="16"/>
  <c r="Q271" i="16"/>
  <c r="Q273" i="16"/>
  <c r="Q275" i="16"/>
  <c r="Q277" i="16"/>
  <c r="Q279" i="16"/>
  <c r="Q281" i="16"/>
  <c r="Q283" i="16"/>
  <c r="Q285" i="16"/>
  <c r="Q287" i="16"/>
  <c r="Q289" i="16"/>
  <c r="Q291" i="16"/>
  <c r="Q293" i="16"/>
  <c r="Q295" i="16"/>
  <c r="Q297" i="16"/>
  <c r="Q299" i="16"/>
  <c r="Q301" i="16"/>
  <c r="Q303" i="16"/>
  <c r="Q305" i="16"/>
  <c r="Q307" i="16"/>
  <c r="Q309" i="16"/>
  <c r="Q311" i="16"/>
  <c r="Q313" i="16"/>
  <c r="Q315" i="16"/>
  <c r="Q317" i="16"/>
  <c r="Q319" i="16"/>
  <c r="Q321" i="16"/>
  <c r="Q323" i="16"/>
  <c r="Q325" i="16"/>
  <c r="Q327" i="16"/>
  <c r="Q329" i="16"/>
  <c r="Q331" i="16"/>
  <c r="Q333" i="16"/>
  <c r="Q335" i="16"/>
  <c r="Q337" i="16"/>
  <c r="Q339" i="16"/>
  <c r="Q341" i="16"/>
  <c r="Q343" i="16"/>
  <c r="Q345" i="16"/>
  <c r="Q347" i="16"/>
  <c r="Q349" i="16"/>
  <c r="Q351" i="16"/>
  <c r="Q353" i="16"/>
  <c r="Q355" i="16"/>
  <c r="Q357" i="16"/>
  <c r="Q359" i="16"/>
  <c r="Q361" i="16"/>
  <c r="Q363" i="16"/>
  <c r="Q365" i="16"/>
  <c r="Q367" i="16"/>
  <c r="Q369" i="16"/>
  <c r="Q371" i="16"/>
  <c r="Q373" i="16"/>
  <c r="Q375" i="16"/>
  <c r="Q377" i="16"/>
  <c r="Q379" i="16"/>
  <c r="Q381" i="16"/>
  <c r="Q383" i="16"/>
  <c r="Q385" i="16"/>
  <c r="Q387" i="16"/>
  <c r="Q389" i="16"/>
  <c r="Q391" i="16"/>
  <c r="Q393" i="16"/>
  <c r="Q395" i="16"/>
  <c r="Q397" i="16"/>
  <c r="Q399" i="16"/>
  <c r="Q401" i="16"/>
  <c r="Q403" i="16"/>
  <c r="Q405" i="16"/>
  <c r="Q407" i="16"/>
  <c r="Q409" i="16"/>
  <c r="Q411" i="16"/>
  <c r="Q413" i="16"/>
  <c r="Q415" i="16"/>
  <c r="Q417" i="16"/>
  <c r="Q419" i="16"/>
  <c r="Q421" i="16"/>
  <c r="Q423" i="16"/>
  <c r="Q425" i="16"/>
  <c r="Q427" i="16"/>
  <c r="Q429" i="16"/>
  <c r="Q431" i="16"/>
  <c r="Q433" i="16"/>
  <c r="Q435" i="16"/>
  <c r="Q437" i="16"/>
  <c r="Q439" i="16"/>
  <c r="Q441" i="16"/>
  <c r="Q443" i="16"/>
  <c r="Q445" i="16"/>
  <c r="Q447" i="16"/>
  <c r="Q449" i="16"/>
  <c r="Q451" i="16"/>
  <c r="Q453" i="16"/>
  <c r="Q455" i="16"/>
  <c r="Q457" i="16"/>
  <c r="Q459" i="16"/>
  <c r="Q461" i="16"/>
  <c r="Q463" i="16"/>
  <c r="Q465" i="16"/>
  <c r="Q467" i="16"/>
  <c r="Q469" i="16"/>
  <c r="Q471" i="16"/>
  <c r="Q473" i="16"/>
  <c r="Q475" i="16"/>
  <c r="Q477" i="16"/>
  <c r="Q479" i="16"/>
  <c r="Q481" i="16"/>
  <c r="Q483" i="16"/>
  <c r="Q485" i="16"/>
  <c r="Q487" i="16"/>
  <c r="Q489" i="16"/>
  <c r="Q491" i="16"/>
  <c r="Q493" i="16"/>
  <c r="Q495" i="16"/>
  <c r="Q497" i="16"/>
  <c r="Q499" i="16"/>
  <c r="Q501" i="16"/>
  <c r="Q503" i="16"/>
  <c r="Q505" i="16"/>
  <c r="Q507" i="16"/>
  <c r="Q509" i="16"/>
  <c r="Q511" i="16"/>
  <c r="Q513" i="16"/>
  <c r="Q515" i="16"/>
  <c r="Q517" i="16"/>
  <c r="Q519" i="16"/>
  <c r="Q521" i="16"/>
  <c r="Q523" i="16"/>
  <c r="Q525" i="16"/>
  <c r="Q527" i="16"/>
  <c r="Q529" i="16"/>
  <c r="Q531" i="16"/>
  <c r="Q533" i="16"/>
  <c r="Q535" i="16"/>
  <c r="Q537" i="16"/>
  <c r="Q539" i="16"/>
  <c r="Q541" i="16"/>
  <c r="Q543" i="16"/>
  <c r="Q545" i="16"/>
  <c r="Q547" i="16"/>
  <c r="Q549" i="16"/>
  <c r="Q551" i="16"/>
  <c r="Q553" i="16"/>
  <c r="Q555" i="16"/>
  <c r="Q557" i="16"/>
  <c r="Q559" i="16"/>
  <c r="Q561" i="16"/>
  <c r="Q563" i="16"/>
  <c r="Q565" i="16"/>
  <c r="Q567" i="16"/>
  <c r="Q569" i="16"/>
  <c r="Q571" i="16"/>
  <c r="Q573" i="16"/>
  <c r="Q575" i="16"/>
  <c r="Q577" i="16"/>
  <c r="Q579" i="16"/>
  <c r="Q581" i="16"/>
  <c r="Q583" i="16"/>
  <c r="Q585" i="16"/>
  <c r="Q587" i="16"/>
  <c r="Q589" i="16"/>
  <c r="Q591" i="16"/>
  <c r="Q593" i="16"/>
  <c r="Q595" i="16"/>
  <c r="Q597" i="16"/>
  <c r="Q599" i="16"/>
  <c r="Q601" i="16"/>
  <c r="Q603" i="16"/>
  <c r="Q605" i="16"/>
  <c r="Q607" i="16"/>
  <c r="Q609" i="16"/>
  <c r="Q611" i="16"/>
  <c r="Q613" i="16"/>
  <c r="Q615" i="16"/>
  <c r="Q617" i="16"/>
  <c r="Q619" i="16"/>
  <c r="Q621" i="16"/>
  <c r="Q623" i="16"/>
  <c r="Q625" i="16"/>
  <c r="Q627" i="16"/>
  <c r="Q629" i="16"/>
  <c r="Q631" i="16"/>
  <c r="Q633" i="16"/>
  <c r="Q635" i="16"/>
  <c r="Q637" i="16"/>
  <c r="Q639" i="16"/>
  <c r="Q641" i="16"/>
  <c r="Q643" i="16"/>
  <c r="Q645" i="16"/>
  <c r="Q647" i="16"/>
  <c r="Q649" i="16"/>
  <c r="Q651" i="16"/>
  <c r="Q653" i="16"/>
  <c r="Q655" i="16"/>
  <c r="Q657" i="16"/>
  <c r="Q659" i="16"/>
  <c r="Q661" i="16"/>
  <c r="Q663" i="16"/>
  <c r="Q665" i="16"/>
  <c r="Q667" i="16"/>
  <c r="Q669" i="16"/>
  <c r="Q671" i="16"/>
  <c r="Q673" i="16"/>
  <c r="Q675" i="16"/>
  <c r="Q677" i="16"/>
  <c r="Q679" i="16"/>
  <c r="Q681" i="16"/>
  <c r="Q683" i="16"/>
  <c r="Q685" i="16"/>
  <c r="Q687" i="16"/>
  <c r="Q689" i="16"/>
  <c r="Q691" i="16"/>
  <c r="Q693" i="16"/>
  <c r="Q695" i="16"/>
  <c r="Q697" i="16"/>
  <c r="Q699" i="16"/>
  <c r="Q701" i="16"/>
  <c r="Q703" i="16"/>
  <c r="Q705" i="16"/>
  <c r="Q707" i="16"/>
  <c r="Q709" i="16"/>
  <c r="Q711" i="16"/>
  <c r="Q713" i="16"/>
  <c r="Q715" i="16"/>
  <c r="Q717" i="16"/>
  <c r="Q719" i="16"/>
  <c r="Q721" i="16"/>
  <c r="Q723" i="16"/>
  <c r="Q725" i="16"/>
  <c r="Q727" i="16"/>
  <c r="Q729" i="16"/>
  <c r="Q731" i="16"/>
  <c r="Q733" i="16"/>
  <c r="Q735" i="16"/>
  <c r="Q737" i="16"/>
  <c r="Q739" i="16"/>
  <c r="Q741" i="16"/>
  <c r="Q743" i="16"/>
  <c r="Q745" i="16"/>
  <c r="Q747" i="16"/>
  <c r="Q749" i="16"/>
  <c r="Q751" i="16"/>
  <c r="Q753" i="16"/>
  <c r="Q755" i="16"/>
  <c r="Q757" i="16"/>
  <c r="Q759" i="16"/>
  <c r="Q761" i="16"/>
  <c r="Q763" i="16"/>
  <c r="Q765" i="16"/>
  <c r="Q767" i="16"/>
  <c r="Q769" i="16"/>
  <c r="Q771" i="16"/>
  <c r="Q773" i="16"/>
  <c r="Q775" i="16"/>
  <c r="Q777" i="16"/>
  <c r="Q779" i="16"/>
  <c r="Q781" i="16"/>
  <c r="Q783" i="16"/>
  <c r="Q785" i="16"/>
  <c r="Q787" i="16"/>
  <c r="Q789" i="16"/>
  <c r="Q791" i="16"/>
  <c r="Q793" i="16"/>
  <c r="Q795" i="16"/>
  <c r="Q797" i="16"/>
  <c r="Q799" i="16"/>
  <c r="Q801" i="16"/>
  <c r="Q803" i="16"/>
  <c r="Q805" i="16"/>
  <c r="Q807" i="16"/>
  <c r="Q809" i="16"/>
  <c r="Q811" i="16"/>
  <c r="Q813" i="16"/>
  <c r="Q815" i="16"/>
  <c r="Q817" i="16"/>
  <c r="Q819" i="16"/>
  <c r="Q821" i="16"/>
  <c r="Q823" i="16"/>
  <c r="Q825" i="16"/>
  <c r="Q827" i="16"/>
  <c r="Q829" i="16"/>
  <c r="Q831" i="16"/>
  <c r="Q833" i="16"/>
  <c r="Q835" i="16"/>
  <c r="Q837" i="16"/>
  <c r="Q839" i="16"/>
  <c r="Q841" i="16"/>
  <c r="Q843" i="16"/>
  <c r="Q845" i="16"/>
  <c r="Q847" i="16"/>
  <c r="Q849" i="16"/>
  <c r="Q851" i="16"/>
  <c r="Q853" i="16"/>
  <c r="Q855" i="16"/>
  <c r="Q857" i="16"/>
  <c r="Q859" i="16"/>
  <c r="Q861" i="16"/>
  <c r="Q863" i="16"/>
  <c r="Q865" i="16"/>
  <c r="Q867" i="16"/>
  <c r="Q869" i="16"/>
  <c r="Q871" i="16"/>
  <c r="Q873" i="16"/>
  <c r="Q875" i="16"/>
  <c r="Q877" i="16"/>
  <c r="Q879" i="16"/>
  <c r="Q881" i="16"/>
  <c r="Q883" i="16"/>
  <c r="Q885" i="16"/>
  <c r="Q887" i="16"/>
  <c r="Q889" i="16"/>
  <c r="Q891" i="16"/>
  <c r="Q893" i="16"/>
  <c r="Q895" i="16"/>
  <c r="Q897" i="16"/>
  <c r="Q899" i="16"/>
  <c r="Q901" i="16"/>
  <c r="Q903" i="16"/>
  <c r="Q905" i="16"/>
  <c r="Q907" i="16"/>
  <c r="Q909" i="16"/>
  <c r="Q911" i="16"/>
  <c r="Q913" i="16"/>
  <c r="Q915" i="16"/>
  <c r="Q917" i="16"/>
  <c r="Q919" i="16"/>
  <c r="Q921" i="16"/>
  <c r="Q923" i="16"/>
  <c r="Q925" i="16"/>
  <c r="Q927" i="16"/>
  <c r="Q929" i="16"/>
  <c r="Q931" i="16"/>
  <c r="Q933" i="16"/>
  <c r="Q935" i="16"/>
  <c r="Q937" i="16"/>
  <c r="Q939" i="16"/>
  <c r="Q941" i="16"/>
  <c r="Q943" i="16"/>
  <c r="Q945" i="16"/>
  <c r="Q947" i="16"/>
  <c r="Q949" i="16"/>
  <c r="Q951" i="16"/>
  <c r="Q953" i="16"/>
  <c r="Q955" i="16"/>
  <c r="Q957" i="16"/>
  <c r="Q959" i="16"/>
  <c r="Q961" i="16"/>
  <c r="Q963" i="16"/>
  <c r="Q965" i="16"/>
  <c r="Q967" i="16"/>
  <c r="Q969" i="16"/>
  <c r="Q971" i="16"/>
  <c r="Q973" i="16"/>
  <c r="Q975" i="16"/>
  <c r="Q977" i="16"/>
  <c r="Q979" i="16"/>
  <c r="Q981" i="16"/>
  <c r="Q983" i="16"/>
  <c r="Q985" i="16"/>
  <c r="Q987" i="16"/>
  <c r="Q989" i="16"/>
  <c r="Q991" i="16"/>
  <c r="Q993" i="16"/>
  <c r="Q995" i="16"/>
  <c r="Q997" i="16"/>
  <c r="Q999" i="16"/>
  <c r="Q1001" i="16"/>
  <c r="Q1003" i="16"/>
  <c r="Q1005" i="16"/>
  <c r="Q1007" i="16"/>
  <c r="Q208" i="16"/>
  <c r="Q216" i="16"/>
  <c r="Q224" i="16"/>
  <c r="Q232" i="16"/>
  <c r="Q240" i="16"/>
  <c r="Q248" i="16"/>
  <c r="Q256" i="16"/>
  <c r="Q264" i="16"/>
  <c r="Q272" i="16"/>
  <c r="Q280" i="16"/>
  <c r="Q288" i="16"/>
  <c r="Q296" i="16"/>
  <c r="Q304" i="16"/>
  <c r="Q312" i="16"/>
  <c r="Q320" i="16"/>
  <c r="Q328" i="16"/>
  <c r="Q336" i="16"/>
  <c r="Q344" i="16"/>
  <c r="Q352" i="16"/>
  <c r="Q360" i="16"/>
  <c r="Q368" i="16"/>
  <c r="Q376" i="16"/>
  <c r="Q384" i="16"/>
  <c r="Q392" i="16"/>
  <c r="Q400" i="16"/>
  <c r="Q408" i="16"/>
  <c r="Q416" i="16"/>
  <c r="Q424" i="16"/>
  <c r="Q432" i="16"/>
  <c r="Q440" i="16"/>
  <c r="Q448" i="16"/>
  <c r="Q456" i="16"/>
  <c r="Q464" i="16"/>
  <c r="Q472" i="16"/>
  <c r="Q480" i="16"/>
  <c r="Q488" i="16"/>
  <c r="Q496" i="16"/>
  <c r="Q504" i="16"/>
  <c r="Q512" i="16"/>
  <c r="Q520" i="16"/>
  <c r="Q528" i="16"/>
  <c r="Q536" i="16"/>
  <c r="Q544" i="16"/>
  <c r="Q552" i="16"/>
  <c r="Q560" i="16"/>
  <c r="Q568" i="16"/>
  <c r="Q576" i="16"/>
  <c r="Q584" i="16"/>
  <c r="Q592" i="16"/>
  <c r="Q600" i="16"/>
  <c r="Q608" i="16"/>
  <c r="Q616" i="16"/>
  <c r="Q624" i="16"/>
  <c r="Q632" i="16"/>
  <c r="Q640" i="16"/>
  <c r="Q648" i="16"/>
  <c r="Q656" i="16"/>
  <c r="Q664" i="16"/>
  <c r="Q672" i="16"/>
  <c r="Q680" i="16"/>
  <c r="Q688" i="16"/>
  <c r="Q696" i="16"/>
  <c r="Q704" i="16"/>
  <c r="Q712" i="16"/>
  <c r="Q720" i="16"/>
  <c r="Q728" i="16"/>
  <c r="Q736" i="16"/>
  <c r="Q744" i="16"/>
  <c r="Q752" i="16"/>
  <c r="Q760" i="16"/>
  <c r="Q768" i="16"/>
  <c r="Q776" i="16"/>
  <c r="Q784" i="16"/>
  <c r="Q792" i="16"/>
  <c r="Q800" i="16"/>
  <c r="Q808" i="16"/>
  <c r="Q816" i="16"/>
  <c r="Q824" i="16"/>
  <c r="Q832" i="16"/>
  <c r="Q840" i="16"/>
  <c r="Q848" i="16"/>
  <c r="Q856" i="16"/>
  <c r="Q864" i="16"/>
  <c r="Q872" i="16"/>
  <c r="Q880" i="16"/>
  <c r="Q888" i="16"/>
  <c r="Q896" i="16"/>
  <c r="Q904" i="16"/>
  <c r="Q912" i="16"/>
  <c r="Q920" i="16"/>
  <c r="Q928" i="16"/>
  <c r="Q936" i="16"/>
  <c r="Q944" i="16"/>
  <c r="Q952" i="16"/>
  <c r="Q960" i="16"/>
  <c r="Q968" i="16"/>
  <c r="Q976" i="16"/>
  <c r="Q984" i="16"/>
  <c r="Q992" i="16"/>
  <c r="Q1000" i="16"/>
  <c r="L1011" i="16"/>
  <c r="Q204" i="16"/>
  <c r="Q200" i="16"/>
  <c r="Q196" i="16"/>
  <c r="Q192" i="16"/>
  <c r="Q188" i="16"/>
  <c r="Q184" i="16"/>
  <c r="Q180" i="16"/>
  <c r="Q176" i="16"/>
  <c r="Q172" i="16"/>
  <c r="Q168" i="16"/>
  <c r="Q164" i="16"/>
  <c r="Q160" i="16"/>
  <c r="Q156" i="16"/>
  <c r="Q152" i="16"/>
  <c r="Q148" i="16"/>
  <c r="Q144" i="16"/>
  <c r="Q140" i="16"/>
  <c r="Q136" i="16"/>
  <c r="Q132" i="16"/>
  <c r="Q128" i="16"/>
  <c r="Q124" i="16"/>
  <c r="Q120" i="16"/>
  <c r="Q116" i="16"/>
  <c r="Q112" i="16"/>
  <c r="Q108" i="16"/>
  <c r="Q104" i="16"/>
  <c r="Q100" i="16"/>
  <c r="Q96" i="16"/>
  <c r="Q92" i="16"/>
  <c r="Q88" i="16"/>
  <c r="Q84" i="16"/>
  <c r="Q80" i="16"/>
  <c r="Q76" i="16"/>
  <c r="Q72" i="16"/>
  <c r="Q68" i="16"/>
  <c r="Q64" i="16"/>
  <c r="Q60" i="16"/>
  <c r="Q56" i="16"/>
  <c r="Q52" i="16"/>
  <c r="Q48" i="16"/>
  <c r="Q44" i="16"/>
  <c r="Q40" i="16"/>
  <c r="Q36" i="16"/>
  <c r="Q32" i="16"/>
  <c r="Q28" i="16"/>
  <c r="Q24" i="16"/>
  <c r="Q20" i="16"/>
  <c r="Q16" i="16"/>
  <c r="Q12" i="16"/>
  <c r="Q214" i="16"/>
  <c r="Q222" i="16"/>
  <c r="Q230" i="16"/>
  <c r="Q238" i="16"/>
  <c r="Q246" i="16"/>
  <c r="Q254" i="16"/>
  <c r="Q262" i="16"/>
  <c r="Q270" i="16"/>
  <c r="Q278" i="16"/>
  <c r="Q286" i="16"/>
  <c r="Q294" i="16"/>
  <c r="Q302" i="16"/>
  <c r="Q310" i="16"/>
  <c r="Q318" i="16"/>
  <c r="Q326" i="16"/>
  <c r="Q334" i="16"/>
  <c r="Q342" i="16"/>
  <c r="Q350" i="16"/>
  <c r="Q358" i="16"/>
  <c r="Q366" i="16"/>
  <c r="Q374" i="16"/>
  <c r="Q382" i="16"/>
  <c r="Q390" i="16"/>
  <c r="Q398" i="16"/>
  <c r="Q406" i="16"/>
  <c r="Q414" i="16"/>
  <c r="Q422" i="16"/>
  <c r="Q430" i="16"/>
  <c r="Q438" i="16"/>
  <c r="Q446" i="16"/>
  <c r="Q454" i="16"/>
  <c r="Q462" i="16"/>
  <c r="Q470" i="16"/>
  <c r="Q478" i="16"/>
  <c r="Q486" i="16"/>
  <c r="Q494" i="16"/>
  <c r="Q502" i="16"/>
  <c r="Q510" i="16"/>
  <c r="Q518" i="16"/>
  <c r="Q526" i="16"/>
  <c r="Q534" i="16"/>
  <c r="Q542" i="16"/>
  <c r="Q550" i="16"/>
  <c r="Q558" i="16"/>
  <c r="Q566" i="16"/>
  <c r="Q574" i="16"/>
  <c r="Q582" i="16"/>
  <c r="Q590" i="16"/>
  <c r="Q598" i="16"/>
  <c r="Q606" i="16"/>
  <c r="Q614" i="16"/>
  <c r="Q622" i="16"/>
  <c r="Q630" i="16"/>
  <c r="Q638" i="16"/>
  <c r="Q646" i="16"/>
  <c r="Q654" i="16"/>
  <c r="Q662" i="16"/>
  <c r="Q670" i="16"/>
  <c r="Q678" i="16"/>
  <c r="Q686" i="16"/>
  <c r="Q694" i="16"/>
  <c r="Q702" i="16"/>
  <c r="Q710" i="16"/>
  <c r="Q718" i="16"/>
  <c r="Q726" i="16"/>
  <c r="Q734" i="16"/>
  <c r="Q742" i="16"/>
  <c r="Q750" i="16"/>
  <c r="Q758" i="16"/>
  <c r="Q766" i="16"/>
  <c r="Q774" i="16"/>
  <c r="Q782" i="16"/>
  <c r="Q790" i="16"/>
  <c r="Q798" i="16"/>
  <c r="Q806" i="16"/>
  <c r="Q814" i="16"/>
  <c r="Q822" i="16"/>
  <c r="Q830" i="16"/>
  <c r="Q838" i="16"/>
  <c r="Q846" i="16"/>
  <c r="Q854" i="16"/>
  <c r="Q862" i="16"/>
  <c r="Q870" i="16"/>
  <c r="Q878" i="16"/>
  <c r="Q886" i="16"/>
  <c r="Q894" i="16"/>
  <c r="Q902" i="16"/>
  <c r="Q910" i="16"/>
  <c r="Q918" i="16"/>
  <c r="Q926" i="16"/>
  <c r="Q934" i="16"/>
  <c r="Q942" i="16"/>
  <c r="Q950" i="16"/>
  <c r="Q958" i="16"/>
  <c r="Q966" i="16"/>
  <c r="Q974" i="16"/>
  <c r="Q982" i="16"/>
  <c r="Q990" i="16"/>
  <c r="Q998" i="16"/>
  <c r="Q1006" i="16"/>
  <c r="Q212" i="16"/>
  <c r="Q220" i="16"/>
  <c r="Q228" i="16"/>
  <c r="Q236" i="16"/>
  <c r="Q244" i="16"/>
  <c r="Q252" i="16"/>
  <c r="Q260" i="16"/>
  <c r="Q268" i="16"/>
  <c r="Q276" i="16"/>
  <c r="Q284" i="16"/>
  <c r="Q292" i="16"/>
  <c r="Q300" i="16"/>
  <c r="Q308" i="16"/>
  <c r="Q316" i="16"/>
  <c r="Q324" i="16"/>
  <c r="Q332" i="16"/>
  <c r="Q340" i="16"/>
  <c r="Q348" i="16"/>
  <c r="Q356" i="16"/>
  <c r="Q364" i="16"/>
  <c r="Q372" i="16"/>
  <c r="Q380" i="16"/>
  <c r="Q388" i="16"/>
  <c r="Q396" i="16"/>
  <c r="Q404" i="16"/>
  <c r="Q412" i="16"/>
  <c r="Q420" i="16"/>
  <c r="Q428" i="16"/>
  <c r="Q436" i="16"/>
  <c r="Q444" i="16"/>
  <c r="Q452" i="16"/>
  <c r="Q460" i="16"/>
  <c r="Q468" i="16"/>
  <c r="Q476" i="16"/>
  <c r="Q484" i="16"/>
  <c r="Q492" i="16"/>
  <c r="Q500" i="16"/>
  <c r="Q508" i="16"/>
  <c r="Q516" i="16"/>
  <c r="Q524" i="16"/>
  <c r="Q532" i="16"/>
  <c r="Q540" i="16"/>
  <c r="Q548" i="16"/>
  <c r="Q556" i="16"/>
  <c r="Q564" i="16"/>
  <c r="Q572" i="16"/>
  <c r="Q580" i="16"/>
  <c r="Q588" i="16"/>
  <c r="Q596" i="16"/>
  <c r="Q604" i="16"/>
  <c r="Q612" i="16"/>
  <c r="Q620" i="16"/>
  <c r="Q628" i="16"/>
  <c r="Q636" i="16"/>
  <c r="Q644" i="16"/>
  <c r="Q652" i="16"/>
  <c r="Q660" i="16"/>
  <c r="Q668" i="16"/>
  <c r="Q676" i="16"/>
  <c r="Q684" i="16"/>
  <c r="Q692" i="16"/>
  <c r="Q700" i="16"/>
  <c r="Q708" i="16"/>
  <c r="Q716" i="16"/>
  <c r="Q724" i="16"/>
  <c r="Q732" i="16"/>
  <c r="Q740" i="16"/>
  <c r="Q748" i="16"/>
  <c r="Q756" i="16"/>
  <c r="Q764" i="16"/>
  <c r="Q772" i="16"/>
  <c r="Q780" i="16"/>
  <c r="Q788" i="16"/>
  <c r="Q796" i="16"/>
  <c r="Q804" i="16"/>
  <c r="Q812" i="16"/>
  <c r="Q820" i="16"/>
  <c r="Q828" i="16"/>
  <c r="Q836" i="16"/>
  <c r="Q844" i="16"/>
  <c r="Q852" i="16"/>
  <c r="Q860" i="16"/>
  <c r="Q868" i="16"/>
  <c r="Q876" i="16"/>
  <c r="Q884" i="16"/>
  <c r="Q892" i="16"/>
  <c r="Q900" i="16"/>
  <c r="Q908" i="16"/>
  <c r="Q916" i="16"/>
  <c r="Q924" i="16"/>
  <c r="Q932" i="16"/>
  <c r="Q940" i="16"/>
  <c r="Q948" i="16"/>
  <c r="Q956" i="16"/>
  <c r="Q964" i="16"/>
  <c r="Q972" i="16"/>
  <c r="Q980" i="16"/>
  <c r="Q988" i="16"/>
  <c r="Q996" i="16"/>
  <c r="Q1004" i="16"/>
  <c r="Q210" i="16"/>
  <c r="Q218" i="16"/>
  <c r="Q226" i="16"/>
  <c r="Q234" i="16"/>
  <c r="Q242" i="16"/>
  <c r="Q250" i="16"/>
  <c r="Q258" i="16"/>
  <c r="Q266" i="16"/>
  <c r="Q274" i="16"/>
  <c r="Q282" i="16"/>
  <c r="Q290" i="16"/>
  <c r="Q298" i="16"/>
  <c r="Q306" i="16"/>
  <c r="Q314" i="16"/>
  <c r="Q322" i="16"/>
  <c r="Q330" i="16"/>
  <c r="Q338" i="16"/>
  <c r="Q346" i="16"/>
  <c r="Q354" i="16"/>
  <c r="Q362" i="16"/>
  <c r="Q370" i="16"/>
  <c r="Q378" i="16"/>
  <c r="Q386" i="16"/>
  <c r="Q394" i="16"/>
  <c r="Q402" i="16"/>
  <c r="Q410" i="16"/>
  <c r="Q418" i="16"/>
  <c r="Q426" i="16"/>
  <c r="Q434" i="16"/>
  <c r="Q442" i="16"/>
  <c r="Q450" i="16"/>
  <c r="Q458" i="16"/>
  <c r="Q466" i="16"/>
  <c r="Q474" i="16"/>
  <c r="Q482" i="16"/>
  <c r="Q490" i="16"/>
  <c r="Q498" i="16"/>
  <c r="Q506" i="16"/>
  <c r="Q514" i="16"/>
  <c r="Q522" i="16"/>
  <c r="Q530" i="16"/>
  <c r="Q538" i="16"/>
  <c r="Q546" i="16"/>
  <c r="Q554" i="16"/>
  <c r="Q562" i="16"/>
  <c r="Q570" i="16"/>
  <c r="Q578" i="16"/>
  <c r="Q586" i="16"/>
  <c r="Q594" i="16"/>
  <c r="Q602" i="16"/>
  <c r="Q610" i="16"/>
  <c r="Q618" i="16"/>
  <c r="Q626" i="16"/>
  <c r="Q634" i="16"/>
  <c r="Q642" i="16"/>
  <c r="Q650" i="16"/>
  <c r="Q658" i="16"/>
  <c r="Q666" i="16"/>
  <c r="Q674" i="16"/>
  <c r="Q682" i="16"/>
  <c r="Q690" i="16"/>
  <c r="Q698" i="16"/>
  <c r="Q706" i="16"/>
  <c r="Q714" i="16"/>
  <c r="Q722" i="16"/>
  <c r="Q730" i="16"/>
  <c r="Q738" i="16"/>
  <c r="Q746" i="16"/>
  <c r="Q754" i="16"/>
  <c r="Q762" i="16"/>
  <c r="Q770" i="16"/>
  <c r="Q778" i="16"/>
  <c r="Q786" i="16"/>
  <c r="Q794" i="16"/>
  <c r="Q802" i="16"/>
  <c r="Q810" i="16"/>
  <c r="Q818" i="16"/>
  <c r="Q826" i="16"/>
  <c r="Q834" i="16"/>
  <c r="Q842" i="16"/>
  <c r="Q850" i="16"/>
  <c r="Q858" i="16"/>
  <c r="Q866" i="16"/>
  <c r="Q874" i="16"/>
  <c r="Q882" i="16"/>
  <c r="Q890" i="16"/>
  <c r="Q898" i="16"/>
  <c r="Q906" i="16"/>
  <c r="Q914" i="16"/>
  <c r="Q922" i="16"/>
  <c r="Q930" i="16"/>
  <c r="Q938" i="16"/>
  <c r="Q946" i="16"/>
  <c r="Q954" i="16"/>
  <c r="Q962" i="16"/>
  <c r="Q970" i="16"/>
  <c r="Q978" i="16"/>
  <c r="Q986" i="16"/>
  <c r="Q994" i="16"/>
  <c r="Q1002" i="16"/>
  <c r="Q1008" i="16"/>
  <c r="K1011" i="16"/>
  <c r="Q205" i="16"/>
  <c r="Q201" i="16"/>
  <c r="Q197" i="16"/>
  <c r="Q193" i="16"/>
  <c r="Q189" i="16"/>
  <c r="Q185" i="16"/>
  <c r="Q181" i="16"/>
  <c r="Q177" i="16"/>
  <c r="Q173" i="16"/>
  <c r="Q169" i="16"/>
  <c r="Q165" i="16"/>
  <c r="Q161" i="16"/>
  <c r="Q157" i="16"/>
  <c r="Q153" i="16"/>
  <c r="Q149" i="16"/>
  <c r="Q145" i="16"/>
  <c r="Q141" i="16"/>
  <c r="Q137" i="16"/>
  <c r="Q133" i="16"/>
  <c r="Q129" i="16"/>
  <c r="Q125" i="16"/>
  <c r="Q121" i="16"/>
  <c r="Q117" i="16"/>
  <c r="Q113" i="16"/>
  <c r="Q109" i="16"/>
  <c r="Q105" i="16"/>
  <c r="Q101" i="16"/>
  <c r="Q97" i="16"/>
  <c r="Q93" i="16"/>
  <c r="Q89" i="16"/>
  <c r="Q85" i="16"/>
  <c r="Q81" i="16"/>
  <c r="Q77" i="16"/>
  <c r="Q73" i="16"/>
  <c r="Q69" i="16"/>
  <c r="Q65" i="16"/>
  <c r="Q61" i="16"/>
  <c r="Q57" i="16"/>
  <c r="Q53" i="16"/>
  <c r="Q49" i="16"/>
  <c r="Q45" i="16"/>
  <c r="Q41" i="16"/>
  <c r="Q37" i="16"/>
  <c r="Q33" i="16"/>
  <c r="Q29" i="16"/>
  <c r="Q25" i="16"/>
  <c r="Q21" i="16"/>
  <c r="Q17" i="16"/>
  <c r="Q13" i="16"/>
  <c r="Q10" i="16"/>
  <c r="Q206" i="16"/>
  <c r="Q198" i="16"/>
  <c r="Q190" i="16"/>
  <c r="Q182" i="16"/>
  <c r="Q174" i="16"/>
  <c r="Q166" i="16"/>
  <c r="Q158" i="16"/>
  <c r="Q150" i="16"/>
  <c r="Q142" i="16"/>
  <c r="Q134" i="16"/>
  <c r="Q126" i="16"/>
  <c r="Q118" i="16"/>
  <c r="Q110" i="16"/>
  <c r="Q102" i="16"/>
  <c r="Q94" i="16"/>
  <c r="Q86" i="16"/>
  <c r="Q78" i="16"/>
  <c r="Q70" i="16"/>
  <c r="Q62" i="16"/>
  <c r="Q54" i="16"/>
  <c r="Q46" i="16"/>
  <c r="Q38" i="16"/>
  <c r="Q30" i="16"/>
  <c r="Q22" i="16"/>
  <c r="Q14" i="16"/>
  <c r="Q203" i="16"/>
  <c r="Q195" i="16"/>
  <c r="Q187" i="16"/>
  <c r="Q179" i="16"/>
  <c r="Q171" i="16"/>
  <c r="Q163" i="16"/>
  <c r="Q155" i="16"/>
  <c r="Q147" i="16"/>
  <c r="Q139" i="16"/>
  <c r="Q131" i="16"/>
  <c r="Q123" i="16"/>
  <c r="Q115" i="16"/>
  <c r="Q107" i="16"/>
  <c r="Q99" i="16"/>
  <c r="Q91" i="16"/>
  <c r="Q83" i="16"/>
  <c r="Q75" i="16"/>
  <c r="Q67" i="16"/>
  <c r="Q59" i="16"/>
  <c r="Q51" i="16"/>
  <c r="Q43" i="16"/>
  <c r="Q35" i="16"/>
  <c r="Q27" i="16"/>
  <c r="Q19" i="16"/>
  <c r="Q11" i="16"/>
  <c r="Q202" i="16"/>
  <c r="Q194" i="16"/>
  <c r="Q186" i="16"/>
  <c r="Q178" i="16"/>
  <c r="Q170" i="16"/>
  <c r="Q162" i="16"/>
  <c r="Q154" i="16"/>
  <c r="Q146" i="16"/>
  <c r="Q138" i="16"/>
  <c r="Q130" i="16"/>
  <c r="Q122" i="16"/>
  <c r="Q114" i="16"/>
  <c r="Q106" i="16"/>
  <c r="Q98" i="16"/>
  <c r="Q90" i="16"/>
  <c r="Q82" i="16"/>
  <c r="Q74" i="16"/>
  <c r="Q66" i="16"/>
  <c r="Q58" i="16"/>
  <c r="Q50" i="16"/>
  <c r="Q42" i="16"/>
  <c r="Q34" i="16"/>
  <c r="Q26" i="16"/>
  <c r="Q18" i="16"/>
  <c r="Q199" i="16"/>
  <c r="Q191" i="16"/>
  <c r="Q183" i="16"/>
  <c r="Q175" i="16"/>
  <c r="Q167" i="16"/>
  <c r="Q159" i="16"/>
  <c r="Q151" i="16"/>
  <c r="Q143" i="16"/>
  <c r="Q135" i="16"/>
  <c r="Q127" i="16"/>
  <c r="Q119" i="16"/>
  <c r="Q111" i="16"/>
  <c r="Q103" i="16"/>
  <c r="Q95" i="16"/>
  <c r="Q87" i="16"/>
  <c r="Q79" i="16"/>
  <c r="Q71" i="16"/>
  <c r="Q63" i="16"/>
  <c r="Q55" i="16"/>
  <c r="Q47" i="16"/>
  <c r="Q39" i="16"/>
  <c r="Q31" i="16"/>
  <c r="Q23" i="16"/>
  <c r="Q15" i="16"/>
  <c r="T1008" i="15"/>
  <c r="N1011" i="15"/>
  <c r="T205" i="15"/>
  <c r="T201" i="15"/>
  <c r="T197" i="15"/>
  <c r="T193" i="15"/>
  <c r="T189" i="15"/>
  <c r="T185" i="15"/>
  <c r="T181" i="15"/>
  <c r="T177" i="15"/>
  <c r="T173" i="15"/>
  <c r="T169" i="15"/>
  <c r="T165" i="15"/>
  <c r="T161" i="15"/>
  <c r="T157" i="15"/>
  <c r="T153" i="15"/>
  <c r="T149" i="15"/>
  <c r="T145" i="15"/>
  <c r="T141" i="15"/>
  <c r="T137" i="15"/>
  <c r="T133" i="15"/>
  <c r="T129" i="15"/>
  <c r="T125" i="15"/>
  <c r="T121" i="15"/>
  <c r="T117" i="15"/>
  <c r="T113" i="15"/>
  <c r="T109" i="15"/>
  <c r="T105" i="15"/>
  <c r="T101" i="15"/>
  <c r="T97" i="15"/>
  <c r="T93" i="15"/>
  <c r="T89" i="15"/>
  <c r="T85" i="15"/>
  <c r="T81" i="15"/>
  <c r="T77" i="15"/>
  <c r="T73" i="15"/>
  <c r="T69" i="15"/>
  <c r="T65" i="15"/>
  <c r="T61" i="15"/>
  <c r="T57" i="15"/>
  <c r="T53" i="15"/>
  <c r="T49" i="15"/>
  <c r="T45" i="15"/>
  <c r="T41" i="15"/>
  <c r="T37" i="15"/>
  <c r="T33" i="15"/>
  <c r="T29" i="15"/>
  <c r="T25" i="15"/>
  <c r="T21" i="15"/>
  <c r="T17" i="15"/>
  <c r="T13" i="15"/>
  <c r="T10" i="15"/>
  <c r="T207" i="15"/>
  <c r="T209" i="15"/>
  <c r="T211" i="15"/>
  <c r="T213" i="15"/>
  <c r="T215" i="15"/>
  <c r="T217" i="15"/>
  <c r="T219" i="15"/>
  <c r="T221" i="15"/>
  <c r="T223" i="15"/>
  <c r="T225" i="15"/>
  <c r="T227" i="15"/>
  <c r="T229" i="15"/>
  <c r="T231" i="15"/>
  <c r="T233" i="15"/>
  <c r="T235" i="15"/>
  <c r="T237" i="15"/>
  <c r="T239" i="15"/>
  <c r="T241" i="15"/>
  <c r="T243" i="15"/>
  <c r="T245" i="15"/>
  <c r="T247" i="15"/>
  <c r="T249" i="15"/>
  <c r="T251" i="15"/>
  <c r="T253" i="15"/>
  <c r="T255" i="15"/>
  <c r="T257" i="15"/>
  <c r="T259" i="15"/>
  <c r="T261" i="15"/>
  <c r="T263" i="15"/>
  <c r="T265" i="15"/>
  <c r="T267" i="15"/>
  <c r="T269" i="15"/>
  <c r="T271" i="15"/>
  <c r="T273" i="15"/>
  <c r="T275" i="15"/>
  <c r="T277" i="15"/>
  <c r="T279" i="15"/>
  <c r="T281" i="15"/>
  <c r="T283" i="15"/>
  <c r="T285" i="15"/>
  <c r="T287" i="15"/>
  <c r="T289" i="15"/>
  <c r="T291" i="15"/>
  <c r="T293" i="15"/>
  <c r="T295" i="15"/>
  <c r="T297" i="15"/>
  <c r="T299" i="15"/>
  <c r="T301" i="15"/>
  <c r="T303" i="15"/>
  <c r="T305" i="15"/>
  <c r="T307" i="15"/>
  <c r="T309" i="15"/>
  <c r="T311" i="15"/>
  <c r="T313" i="15"/>
  <c r="T315" i="15"/>
  <c r="T317" i="15"/>
  <c r="T319" i="15"/>
  <c r="T321" i="15"/>
  <c r="T323" i="15"/>
  <c r="T325" i="15"/>
  <c r="T327" i="15"/>
  <c r="T329" i="15"/>
  <c r="T331" i="15"/>
  <c r="T333" i="15"/>
  <c r="T335" i="15"/>
  <c r="T337" i="15"/>
  <c r="T339" i="15"/>
  <c r="T341" i="15"/>
  <c r="T343" i="15"/>
  <c r="T345" i="15"/>
  <c r="T347" i="15"/>
  <c r="T349" i="15"/>
  <c r="T351" i="15"/>
  <c r="T353" i="15"/>
  <c r="T355" i="15"/>
  <c r="T357" i="15"/>
  <c r="T359" i="15"/>
  <c r="T361" i="15"/>
  <c r="T363" i="15"/>
  <c r="T365" i="15"/>
  <c r="T367" i="15"/>
  <c r="T369" i="15"/>
  <c r="T371" i="15"/>
  <c r="T373" i="15"/>
  <c r="T375" i="15"/>
  <c r="T377" i="15"/>
  <c r="T379" i="15"/>
  <c r="T381" i="15"/>
  <c r="T383" i="15"/>
  <c r="T385" i="15"/>
  <c r="T387" i="15"/>
  <c r="T389" i="15"/>
  <c r="T391" i="15"/>
  <c r="T393" i="15"/>
  <c r="T395" i="15"/>
  <c r="T397" i="15"/>
  <c r="T399" i="15"/>
  <c r="T401" i="15"/>
  <c r="T403" i="15"/>
  <c r="T405" i="15"/>
  <c r="T407" i="15"/>
  <c r="T409" i="15"/>
  <c r="T411" i="15"/>
  <c r="T413" i="15"/>
  <c r="T415" i="15"/>
  <c r="T417" i="15"/>
  <c r="T419" i="15"/>
  <c r="T421" i="15"/>
  <c r="T423" i="15"/>
  <c r="T425" i="15"/>
  <c r="T427" i="15"/>
  <c r="T429" i="15"/>
  <c r="T431" i="15"/>
  <c r="T433" i="15"/>
  <c r="T435" i="15"/>
  <c r="T437" i="15"/>
  <c r="T439" i="15"/>
  <c r="T441" i="15"/>
  <c r="T443" i="15"/>
  <c r="T445" i="15"/>
  <c r="T447" i="15"/>
  <c r="T449" i="15"/>
  <c r="T451" i="15"/>
  <c r="T453" i="15"/>
  <c r="T455" i="15"/>
  <c r="T457" i="15"/>
  <c r="T459" i="15"/>
  <c r="T461" i="15"/>
  <c r="T463" i="15"/>
  <c r="T465" i="15"/>
  <c r="T467" i="15"/>
  <c r="T469" i="15"/>
  <c r="T471" i="15"/>
  <c r="T473" i="15"/>
  <c r="T475" i="15"/>
  <c r="T477" i="15"/>
  <c r="T479" i="15"/>
  <c r="T481" i="15"/>
  <c r="T483" i="15"/>
  <c r="T485" i="15"/>
  <c r="T487" i="15"/>
  <c r="T489" i="15"/>
  <c r="T491" i="15"/>
  <c r="T493" i="15"/>
  <c r="T495" i="15"/>
  <c r="T497" i="15"/>
  <c r="T499" i="15"/>
  <c r="T501" i="15"/>
  <c r="T503" i="15"/>
  <c r="T505" i="15"/>
  <c r="T507" i="15"/>
  <c r="T509" i="15"/>
  <c r="T511" i="15"/>
  <c r="T513" i="15"/>
  <c r="T515" i="15"/>
  <c r="T517" i="15"/>
  <c r="T519" i="15"/>
  <c r="T521" i="15"/>
  <c r="T523" i="15"/>
  <c r="T525" i="15"/>
  <c r="T527" i="15"/>
  <c r="T529" i="15"/>
  <c r="T531" i="15"/>
  <c r="T533" i="15"/>
  <c r="T535" i="15"/>
  <c r="T537" i="15"/>
  <c r="T539" i="15"/>
  <c r="T541" i="15"/>
  <c r="T543" i="15"/>
  <c r="T545" i="15"/>
  <c r="T547" i="15"/>
  <c r="T549" i="15"/>
  <c r="T551" i="15"/>
  <c r="T553" i="15"/>
  <c r="T555" i="15"/>
  <c r="T557" i="15"/>
  <c r="T559" i="15"/>
  <c r="T561" i="15"/>
  <c r="T563" i="15"/>
  <c r="T565" i="15"/>
  <c r="T567" i="15"/>
  <c r="T569" i="15"/>
  <c r="T571" i="15"/>
  <c r="T573" i="15"/>
  <c r="T575" i="15"/>
  <c r="T577" i="15"/>
  <c r="T579" i="15"/>
  <c r="T581" i="15"/>
  <c r="T583" i="15"/>
  <c r="T585" i="15"/>
  <c r="T587" i="15"/>
  <c r="T589" i="15"/>
  <c r="T591" i="15"/>
  <c r="T593" i="15"/>
  <c r="T595" i="15"/>
  <c r="T597" i="15"/>
  <c r="T599" i="15"/>
  <c r="T601" i="15"/>
  <c r="T603" i="15"/>
  <c r="T605" i="15"/>
  <c r="T607" i="15"/>
  <c r="T609" i="15"/>
  <c r="T611" i="15"/>
  <c r="T613" i="15"/>
  <c r="T615" i="15"/>
  <c r="T617" i="15"/>
  <c r="T619" i="15"/>
  <c r="T621" i="15"/>
  <c r="T623" i="15"/>
  <c r="T625" i="15"/>
  <c r="T627" i="15"/>
  <c r="T629" i="15"/>
  <c r="T631" i="15"/>
  <c r="T633" i="15"/>
  <c r="T635" i="15"/>
  <c r="T637" i="15"/>
  <c r="T639" i="15"/>
  <c r="T641" i="15"/>
  <c r="T643" i="15"/>
  <c r="T645" i="15"/>
  <c r="T647" i="15"/>
  <c r="T649" i="15"/>
  <c r="T651" i="15"/>
  <c r="T653" i="15"/>
  <c r="T655" i="15"/>
  <c r="T657" i="15"/>
  <c r="T659" i="15"/>
  <c r="T661" i="15"/>
  <c r="T663" i="15"/>
  <c r="T665" i="15"/>
  <c r="T667" i="15"/>
  <c r="T669" i="15"/>
  <c r="T671" i="15"/>
  <c r="T673" i="15"/>
  <c r="T675" i="15"/>
  <c r="T677" i="15"/>
  <c r="T679" i="15"/>
  <c r="T681" i="15"/>
  <c r="T683" i="15"/>
  <c r="T685" i="15"/>
  <c r="T687" i="15"/>
  <c r="T689" i="15"/>
  <c r="T691" i="15"/>
  <c r="T693" i="15"/>
  <c r="T695" i="15"/>
  <c r="T697" i="15"/>
  <c r="T699" i="15"/>
  <c r="T701" i="15"/>
  <c r="T703" i="15"/>
  <c r="T705" i="15"/>
  <c r="T707" i="15"/>
  <c r="T709" i="15"/>
  <c r="T711" i="15"/>
  <c r="T713" i="15"/>
  <c r="T715" i="15"/>
  <c r="T717" i="15"/>
  <c r="T719" i="15"/>
  <c r="T721" i="15"/>
  <c r="T723" i="15"/>
  <c r="T725" i="15"/>
  <c r="T727" i="15"/>
  <c r="T729" i="15"/>
  <c r="T731" i="15"/>
  <c r="T733" i="15"/>
  <c r="T735" i="15"/>
  <c r="T737" i="15"/>
  <c r="T739" i="15"/>
  <c r="T741" i="15"/>
  <c r="T743" i="15"/>
  <c r="T745" i="15"/>
  <c r="T747" i="15"/>
  <c r="T749" i="15"/>
  <c r="T751" i="15"/>
  <c r="T753" i="15"/>
  <c r="T755" i="15"/>
  <c r="T757" i="15"/>
  <c r="T759" i="15"/>
  <c r="T761" i="15"/>
  <c r="T763" i="15"/>
  <c r="T765" i="15"/>
  <c r="T767" i="15"/>
  <c r="T769" i="15"/>
  <c r="T771" i="15"/>
  <c r="T773" i="15"/>
  <c r="T775" i="15"/>
  <c r="T777" i="15"/>
  <c r="T779" i="15"/>
  <c r="T781" i="15"/>
  <c r="T783" i="15"/>
  <c r="T785" i="15"/>
  <c r="T787" i="15"/>
  <c r="T789" i="15"/>
  <c r="T791" i="15"/>
  <c r="T793" i="15"/>
  <c r="T795" i="15"/>
  <c r="T797" i="15"/>
  <c r="T799" i="15"/>
  <c r="T801" i="15"/>
  <c r="T803" i="15"/>
  <c r="T805" i="15"/>
  <c r="T807" i="15"/>
  <c r="T809" i="15"/>
  <c r="T811" i="15"/>
  <c r="T813" i="15"/>
  <c r="T815" i="15"/>
  <c r="T817" i="15"/>
  <c r="T819" i="15"/>
  <c r="T821" i="15"/>
  <c r="T823" i="15"/>
  <c r="T825" i="15"/>
  <c r="T827" i="15"/>
  <c r="T829" i="15"/>
  <c r="T831" i="15"/>
  <c r="T833" i="15"/>
  <c r="T835" i="15"/>
  <c r="T837" i="15"/>
  <c r="T839" i="15"/>
  <c r="T841" i="15"/>
  <c r="T843" i="15"/>
  <c r="T845" i="15"/>
  <c r="T847" i="15"/>
  <c r="T849" i="15"/>
  <c r="T851" i="15"/>
  <c r="T853" i="15"/>
  <c r="T855" i="15"/>
  <c r="T857" i="15"/>
  <c r="T859" i="15"/>
  <c r="T861" i="15"/>
  <c r="T863" i="15"/>
  <c r="T865" i="15"/>
  <c r="T867" i="15"/>
  <c r="T869" i="15"/>
  <c r="T871" i="15"/>
  <c r="T873" i="15"/>
  <c r="T875" i="15"/>
  <c r="T877" i="15"/>
  <c r="T879" i="15"/>
  <c r="T881" i="15"/>
  <c r="T883" i="15"/>
  <c r="T885" i="15"/>
  <c r="T887" i="15"/>
  <c r="T889" i="15"/>
  <c r="T891" i="15"/>
  <c r="T893" i="15"/>
  <c r="T895" i="15"/>
  <c r="T897" i="15"/>
  <c r="T899" i="15"/>
  <c r="T901" i="15"/>
  <c r="T903" i="15"/>
  <c r="T905" i="15"/>
  <c r="T907" i="15"/>
  <c r="T909" i="15"/>
  <c r="T911" i="15"/>
  <c r="T913" i="15"/>
  <c r="T915" i="15"/>
  <c r="T917" i="15"/>
  <c r="T919" i="15"/>
  <c r="T921" i="15"/>
  <c r="T923" i="15"/>
  <c r="T925" i="15"/>
  <c r="T927" i="15"/>
  <c r="T929" i="15"/>
  <c r="T931" i="15"/>
  <c r="T933" i="15"/>
  <c r="T935" i="15"/>
  <c r="T937" i="15"/>
  <c r="T939" i="15"/>
  <c r="T941" i="15"/>
  <c r="T943" i="15"/>
  <c r="T945" i="15"/>
  <c r="T947" i="15"/>
  <c r="T949" i="15"/>
  <c r="T951" i="15"/>
  <c r="T953" i="15"/>
  <c r="T955" i="15"/>
  <c r="T957" i="15"/>
  <c r="T959" i="15"/>
  <c r="T961" i="15"/>
  <c r="T963" i="15"/>
  <c r="T965" i="15"/>
  <c r="T967" i="15"/>
  <c r="T969" i="15"/>
  <c r="T971" i="15"/>
  <c r="T973" i="15"/>
  <c r="T975" i="15"/>
  <c r="T977" i="15"/>
  <c r="T979" i="15"/>
  <c r="T981" i="15"/>
  <c r="T983" i="15"/>
  <c r="T985" i="15"/>
  <c r="T987" i="15"/>
  <c r="T989" i="15"/>
  <c r="T991" i="15"/>
  <c r="T993" i="15"/>
  <c r="T995" i="15"/>
  <c r="T997" i="15"/>
  <c r="T999" i="15"/>
  <c r="T1001" i="15"/>
  <c r="T1003" i="15"/>
  <c r="T1005" i="15"/>
  <c r="T1007" i="15"/>
  <c r="T208" i="15"/>
  <c r="T210" i="15"/>
  <c r="T212" i="15"/>
  <c r="T214" i="15"/>
  <c r="T216" i="15"/>
  <c r="T218" i="15"/>
  <c r="T220" i="15"/>
  <c r="T222" i="15"/>
  <c r="T224" i="15"/>
  <c r="T226" i="15"/>
  <c r="T228" i="15"/>
  <c r="T230" i="15"/>
  <c r="T232" i="15"/>
  <c r="T234" i="15"/>
  <c r="T236" i="15"/>
  <c r="T238" i="15"/>
  <c r="T240" i="15"/>
  <c r="T242" i="15"/>
  <c r="T244" i="15"/>
  <c r="T246" i="15"/>
  <c r="T248" i="15"/>
  <c r="T250" i="15"/>
  <c r="T252" i="15"/>
  <c r="T254" i="15"/>
  <c r="T256" i="15"/>
  <c r="T258" i="15"/>
  <c r="T260" i="15"/>
  <c r="T262" i="15"/>
  <c r="T264" i="15"/>
  <c r="T266" i="15"/>
  <c r="T268" i="15"/>
  <c r="T270" i="15"/>
  <c r="T272" i="15"/>
  <c r="T274" i="15"/>
  <c r="T276" i="15"/>
  <c r="T278" i="15"/>
  <c r="T280" i="15"/>
  <c r="T282" i="15"/>
  <c r="T284" i="15"/>
  <c r="T286" i="15"/>
  <c r="T288" i="15"/>
  <c r="T290" i="15"/>
  <c r="T292" i="15"/>
  <c r="T294" i="15"/>
  <c r="T296" i="15"/>
  <c r="T298" i="15"/>
  <c r="T300" i="15"/>
  <c r="T302" i="15"/>
  <c r="T304" i="15"/>
  <c r="T306" i="15"/>
  <c r="T308" i="15"/>
  <c r="T310" i="15"/>
  <c r="T312" i="15"/>
  <c r="T314" i="15"/>
  <c r="T316" i="15"/>
  <c r="T318" i="15"/>
  <c r="T320" i="15"/>
  <c r="T322" i="15"/>
  <c r="T324" i="15"/>
  <c r="T326" i="15"/>
  <c r="T328" i="15"/>
  <c r="T330" i="15"/>
  <c r="T332" i="15"/>
  <c r="T334" i="15"/>
  <c r="T336" i="15"/>
  <c r="T338" i="15"/>
  <c r="T340" i="15"/>
  <c r="T342" i="15"/>
  <c r="T344" i="15"/>
  <c r="T346" i="15"/>
  <c r="T348" i="15"/>
  <c r="T350" i="15"/>
  <c r="T352" i="15"/>
  <c r="T354" i="15"/>
  <c r="T356" i="15"/>
  <c r="T358" i="15"/>
  <c r="T360" i="15"/>
  <c r="T362" i="15"/>
  <c r="T364" i="15"/>
  <c r="T366" i="15"/>
  <c r="T368" i="15"/>
  <c r="T370" i="15"/>
  <c r="T372" i="15"/>
  <c r="T374" i="15"/>
  <c r="T376" i="15"/>
  <c r="T378" i="15"/>
  <c r="T380" i="15"/>
  <c r="T382" i="15"/>
  <c r="T384" i="15"/>
  <c r="T386" i="15"/>
  <c r="T388" i="15"/>
  <c r="T390" i="15"/>
  <c r="T392" i="15"/>
  <c r="T394" i="15"/>
  <c r="T396" i="15"/>
  <c r="T398" i="15"/>
  <c r="T400" i="15"/>
  <c r="T402" i="15"/>
  <c r="T404" i="15"/>
  <c r="T406" i="15"/>
  <c r="T408" i="15"/>
  <c r="T410" i="15"/>
  <c r="T412" i="15"/>
  <c r="T414" i="15"/>
  <c r="T416" i="15"/>
  <c r="T418" i="15"/>
  <c r="T420" i="15"/>
  <c r="T422" i="15"/>
  <c r="T424" i="15"/>
  <c r="T426" i="15"/>
  <c r="T428" i="15"/>
  <c r="T430" i="15"/>
  <c r="T432" i="15"/>
  <c r="T434" i="15"/>
  <c r="T436" i="15"/>
  <c r="T438" i="15"/>
  <c r="T440" i="15"/>
  <c r="T442" i="15"/>
  <c r="T444" i="15"/>
  <c r="T446" i="15"/>
  <c r="T448" i="15"/>
  <c r="T450" i="15"/>
  <c r="T452" i="15"/>
  <c r="T454" i="15"/>
  <c r="T456" i="15"/>
  <c r="T458" i="15"/>
  <c r="T460" i="15"/>
  <c r="T462" i="15"/>
  <c r="T464" i="15"/>
  <c r="T466" i="15"/>
  <c r="T468" i="15"/>
  <c r="T470" i="15"/>
  <c r="T472" i="15"/>
  <c r="T474" i="15"/>
  <c r="T476" i="15"/>
  <c r="T478" i="15"/>
  <c r="T480" i="15"/>
  <c r="T482" i="15"/>
  <c r="T484" i="15"/>
  <c r="T486" i="15"/>
  <c r="T488" i="15"/>
  <c r="T490" i="15"/>
  <c r="T492" i="15"/>
  <c r="T494" i="15"/>
  <c r="T496" i="15"/>
  <c r="T498" i="15"/>
  <c r="T500" i="15"/>
  <c r="T502" i="15"/>
  <c r="T504" i="15"/>
  <c r="T506" i="15"/>
  <c r="T508" i="15"/>
  <c r="T510" i="15"/>
  <c r="T512" i="15"/>
  <c r="T514" i="15"/>
  <c r="T516" i="15"/>
  <c r="T518" i="15"/>
  <c r="T520" i="15"/>
  <c r="T522" i="15"/>
  <c r="T524" i="15"/>
  <c r="T526" i="15"/>
  <c r="T528" i="15"/>
  <c r="T530" i="15"/>
  <c r="T532" i="15"/>
  <c r="T534" i="15"/>
  <c r="T536" i="15"/>
  <c r="T538" i="15"/>
  <c r="T540" i="15"/>
  <c r="T542" i="15"/>
  <c r="T544" i="15"/>
  <c r="T546" i="15"/>
  <c r="T548" i="15"/>
  <c r="T550" i="15"/>
  <c r="T552" i="15"/>
  <c r="T554" i="15"/>
  <c r="T556" i="15"/>
  <c r="T558" i="15"/>
  <c r="T560" i="15"/>
  <c r="T562" i="15"/>
  <c r="T564" i="15"/>
  <c r="T566" i="15"/>
  <c r="T568" i="15"/>
  <c r="T570" i="15"/>
  <c r="T572" i="15"/>
  <c r="T574" i="15"/>
  <c r="T576" i="15"/>
  <c r="T578" i="15"/>
  <c r="T580" i="15"/>
  <c r="T582" i="15"/>
  <c r="T584" i="15"/>
  <c r="T586" i="15"/>
  <c r="T588" i="15"/>
  <c r="T590" i="15"/>
  <c r="T592" i="15"/>
  <c r="T594" i="15"/>
  <c r="T596" i="15"/>
  <c r="T598" i="15"/>
  <c r="T600" i="15"/>
  <c r="T602" i="15"/>
  <c r="T604" i="15"/>
  <c r="T606" i="15"/>
  <c r="T608" i="15"/>
  <c r="T610" i="15"/>
  <c r="T612" i="15"/>
  <c r="T614" i="15"/>
  <c r="T616" i="15"/>
  <c r="T618" i="15"/>
  <c r="T620" i="15"/>
  <c r="T622" i="15"/>
  <c r="T624" i="15"/>
  <c r="T626" i="15"/>
  <c r="T628" i="15"/>
  <c r="T630" i="15"/>
  <c r="T632" i="15"/>
  <c r="T634" i="15"/>
  <c r="T636" i="15"/>
  <c r="T638" i="15"/>
  <c r="T640" i="15"/>
  <c r="T642" i="15"/>
  <c r="T644" i="15"/>
  <c r="T646" i="15"/>
  <c r="T648" i="15"/>
  <c r="T650" i="15"/>
  <c r="T652" i="15"/>
  <c r="T654" i="15"/>
  <c r="T656" i="15"/>
  <c r="T658" i="15"/>
  <c r="T660" i="15"/>
  <c r="T662" i="15"/>
  <c r="T664" i="15"/>
  <c r="T666" i="15"/>
  <c r="T668" i="15"/>
  <c r="T670" i="15"/>
  <c r="T672" i="15"/>
  <c r="T674" i="15"/>
  <c r="T676" i="15"/>
  <c r="T678" i="15"/>
  <c r="T680" i="15"/>
  <c r="T682" i="15"/>
  <c r="T684" i="15"/>
  <c r="T686" i="15"/>
  <c r="T688" i="15"/>
  <c r="T690" i="15"/>
  <c r="T692" i="15"/>
  <c r="T694" i="15"/>
  <c r="T696" i="15"/>
  <c r="T698" i="15"/>
  <c r="T700" i="15"/>
  <c r="T702" i="15"/>
  <c r="T704" i="15"/>
  <c r="T706" i="15"/>
  <c r="T708" i="15"/>
  <c r="T710" i="15"/>
  <c r="T712" i="15"/>
  <c r="T714" i="15"/>
  <c r="T716" i="15"/>
  <c r="T718" i="15"/>
  <c r="T720" i="15"/>
  <c r="T722" i="15"/>
  <c r="T724" i="15"/>
  <c r="T726" i="15"/>
  <c r="T728" i="15"/>
  <c r="T730" i="15"/>
  <c r="T732" i="15"/>
  <c r="T734" i="15"/>
  <c r="T736" i="15"/>
  <c r="T738" i="15"/>
  <c r="T740" i="15"/>
  <c r="T742" i="15"/>
  <c r="T744" i="15"/>
  <c r="T746" i="15"/>
  <c r="T748" i="15"/>
  <c r="T750" i="15"/>
  <c r="T752" i="15"/>
  <c r="T754" i="15"/>
  <c r="T756" i="15"/>
  <c r="T758" i="15"/>
  <c r="T760" i="15"/>
  <c r="T762" i="15"/>
  <c r="T764" i="15"/>
  <c r="T766" i="15"/>
  <c r="T768" i="15"/>
  <c r="T770" i="15"/>
  <c r="T772" i="15"/>
  <c r="T774" i="15"/>
  <c r="T776" i="15"/>
  <c r="T778" i="15"/>
  <c r="T780" i="15"/>
  <c r="T782" i="15"/>
  <c r="T784" i="15"/>
  <c r="T786" i="15"/>
  <c r="T788" i="15"/>
  <c r="T790" i="15"/>
  <c r="T792" i="15"/>
  <c r="T794" i="15"/>
  <c r="T796" i="15"/>
  <c r="T798" i="15"/>
  <c r="T800" i="15"/>
  <c r="T802" i="15"/>
  <c r="T804" i="15"/>
  <c r="T806" i="15"/>
  <c r="T808" i="15"/>
  <c r="T810" i="15"/>
  <c r="T812" i="15"/>
  <c r="T814" i="15"/>
  <c r="T816" i="15"/>
  <c r="T818" i="15"/>
  <c r="T820" i="15"/>
  <c r="T822" i="15"/>
  <c r="T824" i="15"/>
  <c r="T826" i="15"/>
  <c r="T828" i="15"/>
  <c r="T830" i="15"/>
  <c r="T832" i="15"/>
  <c r="T834" i="15"/>
  <c r="T836" i="15"/>
  <c r="T838" i="15"/>
  <c r="T840" i="15"/>
  <c r="T842" i="15"/>
  <c r="T844" i="15"/>
  <c r="T846" i="15"/>
  <c r="T848" i="15"/>
  <c r="T850" i="15"/>
  <c r="T852" i="15"/>
  <c r="T854" i="15"/>
  <c r="T856" i="15"/>
  <c r="T858" i="15"/>
  <c r="T860" i="15"/>
  <c r="T862" i="15"/>
  <c r="T864" i="15"/>
  <c r="T866" i="15"/>
  <c r="T868" i="15"/>
  <c r="T870" i="15"/>
  <c r="T872" i="15"/>
  <c r="T874" i="15"/>
  <c r="T876" i="15"/>
  <c r="T878" i="15"/>
  <c r="T880" i="15"/>
  <c r="T882" i="15"/>
  <c r="T884" i="15"/>
  <c r="T886" i="15"/>
  <c r="T888" i="15"/>
  <c r="T890" i="15"/>
  <c r="T892" i="15"/>
  <c r="T894" i="15"/>
  <c r="T896" i="15"/>
  <c r="T898" i="15"/>
  <c r="T900" i="15"/>
  <c r="T902" i="15"/>
  <c r="T904" i="15"/>
  <c r="T906" i="15"/>
  <c r="T908" i="15"/>
  <c r="T910" i="15"/>
  <c r="T912" i="15"/>
  <c r="T914" i="15"/>
  <c r="T916" i="15"/>
  <c r="T918" i="15"/>
  <c r="T920" i="15"/>
  <c r="T922" i="15"/>
  <c r="T924" i="15"/>
  <c r="T926" i="15"/>
  <c r="T928" i="15"/>
  <c r="T930" i="15"/>
  <c r="T932" i="15"/>
  <c r="T934" i="15"/>
  <c r="T936" i="15"/>
  <c r="T938" i="15"/>
  <c r="T940" i="15"/>
  <c r="T942" i="15"/>
  <c r="T944" i="15"/>
  <c r="T946" i="15"/>
  <c r="T948" i="15"/>
  <c r="T950" i="15"/>
  <c r="T952" i="15"/>
  <c r="T954" i="15"/>
  <c r="T956" i="15"/>
  <c r="T958" i="15"/>
  <c r="T960" i="15"/>
  <c r="T962" i="15"/>
  <c r="T964" i="15"/>
  <c r="T966" i="15"/>
  <c r="T968" i="15"/>
  <c r="T970" i="15"/>
  <c r="T972" i="15"/>
  <c r="T974" i="15"/>
  <c r="T976" i="15"/>
  <c r="T978" i="15"/>
  <c r="T980" i="15"/>
  <c r="T982" i="15"/>
  <c r="T984" i="15"/>
  <c r="T986" i="15"/>
  <c r="T988" i="15"/>
  <c r="T990" i="15"/>
  <c r="T992" i="15"/>
  <c r="T994" i="15"/>
  <c r="T996" i="15"/>
  <c r="T998" i="15"/>
  <c r="T1000" i="15"/>
  <c r="T1002" i="15"/>
  <c r="T1004" i="15"/>
  <c r="T1006" i="15"/>
  <c r="T206" i="15"/>
  <c r="T202" i="15"/>
  <c r="T198" i="15"/>
  <c r="T194" i="15"/>
  <c r="T190" i="15"/>
  <c r="T186" i="15"/>
  <c r="T182" i="15"/>
  <c r="T178" i="15"/>
  <c r="T174" i="15"/>
  <c r="T170" i="15"/>
  <c r="T166" i="15"/>
  <c r="T162" i="15"/>
  <c r="T158" i="15"/>
  <c r="T154" i="15"/>
  <c r="T150" i="15"/>
  <c r="T146" i="15"/>
  <c r="T142" i="15"/>
  <c r="T138" i="15"/>
  <c r="T134" i="15"/>
  <c r="T130" i="15"/>
  <c r="T126" i="15"/>
  <c r="T122" i="15"/>
  <c r="T118" i="15"/>
  <c r="T114" i="15"/>
  <c r="T110" i="15"/>
  <c r="T106" i="15"/>
  <c r="T102" i="15"/>
  <c r="T98" i="15"/>
  <c r="T94" i="15"/>
  <c r="T90" i="15"/>
  <c r="T86" i="15"/>
  <c r="T82" i="15"/>
  <c r="T78" i="15"/>
  <c r="T74" i="15"/>
  <c r="T70" i="15"/>
  <c r="T66" i="15"/>
  <c r="T62" i="15"/>
  <c r="T58" i="15"/>
  <c r="T54" i="15"/>
  <c r="T50" i="15"/>
  <c r="T46" i="15"/>
  <c r="T42" i="15"/>
  <c r="T38" i="15"/>
  <c r="T34" i="15"/>
  <c r="T30" i="15"/>
  <c r="T26" i="15"/>
  <c r="T22" i="15"/>
  <c r="T18" i="15"/>
  <c r="T14" i="15"/>
  <c r="T199" i="15"/>
  <c r="T191" i="15"/>
  <c r="T183" i="15"/>
  <c r="T175" i="15"/>
  <c r="T167" i="15"/>
  <c r="T159" i="15"/>
  <c r="T151" i="15"/>
  <c r="T143" i="15"/>
  <c r="T135" i="15"/>
  <c r="T127" i="15"/>
  <c r="T119" i="15"/>
  <c r="T111" i="15"/>
  <c r="T103" i="15"/>
  <c r="T95" i="15"/>
  <c r="T87" i="15"/>
  <c r="T79" i="15"/>
  <c r="T71" i="15"/>
  <c r="T63" i="15"/>
  <c r="T55" i="15"/>
  <c r="T47" i="15"/>
  <c r="T39" i="15"/>
  <c r="T31" i="15"/>
  <c r="T23" i="15"/>
  <c r="T15" i="15"/>
  <c r="T204" i="15"/>
  <c r="T196" i="15"/>
  <c r="T188" i="15"/>
  <c r="T180" i="15"/>
  <c r="T172" i="15"/>
  <c r="T164" i="15"/>
  <c r="T156" i="15"/>
  <c r="T148" i="15"/>
  <c r="T140" i="15"/>
  <c r="T132" i="15"/>
  <c r="T124" i="15"/>
  <c r="T116" i="15"/>
  <c r="T108" i="15"/>
  <c r="T100" i="15"/>
  <c r="T92" i="15"/>
  <c r="T84" i="15"/>
  <c r="T76" i="15"/>
  <c r="T68" i="15"/>
  <c r="T60" i="15"/>
  <c r="T52" i="15"/>
  <c r="T44" i="15"/>
  <c r="T36" i="15"/>
  <c r="T28" i="15"/>
  <c r="T20" i="15"/>
  <c r="T12" i="15"/>
  <c r="T203" i="15"/>
  <c r="T195" i="15"/>
  <c r="T187" i="15"/>
  <c r="T179" i="15"/>
  <c r="T171" i="15"/>
  <c r="T163" i="15"/>
  <c r="T155" i="15"/>
  <c r="T147" i="15"/>
  <c r="T139" i="15"/>
  <c r="T131" i="15"/>
  <c r="T123" i="15"/>
  <c r="T115" i="15"/>
  <c r="T107" i="15"/>
  <c r="T99" i="15"/>
  <c r="T91" i="15"/>
  <c r="T83" i="15"/>
  <c r="T75" i="15"/>
  <c r="T67" i="15"/>
  <c r="T59" i="15"/>
  <c r="T51" i="15"/>
  <c r="T43" i="15"/>
  <c r="T35" i="15"/>
  <c r="T27" i="15"/>
  <c r="T19" i="15"/>
  <c r="T11" i="15"/>
  <c r="O1011" i="15"/>
  <c r="T200" i="15"/>
  <c r="T192" i="15"/>
  <c r="T184" i="15"/>
  <c r="T176" i="15"/>
  <c r="T168" i="15"/>
  <c r="T160" i="15"/>
  <c r="T152" i="15"/>
  <c r="T144" i="15"/>
  <c r="T136" i="15"/>
  <c r="T128" i="15"/>
  <c r="T120" i="15"/>
  <c r="T112" i="15"/>
  <c r="T104" i="15"/>
  <c r="T96" i="15"/>
  <c r="T88" i="15"/>
  <c r="T80" i="15"/>
  <c r="T72" i="15"/>
  <c r="T64" i="15"/>
  <c r="T56" i="15"/>
  <c r="T48" i="15"/>
  <c r="T40" i="15"/>
  <c r="T32" i="15"/>
  <c r="T24" i="15"/>
  <c r="T16" i="15"/>
  <c r="U207" i="17"/>
  <c r="U209" i="17"/>
  <c r="U211" i="17"/>
  <c r="U213" i="17"/>
  <c r="U215" i="17"/>
  <c r="U217" i="17"/>
  <c r="U219" i="17"/>
  <c r="U221" i="17"/>
  <c r="U223" i="17"/>
  <c r="U225" i="17"/>
  <c r="U227" i="17"/>
  <c r="U229" i="17"/>
  <c r="U231" i="17"/>
  <c r="U233" i="17"/>
  <c r="U235" i="17"/>
  <c r="U237" i="17"/>
  <c r="U239" i="17"/>
  <c r="U241" i="17"/>
  <c r="U243" i="17"/>
  <c r="U245" i="17"/>
  <c r="U247" i="17"/>
  <c r="U249" i="17"/>
  <c r="U251" i="17"/>
  <c r="U253" i="17"/>
  <c r="U255" i="17"/>
  <c r="U257" i="17"/>
  <c r="U259" i="17"/>
  <c r="U261" i="17"/>
  <c r="U263" i="17"/>
  <c r="U265" i="17"/>
  <c r="U267" i="17"/>
  <c r="U269" i="17"/>
  <c r="U271" i="17"/>
  <c r="U273" i="17"/>
  <c r="U275" i="17"/>
  <c r="U277" i="17"/>
  <c r="U279" i="17"/>
  <c r="U281" i="17"/>
  <c r="U283" i="17"/>
  <c r="U285" i="17"/>
  <c r="U287" i="17"/>
  <c r="U289" i="17"/>
  <c r="U291" i="17"/>
  <c r="U293" i="17"/>
  <c r="U295" i="17"/>
  <c r="U297" i="17"/>
  <c r="U299" i="17"/>
  <c r="U301" i="17"/>
  <c r="U303" i="17"/>
  <c r="U305" i="17"/>
  <c r="U307" i="17"/>
  <c r="U309" i="17"/>
  <c r="U311" i="17"/>
  <c r="U313" i="17"/>
  <c r="U315" i="17"/>
  <c r="U317" i="17"/>
  <c r="U319" i="17"/>
  <c r="U321" i="17"/>
  <c r="U323" i="17"/>
  <c r="U325" i="17"/>
  <c r="U327" i="17"/>
  <c r="U329" i="17"/>
  <c r="U331" i="17"/>
  <c r="U333" i="17"/>
  <c r="U335" i="17"/>
  <c r="U337" i="17"/>
  <c r="U339" i="17"/>
  <c r="U341" i="17"/>
  <c r="U343" i="17"/>
  <c r="U345" i="17"/>
  <c r="U347" i="17"/>
  <c r="U349" i="17"/>
  <c r="U351" i="17"/>
  <c r="U353" i="17"/>
  <c r="U355" i="17"/>
  <c r="U357" i="17"/>
  <c r="U359" i="17"/>
  <c r="U361" i="17"/>
  <c r="U363" i="17"/>
  <c r="U365" i="17"/>
  <c r="U367" i="17"/>
  <c r="U369" i="17"/>
  <c r="U371" i="17"/>
  <c r="U373" i="17"/>
  <c r="U375" i="17"/>
  <c r="U377" i="17"/>
  <c r="U379" i="17"/>
  <c r="U381" i="17"/>
  <c r="U383" i="17"/>
  <c r="U385" i="17"/>
  <c r="U387" i="17"/>
  <c r="U389" i="17"/>
  <c r="U391" i="17"/>
  <c r="U393" i="17"/>
  <c r="U395" i="17"/>
  <c r="U397" i="17"/>
  <c r="U399" i="17"/>
  <c r="U401" i="17"/>
  <c r="U403" i="17"/>
  <c r="U405" i="17"/>
  <c r="U407" i="17"/>
  <c r="U409" i="17"/>
  <c r="U411" i="17"/>
  <c r="U413" i="17"/>
  <c r="U415" i="17"/>
  <c r="U417" i="17"/>
  <c r="U419" i="17"/>
  <c r="U421" i="17"/>
  <c r="U423" i="17"/>
  <c r="U425" i="17"/>
  <c r="U427" i="17"/>
  <c r="U429" i="17"/>
  <c r="U431" i="17"/>
  <c r="U433" i="17"/>
  <c r="U435" i="17"/>
  <c r="U437" i="17"/>
  <c r="U439" i="17"/>
  <c r="U441" i="17"/>
  <c r="U443" i="17"/>
  <c r="U445" i="17"/>
  <c r="U447" i="17"/>
  <c r="U449" i="17"/>
  <c r="U451" i="17"/>
  <c r="U453" i="17"/>
  <c r="U455" i="17"/>
  <c r="U457" i="17"/>
  <c r="U459" i="17"/>
  <c r="U461" i="17"/>
  <c r="U463" i="17"/>
  <c r="U465" i="17"/>
  <c r="U467" i="17"/>
  <c r="U469" i="17"/>
  <c r="U471" i="17"/>
  <c r="U473" i="17"/>
  <c r="U475" i="17"/>
  <c r="U477" i="17"/>
  <c r="U479" i="17"/>
  <c r="U481" i="17"/>
  <c r="U483" i="17"/>
  <c r="U485" i="17"/>
  <c r="U208" i="17"/>
  <c r="U210" i="17"/>
  <c r="U212" i="17"/>
  <c r="U214" i="17"/>
  <c r="U216" i="17"/>
  <c r="U218" i="17"/>
  <c r="U220" i="17"/>
  <c r="U222" i="17"/>
  <c r="U224" i="17"/>
  <c r="U226" i="17"/>
  <c r="U228" i="17"/>
  <c r="U230" i="17"/>
  <c r="U232" i="17"/>
  <c r="U234" i="17"/>
  <c r="U236" i="17"/>
  <c r="U238" i="17"/>
  <c r="U240" i="17"/>
  <c r="U242" i="17"/>
  <c r="U244" i="17"/>
  <c r="U246" i="17"/>
  <c r="U248" i="17"/>
  <c r="U250" i="17"/>
  <c r="U252" i="17"/>
  <c r="U254" i="17"/>
  <c r="U256" i="17"/>
  <c r="U258" i="17"/>
  <c r="U260" i="17"/>
  <c r="U262" i="17"/>
  <c r="U264" i="17"/>
  <c r="U266" i="17"/>
  <c r="U268" i="17"/>
  <c r="U270" i="17"/>
  <c r="U272" i="17"/>
  <c r="U274" i="17"/>
  <c r="U276" i="17"/>
  <c r="U278" i="17"/>
  <c r="U280" i="17"/>
  <c r="U282" i="17"/>
  <c r="U284" i="17"/>
  <c r="U286" i="17"/>
  <c r="U288" i="17"/>
  <c r="U290" i="17"/>
  <c r="U292" i="17"/>
  <c r="U294" i="17"/>
  <c r="U296" i="17"/>
  <c r="U298" i="17"/>
  <c r="U300" i="17"/>
  <c r="U302" i="17"/>
  <c r="U304" i="17"/>
  <c r="U306" i="17"/>
  <c r="U308" i="17"/>
  <c r="U310" i="17"/>
  <c r="U312" i="17"/>
  <c r="U314" i="17"/>
  <c r="U316" i="17"/>
  <c r="U318" i="17"/>
  <c r="U320" i="17"/>
  <c r="U322" i="17"/>
  <c r="U324" i="17"/>
  <c r="U326" i="17"/>
  <c r="U328" i="17"/>
  <c r="U330" i="17"/>
  <c r="U332" i="17"/>
  <c r="U334" i="17"/>
  <c r="U336" i="17"/>
  <c r="U338" i="17"/>
  <c r="U340" i="17"/>
  <c r="U342" i="17"/>
  <c r="U344" i="17"/>
  <c r="U346" i="17"/>
  <c r="U348" i="17"/>
  <c r="U350" i="17"/>
  <c r="U352" i="17"/>
  <c r="U354" i="17"/>
  <c r="U356" i="17"/>
  <c r="U358" i="17"/>
  <c r="U360" i="17"/>
  <c r="U362" i="17"/>
  <c r="U364" i="17"/>
  <c r="U366" i="17"/>
  <c r="U368" i="17"/>
  <c r="U370" i="17"/>
  <c r="U372" i="17"/>
  <c r="U374" i="17"/>
  <c r="U376" i="17"/>
  <c r="U378" i="17"/>
  <c r="U380" i="17"/>
  <c r="U382" i="17"/>
  <c r="U384" i="17"/>
  <c r="U386" i="17"/>
  <c r="U388" i="17"/>
  <c r="U390" i="17"/>
  <c r="U392" i="17"/>
  <c r="U394" i="17"/>
  <c r="U396" i="17"/>
  <c r="U398" i="17"/>
  <c r="U400" i="17"/>
  <c r="U402" i="17"/>
  <c r="U404" i="17"/>
  <c r="U406" i="17"/>
  <c r="U408" i="17"/>
  <c r="U410" i="17"/>
  <c r="U412" i="17"/>
  <c r="U414" i="17"/>
  <c r="U416" i="17"/>
  <c r="U418" i="17"/>
  <c r="U420" i="17"/>
  <c r="U422" i="17"/>
  <c r="U424" i="17"/>
  <c r="U426" i="17"/>
  <c r="U428" i="17"/>
  <c r="U430" i="17"/>
  <c r="U432" i="17"/>
  <c r="U434" i="17"/>
  <c r="U436" i="17"/>
  <c r="U438" i="17"/>
  <c r="U440" i="17"/>
  <c r="U442" i="17"/>
  <c r="U444" i="17"/>
  <c r="U446" i="17"/>
  <c r="U448" i="17"/>
  <c r="U450" i="17"/>
  <c r="U452" i="17"/>
  <c r="U454" i="17"/>
  <c r="U456" i="17"/>
  <c r="U458" i="17"/>
  <c r="U460" i="17"/>
  <c r="U462" i="17"/>
  <c r="U464" i="17"/>
  <c r="U466" i="17"/>
  <c r="U468" i="17"/>
  <c r="U470" i="17"/>
  <c r="U472" i="17"/>
  <c r="U474" i="17"/>
  <c r="U476" i="17"/>
  <c r="U478" i="17"/>
  <c r="U480" i="17"/>
  <c r="U482" i="17"/>
  <c r="U484" i="17"/>
  <c r="U486" i="17"/>
  <c r="U488" i="17"/>
  <c r="U490" i="17"/>
  <c r="U492" i="17"/>
  <c r="U494" i="17"/>
  <c r="U496" i="17"/>
  <c r="U498" i="17"/>
  <c r="U500" i="17"/>
  <c r="U502" i="17"/>
  <c r="U504" i="17"/>
  <c r="U506" i="17"/>
  <c r="U508" i="17"/>
  <c r="U510" i="17"/>
  <c r="U512" i="17"/>
  <c r="U514" i="17"/>
  <c r="U516" i="17"/>
  <c r="U518" i="17"/>
  <c r="U520" i="17"/>
  <c r="U522" i="17"/>
  <c r="U524" i="17"/>
  <c r="U526" i="17"/>
  <c r="U528" i="17"/>
  <c r="U530" i="17"/>
  <c r="U532" i="17"/>
  <c r="U534" i="17"/>
  <c r="U536" i="17"/>
  <c r="U538" i="17"/>
  <c r="U540" i="17"/>
  <c r="U542" i="17"/>
  <c r="U544" i="17"/>
  <c r="U546" i="17"/>
  <c r="U548" i="17"/>
  <c r="U550" i="17"/>
  <c r="U552" i="17"/>
  <c r="U554" i="17"/>
  <c r="U556" i="17"/>
  <c r="U558" i="17"/>
  <c r="U560" i="17"/>
  <c r="U562" i="17"/>
  <c r="U564" i="17"/>
  <c r="U566" i="17"/>
  <c r="U568" i="17"/>
  <c r="U570" i="17"/>
  <c r="U572" i="17"/>
  <c r="U574" i="17"/>
  <c r="U576" i="17"/>
  <c r="U578" i="17"/>
  <c r="U580" i="17"/>
  <c r="U582" i="17"/>
  <c r="U584" i="17"/>
  <c r="U586" i="17"/>
  <c r="U588" i="17"/>
  <c r="U590" i="17"/>
  <c r="U592" i="17"/>
  <c r="U594" i="17"/>
  <c r="U596" i="17"/>
  <c r="U598" i="17"/>
  <c r="U600" i="17"/>
  <c r="U602" i="17"/>
  <c r="U604" i="17"/>
  <c r="U606" i="17"/>
  <c r="U608" i="17"/>
  <c r="U610" i="17"/>
  <c r="U612" i="17"/>
  <c r="U614" i="17"/>
  <c r="U616" i="17"/>
  <c r="U618" i="17"/>
  <c r="U620" i="17"/>
  <c r="U622" i="17"/>
  <c r="U624" i="17"/>
  <c r="U626" i="17"/>
  <c r="U628" i="17"/>
  <c r="U630" i="17"/>
  <c r="U632" i="17"/>
  <c r="U634" i="17"/>
  <c r="U636" i="17"/>
  <c r="U487" i="17"/>
  <c r="U495" i="17"/>
  <c r="U503" i="17"/>
  <c r="U511" i="17"/>
  <c r="U519" i="17"/>
  <c r="U527" i="17"/>
  <c r="U535" i="17"/>
  <c r="U543" i="17"/>
  <c r="U551" i="17"/>
  <c r="U559" i="17"/>
  <c r="U567" i="17"/>
  <c r="U575" i="17"/>
  <c r="U583" i="17"/>
  <c r="U591" i="17"/>
  <c r="U599" i="17"/>
  <c r="U607" i="17"/>
  <c r="U615" i="17"/>
  <c r="U623" i="17"/>
  <c r="U631" i="17"/>
  <c r="U493" i="17"/>
  <c r="U501" i="17"/>
  <c r="U509" i="17"/>
  <c r="U517" i="17"/>
  <c r="U525" i="17"/>
  <c r="U533" i="17"/>
  <c r="U541" i="17"/>
  <c r="U549" i="17"/>
  <c r="U557" i="17"/>
  <c r="U565" i="17"/>
  <c r="U573" i="17"/>
  <c r="U581" i="17"/>
  <c r="U589" i="17"/>
  <c r="U597" i="17"/>
  <c r="U605" i="17"/>
  <c r="U613" i="17"/>
  <c r="U621" i="17"/>
  <c r="U629" i="17"/>
  <c r="U637" i="17"/>
  <c r="U639" i="17"/>
  <c r="U641" i="17"/>
  <c r="U643" i="17"/>
  <c r="U645" i="17"/>
  <c r="U647" i="17"/>
  <c r="U649" i="17"/>
  <c r="U651" i="17"/>
  <c r="U653" i="17"/>
  <c r="U655" i="17"/>
  <c r="U657" i="17"/>
  <c r="U659" i="17"/>
  <c r="U661" i="17"/>
  <c r="U663" i="17"/>
  <c r="U665" i="17"/>
  <c r="U667" i="17"/>
  <c r="U669" i="17"/>
  <c r="U671" i="17"/>
  <c r="U673" i="17"/>
  <c r="U675" i="17"/>
  <c r="U677" i="17"/>
  <c r="U679" i="17"/>
  <c r="U681" i="17"/>
  <c r="U683" i="17"/>
  <c r="U685" i="17"/>
  <c r="U687" i="17"/>
  <c r="U689" i="17"/>
  <c r="U691" i="17"/>
  <c r="U693" i="17"/>
  <c r="U695" i="17"/>
  <c r="U697" i="17"/>
  <c r="U699" i="17"/>
  <c r="U701" i="17"/>
  <c r="U703" i="17"/>
  <c r="U705" i="17"/>
  <c r="U707" i="17"/>
  <c r="U709" i="17"/>
  <c r="U711" i="17"/>
  <c r="U713" i="17"/>
  <c r="U715" i="17"/>
  <c r="U717" i="17"/>
  <c r="U719" i="17"/>
  <c r="U721" i="17"/>
  <c r="U723" i="17"/>
  <c r="U725" i="17"/>
  <c r="U727" i="17"/>
  <c r="U729" i="17"/>
  <c r="U731" i="17"/>
  <c r="U733" i="17"/>
  <c r="U735" i="17"/>
  <c r="U737" i="17"/>
  <c r="U739" i="17"/>
  <c r="U741" i="17"/>
  <c r="U743" i="17"/>
  <c r="U745" i="17"/>
  <c r="U747" i="17"/>
  <c r="U749" i="17"/>
  <c r="U751" i="17"/>
  <c r="U489" i="17"/>
  <c r="U505" i="17"/>
  <c r="U521" i="17"/>
  <c r="U537" i="17"/>
  <c r="U553" i="17"/>
  <c r="U569" i="17"/>
  <c r="U585" i="17"/>
  <c r="U601" i="17"/>
  <c r="U617" i="17"/>
  <c r="U633" i="17"/>
  <c r="U644" i="17"/>
  <c r="U652" i="17"/>
  <c r="U660" i="17"/>
  <c r="U668" i="17"/>
  <c r="U676" i="17"/>
  <c r="U684" i="17"/>
  <c r="U692" i="17"/>
  <c r="U700" i="17"/>
  <c r="U708" i="17"/>
  <c r="U716" i="17"/>
  <c r="U724" i="17"/>
  <c r="U732" i="17"/>
  <c r="U740" i="17"/>
  <c r="U748" i="17"/>
  <c r="U753" i="17"/>
  <c r="U755" i="17"/>
  <c r="U757" i="17"/>
  <c r="U759" i="17"/>
  <c r="U761" i="17"/>
  <c r="U763" i="17"/>
  <c r="U765" i="17"/>
  <c r="U767" i="17"/>
  <c r="U769" i="17"/>
  <c r="U771" i="17"/>
  <c r="U773" i="17"/>
  <c r="U775" i="17"/>
  <c r="U777" i="17"/>
  <c r="U779" i="17"/>
  <c r="U781" i="17"/>
  <c r="U783" i="17"/>
  <c r="U785" i="17"/>
  <c r="U787" i="17"/>
  <c r="U789" i="17"/>
  <c r="U791" i="17"/>
  <c r="U793" i="17"/>
  <c r="U795" i="17"/>
  <c r="U797" i="17"/>
  <c r="U799" i="17"/>
  <c r="U801" i="17"/>
  <c r="U803" i="17"/>
  <c r="U805" i="17"/>
  <c r="U807" i="17"/>
  <c r="U809" i="17"/>
  <c r="U811" i="17"/>
  <c r="U813" i="17"/>
  <c r="U815" i="17"/>
  <c r="U817" i="17"/>
  <c r="U819" i="17"/>
  <c r="U821" i="17"/>
  <c r="U823" i="17"/>
  <c r="U825" i="17"/>
  <c r="U827" i="17"/>
  <c r="U829" i="17"/>
  <c r="U831" i="17"/>
  <c r="U833" i="17"/>
  <c r="U835" i="17"/>
  <c r="U837" i="17"/>
  <c r="U839" i="17"/>
  <c r="U841" i="17"/>
  <c r="U843" i="17"/>
  <c r="U845" i="17"/>
  <c r="U847" i="17"/>
  <c r="U849" i="17"/>
  <c r="U851" i="17"/>
  <c r="U853" i="17"/>
  <c r="U855" i="17"/>
  <c r="U857" i="17"/>
  <c r="U859" i="17"/>
  <c r="U861" i="17"/>
  <c r="U863" i="17"/>
  <c r="U865" i="17"/>
  <c r="U867" i="17"/>
  <c r="U869" i="17"/>
  <c r="U871" i="17"/>
  <c r="U873" i="17"/>
  <c r="U875" i="17"/>
  <c r="U877" i="17"/>
  <c r="U879" i="17"/>
  <c r="U881" i="17"/>
  <c r="U883" i="17"/>
  <c r="U885" i="17"/>
  <c r="U887" i="17"/>
  <c r="U889" i="17"/>
  <c r="U891" i="17"/>
  <c r="U893" i="17"/>
  <c r="U895" i="17"/>
  <c r="U897" i="17"/>
  <c r="U899" i="17"/>
  <c r="U901" i="17"/>
  <c r="U903" i="17"/>
  <c r="U905" i="17"/>
  <c r="U907" i="17"/>
  <c r="U909" i="17"/>
  <c r="U911" i="17"/>
  <c r="U913" i="17"/>
  <c r="U915" i="17"/>
  <c r="U917" i="17"/>
  <c r="U919" i="17"/>
  <c r="U921" i="17"/>
  <c r="U923" i="17"/>
  <c r="U925" i="17"/>
  <c r="U927" i="17"/>
  <c r="U929" i="17"/>
  <c r="U931" i="17"/>
  <c r="U933" i="17"/>
  <c r="U935" i="17"/>
  <c r="U937" i="17"/>
  <c r="U939" i="17"/>
  <c r="U941" i="17"/>
  <c r="U943" i="17"/>
  <c r="U945" i="17"/>
  <c r="U947" i="17"/>
  <c r="U949" i="17"/>
  <c r="U951" i="17"/>
  <c r="U953" i="17"/>
  <c r="U955" i="17"/>
  <c r="U957" i="17"/>
  <c r="U959" i="17"/>
  <c r="U961" i="17"/>
  <c r="U963" i="17"/>
  <c r="U965" i="17"/>
  <c r="U967" i="17"/>
  <c r="U969" i="17"/>
  <c r="U971" i="17"/>
  <c r="U973" i="17"/>
  <c r="U975" i="17"/>
  <c r="U977" i="17"/>
  <c r="U979" i="17"/>
  <c r="U981" i="17"/>
  <c r="U983" i="17"/>
  <c r="U985" i="17"/>
  <c r="U987" i="17"/>
  <c r="U989" i="17"/>
  <c r="U991" i="17"/>
  <c r="U993" i="17"/>
  <c r="U995" i="17"/>
  <c r="U997" i="17"/>
  <c r="U999" i="17"/>
  <c r="U1001" i="17"/>
  <c r="U1003" i="17"/>
  <c r="U1005" i="17"/>
  <c r="U1007" i="17"/>
  <c r="P1011" i="17"/>
  <c r="U203" i="17"/>
  <c r="U199" i="17"/>
  <c r="U195" i="17"/>
  <c r="U191" i="17"/>
  <c r="U187" i="17"/>
  <c r="U183" i="17"/>
  <c r="U179" i="17"/>
  <c r="U175" i="17"/>
  <c r="U171" i="17"/>
  <c r="U167" i="17"/>
  <c r="U163" i="17"/>
  <c r="U159" i="17"/>
  <c r="U155" i="17"/>
  <c r="U151" i="17"/>
  <c r="U147" i="17"/>
  <c r="U143" i="17"/>
  <c r="U139" i="17"/>
  <c r="U135" i="17"/>
  <c r="U131" i="17"/>
  <c r="U127" i="17"/>
  <c r="U123" i="17"/>
  <c r="U119" i="17"/>
  <c r="U115" i="17"/>
  <c r="U111" i="17"/>
  <c r="U107" i="17"/>
  <c r="U103" i="17"/>
  <c r="U99" i="17"/>
  <c r="U95" i="17"/>
  <c r="U91" i="17"/>
  <c r="U87" i="17"/>
  <c r="U83" i="17"/>
  <c r="U79" i="17"/>
  <c r="U75" i="17"/>
  <c r="U71" i="17"/>
  <c r="U67" i="17"/>
  <c r="U63" i="17"/>
  <c r="U59" i="17"/>
  <c r="U55" i="17"/>
  <c r="U51" i="17"/>
  <c r="U47" i="17"/>
  <c r="U43" i="17"/>
  <c r="U39" i="17"/>
  <c r="U35" i="17"/>
  <c r="U31" i="17"/>
  <c r="U27" i="17"/>
  <c r="U23" i="17"/>
  <c r="U19" i="17"/>
  <c r="U15" i="17"/>
  <c r="U11" i="17"/>
  <c r="U499" i="17"/>
  <c r="U515" i="17"/>
  <c r="U531" i="17"/>
  <c r="U547" i="17"/>
  <c r="U563" i="17"/>
  <c r="U579" i="17"/>
  <c r="U595" i="17"/>
  <c r="U611" i="17"/>
  <c r="U627" i="17"/>
  <c r="U642" i="17"/>
  <c r="U650" i="17"/>
  <c r="U658" i="17"/>
  <c r="U666" i="17"/>
  <c r="U674" i="17"/>
  <c r="U682" i="17"/>
  <c r="U690" i="17"/>
  <c r="U698" i="17"/>
  <c r="U706" i="17"/>
  <c r="U714" i="17"/>
  <c r="U722" i="17"/>
  <c r="U730" i="17"/>
  <c r="U738" i="17"/>
  <c r="U746" i="17"/>
  <c r="U1008" i="17"/>
  <c r="M1011" i="17"/>
  <c r="U206" i="17"/>
  <c r="U202" i="17"/>
  <c r="U198" i="17"/>
  <c r="U194" i="17"/>
  <c r="U190" i="17"/>
  <c r="U186" i="17"/>
  <c r="U182" i="17"/>
  <c r="U178" i="17"/>
  <c r="U174" i="17"/>
  <c r="U170" i="17"/>
  <c r="U166" i="17"/>
  <c r="U162" i="17"/>
  <c r="U158" i="17"/>
  <c r="U154" i="17"/>
  <c r="U150" i="17"/>
  <c r="U146" i="17"/>
  <c r="U142" i="17"/>
  <c r="U138" i="17"/>
  <c r="U134" i="17"/>
  <c r="U130" i="17"/>
  <c r="U126" i="17"/>
  <c r="U122" i="17"/>
  <c r="U118" i="17"/>
  <c r="U114" i="17"/>
  <c r="U497" i="17"/>
  <c r="U513" i="17"/>
  <c r="U529" i="17"/>
  <c r="U545" i="17"/>
  <c r="U561" i="17"/>
  <c r="U577" i="17"/>
  <c r="U593" i="17"/>
  <c r="U609" i="17"/>
  <c r="U625" i="17"/>
  <c r="U640" i="17"/>
  <c r="U648" i="17"/>
  <c r="U656" i="17"/>
  <c r="U664" i="17"/>
  <c r="U672" i="17"/>
  <c r="U680" i="17"/>
  <c r="U688" i="17"/>
  <c r="U696" i="17"/>
  <c r="U704" i="17"/>
  <c r="U712" i="17"/>
  <c r="U720" i="17"/>
  <c r="U728" i="17"/>
  <c r="U736" i="17"/>
  <c r="U744" i="17"/>
  <c r="U752" i="17"/>
  <c r="U754" i="17"/>
  <c r="U756" i="17"/>
  <c r="U758" i="17"/>
  <c r="U760" i="17"/>
  <c r="U762" i="17"/>
  <c r="U764" i="17"/>
  <c r="U766" i="17"/>
  <c r="U768" i="17"/>
  <c r="U770" i="17"/>
  <c r="U772" i="17"/>
  <c r="U774" i="17"/>
  <c r="U776" i="17"/>
  <c r="U778" i="17"/>
  <c r="U780" i="17"/>
  <c r="U782" i="17"/>
  <c r="U784" i="17"/>
  <c r="U786" i="17"/>
  <c r="U788" i="17"/>
  <c r="U790" i="17"/>
  <c r="U792" i="17"/>
  <c r="U794" i="17"/>
  <c r="U796" i="17"/>
  <c r="U798" i="17"/>
  <c r="U800" i="17"/>
  <c r="U802" i="17"/>
  <c r="U804" i="17"/>
  <c r="U806" i="17"/>
  <c r="U808" i="17"/>
  <c r="U810" i="17"/>
  <c r="U812" i="17"/>
  <c r="U814" i="17"/>
  <c r="U816" i="17"/>
  <c r="U818" i="17"/>
  <c r="U820" i="17"/>
  <c r="U822" i="17"/>
  <c r="U824" i="17"/>
  <c r="U826" i="17"/>
  <c r="U828" i="17"/>
  <c r="U830" i="17"/>
  <c r="U832" i="17"/>
  <c r="U834" i="17"/>
  <c r="U836" i="17"/>
  <c r="U838" i="17"/>
  <c r="U840" i="17"/>
  <c r="U842" i="17"/>
  <c r="U844" i="17"/>
  <c r="U846" i="17"/>
  <c r="U848" i="17"/>
  <c r="U850" i="17"/>
  <c r="U852" i="17"/>
  <c r="U854" i="17"/>
  <c r="U856" i="17"/>
  <c r="U858" i="17"/>
  <c r="U860" i="17"/>
  <c r="U862" i="17"/>
  <c r="U864" i="17"/>
  <c r="U866" i="17"/>
  <c r="U868" i="17"/>
  <c r="U870" i="17"/>
  <c r="U872" i="17"/>
  <c r="U874" i="17"/>
  <c r="U876" i="17"/>
  <c r="U878" i="17"/>
  <c r="U880" i="17"/>
  <c r="U882" i="17"/>
  <c r="U884" i="17"/>
  <c r="U886" i="17"/>
  <c r="U888" i="17"/>
  <c r="U890" i="17"/>
  <c r="U892" i="17"/>
  <c r="U894" i="17"/>
  <c r="U896" i="17"/>
  <c r="U898" i="17"/>
  <c r="U900" i="17"/>
  <c r="U902" i="17"/>
  <c r="U904" i="17"/>
  <c r="U906" i="17"/>
  <c r="U908" i="17"/>
  <c r="U910" i="17"/>
  <c r="U912" i="17"/>
  <c r="U914" i="17"/>
  <c r="U916" i="17"/>
  <c r="U918" i="17"/>
  <c r="U920" i="17"/>
  <c r="U922" i="17"/>
  <c r="U924" i="17"/>
  <c r="U926" i="17"/>
  <c r="U928" i="17"/>
  <c r="U930" i="17"/>
  <c r="U932" i="17"/>
  <c r="U934" i="17"/>
  <c r="U936" i="17"/>
  <c r="U938" i="17"/>
  <c r="U940" i="17"/>
  <c r="U942" i="17"/>
  <c r="U944" i="17"/>
  <c r="U946" i="17"/>
  <c r="U948" i="17"/>
  <c r="U950" i="17"/>
  <c r="U952" i="17"/>
  <c r="U954" i="17"/>
  <c r="U956" i="17"/>
  <c r="U958" i="17"/>
  <c r="U960" i="17"/>
  <c r="U962" i="17"/>
  <c r="U964" i="17"/>
  <c r="U966" i="17"/>
  <c r="U968" i="17"/>
  <c r="U970" i="17"/>
  <c r="U972" i="17"/>
  <c r="U974" i="17"/>
  <c r="U976" i="17"/>
  <c r="U978" i="17"/>
  <c r="U980" i="17"/>
  <c r="U982" i="17"/>
  <c r="U984" i="17"/>
  <c r="U986" i="17"/>
  <c r="U988" i="17"/>
  <c r="U990" i="17"/>
  <c r="U992" i="17"/>
  <c r="U994" i="17"/>
  <c r="U996" i="17"/>
  <c r="U998" i="17"/>
  <c r="U1000" i="17"/>
  <c r="U1002" i="17"/>
  <c r="U1004" i="17"/>
  <c r="U1006" i="17"/>
  <c r="N1011" i="17"/>
  <c r="U205" i="17"/>
  <c r="U201" i="17"/>
  <c r="U197" i="17"/>
  <c r="U193" i="17"/>
  <c r="U189" i="17"/>
  <c r="U491" i="17"/>
  <c r="U507" i="17"/>
  <c r="U523" i="17"/>
  <c r="U539" i="17"/>
  <c r="U555" i="17"/>
  <c r="U571" i="17"/>
  <c r="U587" i="17"/>
  <c r="U603" i="17"/>
  <c r="U619" i="17"/>
  <c r="U635" i="17"/>
  <c r="U638" i="17"/>
  <c r="U646" i="17"/>
  <c r="U654" i="17"/>
  <c r="U662" i="17"/>
  <c r="U670" i="17"/>
  <c r="U678" i="17"/>
  <c r="U686" i="17"/>
  <c r="U694" i="17"/>
  <c r="U702" i="17"/>
  <c r="U710" i="17"/>
  <c r="U718" i="17"/>
  <c r="U726" i="17"/>
  <c r="U734" i="17"/>
  <c r="U742" i="17"/>
  <c r="U750" i="17"/>
  <c r="U204" i="17"/>
  <c r="U200" i="17"/>
  <c r="U196" i="17"/>
  <c r="U192" i="17"/>
  <c r="U188" i="17"/>
  <c r="U184" i="17"/>
  <c r="U180" i="17"/>
  <c r="U176" i="17"/>
  <c r="U172" i="17"/>
  <c r="U168" i="17"/>
  <c r="U164" i="17"/>
  <c r="U160" i="17"/>
  <c r="U156" i="17"/>
  <c r="U152" i="17"/>
  <c r="U148" i="17"/>
  <c r="U144" i="17"/>
  <c r="U140" i="17"/>
  <c r="U136" i="17"/>
  <c r="U132" i="17"/>
  <c r="U128" i="17"/>
  <c r="U124" i="17"/>
  <c r="U120" i="17"/>
  <c r="U116" i="17"/>
  <c r="U112" i="17"/>
  <c r="U108" i="17"/>
  <c r="U104" i="17"/>
  <c r="U100" i="17"/>
  <c r="U96" i="17"/>
  <c r="U92" i="17"/>
  <c r="U88" i="17"/>
  <c r="U84" i="17"/>
  <c r="U80" i="17"/>
  <c r="U76" i="17"/>
  <c r="U72" i="17"/>
  <c r="U68" i="17"/>
  <c r="U64" i="17"/>
  <c r="U60" i="17"/>
  <c r="U56" i="17"/>
  <c r="U52" i="17"/>
  <c r="U48" i="17"/>
  <c r="U44" i="17"/>
  <c r="U40" i="17"/>
  <c r="U36" i="17"/>
  <c r="U32" i="17"/>
  <c r="U28" i="17"/>
  <c r="U24" i="17"/>
  <c r="U20" i="17"/>
  <c r="U16" i="17"/>
  <c r="U12" i="17"/>
  <c r="U185" i="17"/>
  <c r="U169" i="17"/>
  <c r="U153" i="17"/>
  <c r="U137" i="17"/>
  <c r="U121" i="17"/>
  <c r="U109" i="17"/>
  <c r="U101" i="17"/>
  <c r="U93" i="17"/>
  <c r="U85" i="17"/>
  <c r="U77" i="17"/>
  <c r="U69" i="17"/>
  <c r="U61" i="17"/>
  <c r="U53" i="17"/>
  <c r="U45" i="17"/>
  <c r="U37" i="17"/>
  <c r="U29" i="17"/>
  <c r="U21" i="17"/>
  <c r="U13" i="17"/>
  <c r="U181" i="17"/>
  <c r="U165" i="17"/>
  <c r="U149" i="17"/>
  <c r="U133" i="17"/>
  <c r="U117" i="17"/>
  <c r="U106" i="17"/>
  <c r="U98" i="17"/>
  <c r="U90" i="17"/>
  <c r="U82" i="17"/>
  <c r="U74" i="17"/>
  <c r="U66" i="17"/>
  <c r="U58" i="17"/>
  <c r="U50" i="17"/>
  <c r="U42" i="17"/>
  <c r="U34" i="17"/>
  <c r="U26" i="17"/>
  <c r="U18" i="17"/>
  <c r="U177" i="17"/>
  <c r="U161" i="17"/>
  <c r="U145" i="17"/>
  <c r="U129" i="17"/>
  <c r="U113" i="17"/>
  <c r="U105" i="17"/>
  <c r="U97" i="17"/>
  <c r="U89" i="17"/>
  <c r="U81" i="17"/>
  <c r="U73" i="17"/>
  <c r="U65" i="17"/>
  <c r="U57" i="17"/>
  <c r="U49" i="17"/>
  <c r="U41" i="17"/>
  <c r="U33" i="17"/>
  <c r="U25" i="17"/>
  <c r="U17" i="17"/>
  <c r="U10" i="17"/>
  <c r="U173" i="17"/>
  <c r="U157" i="17"/>
  <c r="U141" i="17"/>
  <c r="U125" i="17"/>
  <c r="U110" i="17"/>
  <c r="U102" i="17"/>
  <c r="U94" i="17"/>
  <c r="U86" i="17"/>
  <c r="U78" i="17"/>
  <c r="U70" i="17"/>
  <c r="U62" i="17"/>
  <c r="U54" i="17"/>
  <c r="U46" i="17"/>
  <c r="U38" i="17"/>
  <c r="U30" i="17"/>
  <c r="U22" i="17"/>
  <c r="U14" i="17"/>
  <c r="K527" i="19"/>
  <c r="J527" i="18"/>
  <c r="J1033" i="17"/>
  <c r="K1027" i="16"/>
  <c r="I1027" i="15"/>
  <c r="B14" i="11"/>
  <c r="B18" i="11"/>
  <c r="B22" i="11"/>
  <c r="B26" i="11"/>
  <c r="B30" i="11"/>
  <c r="B34" i="11"/>
  <c r="B38" i="11"/>
  <c r="B42" i="11"/>
  <c r="B46" i="11"/>
  <c r="B50" i="11"/>
  <c r="B54" i="11"/>
  <c r="B58" i="11"/>
  <c r="B62" i="11"/>
  <c r="B66" i="11"/>
  <c r="B70" i="11"/>
  <c r="B74" i="11"/>
  <c r="B78" i="11"/>
  <c r="B82" i="11"/>
  <c r="B86" i="11"/>
  <c r="B90" i="11"/>
  <c r="B94" i="11"/>
  <c r="B98" i="11"/>
  <c r="B102" i="11"/>
  <c r="B106" i="11"/>
  <c r="B110" i="11"/>
  <c r="B114" i="11"/>
  <c r="B118" i="11"/>
  <c r="B122" i="11"/>
  <c r="B126" i="11"/>
  <c r="B130" i="11"/>
  <c r="B134" i="11"/>
  <c r="B138" i="11"/>
  <c r="B142" i="11"/>
  <c r="B146" i="11"/>
  <c r="B150" i="11"/>
  <c r="B154" i="11"/>
  <c r="B158" i="11"/>
  <c r="B162" i="11"/>
  <c r="B166" i="11"/>
  <c r="B170" i="11"/>
  <c r="B174" i="11"/>
  <c r="B178" i="11"/>
  <c r="B182" i="11"/>
  <c r="B186" i="11"/>
  <c r="B190" i="11"/>
  <c r="B194" i="11"/>
  <c r="B198" i="11"/>
  <c r="B202" i="11"/>
  <c r="B206" i="11"/>
  <c r="B210" i="11"/>
  <c r="B214" i="11"/>
  <c r="B218" i="11"/>
  <c r="B222" i="11"/>
  <c r="B226" i="11"/>
  <c r="B230" i="11"/>
  <c r="B234" i="11"/>
  <c r="B238" i="11"/>
  <c r="B242" i="11"/>
  <c r="B246" i="11"/>
  <c r="B250" i="11"/>
  <c r="B254" i="11"/>
  <c r="B258" i="11"/>
  <c r="B262" i="11"/>
  <c r="B266" i="11"/>
  <c r="B270" i="11"/>
  <c r="B274" i="11"/>
  <c r="B278" i="11"/>
  <c r="B282" i="11"/>
  <c r="B286" i="11"/>
  <c r="B290" i="11"/>
  <c r="B294" i="11"/>
  <c r="B298" i="11"/>
  <c r="B302" i="11"/>
  <c r="B306" i="11"/>
  <c r="B310" i="11"/>
  <c r="B314" i="11"/>
  <c r="B318" i="11"/>
  <c r="B322" i="11"/>
  <c r="B326" i="11"/>
  <c r="B330" i="11"/>
  <c r="B334" i="11"/>
  <c r="B338" i="11"/>
  <c r="B342" i="11"/>
  <c r="B346" i="11"/>
  <c r="B350" i="11"/>
  <c r="B354" i="11"/>
  <c r="B358" i="11"/>
  <c r="B362" i="11"/>
  <c r="B366" i="11"/>
  <c r="B370" i="11"/>
  <c r="B374" i="11"/>
  <c r="B378" i="11"/>
  <c r="B382" i="11"/>
  <c r="B386" i="11"/>
  <c r="B390" i="11"/>
  <c r="B394" i="11"/>
  <c r="B398" i="11"/>
  <c r="B402" i="11"/>
  <c r="B406" i="11"/>
  <c r="B410" i="11"/>
  <c r="B414" i="11"/>
  <c r="B418" i="11"/>
  <c r="B422" i="11"/>
  <c r="B426" i="11"/>
  <c r="B430" i="11"/>
  <c r="B434" i="11"/>
  <c r="B438" i="11"/>
  <c r="B442" i="11"/>
  <c r="B446" i="11"/>
  <c r="B450" i="11"/>
  <c r="B454" i="11"/>
  <c r="B458" i="11"/>
  <c r="B462" i="11"/>
  <c r="B466" i="11"/>
  <c r="B470" i="11"/>
  <c r="B474" i="11"/>
  <c r="B478" i="11"/>
  <c r="B482" i="11"/>
  <c r="B486" i="11"/>
  <c r="B490" i="11"/>
  <c r="B494" i="11"/>
  <c r="B498" i="11"/>
  <c r="B502" i="11"/>
  <c r="B506" i="11"/>
  <c r="B510" i="11"/>
  <c r="B514" i="11"/>
  <c r="B518" i="11"/>
  <c r="B522" i="11"/>
  <c r="B526" i="11"/>
  <c r="B530" i="11"/>
  <c r="B534" i="11"/>
  <c r="B538" i="11"/>
  <c r="B542" i="11"/>
  <c r="B546" i="11"/>
  <c r="B550" i="11"/>
  <c r="B554" i="11"/>
  <c r="B558" i="11"/>
  <c r="B562" i="11"/>
  <c r="B566" i="11"/>
  <c r="B570" i="11"/>
  <c r="B574" i="11"/>
  <c r="B578" i="11"/>
  <c r="B582" i="11"/>
  <c r="B586" i="11"/>
  <c r="B590" i="11"/>
  <c r="B594" i="11"/>
  <c r="B598" i="11"/>
  <c r="B602" i="11"/>
  <c r="B606" i="11"/>
  <c r="B610" i="11"/>
  <c r="B614" i="11"/>
  <c r="B618" i="11"/>
  <c r="B622" i="11"/>
  <c r="B626" i="11"/>
  <c r="B630" i="11"/>
  <c r="B634" i="11"/>
  <c r="B638" i="11"/>
  <c r="B642" i="11"/>
  <c r="B646" i="11"/>
  <c r="B650" i="11"/>
  <c r="B654" i="11"/>
  <c r="B658" i="11"/>
  <c r="B662" i="11"/>
  <c r="B666" i="11"/>
  <c r="B670" i="11"/>
  <c r="B674" i="11"/>
  <c r="B678" i="11"/>
  <c r="B682" i="11"/>
  <c r="B686" i="11"/>
  <c r="B690" i="11"/>
  <c r="B694" i="11"/>
  <c r="B698" i="11"/>
  <c r="B702" i="11"/>
  <c r="B706" i="11"/>
  <c r="B710" i="11"/>
  <c r="B714" i="11"/>
  <c r="B718" i="11"/>
  <c r="B722" i="11"/>
  <c r="B726" i="11"/>
  <c r="B730" i="11"/>
  <c r="B734" i="11"/>
  <c r="B738" i="11"/>
  <c r="B742" i="11"/>
  <c r="B746" i="11"/>
  <c r="B750" i="11"/>
  <c r="B754" i="11"/>
  <c r="B758" i="11"/>
  <c r="B762" i="11"/>
  <c r="B766" i="11"/>
  <c r="B770" i="11"/>
  <c r="B774" i="11"/>
  <c r="B778" i="11"/>
  <c r="B782" i="11"/>
  <c r="B786" i="11"/>
  <c r="B790" i="11"/>
  <c r="B794" i="11"/>
  <c r="B798" i="11"/>
  <c r="B802" i="11"/>
  <c r="B806" i="11"/>
  <c r="B810" i="11"/>
  <c r="B814" i="11"/>
  <c r="B818" i="11"/>
  <c r="B822" i="11"/>
  <c r="B826" i="11"/>
  <c r="B830" i="11"/>
  <c r="B834" i="11"/>
  <c r="B838" i="11"/>
  <c r="B842" i="11"/>
  <c r="B846" i="11"/>
  <c r="B850" i="11"/>
  <c r="B854" i="11"/>
  <c r="B858" i="11"/>
  <c r="B862" i="11"/>
  <c r="B866" i="11"/>
  <c r="B870" i="11"/>
  <c r="B874" i="11"/>
  <c r="B878" i="11"/>
  <c r="B882" i="11"/>
  <c r="B886" i="11"/>
  <c r="B890" i="11"/>
  <c r="B894" i="11"/>
  <c r="B898" i="11"/>
  <c r="B902" i="11"/>
  <c r="B906" i="11"/>
  <c r="B910" i="11"/>
  <c r="B914" i="11"/>
  <c r="B918" i="11"/>
  <c r="B922" i="11"/>
  <c r="B926" i="11"/>
  <c r="B930" i="11"/>
  <c r="B934" i="11"/>
  <c r="B938" i="11"/>
  <c r="B942" i="11"/>
  <c r="B946" i="11"/>
  <c r="B950" i="11"/>
  <c r="B954" i="11"/>
  <c r="B958" i="11"/>
  <c r="B962" i="11"/>
  <c r="B966" i="11"/>
  <c r="B970" i="11"/>
  <c r="B974" i="11"/>
  <c r="B978" i="11"/>
  <c r="B982" i="11"/>
  <c r="B986" i="11"/>
  <c r="B990" i="11"/>
  <c r="B994" i="11"/>
  <c r="B998" i="11"/>
  <c r="B1002" i="11"/>
  <c r="B1006" i="11"/>
  <c r="B12" i="11"/>
  <c r="B16" i="11"/>
  <c r="B20" i="11"/>
  <c r="B24" i="11"/>
  <c r="B28" i="11"/>
  <c r="B32" i="11"/>
  <c r="B36" i="11"/>
  <c r="B40" i="11"/>
  <c r="B44" i="11"/>
  <c r="B48" i="11"/>
  <c r="B52" i="11"/>
  <c r="B56" i="11"/>
  <c r="B60" i="11"/>
  <c r="B64" i="11"/>
  <c r="B68" i="11"/>
  <c r="B72" i="11"/>
  <c r="B76" i="11"/>
  <c r="B80" i="11"/>
  <c r="B84" i="11"/>
  <c r="B88" i="11"/>
  <c r="B92" i="11"/>
  <c r="B96" i="11"/>
  <c r="B100" i="11"/>
  <c r="B104" i="11"/>
  <c r="B108" i="11"/>
  <c r="B112" i="11"/>
  <c r="B116" i="11"/>
  <c r="B120" i="11"/>
  <c r="B124" i="11"/>
  <c r="B128" i="11"/>
  <c r="B132" i="11"/>
  <c r="B136" i="11"/>
  <c r="B140" i="11"/>
  <c r="B144" i="11"/>
  <c r="B148" i="11"/>
  <c r="B152" i="11"/>
  <c r="B156" i="11"/>
  <c r="B160" i="11"/>
  <c r="B164" i="11"/>
  <c r="B168" i="11"/>
  <c r="B172" i="11"/>
  <c r="B176" i="11"/>
  <c r="B180" i="11"/>
  <c r="B184" i="11"/>
  <c r="B188" i="11"/>
  <c r="B192" i="11"/>
  <c r="B196" i="11"/>
  <c r="B200" i="11"/>
  <c r="B204" i="11"/>
  <c r="B208" i="11"/>
  <c r="B212" i="11"/>
  <c r="B216" i="11"/>
  <c r="B220" i="11"/>
  <c r="B224" i="11"/>
  <c r="B228" i="11"/>
  <c r="B232" i="11"/>
  <c r="B236" i="11"/>
  <c r="B240" i="11"/>
  <c r="B244" i="11"/>
  <c r="B248" i="11"/>
  <c r="B252" i="11"/>
  <c r="B256" i="11"/>
  <c r="B260" i="11"/>
  <c r="B264" i="11"/>
  <c r="B268" i="11"/>
  <c r="B272" i="11"/>
  <c r="B276" i="11"/>
  <c r="B280" i="11"/>
  <c r="B284" i="11"/>
  <c r="B288" i="11"/>
  <c r="B292" i="11"/>
  <c r="B296" i="11"/>
  <c r="B300" i="11"/>
  <c r="B304" i="11"/>
  <c r="B308" i="11"/>
  <c r="B312" i="11"/>
  <c r="B316" i="11"/>
  <c r="B320" i="11"/>
  <c r="B324" i="11"/>
  <c r="B328" i="11"/>
  <c r="B332" i="11"/>
  <c r="B336" i="11"/>
  <c r="B340" i="11"/>
  <c r="B344" i="11"/>
  <c r="B348" i="11"/>
  <c r="B352" i="11"/>
  <c r="B356" i="11"/>
  <c r="B360" i="11"/>
  <c r="B364" i="11"/>
  <c r="B368" i="11"/>
  <c r="B372" i="11"/>
  <c r="B376" i="11"/>
  <c r="B380" i="11"/>
  <c r="B384" i="11"/>
  <c r="B388" i="11"/>
  <c r="B392" i="11"/>
  <c r="B396" i="11"/>
  <c r="B400" i="11"/>
  <c r="B404" i="11"/>
  <c r="B408" i="11"/>
  <c r="B412" i="11"/>
  <c r="B416" i="11"/>
  <c r="B420" i="11"/>
  <c r="B424" i="11"/>
  <c r="B428" i="11"/>
  <c r="B432" i="11"/>
  <c r="B436" i="11"/>
  <c r="B440" i="11"/>
  <c r="B444" i="11"/>
  <c r="B448" i="11"/>
  <c r="B452" i="11"/>
  <c r="B456" i="11"/>
  <c r="B460" i="11"/>
  <c r="B464" i="11"/>
  <c r="B468" i="11"/>
  <c r="B472" i="11"/>
  <c r="B476" i="11"/>
  <c r="B480" i="11"/>
  <c r="B484" i="11"/>
  <c r="B488" i="11"/>
  <c r="B492" i="11"/>
  <c r="B496" i="11"/>
  <c r="B500" i="11"/>
  <c r="B504" i="11"/>
  <c r="B508" i="11"/>
  <c r="B512" i="11"/>
  <c r="B516" i="11"/>
  <c r="B520" i="11"/>
  <c r="B524" i="11"/>
  <c r="B528" i="11"/>
  <c r="B532" i="11"/>
  <c r="B536" i="11"/>
  <c r="B540" i="11"/>
  <c r="B544" i="11"/>
  <c r="B548" i="11"/>
  <c r="B552" i="11"/>
  <c r="B556" i="11"/>
  <c r="B560" i="11"/>
  <c r="B564" i="11"/>
  <c r="B568" i="11"/>
  <c r="B572" i="11"/>
  <c r="B576" i="11"/>
  <c r="B580" i="11"/>
  <c r="B584" i="11"/>
  <c r="B588" i="11"/>
  <c r="B592" i="11"/>
  <c r="B596" i="11"/>
  <c r="B600" i="11"/>
  <c r="B604" i="11"/>
  <c r="B608" i="11"/>
  <c r="B612" i="11"/>
  <c r="B616" i="11"/>
  <c r="B620" i="11"/>
  <c r="B624" i="11"/>
  <c r="B628" i="11"/>
  <c r="B632" i="11"/>
  <c r="B636" i="11"/>
  <c r="B640" i="11"/>
  <c r="B644" i="11"/>
  <c r="B648" i="11"/>
  <c r="B652" i="11"/>
  <c r="B656" i="11"/>
  <c r="B660" i="11"/>
  <c r="B664" i="11"/>
  <c r="B668" i="11"/>
  <c r="B672" i="11"/>
  <c r="B676" i="11"/>
  <c r="B680" i="11"/>
  <c r="B684" i="11"/>
  <c r="B688" i="11"/>
  <c r="B692" i="11"/>
  <c r="B696" i="11"/>
  <c r="B700" i="11"/>
  <c r="B704" i="11"/>
  <c r="B708" i="11"/>
  <c r="B712" i="11"/>
  <c r="B716" i="11"/>
  <c r="B720" i="11"/>
  <c r="B724" i="11"/>
  <c r="B728" i="11"/>
  <c r="B732" i="11"/>
  <c r="B736" i="11"/>
  <c r="B740" i="11"/>
  <c r="B744" i="11"/>
  <c r="B748" i="11"/>
  <c r="B752" i="11"/>
  <c r="B756" i="11"/>
  <c r="B760" i="11"/>
  <c r="B764" i="11"/>
  <c r="B768" i="11"/>
  <c r="B772" i="11"/>
  <c r="B776" i="11"/>
  <c r="B780" i="11"/>
  <c r="B784" i="11"/>
  <c r="B788" i="11"/>
  <c r="B792" i="11"/>
  <c r="B796" i="11"/>
  <c r="B800" i="11"/>
  <c r="B804" i="11"/>
  <c r="B808" i="11"/>
  <c r="B812" i="11"/>
  <c r="B816" i="11"/>
  <c r="B820" i="11"/>
  <c r="B824" i="11"/>
  <c r="B828" i="11"/>
  <c r="B832" i="11"/>
  <c r="B836" i="11"/>
  <c r="B840" i="11"/>
  <c r="B844" i="11"/>
  <c r="B848" i="11"/>
  <c r="B13" i="11"/>
  <c r="B21" i="11"/>
  <c r="B29" i="11"/>
  <c r="B37" i="11"/>
  <c r="B45" i="11"/>
  <c r="B53" i="11"/>
  <c r="B61" i="11"/>
  <c r="B69" i="11"/>
  <c r="B77" i="11"/>
  <c r="B85" i="11"/>
  <c r="B93" i="11"/>
  <c r="B101" i="11"/>
  <c r="B109" i="11"/>
  <c r="B117" i="11"/>
  <c r="B125" i="11"/>
  <c r="B133" i="11"/>
  <c r="B141" i="11"/>
  <c r="B149" i="11"/>
  <c r="B157" i="11"/>
  <c r="B165" i="11"/>
  <c r="B173" i="11"/>
  <c r="B181" i="11"/>
  <c r="B189" i="11"/>
  <c r="B197" i="11"/>
  <c r="B205" i="11"/>
  <c r="B213" i="11"/>
  <c r="B221" i="11"/>
  <c r="B229" i="11"/>
  <c r="B237" i="11"/>
  <c r="B245" i="11"/>
  <c r="B253" i="11"/>
  <c r="B261" i="11"/>
  <c r="B269" i="11"/>
  <c r="B277" i="11"/>
  <c r="B285" i="11"/>
  <c r="B293" i="11"/>
  <c r="B301" i="11"/>
  <c r="B309" i="11"/>
  <c r="B317" i="11"/>
  <c r="B325" i="11"/>
  <c r="B333" i="11"/>
  <c r="B341" i="11"/>
  <c r="B349" i="11"/>
  <c r="B357" i="11"/>
  <c r="B365" i="11"/>
  <c r="B373" i="11"/>
  <c r="B381" i="11"/>
  <c r="B389" i="11"/>
  <c r="B397" i="11"/>
  <c r="B405" i="11"/>
  <c r="B413" i="11"/>
  <c r="B421" i="11"/>
  <c r="B429" i="11"/>
  <c r="B437" i="11"/>
  <c r="B445" i="11"/>
  <c r="B453" i="11"/>
  <c r="B461" i="11"/>
  <c r="B469" i="11"/>
  <c r="B477" i="11"/>
  <c r="B485" i="11"/>
  <c r="B493" i="11"/>
  <c r="B501" i="11"/>
  <c r="B509" i="11"/>
  <c r="B517" i="11"/>
  <c r="B525" i="11"/>
  <c r="B533" i="11"/>
  <c r="B541" i="11"/>
  <c r="B549" i="11"/>
  <c r="B557" i="11"/>
  <c r="B565" i="11"/>
  <c r="B573" i="11"/>
  <c r="B581" i="11"/>
  <c r="B589" i="11"/>
  <c r="B597" i="11"/>
  <c r="B605" i="11"/>
  <c r="B613" i="11"/>
  <c r="B621" i="11"/>
  <c r="B629" i="11"/>
  <c r="B637" i="11"/>
  <c r="B645" i="11"/>
  <c r="B653" i="11"/>
  <c r="B661" i="11"/>
  <c r="B669" i="11"/>
  <c r="B677" i="11"/>
  <c r="B685" i="11"/>
  <c r="B693" i="11"/>
  <c r="B701" i="11"/>
  <c r="B709" i="11"/>
  <c r="B717" i="11"/>
  <c r="B725" i="11"/>
  <c r="B733" i="11"/>
  <c r="B741" i="11"/>
  <c r="B749" i="11"/>
  <c r="B757" i="11"/>
  <c r="B765" i="11"/>
  <c r="B773" i="11"/>
  <c r="B781" i="11"/>
  <c r="B789" i="11"/>
  <c r="B797" i="11"/>
  <c r="B805" i="11"/>
  <c r="B813" i="11"/>
  <c r="B821" i="11"/>
  <c r="B829" i="11"/>
  <c r="B837" i="11"/>
  <c r="B845" i="11"/>
  <c r="B852" i="11"/>
  <c r="B857" i="11"/>
  <c r="B863" i="11"/>
  <c r="B868" i="11"/>
  <c r="B873" i="11"/>
  <c r="B879" i="11"/>
  <c r="B884" i="11"/>
  <c r="B889" i="11"/>
  <c r="B895" i="11"/>
  <c r="B900" i="11"/>
  <c r="B905" i="11"/>
  <c r="B911" i="11"/>
  <c r="B916" i="11"/>
  <c r="B921" i="11"/>
  <c r="B927" i="11"/>
  <c r="B932" i="11"/>
  <c r="B937" i="11"/>
  <c r="B943" i="11"/>
  <c r="B948" i="11"/>
  <c r="B953" i="11"/>
  <c r="B959" i="11"/>
  <c r="B964" i="11"/>
  <c r="B969" i="11"/>
  <c r="B975" i="11"/>
  <c r="B980" i="11"/>
  <c r="B985" i="11"/>
  <c r="B991" i="11"/>
  <c r="B996" i="11"/>
  <c r="B1001" i="11"/>
  <c r="B1007" i="11"/>
  <c r="R9" i="11"/>
  <c r="B15" i="11"/>
  <c r="B23" i="11"/>
  <c r="B31" i="11"/>
  <c r="B39" i="11"/>
  <c r="B47" i="11"/>
  <c r="B55" i="11"/>
  <c r="B63" i="11"/>
  <c r="B71" i="11"/>
  <c r="B79" i="11"/>
  <c r="B87" i="11"/>
  <c r="B95" i="11"/>
  <c r="B103" i="11"/>
  <c r="B111" i="11"/>
  <c r="B119" i="11"/>
  <c r="B127" i="11"/>
  <c r="B135" i="11"/>
  <c r="B143" i="11"/>
  <c r="B151" i="11"/>
  <c r="B159" i="11"/>
  <c r="B167" i="11"/>
  <c r="B175" i="11"/>
  <c r="B183" i="11"/>
  <c r="B191" i="11"/>
  <c r="B199" i="11"/>
  <c r="B207" i="11"/>
  <c r="B215" i="11"/>
  <c r="B223" i="11"/>
  <c r="B231" i="11"/>
  <c r="B239" i="11"/>
  <c r="B247" i="11"/>
  <c r="B255" i="11"/>
  <c r="B263" i="11"/>
  <c r="B271" i="11"/>
  <c r="B279" i="11"/>
  <c r="B287" i="11"/>
  <c r="B295" i="11"/>
  <c r="B303" i="11"/>
  <c r="B311" i="11"/>
  <c r="B319" i="11"/>
  <c r="B327" i="11"/>
  <c r="B335" i="11"/>
  <c r="B343" i="11"/>
  <c r="B351" i="11"/>
  <c r="B359" i="11"/>
  <c r="B367" i="11"/>
  <c r="B375" i="11"/>
  <c r="B383" i="11"/>
  <c r="B391" i="11"/>
  <c r="B399" i="11"/>
  <c r="B407" i="11"/>
  <c r="B415" i="11"/>
  <c r="B423" i="11"/>
  <c r="B431" i="11"/>
  <c r="B439" i="11"/>
  <c r="B447" i="11"/>
  <c r="B455" i="11"/>
  <c r="B463" i="11"/>
  <c r="B471" i="11"/>
  <c r="B479" i="11"/>
  <c r="B487" i="11"/>
  <c r="B495" i="11"/>
  <c r="B503" i="11"/>
  <c r="B511" i="11"/>
  <c r="B519" i="11"/>
  <c r="B527" i="11"/>
  <c r="B535" i="11"/>
  <c r="B543" i="11"/>
  <c r="B551" i="11"/>
  <c r="B559" i="11"/>
  <c r="B567" i="11"/>
  <c r="B575" i="11"/>
  <c r="B583" i="11"/>
  <c r="B591" i="11"/>
  <c r="B599" i="11"/>
  <c r="B607" i="11"/>
  <c r="B615" i="11"/>
  <c r="B623" i="11"/>
  <c r="B631" i="11"/>
  <c r="B639" i="11"/>
  <c r="B647" i="11"/>
  <c r="B655" i="11"/>
  <c r="B663" i="11"/>
  <c r="B671" i="11"/>
  <c r="B679" i="11"/>
  <c r="B687" i="11"/>
  <c r="B695" i="11"/>
  <c r="B703" i="11"/>
  <c r="B711" i="11"/>
  <c r="B719" i="11"/>
  <c r="B727" i="11"/>
  <c r="B735" i="11"/>
  <c r="B743" i="11"/>
  <c r="B751" i="11"/>
  <c r="B759" i="11"/>
  <c r="B767" i="11"/>
  <c r="B775" i="11"/>
  <c r="B783" i="11"/>
  <c r="B791" i="11"/>
  <c r="B799" i="11"/>
  <c r="B807" i="11"/>
  <c r="B815" i="11"/>
  <c r="B823" i="11"/>
  <c r="B831" i="11"/>
  <c r="B839" i="11"/>
  <c r="B847" i="11"/>
  <c r="B853" i="11"/>
  <c r="B859" i="11"/>
  <c r="B864" i="11"/>
  <c r="B869" i="11"/>
  <c r="B875" i="11"/>
  <c r="B880" i="11"/>
  <c r="B885" i="11"/>
  <c r="B891" i="11"/>
  <c r="B896" i="11"/>
  <c r="B901" i="11"/>
  <c r="B907" i="11"/>
  <c r="B912" i="11"/>
  <c r="B917" i="11"/>
  <c r="B923" i="11"/>
  <c r="B928" i="11"/>
  <c r="B933" i="11"/>
  <c r="B939" i="11"/>
  <c r="B944" i="11"/>
  <c r="B949" i="11"/>
  <c r="B955" i="11"/>
  <c r="B960" i="11"/>
  <c r="B965" i="11"/>
  <c r="B971" i="11"/>
  <c r="B976" i="11"/>
  <c r="B981" i="11"/>
  <c r="B987" i="11"/>
  <c r="B992" i="11"/>
  <c r="B997" i="11"/>
  <c r="B1003" i="11"/>
  <c r="B1008" i="11"/>
  <c r="B17" i="11"/>
  <c r="B25" i="11"/>
  <c r="B33" i="11"/>
  <c r="B41" i="11"/>
  <c r="B49" i="11"/>
  <c r="B57" i="11"/>
  <c r="B65" i="11"/>
  <c r="B73" i="11"/>
  <c r="B81" i="11"/>
  <c r="B89" i="11"/>
  <c r="B97" i="11"/>
  <c r="B105" i="11"/>
  <c r="B113" i="11"/>
  <c r="B121" i="11"/>
  <c r="B129" i="11"/>
  <c r="B137" i="11"/>
  <c r="B145" i="11"/>
  <c r="B153" i="11"/>
  <c r="B161" i="11"/>
  <c r="B169" i="11"/>
  <c r="B177" i="11"/>
  <c r="B185" i="11"/>
  <c r="B193" i="11"/>
  <c r="B201" i="11"/>
  <c r="B209" i="11"/>
  <c r="B217" i="11"/>
  <c r="B225" i="11"/>
  <c r="B233" i="11"/>
  <c r="B241" i="11"/>
  <c r="B249" i="11"/>
  <c r="B257" i="11"/>
  <c r="B265" i="11"/>
  <c r="B273" i="11"/>
  <c r="B281" i="11"/>
  <c r="B289" i="11"/>
  <c r="B297" i="11"/>
  <c r="B305" i="11"/>
  <c r="B313" i="11"/>
  <c r="B321" i="11"/>
  <c r="B329" i="11"/>
  <c r="B337" i="11"/>
  <c r="B345" i="11"/>
  <c r="B353" i="11"/>
  <c r="B361" i="11"/>
  <c r="B369" i="11"/>
  <c r="B377" i="11"/>
  <c r="B385" i="11"/>
  <c r="B393" i="11"/>
  <c r="B401" i="11"/>
  <c r="B409" i="11"/>
  <c r="B417" i="11"/>
  <c r="B425" i="11"/>
  <c r="B433" i="11"/>
  <c r="B441" i="11"/>
  <c r="B449" i="11"/>
  <c r="B457" i="11"/>
  <c r="B465" i="11"/>
  <c r="B473" i="11"/>
  <c r="B481" i="11"/>
  <c r="B489" i="11"/>
  <c r="B497" i="11"/>
  <c r="B505" i="11"/>
  <c r="B513" i="11"/>
  <c r="B521" i="11"/>
  <c r="B529" i="11"/>
  <c r="B537" i="11"/>
  <c r="B545" i="11"/>
  <c r="B553" i="11"/>
  <c r="B561" i="11"/>
  <c r="B569" i="11"/>
  <c r="B577" i="11"/>
  <c r="B585" i="11"/>
  <c r="B593" i="11"/>
  <c r="B601" i="11"/>
  <c r="B609" i="11"/>
  <c r="B617" i="11"/>
  <c r="B625" i="11"/>
  <c r="B633" i="11"/>
  <c r="B641" i="11"/>
  <c r="B649" i="11"/>
  <c r="B657" i="11"/>
  <c r="B665" i="11"/>
  <c r="B673" i="11"/>
  <c r="B681" i="11"/>
  <c r="B689" i="11"/>
  <c r="B697" i="11"/>
  <c r="B705" i="11"/>
  <c r="B713" i="11"/>
  <c r="B721" i="11"/>
  <c r="B729" i="11"/>
  <c r="B737" i="11"/>
  <c r="B745" i="11"/>
  <c r="B753" i="11"/>
  <c r="B761" i="11"/>
  <c r="B769" i="11"/>
  <c r="B777" i="11"/>
  <c r="B785" i="11"/>
  <c r="B793" i="11"/>
  <c r="B801" i="11"/>
  <c r="B809" i="11"/>
  <c r="B817" i="11"/>
  <c r="B825" i="11"/>
  <c r="B833" i="11"/>
  <c r="B841" i="11"/>
  <c r="B849" i="11"/>
  <c r="B855" i="11"/>
  <c r="B860" i="11"/>
  <c r="B865" i="11"/>
  <c r="B871" i="11"/>
  <c r="B876" i="11"/>
  <c r="B881" i="11"/>
  <c r="B887" i="11"/>
  <c r="B892" i="11"/>
  <c r="B897" i="11"/>
  <c r="B903" i="11"/>
  <c r="B908" i="11"/>
  <c r="B913" i="11"/>
  <c r="B919" i="11"/>
  <c r="B924" i="11"/>
  <c r="B929" i="11"/>
  <c r="B935" i="11"/>
  <c r="B940" i="11"/>
  <c r="B945" i="11"/>
  <c r="B951" i="11"/>
  <c r="B956" i="11"/>
  <c r="B961" i="11"/>
  <c r="B967" i="11"/>
  <c r="B972" i="11"/>
  <c r="B977" i="11"/>
  <c r="B983" i="11"/>
  <c r="B988" i="11"/>
  <c r="B993" i="11"/>
  <c r="B999" i="11"/>
  <c r="B1004" i="11"/>
  <c r="B19" i="11"/>
  <c r="B51" i="11"/>
  <c r="B83" i="11"/>
  <c r="B115" i="11"/>
  <c r="B147" i="11"/>
  <c r="B179" i="11"/>
  <c r="B211" i="11"/>
  <c r="B243" i="11"/>
  <c r="B275" i="11"/>
  <c r="B307" i="11"/>
  <c r="B339" i="11"/>
  <c r="B371" i="11"/>
  <c r="B403" i="11"/>
  <c r="B435" i="11"/>
  <c r="B467" i="11"/>
  <c r="B499" i="11"/>
  <c r="B531" i="11"/>
  <c r="B563" i="11"/>
  <c r="B595" i="11"/>
  <c r="B627" i="11"/>
  <c r="B659" i="11"/>
  <c r="B691" i="11"/>
  <c r="B723" i="11"/>
  <c r="B755" i="11"/>
  <c r="B787" i="11"/>
  <c r="B819" i="11"/>
  <c r="B851" i="11"/>
  <c r="B872" i="11"/>
  <c r="B893" i="11"/>
  <c r="B915" i="11"/>
  <c r="B936" i="11"/>
  <c r="B957" i="11"/>
  <c r="B979" i="11"/>
  <c r="B1000" i="11"/>
  <c r="B27" i="11"/>
  <c r="B59" i="11"/>
  <c r="B91" i="11"/>
  <c r="B123" i="11"/>
  <c r="B155" i="11"/>
  <c r="B187" i="11"/>
  <c r="B219" i="11"/>
  <c r="B251" i="11"/>
  <c r="B283" i="11"/>
  <c r="B315" i="11"/>
  <c r="B347" i="11"/>
  <c r="B379" i="11"/>
  <c r="B411" i="11"/>
  <c r="B443" i="11"/>
  <c r="B475" i="11"/>
  <c r="B507" i="11"/>
  <c r="B539" i="11"/>
  <c r="B571" i="11"/>
  <c r="B603" i="11"/>
  <c r="B635" i="11"/>
  <c r="B667" i="11"/>
  <c r="B699" i="11"/>
  <c r="B731" i="11"/>
  <c r="B763" i="11"/>
  <c r="B795" i="11"/>
  <c r="B827" i="11"/>
  <c r="B856" i="11"/>
  <c r="B877" i="11"/>
  <c r="B899" i="11"/>
  <c r="B920" i="11"/>
  <c r="B941" i="11"/>
  <c r="B963" i="11"/>
  <c r="B984" i="11"/>
  <c r="B1005" i="11"/>
  <c r="B35" i="11"/>
  <c r="B67" i="11"/>
  <c r="B99" i="11"/>
  <c r="B131" i="11"/>
  <c r="B163" i="11"/>
  <c r="B195" i="11"/>
  <c r="B227" i="11"/>
  <c r="B259" i="11"/>
  <c r="B291" i="11"/>
  <c r="B323" i="11"/>
  <c r="B355" i="11"/>
  <c r="B387" i="11"/>
  <c r="B419" i="11"/>
  <c r="B451" i="11"/>
  <c r="B483" i="11"/>
  <c r="B515" i="11"/>
  <c r="B547" i="11"/>
  <c r="B579" i="11"/>
  <c r="B611" i="11"/>
  <c r="B643" i="11"/>
  <c r="B675" i="11"/>
  <c r="B707" i="11"/>
  <c r="B739" i="11"/>
  <c r="B771" i="11"/>
  <c r="B803" i="11"/>
  <c r="B835" i="11"/>
  <c r="B861" i="11"/>
  <c r="B883" i="11"/>
  <c r="B904" i="11"/>
  <c r="B925" i="11"/>
  <c r="B947" i="11"/>
  <c r="B968" i="11"/>
  <c r="B989" i="11"/>
  <c r="B107" i="11"/>
  <c r="B235" i="11"/>
  <c r="B363" i="11"/>
  <c r="B491" i="11"/>
  <c r="B619" i="11"/>
  <c r="B747" i="11"/>
  <c r="B867" i="11"/>
  <c r="B952" i="11"/>
  <c r="B11" i="11"/>
  <c r="B139" i="11"/>
  <c r="B267" i="11"/>
  <c r="B395" i="11"/>
  <c r="B523" i="11"/>
  <c r="B651" i="11"/>
  <c r="B779" i="11"/>
  <c r="B888" i="11"/>
  <c r="B973" i="11"/>
  <c r="B75" i="11"/>
  <c r="B203" i="11"/>
  <c r="B331" i="11"/>
  <c r="B459" i="11"/>
  <c r="B587" i="11"/>
  <c r="B715" i="11"/>
  <c r="B843" i="11"/>
  <c r="B931" i="11"/>
  <c r="B427" i="11"/>
  <c r="B909" i="11"/>
  <c r="AG304" i="11"/>
  <c r="AG306" i="11"/>
  <c r="AG308" i="11"/>
  <c r="AG310" i="11"/>
  <c r="AG312" i="11"/>
  <c r="AG314" i="11"/>
  <c r="AG316" i="11"/>
  <c r="AG318" i="11"/>
  <c r="AG320" i="11"/>
  <c r="AG322" i="11"/>
  <c r="AG324" i="11"/>
  <c r="AG326" i="11"/>
  <c r="AG328" i="11"/>
  <c r="AG330" i="11"/>
  <c r="AG332" i="11"/>
  <c r="AG334" i="11"/>
  <c r="AG336" i="11"/>
  <c r="AG338" i="11"/>
  <c r="AG340" i="11"/>
  <c r="AG342" i="11"/>
  <c r="AG344" i="11"/>
  <c r="AG346" i="11"/>
  <c r="AG348" i="11"/>
  <c r="AG350" i="11"/>
  <c r="AG352" i="11"/>
  <c r="AG354" i="11"/>
  <c r="AG356" i="11"/>
  <c r="AG358" i="11"/>
  <c r="AG360" i="11"/>
  <c r="AG362" i="11"/>
  <c r="AG364" i="11"/>
  <c r="AG366" i="11"/>
  <c r="AG368" i="11"/>
  <c r="AG370" i="11"/>
  <c r="AG372" i="11"/>
  <c r="AG374" i="11"/>
  <c r="AG376" i="11"/>
  <c r="AG378" i="11"/>
  <c r="AG380" i="11"/>
  <c r="AG382" i="11"/>
  <c r="AG384" i="11"/>
  <c r="AG386" i="11"/>
  <c r="AG388" i="11"/>
  <c r="AG390" i="11"/>
  <c r="AG392" i="11"/>
  <c r="AG394" i="11"/>
  <c r="AG396" i="11"/>
  <c r="AG398" i="11"/>
  <c r="AG400" i="11"/>
  <c r="AG402" i="11"/>
  <c r="AG404" i="11"/>
  <c r="AG406" i="11"/>
  <c r="AG408" i="11"/>
  <c r="AG410" i="11"/>
  <c r="AG412" i="11"/>
  <c r="AG414" i="11"/>
  <c r="AG416" i="11"/>
  <c r="AG418" i="11"/>
  <c r="AG420" i="11"/>
  <c r="AG422" i="11"/>
  <c r="AG424" i="11"/>
  <c r="AG426" i="11"/>
  <c r="AG428" i="11"/>
  <c r="AG430" i="11"/>
  <c r="AG432" i="11"/>
  <c r="AG434" i="11"/>
  <c r="AG436" i="11"/>
  <c r="AG438" i="11"/>
  <c r="AG440" i="11"/>
  <c r="AG442" i="11"/>
  <c r="AG444" i="11"/>
  <c r="AG446" i="11"/>
  <c r="AG448" i="11"/>
  <c r="AG450" i="11"/>
  <c r="AG452" i="11"/>
  <c r="AG454" i="11"/>
  <c r="AG456" i="11"/>
  <c r="AG458" i="11"/>
  <c r="AG460" i="11"/>
  <c r="AG462" i="11"/>
  <c r="AG464" i="11"/>
  <c r="AG466" i="11"/>
  <c r="AG468" i="11"/>
  <c r="AG470" i="11"/>
  <c r="AG472" i="11"/>
  <c r="AG474" i="11"/>
  <c r="AG476" i="11"/>
  <c r="AG478" i="11"/>
  <c r="AG480" i="11"/>
  <c r="AG482" i="11"/>
  <c r="AG484" i="11"/>
  <c r="AG486" i="11"/>
  <c r="AG488" i="11"/>
  <c r="AG490" i="11"/>
  <c r="AG492" i="11"/>
  <c r="AG494" i="11"/>
  <c r="AG496" i="11"/>
  <c r="AG498" i="11"/>
  <c r="AG500" i="11"/>
  <c r="AG502" i="11"/>
  <c r="AG504" i="11"/>
  <c r="AG506" i="11"/>
  <c r="AG508" i="11"/>
  <c r="AG510" i="11"/>
  <c r="AG512" i="11"/>
  <c r="AG514" i="11"/>
  <c r="AG516" i="11"/>
  <c r="AG518" i="11"/>
  <c r="AG520" i="11"/>
  <c r="AG522" i="11"/>
  <c r="AG524" i="11"/>
  <c r="AG526" i="11"/>
  <c r="AG528" i="11"/>
  <c r="AG530" i="11"/>
  <c r="AG532" i="11"/>
  <c r="AG534" i="11"/>
  <c r="AG536" i="11"/>
  <c r="AG538" i="11"/>
  <c r="AG540" i="11"/>
  <c r="AG542" i="11"/>
  <c r="AG544" i="11"/>
  <c r="AG546" i="11"/>
  <c r="AG548" i="11"/>
  <c r="AG550" i="11"/>
  <c r="AG552" i="11"/>
  <c r="AG554" i="11"/>
  <c r="AG556" i="11"/>
  <c r="AG558" i="11"/>
  <c r="AG560" i="11"/>
  <c r="AG562" i="11"/>
  <c r="AG564" i="11"/>
  <c r="AG566" i="11"/>
  <c r="AG568" i="11"/>
  <c r="AG570" i="11"/>
  <c r="AG572" i="11"/>
  <c r="AG574" i="11"/>
  <c r="AG576" i="11"/>
  <c r="AG578" i="11"/>
  <c r="AG580" i="11"/>
  <c r="AG582" i="11"/>
  <c r="AG584" i="11"/>
  <c r="AG586" i="11"/>
  <c r="AG588" i="11"/>
  <c r="AG590" i="11"/>
  <c r="AG592" i="11"/>
  <c r="AG594" i="11"/>
  <c r="AG596" i="11"/>
  <c r="AG598" i="11"/>
  <c r="AG600" i="11"/>
  <c r="AG602" i="11"/>
  <c r="AG604" i="11"/>
  <c r="AG606" i="11"/>
  <c r="AG608" i="11"/>
  <c r="AG610" i="11"/>
  <c r="AG612" i="11"/>
  <c r="AG614" i="11"/>
  <c r="AG616" i="11"/>
  <c r="AG618" i="11"/>
  <c r="AG620" i="11"/>
  <c r="AG622" i="11"/>
  <c r="AG624" i="11"/>
  <c r="AG626" i="11"/>
  <c r="AG628" i="11"/>
  <c r="AG630" i="11"/>
  <c r="AG632" i="11"/>
  <c r="AG634" i="11"/>
  <c r="AG636" i="11"/>
  <c r="AG638" i="11"/>
  <c r="AG640" i="11"/>
  <c r="AG642" i="11"/>
  <c r="AG644" i="11"/>
  <c r="AG646" i="11"/>
  <c r="AG648" i="11"/>
  <c r="AG650" i="11"/>
  <c r="AG652" i="11"/>
  <c r="AG654" i="11"/>
  <c r="AG656" i="11"/>
  <c r="AG658" i="11"/>
  <c r="AG660" i="11"/>
  <c r="AG662" i="11"/>
  <c r="AG664" i="11"/>
  <c r="AG666" i="11"/>
  <c r="AG668" i="11"/>
  <c r="AG670" i="11"/>
  <c r="AG672" i="11"/>
  <c r="AG674" i="11"/>
  <c r="AG676" i="11"/>
  <c r="AG678" i="11"/>
  <c r="AG680" i="11"/>
  <c r="AG682" i="11"/>
  <c r="AG684" i="11"/>
  <c r="AG686" i="11"/>
  <c r="AG688" i="11"/>
  <c r="AG690" i="11"/>
  <c r="AG692" i="11"/>
  <c r="AG694" i="11"/>
  <c r="AG696" i="11"/>
  <c r="AG698" i="11"/>
  <c r="AG700" i="11"/>
  <c r="AG702" i="11"/>
  <c r="AG704" i="11"/>
  <c r="AG706" i="11"/>
  <c r="AG708" i="11"/>
  <c r="AG710" i="11"/>
  <c r="AG712" i="11"/>
  <c r="AG714" i="11"/>
  <c r="AG716" i="11"/>
  <c r="AG718" i="11"/>
  <c r="AG720" i="11"/>
  <c r="AG722" i="11"/>
  <c r="AG724" i="11"/>
  <c r="AG726" i="11"/>
  <c r="AG728" i="11"/>
  <c r="AG730" i="11"/>
  <c r="AG732" i="11"/>
  <c r="AG734" i="11"/>
  <c r="AG736" i="11"/>
  <c r="AG738" i="11"/>
  <c r="AG740" i="11"/>
  <c r="AG742" i="11"/>
  <c r="AG744" i="11"/>
  <c r="AG746" i="11"/>
  <c r="AG748" i="11"/>
  <c r="AG750" i="11"/>
  <c r="AG752" i="11"/>
  <c r="AG754" i="11"/>
  <c r="AG756" i="11"/>
  <c r="AG758" i="11"/>
  <c r="AG760" i="11"/>
  <c r="AG762" i="11"/>
  <c r="AG764" i="11"/>
  <c r="AG766" i="11"/>
  <c r="AG768" i="11"/>
  <c r="AG770" i="11"/>
  <c r="AG772" i="11"/>
  <c r="AG774" i="11"/>
  <c r="AG776" i="11"/>
  <c r="AG778" i="11"/>
  <c r="AG780" i="11"/>
  <c r="AG782" i="11"/>
  <c r="AG784" i="11"/>
  <c r="AG786" i="11"/>
  <c r="AG788" i="11"/>
  <c r="AG790" i="11"/>
  <c r="AG792" i="11"/>
  <c r="AG794" i="11"/>
  <c r="AG796" i="11"/>
  <c r="AG798" i="11"/>
  <c r="AG800" i="11"/>
  <c r="AG802" i="11"/>
  <c r="AG804" i="11"/>
  <c r="AG806" i="11"/>
  <c r="AG808" i="11"/>
  <c r="AG810" i="11"/>
  <c r="AG812" i="11"/>
  <c r="AG814" i="11"/>
  <c r="AG816" i="11"/>
  <c r="AG818" i="11"/>
  <c r="AG820" i="11"/>
  <c r="AG822" i="11"/>
  <c r="AG824" i="11"/>
  <c r="AG826" i="11"/>
  <c r="AG828" i="11"/>
  <c r="AG830" i="11"/>
  <c r="AG832" i="11"/>
  <c r="AG834" i="11"/>
  <c r="AG836" i="11"/>
  <c r="AG838" i="11"/>
  <c r="AG840" i="11"/>
  <c r="AG842" i="11"/>
  <c r="AG844" i="11"/>
  <c r="AG846" i="11"/>
  <c r="AG848" i="11"/>
  <c r="AG850" i="11"/>
  <c r="AG852" i="11"/>
  <c r="AG854" i="11"/>
  <c r="AG856" i="11"/>
  <c r="AG858" i="11"/>
  <c r="AG860" i="11"/>
  <c r="AG862" i="11"/>
  <c r="AG864" i="11"/>
  <c r="AG866" i="11"/>
  <c r="AG868" i="11"/>
  <c r="AG870" i="11"/>
  <c r="AG872" i="11"/>
  <c r="AG874" i="11"/>
  <c r="AG876" i="11"/>
  <c r="AG878" i="11"/>
  <c r="AG880" i="11"/>
  <c r="AG882" i="11"/>
  <c r="AG884" i="11"/>
  <c r="AG886" i="11"/>
  <c r="AG888" i="11"/>
  <c r="AG890" i="11"/>
  <c r="AG892" i="11"/>
  <c r="AG894" i="11"/>
  <c r="AG896" i="11"/>
  <c r="AG898" i="11"/>
  <c r="AG900" i="11"/>
  <c r="AG902" i="11"/>
  <c r="AG904" i="11"/>
  <c r="AG906" i="11"/>
  <c r="AG908" i="11"/>
  <c r="AG910" i="11"/>
  <c r="AG912" i="11"/>
  <c r="AG914" i="11"/>
  <c r="AG916" i="11"/>
  <c r="AG918" i="11"/>
  <c r="AG920" i="11"/>
  <c r="AG922" i="11"/>
  <c r="AG924" i="11"/>
  <c r="AG926" i="11"/>
  <c r="AG928" i="11"/>
  <c r="AG930" i="11"/>
  <c r="AG932" i="11"/>
  <c r="AG934" i="11"/>
  <c r="AG936" i="11"/>
  <c r="AG938" i="11"/>
  <c r="AG940" i="11"/>
  <c r="AG942" i="11"/>
  <c r="AG944" i="11"/>
  <c r="AG946" i="11"/>
  <c r="AG948" i="11"/>
  <c r="AG950" i="11"/>
  <c r="AG952" i="11"/>
  <c r="AG954" i="11"/>
  <c r="AG956" i="11"/>
  <c r="AG958" i="11"/>
  <c r="AG960" i="11"/>
  <c r="AG962" i="11"/>
  <c r="AG964" i="11"/>
  <c r="AG966" i="11"/>
  <c r="AG968" i="11"/>
  <c r="AG970" i="11"/>
  <c r="AG972" i="11"/>
  <c r="AG974" i="11"/>
  <c r="AG976" i="11"/>
  <c r="AG978" i="11"/>
  <c r="AG980" i="11"/>
  <c r="AG982" i="11"/>
  <c r="AG984" i="11"/>
  <c r="AG986" i="11"/>
  <c r="AG988" i="11"/>
  <c r="AG990" i="11"/>
  <c r="AG992" i="11"/>
  <c r="AG994" i="11"/>
  <c r="AG996" i="11"/>
  <c r="AG998" i="11"/>
  <c r="AG1000" i="11"/>
  <c r="AG1002" i="11"/>
  <c r="AG1004" i="11"/>
  <c r="AG1006" i="11"/>
  <c r="AG1008" i="11"/>
  <c r="Q1007" i="11"/>
  <c r="Q1005" i="11"/>
  <c r="Q1003" i="11"/>
  <c r="Q1001" i="11"/>
  <c r="Q999" i="11"/>
  <c r="Q997" i="11"/>
  <c r="Q995" i="11"/>
  <c r="Q993" i="11"/>
  <c r="Q991" i="11"/>
  <c r="Q989" i="11"/>
  <c r="Q987" i="11"/>
  <c r="Q985" i="11"/>
  <c r="Q983" i="11"/>
  <c r="Q981" i="11"/>
  <c r="Q979" i="11"/>
  <c r="Q977" i="11"/>
  <c r="Q975" i="11"/>
  <c r="Q973" i="11"/>
  <c r="Q971" i="11"/>
  <c r="Q969" i="11"/>
  <c r="Q967" i="11"/>
  <c r="Q965" i="11"/>
  <c r="Q963" i="11"/>
  <c r="Q961" i="11"/>
  <c r="Q959" i="11"/>
  <c r="Q957" i="11"/>
  <c r="Q955" i="11"/>
  <c r="Q953" i="11"/>
  <c r="Q951" i="11"/>
  <c r="Q949" i="11"/>
  <c r="Q947" i="11"/>
  <c r="Q945" i="11"/>
  <c r="Q943" i="11"/>
  <c r="Q941" i="11"/>
  <c r="Q939" i="11"/>
  <c r="Q937" i="11"/>
  <c r="Q935" i="11"/>
  <c r="Q933" i="11"/>
  <c r="Q931" i="11"/>
  <c r="Q929" i="11"/>
  <c r="Q927" i="11"/>
  <c r="Q925" i="11"/>
  <c r="Q923" i="11"/>
  <c r="Q921" i="11"/>
  <c r="Q919" i="11"/>
  <c r="Q917" i="11"/>
  <c r="Q915" i="11"/>
  <c r="Q913" i="11"/>
  <c r="Q911" i="11"/>
  <c r="Q909" i="11"/>
  <c r="Q907" i="11"/>
  <c r="Q905" i="11"/>
  <c r="Q903" i="11"/>
  <c r="Q901" i="11"/>
  <c r="Q899" i="11"/>
  <c r="Q897" i="11"/>
  <c r="Q895" i="11"/>
  <c r="Q893" i="11"/>
  <c r="Q891" i="11"/>
  <c r="Q889" i="11"/>
  <c r="Q887" i="11"/>
  <c r="Q885" i="11"/>
  <c r="Q883" i="11"/>
  <c r="Q881" i="11"/>
  <c r="Q879" i="11"/>
  <c r="Q877" i="11"/>
  <c r="Q875" i="11"/>
  <c r="Q873" i="11"/>
  <c r="Q871" i="11"/>
  <c r="Q869" i="11"/>
  <c r="Q867" i="11"/>
  <c r="Q865" i="11"/>
  <c r="Q863" i="11"/>
  <c r="Q861" i="11"/>
  <c r="Q859" i="11"/>
  <c r="Q857" i="11"/>
  <c r="Q855" i="11"/>
  <c r="Q853" i="11"/>
  <c r="Q851" i="11"/>
  <c r="Q849" i="11"/>
  <c r="Q847" i="11"/>
  <c r="Q845" i="11"/>
  <c r="Q843" i="11"/>
  <c r="Q841" i="11"/>
  <c r="Q839" i="11"/>
  <c r="Q837" i="11"/>
  <c r="Q835" i="11"/>
  <c r="Q833" i="11"/>
  <c r="Q831" i="11"/>
  <c r="Q829" i="11"/>
  <c r="Q827" i="11"/>
  <c r="Q825" i="11"/>
  <c r="Q823" i="11"/>
  <c r="Q821" i="11"/>
  <c r="Q819" i="11"/>
  <c r="Q817" i="11"/>
  <c r="Q815" i="11"/>
  <c r="Q813" i="11"/>
  <c r="Q811" i="11"/>
  <c r="Q809" i="11"/>
  <c r="Q807" i="11"/>
  <c r="Q805" i="11"/>
  <c r="Q803" i="11"/>
  <c r="Q801" i="11"/>
  <c r="Q799" i="11"/>
  <c r="Q797" i="11"/>
  <c r="Q795" i="11"/>
  <c r="Q793" i="11"/>
  <c r="Q791" i="11"/>
  <c r="Q789" i="11"/>
  <c r="Q787" i="11"/>
  <c r="Q785" i="11"/>
  <c r="Q783" i="11"/>
  <c r="Q781" i="11"/>
  <c r="Q779" i="11"/>
  <c r="Q777" i="11"/>
  <c r="Q775" i="11"/>
  <c r="Q773" i="11"/>
  <c r="Q771" i="11"/>
  <c r="Q769" i="11"/>
  <c r="Q767" i="11"/>
  <c r="Q765" i="11"/>
  <c r="Q763" i="11"/>
  <c r="Q761" i="11"/>
  <c r="Q759" i="11"/>
  <c r="Q757" i="11"/>
  <c r="Q755" i="11"/>
  <c r="Q753" i="11"/>
  <c r="Q751" i="11"/>
  <c r="Q749" i="11"/>
  <c r="Q747" i="11"/>
  <c r="Q745" i="11"/>
  <c r="Q743" i="11"/>
  <c r="Q741" i="11"/>
  <c r="Q739" i="11"/>
  <c r="Q737" i="11"/>
  <c r="Q735" i="11"/>
  <c r="Q733" i="11"/>
  <c r="Q731" i="11"/>
  <c r="Q729" i="11"/>
  <c r="Q727" i="11"/>
  <c r="Q725" i="11"/>
  <c r="Q723" i="11"/>
  <c r="Q721" i="11"/>
  <c r="Q719" i="11"/>
  <c r="Q717" i="11"/>
  <c r="Q715" i="11"/>
  <c r="Q713" i="11"/>
  <c r="Q711" i="11"/>
  <c r="Q709" i="11"/>
  <c r="Q707" i="11"/>
  <c r="Q705" i="11"/>
  <c r="Q703" i="11"/>
  <c r="Q701" i="11"/>
  <c r="Q699" i="11"/>
  <c r="Q697" i="11"/>
  <c r="Q695" i="11"/>
  <c r="Q693" i="11"/>
  <c r="Q691" i="11"/>
  <c r="Q689" i="11"/>
  <c r="Q687" i="11"/>
  <c r="Q685" i="11"/>
  <c r="Q683" i="11"/>
  <c r="Q681" i="11"/>
  <c r="Q679" i="11"/>
  <c r="Q677" i="11"/>
  <c r="Q675" i="11"/>
  <c r="Q673" i="11"/>
  <c r="Q671" i="11"/>
  <c r="Q669" i="11"/>
  <c r="Q667" i="11"/>
  <c r="B43" i="11"/>
  <c r="B555" i="11"/>
  <c r="B995" i="11"/>
  <c r="B683" i="11"/>
  <c r="AG309" i="11"/>
  <c r="AG317" i="11"/>
  <c r="AG325" i="11"/>
  <c r="AG333" i="11"/>
  <c r="AG341" i="11"/>
  <c r="AG349" i="11"/>
  <c r="AG357" i="11"/>
  <c r="AG365" i="11"/>
  <c r="AG373" i="11"/>
  <c r="AG381" i="11"/>
  <c r="AG389" i="11"/>
  <c r="AG397" i="11"/>
  <c r="AG405" i="11"/>
  <c r="AG413" i="11"/>
  <c r="AG421" i="11"/>
  <c r="AG429" i="11"/>
  <c r="AG437" i="11"/>
  <c r="AG445" i="11"/>
  <c r="AG453" i="11"/>
  <c r="AG461" i="11"/>
  <c r="AG469" i="11"/>
  <c r="AG477" i="11"/>
  <c r="AG485" i="11"/>
  <c r="AG493" i="11"/>
  <c r="AG501" i="11"/>
  <c r="AG509" i="11"/>
  <c r="AG517" i="11"/>
  <c r="AG525" i="11"/>
  <c r="AG533" i="11"/>
  <c r="AG541" i="11"/>
  <c r="AG549" i="11"/>
  <c r="AG557" i="11"/>
  <c r="AG565" i="11"/>
  <c r="AG573" i="11"/>
  <c r="AG581" i="11"/>
  <c r="AG589" i="11"/>
  <c r="AG597" i="11"/>
  <c r="AG605" i="11"/>
  <c r="AG613" i="11"/>
  <c r="AG621" i="11"/>
  <c r="AG629" i="11"/>
  <c r="AG637" i="11"/>
  <c r="AG645" i="11"/>
  <c r="AG653" i="11"/>
  <c r="AG661" i="11"/>
  <c r="AG669" i="11"/>
  <c r="AG677" i="11"/>
  <c r="AG685" i="11"/>
  <c r="AG693" i="11"/>
  <c r="AG701" i="11"/>
  <c r="AG709" i="11"/>
  <c r="AG717" i="11"/>
  <c r="AG725" i="11"/>
  <c r="AG733" i="11"/>
  <c r="AG741" i="11"/>
  <c r="AG749" i="11"/>
  <c r="AG757" i="11"/>
  <c r="AG765" i="11"/>
  <c r="AG773" i="11"/>
  <c r="AG781" i="11"/>
  <c r="AG789" i="11"/>
  <c r="AG797" i="11"/>
  <c r="AG805" i="11"/>
  <c r="AG813" i="11"/>
  <c r="AG821" i="11"/>
  <c r="AG829" i="11"/>
  <c r="AG837" i="11"/>
  <c r="AG845" i="11"/>
  <c r="AG853" i="11"/>
  <c r="AG861" i="11"/>
  <c r="AG869" i="11"/>
  <c r="AG877" i="11"/>
  <c r="AG885" i="11"/>
  <c r="AG893" i="11"/>
  <c r="AG901" i="11"/>
  <c r="AG909" i="11"/>
  <c r="AG917" i="11"/>
  <c r="AG925" i="11"/>
  <c r="AG933" i="11"/>
  <c r="AG941" i="11"/>
  <c r="AG949" i="11"/>
  <c r="AG957" i="11"/>
  <c r="AG965" i="11"/>
  <c r="AG973" i="11"/>
  <c r="AG981" i="11"/>
  <c r="AG989" i="11"/>
  <c r="AG997" i="11"/>
  <c r="AG1005" i="11"/>
  <c r="R1006" i="11"/>
  <c r="Q1004" i="11"/>
  <c r="R1001" i="11"/>
  <c r="R998" i="11"/>
  <c r="Q996" i="11"/>
  <c r="R993" i="11"/>
  <c r="R990" i="11"/>
  <c r="Q988" i="11"/>
  <c r="R985" i="11"/>
  <c r="R982" i="11"/>
  <c r="Q980" i="11"/>
  <c r="R977" i="11"/>
  <c r="R974" i="11"/>
  <c r="Q972" i="11"/>
  <c r="R969" i="11"/>
  <c r="R966" i="11"/>
  <c r="Q964" i="11"/>
  <c r="R961" i="11"/>
  <c r="R958" i="11"/>
  <c r="Q956" i="11"/>
  <c r="R953" i="11"/>
  <c r="R950" i="11"/>
  <c r="Q948" i="11"/>
  <c r="R945" i="11"/>
  <c r="R942" i="11"/>
  <c r="Q940" i="11"/>
  <c r="R937" i="11"/>
  <c r="R934" i="11"/>
  <c r="Q932" i="11"/>
  <c r="R929" i="11"/>
  <c r="R926" i="11"/>
  <c r="Q924" i="11"/>
  <c r="R921" i="11"/>
  <c r="R918" i="11"/>
  <c r="Q916" i="11"/>
  <c r="R913" i="11"/>
  <c r="R910" i="11"/>
  <c r="Q908" i="11"/>
  <c r="R905" i="11"/>
  <c r="R902" i="11"/>
  <c r="Q900" i="11"/>
  <c r="R897" i="11"/>
  <c r="R894" i="11"/>
  <c r="Q892" i="11"/>
  <c r="R889" i="11"/>
  <c r="R886" i="11"/>
  <c r="Q884" i="11"/>
  <c r="R881" i="11"/>
  <c r="R878" i="11"/>
  <c r="Q876" i="11"/>
  <c r="R873" i="11"/>
  <c r="R870" i="11"/>
  <c r="Q868" i="11"/>
  <c r="R865" i="11"/>
  <c r="R862" i="11"/>
  <c r="Q860" i="11"/>
  <c r="R857" i="11"/>
  <c r="R854" i="11"/>
  <c r="Q852" i="11"/>
  <c r="R849" i="11"/>
  <c r="R846" i="11"/>
  <c r="Q844" i="11"/>
  <c r="R841" i="11"/>
  <c r="R838" i="11"/>
  <c r="Q836" i="11"/>
  <c r="R833" i="11"/>
  <c r="R830" i="11"/>
  <c r="Q828" i="11"/>
  <c r="R825" i="11"/>
  <c r="R822" i="11"/>
  <c r="Q820" i="11"/>
  <c r="R817" i="11"/>
  <c r="R814" i="11"/>
  <c r="Q812" i="11"/>
  <c r="R809" i="11"/>
  <c r="R806" i="11"/>
  <c r="Q804" i="11"/>
  <c r="R801" i="11"/>
  <c r="R798" i="11"/>
  <c r="Q796" i="11"/>
  <c r="R793" i="11"/>
  <c r="R790" i="11"/>
  <c r="Q788" i="11"/>
  <c r="R785" i="11"/>
  <c r="R782" i="11"/>
  <c r="Q780" i="11"/>
  <c r="R777" i="11"/>
  <c r="R774" i="11"/>
  <c r="Q772" i="11"/>
  <c r="R769" i="11"/>
  <c r="R766" i="11"/>
  <c r="Q764" i="11"/>
  <c r="R761" i="11"/>
  <c r="R758" i="11"/>
  <c r="Q756" i="11"/>
  <c r="R753" i="11"/>
  <c r="R750" i="11"/>
  <c r="Q748" i="11"/>
  <c r="R745" i="11"/>
  <c r="R742" i="11"/>
  <c r="Q740" i="11"/>
  <c r="R737" i="11"/>
  <c r="R734" i="11"/>
  <c r="Q732" i="11"/>
  <c r="R729" i="11"/>
  <c r="R726" i="11"/>
  <c r="Q724" i="11"/>
  <c r="R721" i="11"/>
  <c r="R718" i="11"/>
  <c r="Q716" i="11"/>
  <c r="R713" i="11"/>
  <c r="R710" i="11"/>
  <c r="Q708" i="11"/>
  <c r="R705" i="11"/>
  <c r="R702" i="11"/>
  <c r="Q700" i="11"/>
  <c r="R697" i="11"/>
  <c r="R694" i="11"/>
  <c r="Q692" i="11"/>
  <c r="R689" i="11"/>
  <c r="R686" i="11"/>
  <c r="Q684" i="11"/>
  <c r="R681" i="11"/>
  <c r="R678" i="11"/>
  <c r="Q676" i="11"/>
  <c r="R673" i="11"/>
  <c r="R670" i="11"/>
  <c r="Q668" i="11"/>
  <c r="R665" i="11"/>
  <c r="R663" i="11"/>
  <c r="R661" i="11"/>
  <c r="R659" i="11"/>
  <c r="R657" i="11"/>
  <c r="R655" i="11"/>
  <c r="R653" i="11"/>
  <c r="R651" i="11"/>
  <c r="R649" i="11"/>
  <c r="R647" i="11"/>
  <c r="R645" i="11"/>
  <c r="R643" i="11"/>
  <c r="R641" i="11"/>
  <c r="R639" i="11"/>
  <c r="R637" i="11"/>
  <c r="R635" i="11"/>
  <c r="R633" i="11"/>
  <c r="R631" i="11"/>
  <c r="R629" i="11"/>
  <c r="R627" i="11"/>
  <c r="R625" i="11"/>
  <c r="R623" i="11"/>
  <c r="R621" i="11"/>
  <c r="R619" i="11"/>
  <c r="R617" i="11"/>
  <c r="R615" i="11"/>
  <c r="R613" i="11"/>
  <c r="R611" i="11"/>
  <c r="R609" i="11"/>
  <c r="R607" i="11"/>
  <c r="R605" i="11"/>
  <c r="R603" i="11"/>
  <c r="R601" i="11"/>
  <c r="R599" i="11"/>
  <c r="R597" i="11"/>
  <c r="R595" i="11"/>
  <c r="R593" i="11"/>
  <c r="R591" i="11"/>
  <c r="R589" i="11"/>
  <c r="R587" i="11"/>
  <c r="R585" i="11"/>
  <c r="R583" i="11"/>
  <c r="R581" i="11"/>
  <c r="R579" i="11"/>
  <c r="R577" i="11"/>
  <c r="R575" i="11"/>
  <c r="R573" i="11"/>
  <c r="R571" i="11"/>
  <c r="R569" i="11"/>
  <c r="R567" i="11"/>
  <c r="R565" i="11"/>
  <c r="R563" i="11"/>
  <c r="R561" i="11"/>
  <c r="R559" i="11"/>
  <c r="R557" i="11"/>
  <c r="R555" i="11"/>
  <c r="R553" i="11"/>
  <c r="R551" i="11"/>
  <c r="R549" i="11"/>
  <c r="R547" i="11"/>
  <c r="R545" i="11"/>
  <c r="R543" i="11"/>
  <c r="R541" i="11"/>
  <c r="R539" i="11"/>
  <c r="R537" i="11"/>
  <c r="R535" i="11"/>
  <c r="R533" i="11"/>
  <c r="R531" i="11"/>
  <c r="R529" i="11"/>
  <c r="R527" i="11"/>
  <c r="R525" i="11"/>
  <c r="R523" i="11"/>
  <c r="R521" i="11"/>
  <c r="R519" i="11"/>
  <c r="R517" i="11"/>
  <c r="R515" i="11"/>
  <c r="R513" i="11"/>
  <c r="R511" i="11"/>
  <c r="R509" i="11"/>
  <c r="R507" i="11"/>
  <c r="R505" i="11"/>
  <c r="R503" i="11"/>
  <c r="R501" i="11"/>
  <c r="R499" i="11"/>
  <c r="R497" i="11"/>
  <c r="R495" i="11"/>
  <c r="R493" i="11"/>
  <c r="R491" i="11"/>
  <c r="R489" i="11"/>
  <c r="R487" i="11"/>
  <c r="R485" i="11"/>
  <c r="R483" i="11"/>
  <c r="R481" i="11"/>
  <c r="R479" i="11"/>
  <c r="R477" i="11"/>
  <c r="R475" i="11"/>
  <c r="R473" i="11"/>
  <c r="R471" i="11"/>
  <c r="R469" i="11"/>
  <c r="R467" i="11"/>
  <c r="R465" i="11"/>
  <c r="R463" i="11"/>
  <c r="R461" i="11"/>
  <c r="R459" i="11"/>
  <c r="R457" i="11"/>
  <c r="R455" i="11"/>
  <c r="R453" i="11"/>
  <c r="R451" i="11"/>
  <c r="R449" i="11"/>
  <c r="R447" i="11"/>
  <c r="R445" i="11"/>
  <c r="R443" i="11"/>
  <c r="R441" i="11"/>
  <c r="R439" i="11"/>
  <c r="R437" i="11"/>
  <c r="R435" i="11"/>
  <c r="R433" i="11"/>
  <c r="R431" i="11"/>
  <c r="R429" i="11"/>
  <c r="R427" i="11"/>
  <c r="R425" i="11"/>
  <c r="R423" i="11"/>
  <c r="R421" i="11"/>
  <c r="R419" i="11"/>
  <c r="R417" i="11"/>
  <c r="R415" i="11"/>
  <c r="R413" i="11"/>
  <c r="R411" i="11"/>
  <c r="R409" i="11"/>
  <c r="R407" i="11"/>
  <c r="R405" i="11"/>
  <c r="R403" i="11"/>
  <c r="R401" i="11"/>
  <c r="R399" i="11"/>
  <c r="R397" i="11"/>
  <c r="R395" i="11"/>
  <c r="R393" i="11"/>
  <c r="R391" i="11"/>
  <c r="R389" i="11"/>
  <c r="R387" i="11"/>
  <c r="R385" i="11"/>
  <c r="R383" i="11"/>
  <c r="R381" i="11"/>
  <c r="R379" i="11"/>
  <c r="R377" i="11"/>
  <c r="R375" i="11"/>
  <c r="R373" i="11"/>
  <c r="R371" i="11"/>
  <c r="R369" i="11"/>
  <c r="R367" i="11"/>
  <c r="R365" i="11"/>
  <c r="R363" i="11"/>
  <c r="R361" i="11"/>
  <c r="R359" i="11"/>
  <c r="R357" i="11"/>
  <c r="R355" i="11"/>
  <c r="R353" i="11"/>
  <c r="R351" i="11"/>
  <c r="R349" i="11"/>
  <c r="R347" i="11"/>
  <c r="R345" i="11"/>
  <c r="R343" i="11"/>
  <c r="R341" i="11"/>
  <c r="R339" i="11"/>
  <c r="R337" i="11"/>
  <c r="R335" i="11"/>
  <c r="R333" i="11"/>
  <c r="R331" i="11"/>
  <c r="R329" i="11"/>
  <c r="R327" i="11"/>
  <c r="R325" i="11"/>
  <c r="R323" i="11"/>
  <c r="R321" i="11"/>
  <c r="R319" i="11"/>
  <c r="R317" i="11"/>
  <c r="R315" i="11"/>
  <c r="R313" i="11"/>
  <c r="R311" i="11"/>
  <c r="R309" i="11"/>
  <c r="R307" i="11"/>
  <c r="R305" i="11"/>
  <c r="R303" i="11"/>
  <c r="D1029" i="11"/>
  <c r="AG299" i="11"/>
  <c r="AG295" i="11"/>
  <c r="AG291" i="11"/>
  <c r="AG287" i="11"/>
  <c r="AG283" i="11"/>
  <c r="AG279" i="11"/>
  <c r="AG275" i="11"/>
  <c r="AG271" i="11"/>
  <c r="AG267" i="11"/>
  <c r="AG263" i="11"/>
  <c r="AG259" i="11"/>
  <c r="AG255" i="11"/>
  <c r="AG251" i="11"/>
  <c r="AG247" i="11"/>
  <c r="AG243" i="11"/>
  <c r="AG239" i="11"/>
  <c r="AG235" i="11"/>
  <c r="AG231" i="11"/>
  <c r="AG227" i="11"/>
  <c r="AG223" i="11"/>
  <c r="AG219" i="11"/>
  <c r="AG215" i="11"/>
  <c r="AG211" i="11"/>
  <c r="AG207" i="11"/>
  <c r="AG203" i="11"/>
  <c r="AG199" i="11"/>
  <c r="AG195" i="11"/>
  <c r="AG191" i="11"/>
  <c r="AG187" i="11"/>
  <c r="AG183" i="11"/>
  <c r="AG179" i="11"/>
  <c r="AG175" i="11"/>
  <c r="AG171" i="11"/>
  <c r="AG167" i="11"/>
  <c r="AG163" i="11"/>
  <c r="AG159" i="11"/>
  <c r="AG155" i="11"/>
  <c r="AG151" i="11"/>
  <c r="AG147" i="11"/>
  <c r="AG143" i="11"/>
  <c r="AG139" i="11"/>
  <c r="AG135" i="11"/>
  <c r="AG131" i="11"/>
  <c r="AG127" i="11"/>
  <c r="AG123" i="11"/>
  <c r="AG119" i="11"/>
  <c r="AG115" i="11"/>
  <c r="AG111" i="11"/>
  <c r="AG107" i="11"/>
  <c r="AG103" i="11"/>
  <c r="AG99" i="11"/>
  <c r="AG95" i="11"/>
  <c r="AG91" i="11"/>
  <c r="AG87" i="11"/>
  <c r="AG83" i="11"/>
  <c r="AG79" i="11"/>
  <c r="AG75" i="11"/>
  <c r="AG71" i="11"/>
  <c r="AG67" i="11"/>
  <c r="AG63" i="11"/>
  <c r="AG59" i="11"/>
  <c r="AG55" i="11"/>
  <c r="AG51" i="11"/>
  <c r="AG47" i="11"/>
  <c r="AG43" i="11"/>
  <c r="AG39" i="11"/>
  <c r="AG35" i="11"/>
  <c r="AG31" i="11"/>
  <c r="AG27" i="11"/>
  <c r="AG23" i="11"/>
  <c r="AG19" i="11"/>
  <c r="AG15" i="11"/>
  <c r="AG11" i="11"/>
  <c r="R301" i="11"/>
  <c r="R299" i="11"/>
  <c r="R297" i="11"/>
  <c r="R295" i="11"/>
  <c r="R293" i="11"/>
  <c r="R291" i="11"/>
  <c r="R289" i="11"/>
  <c r="R287" i="11"/>
  <c r="R285" i="11"/>
  <c r="R283" i="11"/>
  <c r="R281" i="11"/>
  <c r="R279" i="11"/>
  <c r="R277" i="11"/>
  <c r="R275" i="11"/>
  <c r="R273" i="11"/>
  <c r="R271" i="11"/>
  <c r="R269" i="11"/>
  <c r="R267" i="11"/>
  <c r="R265" i="11"/>
  <c r="R263" i="11"/>
  <c r="R261" i="11"/>
  <c r="R259" i="11"/>
  <c r="R257" i="11"/>
  <c r="R255" i="11"/>
  <c r="R253" i="11"/>
  <c r="R251" i="11"/>
  <c r="R249" i="11"/>
  <c r="R247" i="11"/>
  <c r="R245" i="11"/>
  <c r="R243" i="11"/>
  <c r="R241" i="11"/>
  <c r="R239" i="11"/>
  <c r="R237" i="11"/>
  <c r="R235" i="11"/>
  <c r="R233" i="11"/>
  <c r="R231" i="11"/>
  <c r="R229" i="11"/>
  <c r="R227" i="11"/>
  <c r="R225" i="11"/>
  <c r="R223" i="11"/>
  <c r="R221" i="11"/>
  <c r="R219" i="11"/>
  <c r="R217" i="11"/>
  <c r="R215" i="11"/>
  <c r="R213" i="11"/>
  <c r="R211" i="11"/>
  <c r="R209" i="11"/>
  <c r="R207" i="11"/>
  <c r="R205" i="11"/>
  <c r="R203" i="11"/>
  <c r="R201" i="11"/>
  <c r="R199" i="11"/>
  <c r="R197" i="11"/>
  <c r="R195" i="11"/>
  <c r="R193" i="11"/>
  <c r="R191" i="11"/>
  <c r="R189" i="11"/>
  <c r="R187" i="11"/>
  <c r="R185" i="11"/>
  <c r="R183" i="11"/>
  <c r="R181" i="11"/>
  <c r="R179" i="11"/>
  <c r="R177" i="11"/>
  <c r="R175" i="11"/>
  <c r="R173" i="11"/>
  <c r="R171" i="11"/>
  <c r="R169" i="11"/>
  <c r="R167" i="11"/>
  <c r="R165" i="11"/>
  <c r="R163" i="11"/>
  <c r="R161" i="11"/>
  <c r="R159" i="11"/>
  <c r="R157" i="11"/>
  <c r="R155" i="11"/>
  <c r="R153" i="11"/>
  <c r="R151" i="11"/>
  <c r="R149" i="11"/>
  <c r="R147" i="11"/>
  <c r="R145" i="11"/>
  <c r="R143" i="11"/>
  <c r="R141" i="11"/>
  <c r="R139" i="11"/>
  <c r="R137" i="11"/>
  <c r="R135" i="11"/>
  <c r="R133" i="11"/>
  <c r="R131" i="11"/>
  <c r="R129" i="11"/>
  <c r="R127" i="11"/>
  <c r="R125" i="11"/>
  <c r="R123" i="11"/>
  <c r="R121" i="11"/>
  <c r="R119" i="11"/>
  <c r="R117" i="11"/>
  <c r="R115" i="11"/>
  <c r="R113" i="11"/>
  <c r="R111" i="11"/>
  <c r="R109" i="11"/>
  <c r="R107" i="11"/>
  <c r="R105" i="11"/>
  <c r="R103" i="11"/>
  <c r="R101" i="11"/>
  <c r="R99" i="11"/>
  <c r="R97" i="11"/>
  <c r="R95" i="11"/>
  <c r="R93" i="11"/>
  <c r="R91" i="11"/>
  <c r="R89" i="11"/>
  <c r="R87" i="11"/>
  <c r="R85" i="11"/>
  <c r="R83" i="11"/>
  <c r="R81" i="11"/>
  <c r="R79" i="11"/>
  <c r="R77" i="11"/>
  <c r="R75" i="11"/>
  <c r="R73" i="11"/>
  <c r="R71" i="11"/>
  <c r="R69" i="11"/>
  <c r="R67" i="11"/>
  <c r="R65" i="11"/>
  <c r="R63" i="11"/>
  <c r="R61" i="11"/>
  <c r="R59" i="11"/>
  <c r="R57" i="11"/>
  <c r="R55" i="11"/>
  <c r="R53" i="11"/>
  <c r="R51" i="11"/>
  <c r="R49" i="11"/>
  <c r="R47" i="11"/>
  <c r="R45" i="11"/>
  <c r="R43" i="11"/>
  <c r="R41" i="11"/>
  <c r="R39" i="11"/>
  <c r="R37" i="11"/>
  <c r="R35" i="11"/>
  <c r="R33" i="11"/>
  <c r="R31" i="11"/>
  <c r="R29" i="11"/>
  <c r="R27" i="11"/>
  <c r="R25" i="11"/>
  <c r="R23" i="11"/>
  <c r="R21" i="11"/>
  <c r="R19" i="11"/>
  <c r="R17" i="11"/>
  <c r="R15" i="11"/>
  <c r="R13" i="11"/>
  <c r="R11" i="11"/>
  <c r="Q9" i="11"/>
  <c r="B811" i="11"/>
  <c r="AG307" i="11"/>
  <c r="AG315" i="11"/>
  <c r="AG323" i="11"/>
  <c r="AG331" i="11"/>
  <c r="AG339" i="11"/>
  <c r="AG347" i="11"/>
  <c r="AG355" i="11"/>
  <c r="AG363" i="11"/>
  <c r="AG371" i="11"/>
  <c r="AG379" i="11"/>
  <c r="AG387" i="11"/>
  <c r="AG395" i="11"/>
  <c r="AG403" i="11"/>
  <c r="AG411" i="11"/>
  <c r="AG419" i="11"/>
  <c r="AG427" i="11"/>
  <c r="AG435" i="11"/>
  <c r="AG443" i="11"/>
  <c r="AG451" i="11"/>
  <c r="AG459" i="11"/>
  <c r="AG467" i="11"/>
  <c r="AG475" i="11"/>
  <c r="AG483" i="11"/>
  <c r="AG491" i="11"/>
  <c r="AG499" i="11"/>
  <c r="AG507" i="11"/>
  <c r="AG515" i="11"/>
  <c r="AG523" i="11"/>
  <c r="AG531" i="11"/>
  <c r="AG539" i="11"/>
  <c r="AG547" i="11"/>
  <c r="AG555" i="11"/>
  <c r="AG563" i="11"/>
  <c r="AG571" i="11"/>
  <c r="AG579" i="11"/>
  <c r="AG587" i="11"/>
  <c r="AG595" i="11"/>
  <c r="AG603" i="11"/>
  <c r="AG611" i="11"/>
  <c r="AG619" i="11"/>
  <c r="AG627" i="11"/>
  <c r="AG635" i="11"/>
  <c r="AG643" i="11"/>
  <c r="AG651" i="11"/>
  <c r="AG659" i="11"/>
  <c r="AG667" i="11"/>
  <c r="AG675" i="11"/>
  <c r="AG683" i="11"/>
  <c r="AG691" i="11"/>
  <c r="AG699" i="11"/>
  <c r="AG707" i="11"/>
  <c r="AG715" i="11"/>
  <c r="AG723" i="11"/>
  <c r="AG731" i="11"/>
  <c r="AG739" i="11"/>
  <c r="AG747" i="11"/>
  <c r="AG755" i="11"/>
  <c r="AG763" i="11"/>
  <c r="AG771" i="11"/>
  <c r="AG779" i="11"/>
  <c r="AG787" i="11"/>
  <c r="AG795" i="11"/>
  <c r="AG803" i="11"/>
  <c r="AG811" i="11"/>
  <c r="AG819" i="11"/>
  <c r="AG827" i="11"/>
  <c r="AG835" i="11"/>
  <c r="AG843" i="11"/>
  <c r="AG851" i="11"/>
  <c r="AG859" i="11"/>
  <c r="AG867" i="11"/>
  <c r="AG875" i="11"/>
  <c r="AG883" i="11"/>
  <c r="AG891" i="11"/>
  <c r="AG899" i="11"/>
  <c r="AG907" i="11"/>
  <c r="AG915" i="11"/>
  <c r="AG923" i="11"/>
  <c r="AG931" i="11"/>
  <c r="AG939" i="11"/>
  <c r="AG947" i="11"/>
  <c r="AG955" i="11"/>
  <c r="AG963" i="11"/>
  <c r="AG971" i="11"/>
  <c r="AG979" i="11"/>
  <c r="AG987" i="11"/>
  <c r="AG995" i="11"/>
  <c r="AG1003" i="11"/>
  <c r="R1008" i="11"/>
  <c r="Q1006" i="11"/>
  <c r="R1003" i="11"/>
  <c r="R1000" i="11"/>
  <c r="Q998" i="11"/>
  <c r="R995" i="11"/>
  <c r="R992" i="11"/>
  <c r="Q990" i="11"/>
  <c r="R987" i="11"/>
  <c r="R984" i="11"/>
  <c r="Q982" i="11"/>
  <c r="R979" i="11"/>
  <c r="R976" i="11"/>
  <c r="Q974" i="11"/>
  <c r="R971" i="11"/>
  <c r="R968" i="11"/>
  <c r="Q966" i="11"/>
  <c r="R963" i="11"/>
  <c r="R960" i="11"/>
  <c r="Q958" i="11"/>
  <c r="R955" i="11"/>
  <c r="R952" i="11"/>
  <c r="Q950" i="11"/>
  <c r="R947" i="11"/>
  <c r="R944" i="11"/>
  <c r="Q942" i="11"/>
  <c r="R939" i="11"/>
  <c r="R936" i="11"/>
  <c r="Q934" i="11"/>
  <c r="R931" i="11"/>
  <c r="R928" i="11"/>
  <c r="Q926" i="11"/>
  <c r="R923" i="11"/>
  <c r="R920" i="11"/>
  <c r="Q918" i="11"/>
  <c r="R915" i="11"/>
  <c r="R912" i="11"/>
  <c r="Q910" i="11"/>
  <c r="R907" i="11"/>
  <c r="R904" i="11"/>
  <c r="Q902" i="11"/>
  <c r="R899" i="11"/>
  <c r="R896" i="11"/>
  <c r="Q894" i="11"/>
  <c r="R891" i="11"/>
  <c r="R888" i="11"/>
  <c r="Q886" i="11"/>
  <c r="R883" i="11"/>
  <c r="R880" i="11"/>
  <c r="Q878" i="11"/>
  <c r="R875" i="11"/>
  <c r="R872" i="11"/>
  <c r="Q870" i="11"/>
  <c r="R867" i="11"/>
  <c r="R864" i="11"/>
  <c r="Q862" i="11"/>
  <c r="R859" i="11"/>
  <c r="R856" i="11"/>
  <c r="Q854" i="11"/>
  <c r="R851" i="11"/>
  <c r="R848" i="11"/>
  <c r="Q846" i="11"/>
  <c r="R843" i="11"/>
  <c r="R840" i="11"/>
  <c r="Q838" i="11"/>
  <c r="R835" i="11"/>
  <c r="R832" i="11"/>
  <c r="Q830" i="11"/>
  <c r="R827" i="11"/>
  <c r="R824" i="11"/>
  <c r="Q822" i="11"/>
  <c r="R819" i="11"/>
  <c r="R816" i="11"/>
  <c r="Q814" i="11"/>
  <c r="R811" i="11"/>
  <c r="R808" i="11"/>
  <c r="Q806" i="11"/>
  <c r="R803" i="11"/>
  <c r="R800" i="11"/>
  <c r="Q798" i="11"/>
  <c r="R795" i="11"/>
  <c r="R792" i="11"/>
  <c r="Q790" i="11"/>
  <c r="R787" i="11"/>
  <c r="R784" i="11"/>
  <c r="Q782" i="11"/>
  <c r="R779" i="11"/>
  <c r="R776" i="11"/>
  <c r="Q774" i="11"/>
  <c r="R771" i="11"/>
  <c r="R768" i="11"/>
  <c r="Q766" i="11"/>
  <c r="R763" i="11"/>
  <c r="R760" i="11"/>
  <c r="Q758" i="11"/>
  <c r="R755" i="11"/>
  <c r="R752" i="11"/>
  <c r="Q750" i="11"/>
  <c r="R747" i="11"/>
  <c r="R744" i="11"/>
  <c r="Q742" i="11"/>
  <c r="R739" i="11"/>
  <c r="R736" i="11"/>
  <c r="Q734" i="11"/>
  <c r="R731" i="11"/>
  <c r="R728" i="11"/>
  <c r="Q726" i="11"/>
  <c r="R723" i="11"/>
  <c r="R720" i="11"/>
  <c r="Q718" i="11"/>
  <c r="R715" i="11"/>
  <c r="R712" i="11"/>
  <c r="Q710" i="11"/>
  <c r="R707" i="11"/>
  <c r="R704" i="11"/>
  <c r="Q702" i="11"/>
  <c r="R699" i="11"/>
  <c r="R696" i="11"/>
  <c r="Q694" i="11"/>
  <c r="R691" i="11"/>
  <c r="R688" i="11"/>
  <c r="Q686" i="11"/>
  <c r="R683" i="11"/>
  <c r="R680" i="11"/>
  <c r="Q678" i="11"/>
  <c r="R675" i="11"/>
  <c r="R672" i="11"/>
  <c r="Q670" i="11"/>
  <c r="R667" i="11"/>
  <c r="Q665" i="11"/>
  <c r="Q663" i="11"/>
  <c r="Q661" i="11"/>
  <c r="Q659" i="11"/>
  <c r="Q657" i="11"/>
  <c r="Q655" i="11"/>
  <c r="Q653" i="11"/>
  <c r="Q651" i="11"/>
  <c r="Q649" i="11"/>
  <c r="Q647" i="11"/>
  <c r="Q645" i="11"/>
  <c r="Q643" i="11"/>
  <c r="Q641" i="11"/>
  <c r="Q639" i="11"/>
  <c r="Q637" i="11"/>
  <c r="Q635" i="11"/>
  <c r="Q633" i="11"/>
  <c r="Q631" i="11"/>
  <c r="Q629" i="11"/>
  <c r="Q627" i="11"/>
  <c r="Q625" i="11"/>
  <c r="Q623" i="11"/>
  <c r="Q621" i="11"/>
  <c r="Q619" i="11"/>
  <c r="Q617" i="11"/>
  <c r="Q615" i="11"/>
  <c r="Q613" i="11"/>
  <c r="Q611" i="11"/>
  <c r="Q609" i="11"/>
  <c r="Q607" i="11"/>
  <c r="Q605" i="11"/>
  <c r="Q603" i="11"/>
  <c r="Q601" i="11"/>
  <c r="Q599" i="11"/>
  <c r="Q597" i="11"/>
  <c r="Q595" i="11"/>
  <c r="Q593" i="11"/>
  <c r="Q591" i="11"/>
  <c r="Q589" i="11"/>
  <c r="Q587" i="11"/>
  <c r="Q585" i="11"/>
  <c r="Q583" i="11"/>
  <c r="Q581" i="11"/>
  <c r="Q579" i="11"/>
  <c r="Q577" i="11"/>
  <c r="Q575" i="11"/>
  <c r="Q573" i="11"/>
  <c r="Q571" i="11"/>
  <c r="Q569" i="11"/>
  <c r="Q567" i="11"/>
  <c r="Q565" i="11"/>
  <c r="Q563" i="11"/>
  <c r="Q561" i="11"/>
  <c r="Q559" i="11"/>
  <c r="Q557" i="11"/>
  <c r="Q555" i="11"/>
  <c r="Q553" i="11"/>
  <c r="Q551" i="11"/>
  <c r="Q549" i="11"/>
  <c r="Q547" i="11"/>
  <c r="Q545" i="11"/>
  <c r="Q543" i="11"/>
  <c r="Q541" i="11"/>
  <c r="Q539" i="11"/>
  <c r="Q537" i="11"/>
  <c r="Q535" i="11"/>
  <c r="Q533" i="11"/>
  <c r="Q531" i="11"/>
  <c r="Q529" i="11"/>
  <c r="Q527" i="11"/>
  <c r="Q525" i="11"/>
  <c r="Q523" i="11"/>
  <c r="Q521" i="11"/>
  <c r="Q519" i="11"/>
  <c r="Q517" i="11"/>
  <c r="Q515" i="11"/>
  <c r="Q513" i="11"/>
  <c r="Q511" i="11"/>
  <c r="Q509" i="11"/>
  <c r="Q507" i="11"/>
  <c r="Q505" i="11"/>
  <c r="Q503" i="11"/>
  <c r="Q501" i="11"/>
  <c r="Q499" i="11"/>
  <c r="Q497" i="11"/>
  <c r="Q495" i="11"/>
  <c r="Q493" i="11"/>
  <c r="Q491" i="11"/>
  <c r="Q489" i="11"/>
  <c r="Q487" i="11"/>
  <c r="Q485" i="11"/>
  <c r="Q483" i="11"/>
  <c r="Q481" i="11"/>
  <c r="Q479" i="11"/>
  <c r="Q477" i="11"/>
  <c r="Q475" i="11"/>
  <c r="Q473" i="11"/>
  <c r="Q471" i="11"/>
  <c r="Q469" i="11"/>
  <c r="Q467" i="11"/>
  <c r="Q465" i="11"/>
  <c r="Q463" i="11"/>
  <c r="Q461" i="11"/>
  <c r="Q459" i="11"/>
  <c r="Q457" i="11"/>
  <c r="Q455" i="11"/>
  <c r="Q453" i="11"/>
  <c r="Q451" i="11"/>
  <c r="Q449" i="11"/>
  <c r="Q447" i="11"/>
  <c r="Q445" i="11"/>
  <c r="Q443" i="11"/>
  <c r="Q441" i="11"/>
  <c r="Q439" i="11"/>
  <c r="Q437" i="11"/>
  <c r="Q435" i="11"/>
  <c r="Q433" i="11"/>
  <c r="Q431" i="11"/>
  <c r="Q429" i="11"/>
  <c r="Q427" i="11"/>
  <c r="Q425" i="11"/>
  <c r="Q423" i="11"/>
  <c r="Q421" i="11"/>
  <c r="Q419" i="11"/>
  <c r="Q417" i="11"/>
  <c r="Q415" i="11"/>
  <c r="Q413" i="11"/>
  <c r="Q411" i="11"/>
  <c r="Q409" i="11"/>
  <c r="Q407" i="11"/>
  <c r="Q405" i="11"/>
  <c r="Q403" i="11"/>
  <c r="Q401" i="11"/>
  <c r="Q399" i="11"/>
  <c r="Q397" i="11"/>
  <c r="Q395" i="11"/>
  <c r="Q393" i="11"/>
  <c r="Q391" i="11"/>
  <c r="Q389" i="11"/>
  <c r="Q387" i="11"/>
  <c r="Q385" i="11"/>
  <c r="Q383" i="11"/>
  <c r="Q381" i="11"/>
  <c r="Q379" i="11"/>
  <c r="Q377" i="11"/>
  <c r="Q375" i="11"/>
  <c r="Q373" i="11"/>
  <c r="Q371" i="11"/>
  <c r="Q369" i="11"/>
  <c r="Q367" i="11"/>
  <c r="Q365" i="11"/>
  <c r="Q363" i="11"/>
  <c r="Q361" i="11"/>
  <c r="Q359" i="11"/>
  <c r="Q357" i="11"/>
  <c r="Q355" i="11"/>
  <c r="Q353" i="11"/>
  <c r="Q351" i="11"/>
  <c r="Q349" i="11"/>
  <c r="Q347" i="11"/>
  <c r="Q345" i="11"/>
  <c r="Q343" i="11"/>
  <c r="Q341" i="11"/>
  <c r="Q339" i="11"/>
  <c r="Q337" i="11"/>
  <c r="Q335" i="11"/>
  <c r="Q333" i="11"/>
  <c r="Q331" i="11"/>
  <c r="Q329" i="11"/>
  <c r="Q327" i="11"/>
  <c r="Q325" i="11"/>
  <c r="Q323" i="11"/>
  <c r="Q321" i="11"/>
  <c r="Q319" i="11"/>
  <c r="Q317" i="11"/>
  <c r="Q315" i="11"/>
  <c r="Q313" i="11"/>
  <c r="Q311" i="11"/>
  <c r="Q309" i="11"/>
  <c r="Q307" i="11"/>
  <c r="Q305" i="11"/>
  <c r="Q303" i="11"/>
  <c r="B171" i="11"/>
  <c r="AG305" i="11"/>
  <c r="AG313" i="11"/>
  <c r="AG321" i="11"/>
  <c r="AG329" i="11"/>
  <c r="AG337" i="11"/>
  <c r="AG345" i="11"/>
  <c r="AG353" i="11"/>
  <c r="AG361" i="11"/>
  <c r="AG369" i="11"/>
  <c r="AG377" i="11"/>
  <c r="AG385" i="11"/>
  <c r="AG393" i="11"/>
  <c r="AG401" i="11"/>
  <c r="AG409" i="11"/>
  <c r="AG417" i="11"/>
  <c r="AG425" i="11"/>
  <c r="AG433" i="11"/>
  <c r="AG441" i="11"/>
  <c r="AG449" i="11"/>
  <c r="AG457" i="11"/>
  <c r="AG465" i="11"/>
  <c r="AG473" i="11"/>
  <c r="AG481" i="11"/>
  <c r="AG489" i="11"/>
  <c r="AG497" i="11"/>
  <c r="AG505" i="11"/>
  <c r="AG513" i="11"/>
  <c r="AG521" i="11"/>
  <c r="AG529" i="11"/>
  <c r="AG537" i="11"/>
  <c r="AG545" i="11"/>
  <c r="AG553" i="11"/>
  <c r="AG561" i="11"/>
  <c r="AG569" i="11"/>
  <c r="AG577" i="11"/>
  <c r="AG585" i="11"/>
  <c r="AG593" i="11"/>
  <c r="AG601" i="11"/>
  <c r="AG609" i="11"/>
  <c r="AG617" i="11"/>
  <c r="AG625" i="11"/>
  <c r="AG633" i="11"/>
  <c r="AG641" i="11"/>
  <c r="AG649" i="11"/>
  <c r="AG657" i="11"/>
  <c r="AG665" i="11"/>
  <c r="AG673" i="11"/>
  <c r="AG681" i="11"/>
  <c r="AG689" i="11"/>
  <c r="AG697" i="11"/>
  <c r="AG705" i="11"/>
  <c r="AG713" i="11"/>
  <c r="AG721" i="11"/>
  <c r="AG729" i="11"/>
  <c r="AG737" i="11"/>
  <c r="AG745" i="11"/>
  <c r="AG753" i="11"/>
  <c r="AG761" i="11"/>
  <c r="AG769" i="11"/>
  <c r="AG777" i="11"/>
  <c r="AG785" i="11"/>
  <c r="AG793" i="11"/>
  <c r="AG801" i="11"/>
  <c r="AG809" i="11"/>
  <c r="AG817" i="11"/>
  <c r="AG825" i="11"/>
  <c r="AG833" i="11"/>
  <c r="AG841" i="11"/>
  <c r="AG849" i="11"/>
  <c r="AG857" i="11"/>
  <c r="AG865" i="11"/>
  <c r="AG873" i="11"/>
  <c r="AG881" i="11"/>
  <c r="AG889" i="11"/>
  <c r="AG897" i="11"/>
  <c r="AG905" i="11"/>
  <c r="AG913" i="11"/>
  <c r="AG921" i="11"/>
  <c r="AG929" i="11"/>
  <c r="AG937" i="11"/>
  <c r="AG945" i="11"/>
  <c r="AG953" i="11"/>
  <c r="AG961" i="11"/>
  <c r="AG969" i="11"/>
  <c r="AG977" i="11"/>
  <c r="AG985" i="11"/>
  <c r="AG993" i="11"/>
  <c r="AG1001" i="11"/>
  <c r="Q1008" i="11"/>
  <c r="R1005" i="11"/>
  <c r="R1002" i="11"/>
  <c r="Q1000" i="11"/>
  <c r="R997" i="11"/>
  <c r="R994" i="11"/>
  <c r="Q992" i="11"/>
  <c r="R989" i="11"/>
  <c r="R986" i="11"/>
  <c r="Q984" i="11"/>
  <c r="R981" i="11"/>
  <c r="R978" i="11"/>
  <c r="Q976" i="11"/>
  <c r="R973" i="11"/>
  <c r="R970" i="11"/>
  <c r="Q968" i="11"/>
  <c r="R965" i="11"/>
  <c r="R962" i="11"/>
  <c r="Q960" i="11"/>
  <c r="R957" i="11"/>
  <c r="R954" i="11"/>
  <c r="Q952" i="11"/>
  <c r="R949" i="11"/>
  <c r="R946" i="11"/>
  <c r="Q944" i="11"/>
  <c r="R941" i="11"/>
  <c r="R938" i="11"/>
  <c r="Q936" i="11"/>
  <c r="R933" i="11"/>
  <c r="R930" i="11"/>
  <c r="Q928" i="11"/>
  <c r="R925" i="11"/>
  <c r="R922" i="11"/>
  <c r="Q920" i="11"/>
  <c r="R917" i="11"/>
  <c r="R914" i="11"/>
  <c r="Q912" i="11"/>
  <c r="R909" i="11"/>
  <c r="R906" i="11"/>
  <c r="Q904" i="11"/>
  <c r="R901" i="11"/>
  <c r="R898" i="11"/>
  <c r="Q896" i="11"/>
  <c r="R893" i="11"/>
  <c r="R890" i="11"/>
  <c r="Q888" i="11"/>
  <c r="R885" i="11"/>
  <c r="R882" i="11"/>
  <c r="Q880" i="11"/>
  <c r="R877" i="11"/>
  <c r="R874" i="11"/>
  <c r="Q872" i="11"/>
  <c r="R869" i="11"/>
  <c r="R866" i="11"/>
  <c r="Q864" i="11"/>
  <c r="R861" i="11"/>
  <c r="R858" i="11"/>
  <c r="Q856" i="11"/>
  <c r="R853" i="11"/>
  <c r="R850" i="11"/>
  <c r="Q848" i="11"/>
  <c r="R845" i="11"/>
  <c r="R842" i="11"/>
  <c r="Q840" i="11"/>
  <c r="R837" i="11"/>
  <c r="R834" i="11"/>
  <c r="Q832" i="11"/>
  <c r="R829" i="11"/>
  <c r="R826" i="11"/>
  <c r="Q824" i="11"/>
  <c r="R821" i="11"/>
  <c r="R818" i="11"/>
  <c r="Q816" i="11"/>
  <c r="R813" i="11"/>
  <c r="R810" i="11"/>
  <c r="Q808" i="11"/>
  <c r="R805" i="11"/>
  <c r="R802" i="11"/>
  <c r="Q800" i="11"/>
  <c r="R797" i="11"/>
  <c r="R794" i="11"/>
  <c r="Q792" i="11"/>
  <c r="R789" i="11"/>
  <c r="R786" i="11"/>
  <c r="Q784" i="11"/>
  <c r="R781" i="11"/>
  <c r="R778" i="11"/>
  <c r="Q776" i="11"/>
  <c r="R773" i="11"/>
  <c r="R770" i="11"/>
  <c r="Q768" i="11"/>
  <c r="R765" i="11"/>
  <c r="R762" i="11"/>
  <c r="Q760" i="11"/>
  <c r="R757" i="11"/>
  <c r="R754" i="11"/>
  <c r="Q752" i="11"/>
  <c r="R749" i="11"/>
  <c r="R746" i="11"/>
  <c r="Q744" i="11"/>
  <c r="R741" i="11"/>
  <c r="R738" i="11"/>
  <c r="Q736" i="11"/>
  <c r="R733" i="11"/>
  <c r="R730" i="11"/>
  <c r="Q728" i="11"/>
  <c r="R725" i="11"/>
  <c r="R722" i="11"/>
  <c r="Q720" i="11"/>
  <c r="R717" i="11"/>
  <c r="R714" i="11"/>
  <c r="Q712" i="11"/>
  <c r="R709" i="11"/>
  <c r="R706" i="11"/>
  <c r="Q704" i="11"/>
  <c r="R701" i="11"/>
  <c r="R698" i="11"/>
  <c r="Q696" i="11"/>
  <c r="R693" i="11"/>
  <c r="R690" i="11"/>
  <c r="Q688" i="11"/>
  <c r="R685" i="11"/>
  <c r="R682" i="11"/>
  <c r="Q680" i="11"/>
  <c r="R677" i="11"/>
  <c r="R674" i="11"/>
  <c r="Q672" i="11"/>
  <c r="R669" i="11"/>
  <c r="R666" i="11"/>
  <c r="R664" i="11"/>
  <c r="R662" i="11"/>
  <c r="R660" i="11"/>
  <c r="R658" i="11"/>
  <c r="R656" i="11"/>
  <c r="R654" i="11"/>
  <c r="R652" i="11"/>
  <c r="R650" i="11"/>
  <c r="R648" i="11"/>
  <c r="R646" i="11"/>
  <c r="R644" i="11"/>
  <c r="R642" i="11"/>
  <c r="R640" i="11"/>
  <c r="R638" i="11"/>
  <c r="R636" i="11"/>
  <c r="R634" i="11"/>
  <c r="R632" i="11"/>
  <c r="R630" i="11"/>
  <c r="R628" i="11"/>
  <c r="R626" i="11"/>
  <c r="R624" i="11"/>
  <c r="R622" i="11"/>
  <c r="R620" i="11"/>
  <c r="R618" i="11"/>
  <c r="R616" i="11"/>
  <c r="R614" i="11"/>
  <c r="R612" i="11"/>
  <c r="R610" i="11"/>
  <c r="R608" i="11"/>
  <c r="R606" i="11"/>
  <c r="R604" i="11"/>
  <c r="R602" i="11"/>
  <c r="R600" i="11"/>
  <c r="R598" i="11"/>
  <c r="R596" i="11"/>
  <c r="R594" i="11"/>
  <c r="R592" i="11"/>
  <c r="R590" i="11"/>
  <c r="R588" i="11"/>
  <c r="R586" i="11"/>
  <c r="R584" i="11"/>
  <c r="R582" i="11"/>
  <c r="R580" i="11"/>
  <c r="R578" i="11"/>
  <c r="R576" i="11"/>
  <c r="R574" i="11"/>
  <c r="R572" i="11"/>
  <c r="R570" i="11"/>
  <c r="R568" i="11"/>
  <c r="R566" i="11"/>
  <c r="R564" i="11"/>
  <c r="R562" i="11"/>
  <c r="R560" i="11"/>
  <c r="R558" i="11"/>
  <c r="R556" i="11"/>
  <c r="R554" i="11"/>
  <c r="R552" i="11"/>
  <c r="R550" i="11"/>
  <c r="R548" i="11"/>
  <c r="R546" i="11"/>
  <c r="R544" i="11"/>
  <c r="R542" i="11"/>
  <c r="R540" i="11"/>
  <c r="R538" i="11"/>
  <c r="R536" i="11"/>
  <c r="R534" i="11"/>
  <c r="R532" i="11"/>
  <c r="R530" i="11"/>
  <c r="R528" i="11"/>
  <c r="R526" i="11"/>
  <c r="R524" i="11"/>
  <c r="R522" i="11"/>
  <c r="R520" i="11"/>
  <c r="R518" i="11"/>
  <c r="R516" i="11"/>
  <c r="R514" i="11"/>
  <c r="R512" i="11"/>
  <c r="R510" i="11"/>
  <c r="R508" i="11"/>
  <c r="R506" i="11"/>
  <c r="R504" i="11"/>
  <c r="R502" i="11"/>
  <c r="R500" i="11"/>
  <c r="R498" i="11"/>
  <c r="R496" i="11"/>
  <c r="R494" i="11"/>
  <c r="R492" i="11"/>
  <c r="R490" i="11"/>
  <c r="R488" i="11"/>
  <c r="R486" i="11"/>
  <c r="R484" i="11"/>
  <c r="R482" i="11"/>
  <c r="R480" i="11"/>
  <c r="R478" i="11"/>
  <c r="R476" i="11"/>
  <c r="R474" i="11"/>
  <c r="R472" i="11"/>
  <c r="R470" i="11"/>
  <c r="R468" i="11"/>
  <c r="R466" i="11"/>
  <c r="R464" i="11"/>
  <c r="R462" i="11"/>
  <c r="R460" i="11"/>
  <c r="R458" i="11"/>
  <c r="R456" i="11"/>
  <c r="R454" i="11"/>
  <c r="R452" i="11"/>
  <c r="R450" i="11"/>
  <c r="R448" i="11"/>
  <c r="R446" i="11"/>
  <c r="R444" i="11"/>
  <c r="R442" i="11"/>
  <c r="R440" i="11"/>
  <c r="R438" i="11"/>
  <c r="R436" i="11"/>
  <c r="R434" i="11"/>
  <c r="R432" i="11"/>
  <c r="R430" i="11"/>
  <c r="R428" i="11"/>
  <c r="R426" i="11"/>
  <c r="R424" i="11"/>
  <c r="R422" i="11"/>
  <c r="R420" i="11"/>
  <c r="R418" i="11"/>
  <c r="R416" i="11"/>
  <c r="R414" i="11"/>
  <c r="R412" i="11"/>
  <c r="R410" i="11"/>
  <c r="R408" i="11"/>
  <c r="R406" i="11"/>
  <c r="R404" i="11"/>
  <c r="R402" i="11"/>
  <c r="R400" i="11"/>
  <c r="R398" i="11"/>
  <c r="R396" i="11"/>
  <c r="R394" i="11"/>
  <c r="R392" i="11"/>
  <c r="R390" i="11"/>
  <c r="R388" i="11"/>
  <c r="R386" i="11"/>
  <c r="R384" i="11"/>
  <c r="R382" i="11"/>
  <c r="R380" i="11"/>
  <c r="R378" i="11"/>
  <c r="R376" i="11"/>
  <c r="R374" i="11"/>
  <c r="R372" i="11"/>
  <c r="R370" i="11"/>
  <c r="R368" i="11"/>
  <c r="R366" i="11"/>
  <c r="R364" i="11"/>
  <c r="R362" i="11"/>
  <c r="R360" i="11"/>
  <c r="R358" i="11"/>
  <c r="R356" i="11"/>
  <c r="R354" i="11"/>
  <c r="R352" i="11"/>
  <c r="R350" i="11"/>
  <c r="R348" i="11"/>
  <c r="R346" i="11"/>
  <c r="R344" i="11"/>
  <c r="R342" i="11"/>
  <c r="R340" i="11"/>
  <c r="R338" i="11"/>
  <c r="R336" i="11"/>
  <c r="R334" i="11"/>
  <c r="R332" i="11"/>
  <c r="R330" i="11"/>
  <c r="R328" i="11"/>
  <c r="R326" i="11"/>
  <c r="R324" i="11"/>
  <c r="R322" i="11"/>
  <c r="R320" i="11"/>
  <c r="R318" i="11"/>
  <c r="R316" i="11"/>
  <c r="R314" i="11"/>
  <c r="R312" i="11"/>
  <c r="R310" i="11"/>
  <c r="R308" i="11"/>
  <c r="R306" i="11"/>
  <c r="R304" i="11"/>
  <c r="B299" i="11"/>
  <c r="AG303" i="11"/>
  <c r="AG311" i="11"/>
  <c r="AG319" i="11"/>
  <c r="AG327" i="11"/>
  <c r="AG335" i="11"/>
  <c r="AG343" i="11"/>
  <c r="AG351" i="11"/>
  <c r="AG359" i="11"/>
  <c r="AG367" i="11"/>
  <c r="AG375" i="11"/>
  <c r="AG383" i="11"/>
  <c r="AG391" i="11"/>
  <c r="AG399" i="11"/>
  <c r="AG407" i="11"/>
  <c r="AG415" i="11"/>
  <c r="AG423" i="11"/>
  <c r="AG431" i="11"/>
  <c r="AG439" i="11"/>
  <c r="AG447" i="11"/>
  <c r="AG455" i="11"/>
  <c r="AG463" i="11"/>
  <c r="AG471" i="11"/>
  <c r="AG479" i="11"/>
  <c r="AG487" i="11"/>
  <c r="AG495" i="11"/>
  <c r="AG503" i="11"/>
  <c r="AG511" i="11"/>
  <c r="AG519" i="11"/>
  <c r="AG527" i="11"/>
  <c r="AG535" i="11"/>
  <c r="AG543" i="11"/>
  <c r="AG551" i="11"/>
  <c r="AG559" i="11"/>
  <c r="AG567" i="11"/>
  <c r="AG575" i="11"/>
  <c r="AG583" i="11"/>
  <c r="AG591" i="11"/>
  <c r="AG599" i="11"/>
  <c r="AG607" i="11"/>
  <c r="AG615" i="11"/>
  <c r="AG623" i="11"/>
  <c r="AG631" i="11"/>
  <c r="AG639" i="11"/>
  <c r="AG647" i="11"/>
  <c r="AG655" i="11"/>
  <c r="AG663" i="11"/>
  <c r="AG671" i="11"/>
  <c r="AG679" i="11"/>
  <c r="AG687" i="11"/>
  <c r="AG695" i="11"/>
  <c r="AG703" i="11"/>
  <c r="AG711" i="11"/>
  <c r="AG719" i="11"/>
  <c r="AG727" i="11"/>
  <c r="AG735" i="11"/>
  <c r="AG743" i="11"/>
  <c r="AG751" i="11"/>
  <c r="AG759" i="11"/>
  <c r="AG767" i="11"/>
  <c r="AG775" i="11"/>
  <c r="AG783" i="11"/>
  <c r="AG791" i="11"/>
  <c r="AG799" i="11"/>
  <c r="AG807" i="11"/>
  <c r="AG815" i="11"/>
  <c r="AG823" i="11"/>
  <c r="AG831" i="11"/>
  <c r="AG839" i="11"/>
  <c r="AG847" i="11"/>
  <c r="AG855" i="11"/>
  <c r="AG863" i="11"/>
  <c r="AG871" i="11"/>
  <c r="AG879" i="11"/>
  <c r="AG887" i="11"/>
  <c r="AG895" i="11"/>
  <c r="AG903" i="11"/>
  <c r="AG911" i="11"/>
  <c r="AG919" i="11"/>
  <c r="AG927" i="11"/>
  <c r="AG935" i="11"/>
  <c r="AG943" i="11"/>
  <c r="AG951" i="11"/>
  <c r="AG959" i="11"/>
  <c r="AG967" i="11"/>
  <c r="AG975" i="11"/>
  <c r="AG983" i="11"/>
  <c r="AG991" i="11"/>
  <c r="AG999" i="11"/>
  <c r="AG1007" i="11"/>
  <c r="R1007" i="11"/>
  <c r="R1004" i="11"/>
  <c r="Q1002" i="11"/>
  <c r="R999" i="11"/>
  <c r="R996" i="11"/>
  <c r="Q994" i="11"/>
  <c r="R991" i="11"/>
  <c r="R988" i="11"/>
  <c r="Q986" i="11"/>
  <c r="R983" i="11"/>
  <c r="R980" i="11"/>
  <c r="Q978" i="11"/>
  <c r="R975" i="11"/>
  <c r="R972" i="11"/>
  <c r="Q970" i="11"/>
  <c r="R967" i="11"/>
  <c r="R964" i="11"/>
  <c r="Q962" i="11"/>
  <c r="R959" i="11"/>
  <c r="R956" i="11"/>
  <c r="Q954" i="11"/>
  <c r="R951" i="11"/>
  <c r="R948" i="11"/>
  <c r="Q946" i="11"/>
  <c r="R943" i="11"/>
  <c r="R940" i="11"/>
  <c r="Q938" i="11"/>
  <c r="R935" i="11"/>
  <c r="R932" i="11"/>
  <c r="Q930" i="11"/>
  <c r="R927" i="11"/>
  <c r="R924" i="11"/>
  <c r="Q922" i="11"/>
  <c r="R919" i="11"/>
  <c r="R916" i="11"/>
  <c r="Q914" i="11"/>
  <c r="R911" i="11"/>
  <c r="R908" i="11"/>
  <c r="Q906" i="11"/>
  <c r="R903" i="11"/>
  <c r="R900" i="11"/>
  <c r="Q898" i="11"/>
  <c r="R895" i="11"/>
  <c r="R892" i="11"/>
  <c r="Q890" i="11"/>
  <c r="R887" i="11"/>
  <c r="R884" i="11"/>
  <c r="Q882" i="11"/>
  <c r="R879" i="11"/>
  <c r="R876" i="11"/>
  <c r="Q874" i="11"/>
  <c r="R871" i="11"/>
  <c r="R868" i="11"/>
  <c r="Q866" i="11"/>
  <c r="R863" i="11"/>
  <c r="R860" i="11"/>
  <c r="Q858" i="11"/>
  <c r="R855" i="11"/>
  <c r="R852" i="11"/>
  <c r="Q850" i="11"/>
  <c r="R847" i="11"/>
  <c r="R844" i="11"/>
  <c r="Q842" i="11"/>
  <c r="R839" i="11"/>
  <c r="R836" i="11"/>
  <c r="Q834" i="11"/>
  <c r="R831" i="11"/>
  <c r="R828" i="11"/>
  <c r="Q826" i="11"/>
  <c r="R823" i="11"/>
  <c r="R820" i="11"/>
  <c r="Q818" i="11"/>
  <c r="R815" i="11"/>
  <c r="R812" i="11"/>
  <c r="Q810" i="11"/>
  <c r="R807" i="11"/>
  <c r="R804" i="11"/>
  <c r="Q802" i="11"/>
  <c r="R799" i="11"/>
  <c r="R796" i="11"/>
  <c r="Q794" i="11"/>
  <c r="R791" i="11"/>
  <c r="R788" i="11"/>
  <c r="Q786" i="11"/>
  <c r="R783" i="11"/>
  <c r="R780" i="11"/>
  <c r="Q778" i="11"/>
  <c r="R775" i="11"/>
  <c r="R772" i="11"/>
  <c r="Q770" i="11"/>
  <c r="R767" i="11"/>
  <c r="R764" i="11"/>
  <c r="Q762" i="11"/>
  <c r="R759" i="11"/>
  <c r="R756" i="11"/>
  <c r="Q754" i="11"/>
  <c r="R751" i="11"/>
  <c r="R748" i="11"/>
  <c r="Q746" i="11"/>
  <c r="R743" i="11"/>
  <c r="R740" i="11"/>
  <c r="Q738" i="11"/>
  <c r="R735" i="11"/>
  <c r="R732" i="11"/>
  <c r="Q730" i="11"/>
  <c r="R727" i="11"/>
  <c r="R724" i="11"/>
  <c r="Q722" i="11"/>
  <c r="R719" i="11"/>
  <c r="R716" i="11"/>
  <c r="Q714" i="11"/>
  <c r="R711" i="11"/>
  <c r="R708" i="11"/>
  <c r="Q706" i="11"/>
  <c r="R703" i="11"/>
  <c r="R700" i="11"/>
  <c r="Q698" i="11"/>
  <c r="R695" i="11"/>
  <c r="R692" i="11"/>
  <c r="Q690" i="11"/>
  <c r="R687" i="11"/>
  <c r="R684" i="11"/>
  <c r="Q682" i="11"/>
  <c r="R679" i="11"/>
  <c r="R676" i="11"/>
  <c r="Q674" i="11"/>
  <c r="R671" i="11"/>
  <c r="R668" i="11"/>
  <c r="Q666" i="11"/>
  <c r="Q664" i="11"/>
  <c r="Q662" i="11"/>
  <c r="Q660" i="11"/>
  <c r="Q658" i="11"/>
  <c r="Q656" i="11"/>
  <c r="Q654" i="11"/>
  <c r="Q652" i="11"/>
  <c r="Q650" i="11"/>
  <c r="Q648" i="11"/>
  <c r="Q646" i="11"/>
  <c r="Q644" i="11"/>
  <c r="Q642" i="11"/>
  <c r="Q640" i="11"/>
  <c r="Q638" i="11"/>
  <c r="Q636" i="11"/>
  <c r="Q634" i="11"/>
  <c r="Q632" i="11"/>
  <c r="Q630" i="11"/>
  <c r="Q628" i="11"/>
  <c r="Q626" i="11"/>
  <c r="Q624" i="11"/>
  <c r="Q622" i="11"/>
  <c r="Q620" i="11"/>
  <c r="Q618" i="11"/>
  <c r="Q616" i="11"/>
  <c r="Q614" i="11"/>
  <c r="Q612" i="11"/>
  <c r="Q610" i="11"/>
  <c r="Q608" i="11"/>
  <c r="Q606" i="11"/>
  <c r="Q604" i="11"/>
  <c r="Q602" i="11"/>
  <c r="Q600" i="11"/>
  <c r="Q598" i="11"/>
  <c r="Q596" i="11"/>
  <c r="Q594" i="11"/>
  <c r="Q592" i="11"/>
  <c r="Q590" i="11"/>
  <c r="Q588" i="11"/>
  <c r="Q586" i="11"/>
  <c r="Q584" i="11"/>
  <c r="Q582" i="11"/>
  <c r="Q580" i="11"/>
  <c r="Q578" i="11"/>
  <c r="Q576" i="11"/>
  <c r="Q574" i="11"/>
  <c r="Q572" i="11"/>
  <c r="Q570" i="11"/>
  <c r="Q568" i="11"/>
  <c r="Q566" i="11"/>
  <c r="Q564" i="11"/>
  <c r="Q562" i="11"/>
  <c r="Q560" i="11"/>
  <c r="Q558" i="11"/>
  <c r="Q556" i="11"/>
  <c r="Q554" i="11"/>
  <c r="Q552" i="11"/>
  <c r="Q550" i="11"/>
  <c r="Q548" i="11"/>
  <c r="Q546" i="11"/>
  <c r="Q544" i="11"/>
  <c r="Q542" i="11"/>
  <c r="Q540" i="11"/>
  <c r="Q538" i="11"/>
  <c r="Q536" i="11"/>
  <c r="Q534" i="11"/>
  <c r="Q532" i="11"/>
  <c r="Q530" i="11"/>
  <c r="Q528" i="11"/>
  <c r="Q526" i="11"/>
  <c r="Q524" i="11"/>
  <c r="Q522" i="11"/>
  <c r="Q520" i="11"/>
  <c r="Q518" i="11"/>
  <c r="Q516" i="11"/>
  <c r="Q514" i="11"/>
  <c r="Q512" i="11"/>
  <c r="Q510" i="11"/>
  <c r="Q508" i="11"/>
  <c r="Q506" i="11"/>
  <c r="Q504" i="11"/>
  <c r="Q502" i="11"/>
  <c r="Q500" i="11"/>
  <c r="Q498" i="11"/>
  <c r="Q496" i="11"/>
  <c r="Q494" i="11"/>
  <c r="Q492" i="11"/>
  <c r="Q490" i="11"/>
  <c r="Q488" i="11"/>
  <c r="Q486" i="11"/>
  <c r="Q484" i="11"/>
  <c r="Q482" i="11"/>
  <c r="Q480" i="11"/>
  <c r="Q478" i="11"/>
  <c r="Q476" i="11"/>
  <c r="Q474" i="11"/>
  <c r="Q472" i="11"/>
  <c r="Q470" i="11"/>
  <c r="Q468" i="11"/>
  <c r="Q466" i="11"/>
  <c r="Q464" i="11"/>
  <c r="Q462" i="11"/>
  <c r="Q460" i="11"/>
  <c r="Q458" i="11"/>
  <c r="Q456" i="11"/>
  <c r="Q454" i="11"/>
  <c r="Q452" i="11"/>
  <c r="Q450" i="11"/>
  <c r="Q448" i="11"/>
  <c r="Q446" i="11"/>
  <c r="Q444" i="11"/>
  <c r="Q442" i="11"/>
  <c r="Q440" i="11"/>
  <c r="Q438" i="11"/>
  <c r="Q436" i="11"/>
  <c r="Q434" i="11"/>
  <c r="Q432" i="11"/>
  <c r="Q430" i="11"/>
  <c r="Q428" i="11"/>
  <c r="Q426" i="11"/>
  <c r="Q424" i="11"/>
  <c r="Q422" i="11"/>
  <c r="Q420" i="11"/>
  <c r="Q418" i="11"/>
  <c r="Q416" i="11"/>
  <c r="Q414" i="11"/>
  <c r="Q412" i="11"/>
  <c r="Q410" i="11"/>
  <c r="Q408" i="11"/>
  <c r="Q406" i="11"/>
  <c r="Q404" i="11"/>
  <c r="Q402" i="11"/>
  <c r="Q400" i="11"/>
  <c r="Q398" i="11"/>
  <c r="Q396" i="11"/>
  <c r="Q394" i="11"/>
  <c r="Q392" i="11"/>
  <c r="Q390" i="11"/>
  <c r="Q388" i="11"/>
  <c r="Q386" i="11"/>
  <c r="Q384" i="11"/>
  <c r="Q382" i="11"/>
  <c r="Q380" i="11"/>
  <c r="Q378" i="11"/>
  <c r="Q376" i="11"/>
  <c r="Q374" i="11"/>
  <c r="Q372" i="11"/>
  <c r="Q370" i="11"/>
  <c r="Q368" i="11"/>
  <c r="Q366" i="11"/>
  <c r="Q364" i="11"/>
  <c r="Q362" i="11"/>
  <c r="Q360" i="11"/>
  <c r="Q358" i="11"/>
  <c r="Q356" i="11"/>
  <c r="Q354" i="11"/>
  <c r="Q352" i="11"/>
  <c r="Q350" i="11"/>
  <c r="Q348" i="11"/>
  <c r="Q346" i="11"/>
  <c r="Q344" i="11"/>
  <c r="Q342" i="11"/>
  <c r="Q340" i="11"/>
  <c r="Q338" i="11"/>
  <c r="Q336" i="11"/>
  <c r="Q334" i="11"/>
  <c r="Q332" i="11"/>
  <c r="Q330" i="11"/>
  <c r="Q328" i="11"/>
  <c r="Q326" i="11"/>
  <c r="Q324" i="11"/>
  <c r="Q322" i="11"/>
  <c r="Q320" i="11"/>
  <c r="Q318" i="11"/>
  <c r="Q316" i="11"/>
  <c r="Q314" i="11"/>
  <c r="Q312" i="11"/>
  <c r="Q310" i="11"/>
  <c r="Q308" i="11"/>
  <c r="Q306" i="11"/>
  <c r="Q304" i="11"/>
  <c r="D1030" i="11"/>
  <c r="N1011" i="11"/>
  <c r="AG300" i="11"/>
  <c r="AG296" i="11"/>
  <c r="AG292" i="11"/>
  <c r="AG288" i="11"/>
  <c r="AG284" i="11"/>
  <c r="AG280" i="11"/>
  <c r="AG276" i="11"/>
  <c r="AG272" i="11"/>
  <c r="AG268" i="11"/>
  <c r="AG264" i="11"/>
  <c r="AG260" i="11"/>
  <c r="AG256" i="11"/>
  <c r="AG252" i="11"/>
  <c r="AG248" i="11"/>
  <c r="AG244" i="11"/>
  <c r="AG240" i="11"/>
  <c r="AG236" i="11"/>
  <c r="AG232" i="11"/>
  <c r="AG228" i="11"/>
  <c r="AG224" i="11"/>
  <c r="AG220" i="11"/>
  <c r="AG216" i="11"/>
  <c r="AG212" i="11"/>
  <c r="AG208" i="11"/>
  <c r="AG204" i="11"/>
  <c r="AG200" i="11"/>
  <c r="AG196" i="11"/>
  <c r="AG192" i="11"/>
  <c r="AG188" i="11"/>
  <c r="AG184" i="11"/>
  <c r="AG180" i="11"/>
  <c r="AG176" i="11"/>
  <c r="AG172" i="11"/>
  <c r="AG168" i="11"/>
  <c r="AG164" i="11"/>
  <c r="AG160" i="11"/>
  <c r="AG156" i="11"/>
  <c r="AG152" i="11"/>
  <c r="AG148" i="11"/>
  <c r="AG144" i="11"/>
  <c r="AG140" i="11"/>
  <c r="AG136" i="11"/>
  <c r="AG132" i="11"/>
  <c r="AG128" i="11"/>
  <c r="AG124" i="11"/>
  <c r="AG120" i="11"/>
  <c r="AG116" i="11"/>
  <c r="AG112" i="11"/>
  <c r="AG108" i="11"/>
  <c r="AG104" i="11"/>
  <c r="AG100" i="11"/>
  <c r="AG96" i="11"/>
  <c r="AG92" i="11"/>
  <c r="AG88" i="11"/>
  <c r="AG84" i="11"/>
  <c r="AG80" i="11"/>
  <c r="AG76" i="11"/>
  <c r="AG72" i="11"/>
  <c r="AG68" i="11"/>
  <c r="AG64" i="11"/>
  <c r="AG60" i="11"/>
  <c r="AG56" i="11"/>
  <c r="AG52" i="11"/>
  <c r="AG48" i="11"/>
  <c r="AG44" i="11"/>
  <c r="AG40" i="11"/>
  <c r="AG36" i="11"/>
  <c r="AG32" i="11"/>
  <c r="AG28" i="11"/>
  <c r="AG24" i="11"/>
  <c r="AG20" i="11"/>
  <c r="AG16" i="11"/>
  <c r="AG12" i="11"/>
  <c r="Q302" i="11"/>
  <c r="Q300" i="11"/>
  <c r="Q298" i="11"/>
  <c r="Q296" i="11"/>
  <c r="Q294" i="11"/>
  <c r="Q292" i="11"/>
  <c r="Q290" i="11"/>
  <c r="Q288" i="11"/>
  <c r="Q286" i="11"/>
  <c r="Q284" i="11"/>
  <c r="Q282" i="11"/>
  <c r="Q280" i="11"/>
  <c r="Q278" i="11"/>
  <c r="Q276" i="11"/>
  <c r="Q274" i="11"/>
  <c r="Q272" i="11"/>
  <c r="Q270" i="11"/>
  <c r="Q268" i="11"/>
  <c r="Q266" i="11"/>
  <c r="Q264" i="11"/>
  <c r="Q262" i="11"/>
  <c r="Q260" i="11"/>
  <c r="Q258" i="11"/>
  <c r="Q256" i="11"/>
  <c r="Q254" i="11"/>
  <c r="Q252" i="11"/>
  <c r="Q250" i="11"/>
  <c r="Q248" i="11"/>
  <c r="Q246" i="11"/>
  <c r="Q244" i="11"/>
  <c r="Q242" i="11"/>
  <c r="Q240" i="11"/>
  <c r="Q238" i="11"/>
  <c r="Q236" i="11"/>
  <c r="Q234" i="11"/>
  <c r="Q232" i="11"/>
  <c r="Q230" i="11"/>
  <c r="Q228" i="11"/>
  <c r="Q226" i="11"/>
  <c r="Q224" i="11"/>
  <c r="Q222" i="11"/>
  <c r="Q220" i="11"/>
  <c r="Q218" i="11"/>
  <c r="Q216" i="11"/>
  <c r="Q214" i="11"/>
  <c r="Q212" i="11"/>
  <c r="Q210" i="11"/>
  <c r="Q208" i="11"/>
  <c r="Q206" i="11"/>
  <c r="Q204" i="11"/>
  <c r="Q202" i="11"/>
  <c r="Q200" i="11"/>
  <c r="Q198" i="11"/>
  <c r="Q196" i="11"/>
  <c r="Q194" i="11"/>
  <c r="Q192" i="11"/>
  <c r="Q190" i="11"/>
  <c r="Q188" i="11"/>
  <c r="Q186" i="11"/>
  <c r="Q184" i="11"/>
  <c r="Q182" i="11"/>
  <c r="Q180" i="11"/>
  <c r="Q178" i="11"/>
  <c r="Q176" i="11"/>
  <c r="Q174" i="11"/>
  <c r="Q172" i="11"/>
  <c r="Q170" i="11"/>
  <c r="Q168" i="11"/>
  <c r="Q166" i="11"/>
  <c r="Q164" i="11"/>
  <c r="Q162" i="11"/>
  <c r="Q160" i="11"/>
  <c r="Q158" i="11"/>
  <c r="Q156" i="11"/>
  <c r="Q154" i="11"/>
  <c r="Q152" i="11"/>
  <c r="Q150" i="11"/>
  <c r="Q148" i="11"/>
  <c r="Q146" i="11"/>
  <c r="Q144" i="11"/>
  <c r="Q142" i="11"/>
  <c r="Q140" i="11"/>
  <c r="Q138" i="11"/>
  <c r="Q136" i="11"/>
  <c r="Q134" i="11"/>
  <c r="Q132" i="11"/>
  <c r="Q130" i="11"/>
  <c r="Q128" i="11"/>
  <c r="Q126" i="11"/>
  <c r="Q124" i="11"/>
  <c r="Q122" i="11"/>
  <c r="Q120" i="11"/>
  <c r="Q118" i="11"/>
  <c r="Q116" i="11"/>
  <c r="Q114" i="11"/>
  <c r="Q112" i="11"/>
  <c r="Q110" i="11"/>
  <c r="Q108" i="11"/>
  <c r="Q106" i="11"/>
  <c r="Q104" i="11"/>
  <c r="Q102" i="11"/>
  <c r="Q100" i="11"/>
  <c r="Q98" i="11"/>
  <c r="Q96" i="11"/>
  <c r="Q94" i="11"/>
  <c r="Q92" i="11"/>
  <c r="Q90" i="11"/>
  <c r="Q88" i="11"/>
  <c r="Q86" i="11"/>
  <c r="Q84" i="11"/>
  <c r="Q82" i="11"/>
  <c r="Q80" i="11"/>
  <c r="Q78" i="11"/>
  <c r="Q76" i="11"/>
  <c r="Q74" i="11"/>
  <c r="Q72" i="11"/>
  <c r="Q70" i="11"/>
  <c r="Q68" i="11"/>
  <c r="Q66" i="11"/>
  <c r="Q64" i="11"/>
  <c r="Q62" i="11"/>
  <c r="Q60" i="11"/>
  <c r="Q58" i="11"/>
  <c r="Q56" i="11"/>
  <c r="Q54" i="11"/>
  <c r="Q52" i="11"/>
  <c r="Q50" i="11"/>
  <c r="Q48" i="11"/>
  <c r="Q46" i="11"/>
  <c r="Q44" i="11"/>
  <c r="Q42" i="11"/>
  <c r="Q40" i="11"/>
  <c r="Q38" i="11"/>
  <c r="Q36" i="11"/>
  <c r="Q34" i="11"/>
  <c r="Q32" i="11"/>
  <c r="Q30" i="11"/>
  <c r="Q28" i="11"/>
  <c r="Q26" i="11"/>
  <c r="Q24" i="11"/>
  <c r="Q22" i="11"/>
  <c r="Q20" i="11"/>
  <c r="Q18" i="11"/>
  <c r="Q16" i="11"/>
  <c r="Q14" i="11"/>
  <c r="Q12" i="11"/>
  <c r="Q10" i="11"/>
  <c r="D1032" i="11"/>
  <c r="AG302" i="11"/>
  <c r="AG294" i="11"/>
  <c r="AG286" i="11"/>
  <c r="AG278" i="11"/>
  <c r="AG270" i="11"/>
  <c r="AG262" i="11"/>
  <c r="AG254" i="11"/>
  <c r="AG246" i="11"/>
  <c r="AG238" i="11"/>
  <c r="AG230" i="11"/>
  <c r="AG222" i="11"/>
  <c r="AG214" i="11"/>
  <c r="AG206" i="11"/>
  <c r="AG198" i="11"/>
  <c r="AG190" i="11"/>
  <c r="AG182" i="11"/>
  <c r="AG174" i="11"/>
  <c r="AG166" i="11"/>
  <c r="AG158" i="11"/>
  <c r="AG150" i="11"/>
  <c r="AG142" i="11"/>
  <c r="AG134" i="11"/>
  <c r="AG126" i="11"/>
  <c r="AG118" i="11"/>
  <c r="AG110" i="11"/>
  <c r="AG102" i="11"/>
  <c r="AG94" i="11"/>
  <c r="AG86" i="11"/>
  <c r="AG78" i="11"/>
  <c r="AG70" i="11"/>
  <c r="AG62" i="11"/>
  <c r="AG54" i="11"/>
  <c r="AG46" i="11"/>
  <c r="AG38" i="11"/>
  <c r="AG30" i="11"/>
  <c r="AG22" i="11"/>
  <c r="AG14" i="11"/>
  <c r="Q301" i="11"/>
  <c r="Q297" i="11"/>
  <c r="Q293" i="11"/>
  <c r="Q289" i="11"/>
  <c r="Q285" i="11"/>
  <c r="Q281" i="11"/>
  <c r="Q277" i="11"/>
  <c r="Q273" i="11"/>
  <c r="Q269" i="11"/>
  <c r="Q265" i="11"/>
  <c r="Q261" i="11"/>
  <c r="Q257" i="11"/>
  <c r="Q253" i="11"/>
  <c r="Q249" i="11"/>
  <c r="Q245" i="11"/>
  <c r="Q241" i="11"/>
  <c r="Q237" i="11"/>
  <c r="Q233" i="11"/>
  <c r="Q229" i="11"/>
  <c r="Q225" i="11"/>
  <c r="Q221" i="11"/>
  <c r="Q217" i="11"/>
  <c r="Q213" i="11"/>
  <c r="Q209" i="11"/>
  <c r="Q205" i="11"/>
  <c r="Q201" i="11"/>
  <c r="Q197" i="11"/>
  <c r="Q193" i="11"/>
  <c r="Q189" i="11"/>
  <c r="Q185" i="11"/>
  <c r="Q181" i="11"/>
  <c r="Q177" i="11"/>
  <c r="Q173" i="11"/>
  <c r="Q169" i="11"/>
  <c r="Q165" i="11"/>
  <c r="Q161" i="11"/>
  <c r="Q157" i="11"/>
  <c r="Q153" i="11"/>
  <c r="Q149" i="11"/>
  <c r="Q145" i="11"/>
  <c r="Q141" i="11"/>
  <c r="Q137" i="11"/>
  <c r="Q133" i="11"/>
  <c r="Q129" i="11"/>
  <c r="Q125" i="11"/>
  <c r="Q121" i="11"/>
  <c r="Q117" i="11"/>
  <c r="Q113" i="11"/>
  <c r="Q109" i="11"/>
  <c r="Q105" i="11"/>
  <c r="Q101" i="11"/>
  <c r="Q97" i="11"/>
  <c r="Q93" i="11"/>
  <c r="Q89" i="11"/>
  <c r="Q85" i="11"/>
  <c r="Q81" i="11"/>
  <c r="Q77" i="11"/>
  <c r="Q73" i="11"/>
  <c r="Q69" i="11"/>
  <c r="Q65" i="11"/>
  <c r="Q61" i="11"/>
  <c r="Q57" i="11"/>
  <c r="Q53" i="11"/>
  <c r="Q49" i="11"/>
  <c r="Q45" i="11"/>
  <c r="Q41" i="11"/>
  <c r="Q37" i="11"/>
  <c r="Q33" i="11"/>
  <c r="Q29" i="11"/>
  <c r="Q25" i="11"/>
  <c r="Q21" i="11"/>
  <c r="Q17" i="11"/>
  <c r="Q13" i="11"/>
  <c r="D1031" i="11"/>
  <c r="AG301" i="11"/>
  <c r="AG293" i="11"/>
  <c r="AG285" i="11"/>
  <c r="AG277" i="11"/>
  <c r="AG269" i="11"/>
  <c r="AG261" i="11"/>
  <c r="AG253" i="11"/>
  <c r="AG245" i="11"/>
  <c r="AG237" i="11"/>
  <c r="AG229" i="11"/>
  <c r="AG221" i="11"/>
  <c r="AG213" i="11"/>
  <c r="AG205" i="11"/>
  <c r="AG197" i="11"/>
  <c r="AG189" i="11"/>
  <c r="AG181" i="11"/>
  <c r="AG173" i="11"/>
  <c r="AG165" i="11"/>
  <c r="AG157" i="11"/>
  <c r="AG149" i="11"/>
  <c r="AG141" i="11"/>
  <c r="AG133" i="11"/>
  <c r="AG125" i="11"/>
  <c r="AG117" i="11"/>
  <c r="AG109" i="11"/>
  <c r="AG101" i="11"/>
  <c r="AG93" i="11"/>
  <c r="AG85" i="11"/>
  <c r="AG77" i="11"/>
  <c r="AG69" i="11"/>
  <c r="AG61" i="11"/>
  <c r="AG53" i="11"/>
  <c r="AG45" i="11"/>
  <c r="AG37" i="11"/>
  <c r="AG29" i="11"/>
  <c r="AG21" i="11"/>
  <c r="AG13" i="11"/>
  <c r="R300" i="11"/>
  <c r="R296" i="11"/>
  <c r="R292" i="11"/>
  <c r="R288" i="11"/>
  <c r="R284" i="11"/>
  <c r="R280" i="11"/>
  <c r="R276" i="11"/>
  <c r="R272" i="11"/>
  <c r="R268" i="11"/>
  <c r="R264" i="11"/>
  <c r="R260" i="11"/>
  <c r="R256" i="11"/>
  <c r="R252" i="11"/>
  <c r="R248" i="11"/>
  <c r="R244" i="11"/>
  <c r="R240" i="11"/>
  <c r="R236" i="11"/>
  <c r="R232" i="11"/>
  <c r="R228" i="11"/>
  <c r="R224" i="11"/>
  <c r="R220" i="11"/>
  <c r="R216" i="11"/>
  <c r="R212" i="11"/>
  <c r="R208" i="11"/>
  <c r="R204" i="11"/>
  <c r="R200" i="11"/>
  <c r="R196" i="11"/>
  <c r="R192" i="11"/>
  <c r="R188" i="11"/>
  <c r="R184" i="11"/>
  <c r="R180" i="11"/>
  <c r="R176" i="11"/>
  <c r="R172" i="11"/>
  <c r="R168" i="11"/>
  <c r="R164" i="11"/>
  <c r="R160" i="11"/>
  <c r="R156" i="11"/>
  <c r="R152" i="11"/>
  <c r="R148" i="11"/>
  <c r="R144" i="11"/>
  <c r="R140" i="11"/>
  <c r="R136" i="11"/>
  <c r="R132" i="11"/>
  <c r="R128" i="11"/>
  <c r="R124" i="11"/>
  <c r="R120" i="11"/>
  <c r="R116" i="11"/>
  <c r="R112" i="11"/>
  <c r="R108" i="11"/>
  <c r="R104" i="11"/>
  <c r="R100" i="11"/>
  <c r="R96" i="11"/>
  <c r="R92" i="11"/>
  <c r="R88" i="11"/>
  <c r="R84" i="11"/>
  <c r="R80" i="11"/>
  <c r="R76" i="11"/>
  <c r="R72" i="11"/>
  <c r="R68" i="11"/>
  <c r="R64" i="11"/>
  <c r="R60" i="11"/>
  <c r="R56" i="11"/>
  <c r="R52" i="11"/>
  <c r="R48" i="11"/>
  <c r="R44" i="11"/>
  <c r="R40" i="11"/>
  <c r="R36" i="11"/>
  <c r="R32" i="11"/>
  <c r="R28" i="11"/>
  <c r="R24" i="11"/>
  <c r="R20" i="11"/>
  <c r="R16" i="11"/>
  <c r="R12" i="11"/>
  <c r="D1028" i="11"/>
  <c r="AG298" i="11"/>
  <c r="AG290" i="11"/>
  <c r="AG282" i="11"/>
  <c r="AG274" i="11"/>
  <c r="AG266" i="11"/>
  <c r="AG258" i="11"/>
  <c r="AG250" i="11"/>
  <c r="AG242" i="11"/>
  <c r="AG234" i="11"/>
  <c r="AG226" i="11"/>
  <c r="AG218" i="11"/>
  <c r="AG210" i="11"/>
  <c r="AG202" i="11"/>
  <c r="AG194" i="11"/>
  <c r="AG186" i="11"/>
  <c r="AG178" i="11"/>
  <c r="AG170" i="11"/>
  <c r="AG162" i="11"/>
  <c r="AG154" i="11"/>
  <c r="AG146" i="11"/>
  <c r="AG138" i="11"/>
  <c r="AG130" i="11"/>
  <c r="AG122" i="11"/>
  <c r="AG114" i="11"/>
  <c r="AG106" i="11"/>
  <c r="AG98" i="11"/>
  <c r="AG90" i="11"/>
  <c r="AG82" i="11"/>
  <c r="AG74" i="11"/>
  <c r="AG66" i="11"/>
  <c r="AG58" i="11"/>
  <c r="AG50" i="11"/>
  <c r="AG42" i="11"/>
  <c r="AG34" i="11"/>
  <c r="AG26" i="11"/>
  <c r="AG18" i="11"/>
  <c r="Q299" i="11"/>
  <c r="Q295" i="11"/>
  <c r="Q291" i="11"/>
  <c r="Q287" i="11"/>
  <c r="Q283" i="11"/>
  <c r="Q279" i="11"/>
  <c r="Q275" i="11"/>
  <c r="Q271" i="11"/>
  <c r="Q267" i="11"/>
  <c r="Q263" i="11"/>
  <c r="Q259" i="11"/>
  <c r="Q255" i="11"/>
  <c r="Q251" i="11"/>
  <c r="Q247" i="11"/>
  <c r="Q243" i="11"/>
  <c r="Q239" i="11"/>
  <c r="Q235" i="11"/>
  <c r="Q231" i="11"/>
  <c r="Q227" i="11"/>
  <c r="Q223" i="11"/>
  <c r="Q219" i="11"/>
  <c r="Q215" i="11"/>
  <c r="Q211" i="11"/>
  <c r="Q207" i="11"/>
  <c r="Q203" i="11"/>
  <c r="Q199" i="11"/>
  <c r="Q195" i="11"/>
  <c r="Q191" i="11"/>
  <c r="Q187" i="11"/>
  <c r="Q183" i="11"/>
  <c r="Q179" i="11"/>
  <c r="Q175" i="11"/>
  <c r="Q171" i="11"/>
  <c r="Q167" i="11"/>
  <c r="Q163" i="11"/>
  <c r="Q159" i="11"/>
  <c r="Q155" i="11"/>
  <c r="Q151" i="11"/>
  <c r="Q147" i="11"/>
  <c r="Q143" i="11"/>
  <c r="Q139" i="11"/>
  <c r="Q135" i="11"/>
  <c r="Q131" i="11"/>
  <c r="Q127" i="11"/>
  <c r="Q123" i="11"/>
  <c r="Q119" i="11"/>
  <c r="Q115" i="11"/>
  <c r="Q111" i="11"/>
  <c r="Q107" i="11"/>
  <c r="Q103" i="11"/>
  <c r="Q99" i="11"/>
  <c r="Q95" i="11"/>
  <c r="Q91" i="11"/>
  <c r="Q87" i="11"/>
  <c r="Q83" i="11"/>
  <c r="Q79" i="11"/>
  <c r="Q75" i="11"/>
  <c r="Q71" i="11"/>
  <c r="Q67" i="11"/>
  <c r="Q63" i="11"/>
  <c r="Q59" i="11"/>
  <c r="Q55" i="11"/>
  <c r="Q51" i="11"/>
  <c r="Q47" i="11"/>
  <c r="Q43" i="11"/>
  <c r="Q39" i="11"/>
  <c r="Q35" i="11"/>
  <c r="Q31" i="11"/>
  <c r="Q27" i="11"/>
  <c r="Q23" i="11"/>
  <c r="Q19" i="11"/>
  <c r="Q15" i="11"/>
  <c r="Q11" i="11"/>
  <c r="D1027" i="11"/>
  <c r="M1011" i="11"/>
  <c r="AG297" i="11"/>
  <c r="AG289" i="11"/>
  <c r="AG281" i="11"/>
  <c r="AG273" i="11"/>
  <c r="AG265" i="11"/>
  <c r="AG257" i="11"/>
  <c r="AG249" i="11"/>
  <c r="AG241" i="11"/>
  <c r="AG233" i="11"/>
  <c r="AG225" i="11"/>
  <c r="AG217" i="11"/>
  <c r="AG209" i="11"/>
  <c r="AG201" i="11"/>
  <c r="AG193" i="11"/>
  <c r="AG185" i="11"/>
  <c r="AG177" i="11"/>
  <c r="AG169" i="11"/>
  <c r="AG161" i="11"/>
  <c r="AG153" i="11"/>
  <c r="AG145" i="11"/>
  <c r="AG137" i="11"/>
  <c r="AG129" i="11"/>
  <c r="AG121" i="11"/>
  <c r="AG113" i="11"/>
  <c r="AG105" i="11"/>
  <c r="AG97" i="11"/>
  <c r="AG89" i="11"/>
  <c r="AG81" i="11"/>
  <c r="AG73" i="11"/>
  <c r="AG65" i="11"/>
  <c r="AG57" i="11"/>
  <c r="AG49" i="11"/>
  <c r="AG41" i="11"/>
  <c r="AG33" i="11"/>
  <c r="AG25" i="11"/>
  <c r="AG17" i="11"/>
  <c r="R302" i="11"/>
  <c r="R298" i="11"/>
  <c r="R294" i="11"/>
  <c r="R290" i="11"/>
  <c r="R286" i="11"/>
  <c r="R282" i="11"/>
  <c r="R278" i="11"/>
  <c r="R274" i="11"/>
  <c r="R270" i="11"/>
  <c r="R266" i="11"/>
  <c r="R262" i="11"/>
  <c r="R258" i="11"/>
  <c r="R254" i="11"/>
  <c r="R250" i="11"/>
  <c r="R246" i="11"/>
  <c r="R242" i="11"/>
  <c r="R238" i="11"/>
  <c r="R234" i="11"/>
  <c r="R230" i="11"/>
  <c r="R226" i="11"/>
  <c r="R222" i="11"/>
  <c r="R218" i="11"/>
  <c r="R214" i="11"/>
  <c r="R210" i="11"/>
  <c r="R206" i="11"/>
  <c r="R202" i="11"/>
  <c r="R198" i="11"/>
  <c r="R194" i="11"/>
  <c r="R190" i="11"/>
  <c r="R186" i="11"/>
  <c r="R182" i="11"/>
  <c r="R178" i="11"/>
  <c r="R174" i="11"/>
  <c r="R170" i="11"/>
  <c r="R166" i="11"/>
  <c r="R162" i="11"/>
  <c r="R158" i="11"/>
  <c r="R154" i="11"/>
  <c r="R150" i="11"/>
  <c r="R146" i="11"/>
  <c r="R142" i="11"/>
  <c r="R138" i="11"/>
  <c r="R134" i="11"/>
  <c r="R130" i="11"/>
  <c r="R126" i="11"/>
  <c r="R122" i="11"/>
  <c r="R118" i="11"/>
  <c r="R114" i="11"/>
  <c r="R110" i="11"/>
  <c r="R106" i="11"/>
  <c r="R102" i="11"/>
  <c r="R98" i="11"/>
  <c r="R94" i="11"/>
  <c r="R90" i="11"/>
  <c r="R86" i="11"/>
  <c r="R82" i="11"/>
  <c r="R78" i="11"/>
  <c r="R74" i="11"/>
  <c r="R70" i="11"/>
  <c r="R66" i="11"/>
  <c r="R62" i="11"/>
  <c r="R58" i="11"/>
  <c r="R54" i="11"/>
  <c r="R50" i="11"/>
  <c r="R46" i="11"/>
  <c r="R42" i="11"/>
  <c r="R38" i="11"/>
  <c r="R34" i="11"/>
  <c r="R30" i="11"/>
  <c r="R26" i="11"/>
  <c r="R22" i="11"/>
  <c r="R18" i="11"/>
  <c r="R14" i="11"/>
  <c r="R10" i="11"/>
  <c r="R508" i="18"/>
  <c r="R158" i="18"/>
  <c r="R160" i="18"/>
  <c r="R162" i="18"/>
  <c r="R164" i="18"/>
  <c r="R166" i="18"/>
  <c r="R168" i="18"/>
  <c r="R170" i="18"/>
  <c r="R172" i="18"/>
  <c r="R174" i="18"/>
  <c r="R176" i="18"/>
  <c r="R178" i="18"/>
  <c r="R180" i="18"/>
  <c r="R182" i="18"/>
  <c r="R184" i="18"/>
  <c r="R186" i="18"/>
  <c r="R188" i="18"/>
  <c r="R190" i="18"/>
  <c r="R192" i="18"/>
  <c r="R194" i="18"/>
  <c r="R196" i="18"/>
  <c r="R198" i="18"/>
  <c r="R200" i="18"/>
  <c r="R202" i="18"/>
  <c r="R204" i="18"/>
  <c r="R206" i="18"/>
  <c r="R208" i="18"/>
  <c r="R210" i="18"/>
  <c r="R212" i="18"/>
  <c r="R214" i="18"/>
  <c r="R216" i="18"/>
  <c r="R218" i="18"/>
  <c r="R220" i="18"/>
  <c r="R222" i="18"/>
  <c r="R224" i="18"/>
  <c r="R226" i="18"/>
  <c r="R228" i="18"/>
  <c r="R230" i="18"/>
  <c r="R232" i="18"/>
  <c r="R234" i="18"/>
  <c r="R236" i="18"/>
  <c r="R238" i="18"/>
  <c r="R240" i="18"/>
  <c r="R242" i="18"/>
  <c r="R244" i="18"/>
  <c r="R246" i="18"/>
  <c r="R248" i="18"/>
  <c r="R250" i="18"/>
  <c r="R252" i="18"/>
  <c r="R254" i="18"/>
  <c r="R256" i="18"/>
  <c r="R258" i="18"/>
  <c r="R260" i="18"/>
  <c r="R262" i="18"/>
  <c r="R264" i="18"/>
  <c r="R266" i="18"/>
  <c r="R268" i="18"/>
  <c r="R270" i="18"/>
  <c r="R272" i="18"/>
  <c r="R274" i="18"/>
  <c r="R276" i="18"/>
  <c r="R278" i="18"/>
  <c r="R280" i="18"/>
  <c r="R282" i="18"/>
  <c r="R284" i="18"/>
  <c r="R286" i="18"/>
  <c r="R288" i="18"/>
  <c r="R290" i="18"/>
  <c r="R292" i="18"/>
  <c r="R294" i="18"/>
  <c r="R296" i="18"/>
  <c r="R298" i="18"/>
  <c r="R300" i="18"/>
  <c r="R302" i="18"/>
  <c r="R304" i="18"/>
  <c r="R306" i="18"/>
  <c r="R308" i="18"/>
  <c r="R310" i="18"/>
  <c r="R312" i="18"/>
  <c r="R314" i="18"/>
  <c r="R316" i="18"/>
  <c r="R318" i="18"/>
  <c r="R320" i="18"/>
  <c r="R322" i="18"/>
  <c r="R324" i="18"/>
  <c r="R326" i="18"/>
  <c r="R328" i="18"/>
  <c r="R330" i="18"/>
  <c r="R332" i="18"/>
  <c r="R334" i="18"/>
  <c r="R336" i="18"/>
  <c r="R338" i="18"/>
  <c r="R340" i="18"/>
  <c r="R342" i="18"/>
  <c r="R344" i="18"/>
  <c r="R346" i="18"/>
  <c r="R348" i="18"/>
  <c r="R350" i="18"/>
  <c r="R352" i="18"/>
  <c r="R354" i="18"/>
  <c r="R356" i="18"/>
  <c r="R358" i="18"/>
  <c r="R360" i="18"/>
  <c r="R362" i="18"/>
  <c r="R364" i="18"/>
  <c r="R366" i="18"/>
  <c r="R368" i="18"/>
  <c r="R370" i="18"/>
  <c r="R372" i="18"/>
  <c r="R374" i="18"/>
  <c r="R376" i="18"/>
  <c r="R378" i="18"/>
  <c r="R380" i="18"/>
  <c r="R382" i="18"/>
  <c r="R384" i="18"/>
  <c r="R386" i="18"/>
  <c r="R388" i="18"/>
  <c r="R390" i="18"/>
  <c r="R392" i="18"/>
  <c r="R394" i="18"/>
  <c r="R396" i="18"/>
  <c r="R398" i="18"/>
  <c r="R400" i="18"/>
  <c r="R402" i="18"/>
  <c r="R404" i="18"/>
  <c r="R406" i="18"/>
  <c r="R408" i="18"/>
  <c r="R410" i="18"/>
  <c r="R412" i="18"/>
  <c r="R414" i="18"/>
  <c r="R416" i="18"/>
  <c r="R418" i="18"/>
  <c r="R420" i="18"/>
  <c r="R422" i="18"/>
  <c r="R424" i="18"/>
  <c r="R426" i="18"/>
  <c r="R428" i="18"/>
  <c r="R430" i="18"/>
  <c r="R432" i="18"/>
  <c r="R434" i="18"/>
  <c r="R436" i="18"/>
  <c r="R438" i="18"/>
  <c r="R440" i="18"/>
  <c r="R442" i="18"/>
  <c r="R444" i="18"/>
  <c r="R446" i="18"/>
  <c r="R448" i="18"/>
  <c r="R450" i="18"/>
  <c r="R452" i="18"/>
  <c r="R454" i="18"/>
  <c r="R456" i="18"/>
  <c r="R458" i="18"/>
  <c r="R460" i="18"/>
  <c r="R462" i="18"/>
  <c r="R464" i="18"/>
  <c r="R466" i="18"/>
  <c r="R468" i="18"/>
  <c r="R470" i="18"/>
  <c r="R472" i="18"/>
  <c r="R474" i="18"/>
  <c r="R476" i="18"/>
  <c r="R478" i="18"/>
  <c r="R480" i="18"/>
  <c r="R482" i="18"/>
  <c r="R484" i="18"/>
  <c r="R486" i="18"/>
  <c r="R488" i="18"/>
  <c r="R490" i="18"/>
  <c r="R492" i="18"/>
  <c r="R494" i="18"/>
  <c r="R496" i="18"/>
  <c r="R498" i="18"/>
  <c r="R500" i="18"/>
  <c r="R502" i="18"/>
  <c r="R504" i="18"/>
  <c r="R506" i="18"/>
  <c r="R163" i="18"/>
  <c r="R171" i="18"/>
  <c r="R179" i="18"/>
  <c r="R187" i="18"/>
  <c r="R195" i="18"/>
  <c r="R203" i="18"/>
  <c r="R211" i="18"/>
  <c r="R219" i="18"/>
  <c r="R227" i="18"/>
  <c r="R235" i="18"/>
  <c r="R243" i="18"/>
  <c r="R251" i="18"/>
  <c r="R259" i="18"/>
  <c r="R267" i="18"/>
  <c r="R275" i="18"/>
  <c r="R283" i="18"/>
  <c r="R291" i="18"/>
  <c r="R299" i="18"/>
  <c r="R307" i="18"/>
  <c r="R315" i="18"/>
  <c r="R323" i="18"/>
  <c r="R331" i="18"/>
  <c r="R339" i="18"/>
  <c r="R347" i="18"/>
  <c r="R355" i="18"/>
  <c r="R363" i="18"/>
  <c r="R371" i="18"/>
  <c r="R379" i="18"/>
  <c r="R387" i="18"/>
  <c r="R395" i="18"/>
  <c r="R403" i="18"/>
  <c r="R411" i="18"/>
  <c r="R419" i="18"/>
  <c r="R427" i="18"/>
  <c r="R435" i="18"/>
  <c r="R443" i="18"/>
  <c r="R451" i="18"/>
  <c r="R459" i="18"/>
  <c r="R467" i="18"/>
  <c r="R475" i="18"/>
  <c r="R483" i="18"/>
  <c r="R491" i="18"/>
  <c r="R499" i="18"/>
  <c r="R507" i="18"/>
  <c r="L511" i="18"/>
  <c r="R155" i="18"/>
  <c r="R151" i="18"/>
  <c r="R147" i="18"/>
  <c r="R143" i="18"/>
  <c r="R139" i="18"/>
  <c r="R135" i="18"/>
  <c r="R131" i="18"/>
  <c r="R127" i="18"/>
  <c r="R123" i="18"/>
  <c r="R119" i="18"/>
  <c r="R115" i="18"/>
  <c r="R111" i="18"/>
  <c r="R107" i="18"/>
  <c r="R103" i="18"/>
  <c r="R99" i="18"/>
  <c r="R95" i="18"/>
  <c r="R91" i="18"/>
  <c r="R87" i="18"/>
  <c r="R83" i="18"/>
  <c r="R79" i="18"/>
  <c r="R75" i="18"/>
  <c r="R71" i="18"/>
  <c r="R67" i="18"/>
  <c r="R63" i="18"/>
  <c r="R59" i="18"/>
  <c r="R55" i="18"/>
  <c r="R51" i="18"/>
  <c r="R47" i="18"/>
  <c r="R43" i="18"/>
  <c r="R39" i="18"/>
  <c r="R35" i="18"/>
  <c r="R31" i="18"/>
  <c r="R27" i="18"/>
  <c r="R23" i="18"/>
  <c r="R19" i="18"/>
  <c r="R15" i="18"/>
  <c r="R11" i="18"/>
  <c r="R161" i="18"/>
  <c r="R169" i="18"/>
  <c r="R177" i="18"/>
  <c r="R185" i="18"/>
  <c r="R193" i="18"/>
  <c r="R201" i="18"/>
  <c r="R209" i="18"/>
  <c r="R217" i="18"/>
  <c r="R225" i="18"/>
  <c r="R233" i="18"/>
  <c r="R241" i="18"/>
  <c r="R249" i="18"/>
  <c r="R257" i="18"/>
  <c r="R265" i="18"/>
  <c r="R273" i="18"/>
  <c r="R281" i="18"/>
  <c r="R289" i="18"/>
  <c r="R297" i="18"/>
  <c r="R305" i="18"/>
  <c r="R313" i="18"/>
  <c r="R321" i="18"/>
  <c r="R329" i="18"/>
  <c r="R337" i="18"/>
  <c r="R345" i="18"/>
  <c r="R353" i="18"/>
  <c r="R361" i="18"/>
  <c r="R369" i="18"/>
  <c r="R377" i="18"/>
  <c r="R385" i="18"/>
  <c r="R393" i="18"/>
  <c r="R401" i="18"/>
  <c r="R409" i="18"/>
  <c r="R417" i="18"/>
  <c r="R425" i="18"/>
  <c r="R433" i="18"/>
  <c r="R441" i="18"/>
  <c r="R449" i="18"/>
  <c r="R457" i="18"/>
  <c r="R465" i="18"/>
  <c r="R473" i="18"/>
  <c r="R481" i="18"/>
  <c r="R489" i="18"/>
  <c r="R497" i="18"/>
  <c r="R505" i="18"/>
  <c r="M511" i="18"/>
  <c r="R154" i="18"/>
  <c r="R150" i="18"/>
  <c r="R146" i="18"/>
  <c r="R142" i="18"/>
  <c r="R138" i="18"/>
  <c r="R134" i="18"/>
  <c r="R130" i="18"/>
  <c r="R126" i="18"/>
  <c r="R122" i="18"/>
  <c r="R118" i="18"/>
  <c r="R114" i="18"/>
  <c r="R110" i="18"/>
  <c r="R106" i="18"/>
  <c r="R102" i="18"/>
  <c r="R98" i="18"/>
  <c r="R94" i="18"/>
  <c r="R90" i="18"/>
  <c r="R86" i="18"/>
  <c r="R82" i="18"/>
  <c r="R78" i="18"/>
  <c r="R74" i="18"/>
  <c r="R70" i="18"/>
  <c r="R66" i="18"/>
  <c r="R62" i="18"/>
  <c r="R58" i="18"/>
  <c r="R54" i="18"/>
  <c r="R50" i="18"/>
  <c r="R46" i="18"/>
  <c r="R42" i="18"/>
  <c r="R38" i="18"/>
  <c r="R34" i="18"/>
  <c r="R30" i="18"/>
  <c r="R26" i="18"/>
  <c r="R22" i="18"/>
  <c r="R18" i="18"/>
  <c r="R14" i="18"/>
  <c r="R159" i="18"/>
  <c r="R167" i="18"/>
  <c r="R175" i="18"/>
  <c r="R183" i="18"/>
  <c r="R191" i="18"/>
  <c r="R199" i="18"/>
  <c r="R207" i="18"/>
  <c r="R215" i="18"/>
  <c r="R223" i="18"/>
  <c r="R231" i="18"/>
  <c r="R239" i="18"/>
  <c r="R247" i="18"/>
  <c r="R255" i="18"/>
  <c r="R263" i="18"/>
  <c r="R271" i="18"/>
  <c r="R279" i="18"/>
  <c r="R287" i="18"/>
  <c r="R295" i="18"/>
  <c r="R303" i="18"/>
  <c r="R311" i="18"/>
  <c r="R319" i="18"/>
  <c r="R327" i="18"/>
  <c r="R335" i="18"/>
  <c r="R343" i="18"/>
  <c r="R351" i="18"/>
  <c r="R359" i="18"/>
  <c r="R367" i="18"/>
  <c r="R375" i="18"/>
  <c r="R383" i="18"/>
  <c r="R391" i="18"/>
  <c r="R399" i="18"/>
  <c r="R407" i="18"/>
  <c r="R415" i="18"/>
  <c r="R423" i="18"/>
  <c r="R431" i="18"/>
  <c r="R439" i="18"/>
  <c r="R447" i="18"/>
  <c r="R455" i="18"/>
  <c r="R463" i="18"/>
  <c r="R471" i="18"/>
  <c r="R479" i="18"/>
  <c r="R487" i="18"/>
  <c r="R495" i="18"/>
  <c r="R503" i="18"/>
  <c r="R153" i="18"/>
  <c r="R149" i="18"/>
  <c r="R145" i="18"/>
  <c r="R141" i="18"/>
  <c r="R137" i="18"/>
  <c r="R133" i="18"/>
  <c r="R129" i="18"/>
  <c r="R125" i="18"/>
  <c r="R121" i="18"/>
  <c r="R117" i="18"/>
  <c r="R113" i="18"/>
  <c r="R109" i="18"/>
  <c r="R105" i="18"/>
  <c r="R101" i="18"/>
  <c r="R97" i="18"/>
  <c r="R93" i="18"/>
  <c r="R89" i="18"/>
  <c r="R85" i="18"/>
  <c r="R81" i="18"/>
  <c r="R77" i="18"/>
  <c r="R73" i="18"/>
  <c r="R69" i="18"/>
  <c r="R65" i="18"/>
  <c r="R61" i="18"/>
  <c r="R57" i="18"/>
  <c r="R53" i="18"/>
  <c r="R49" i="18"/>
  <c r="R45" i="18"/>
  <c r="R41" i="18"/>
  <c r="R37" i="18"/>
  <c r="R33" i="18"/>
  <c r="R29" i="18"/>
  <c r="R25" i="18"/>
  <c r="R21" i="18"/>
  <c r="R17" i="18"/>
  <c r="R13" i="18"/>
  <c r="R10" i="18"/>
  <c r="R157" i="18"/>
  <c r="R165" i="18"/>
  <c r="R173" i="18"/>
  <c r="R181" i="18"/>
  <c r="R189" i="18"/>
  <c r="R197" i="18"/>
  <c r="R205" i="18"/>
  <c r="R213" i="18"/>
  <c r="R221" i="18"/>
  <c r="R229" i="18"/>
  <c r="R237" i="18"/>
  <c r="R245" i="18"/>
  <c r="R253" i="18"/>
  <c r="R261" i="18"/>
  <c r="R269" i="18"/>
  <c r="R277" i="18"/>
  <c r="R285" i="18"/>
  <c r="R293" i="18"/>
  <c r="R301" i="18"/>
  <c r="R309" i="18"/>
  <c r="R317" i="18"/>
  <c r="R325" i="18"/>
  <c r="R333" i="18"/>
  <c r="R341" i="18"/>
  <c r="R349" i="18"/>
  <c r="R357" i="18"/>
  <c r="R365" i="18"/>
  <c r="R373" i="18"/>
  <c r="R381" i="18"/>
  <c r="R389" i="18"/>
  <c r="R397" i="18"/>
  <c r="R405" i="18"/>
  <c r="R413" i="18"/>
  <c r="R421" i="18"/>
  <c r="R429" i="18"/>
  <c r="R437" i="18"/>
  <c r="R445" i="18"/>
  <c r="R453" i="18"/>
  <c r="R461" i="18"/>
  <c r="R469" i="18"/>
  <c r="R477" i="18"/>
  <c r="R485" i="18"/>
  <c r="R493" i="18"/>
  <c r="R501" i="18"/>
  <c r="R156" i="18"/>
  <c r="R152" i="18"/>
  <c r="R148" i="18"/>
  <c r="R144" i="18"/>
  <c r="R140" i="18"/>
  <c r="R136" i="18"/>
  <c r="R132" i="18"/>
  <c r="R128" i="18"/>
  <c r="R124" i="18"/>
  <c r="R120" i="18"/>
  <c r="R116" i="18"/>
  <c r="R112" i="18"/>
  <c r="R108" i="18"/>
  <c r="R104" i="18"/>
  <c r="R100" i="18"/>
  <c r="R96" i="18"/>
  <c r="R92" i="18"/>
  <c r="R88" i="18"/>
  <c r="R84" i="18"/>
  <c r="R80" i="18"/>
  <c r="R76" i="18"/>
  <c r="R72" i="18"/>
  <c r="R68" i="18"/>
  <c r="R64" i="18"/>
  <c r="R60" i="18"/>
  <c r="R56" i="18"/>
  <c r="R52" i="18"/>
  <c r="R48" i="18"/>
  <c r="R44" i="18"/>
  <c r="R40" i="18"/>
  <c r="R36" i="18"/>
  <c r="R32" i="18"/>
  <c r="R28" i="18"/>
  <c r="R24" i="18"/>
  <c r="R20" i="18"/>
  <c r="R16" i="18"/>
  <c r="R12" i="18"/>
  <c r="N1013" i="11" l="1"/>
  <c r="N1013" i="17"/>
  <c r="P1013" i="17" s="1"/>
  <c r="O1013" i="15"/>
  <c r="L1013" i="16"/>
  <c r="M513" i="18"/>
  <c r="D4" i="11"/>
  <c r="D4" i="19" s="1"/>
  <c r="Q513" i="19"/>
  <c r="V995" i="11"/>
  <c r="V427" i="11"/>
  <c r="V587" i="11"/>
  <c r="V75" i="11"/>
  <c r="V651" i="11"/>
  <c r="V139" i="11"/>
  <c r="V747" i="11"/>
  <c r="V235" i="11"/>
  <c r="V947" i="11"/>
  <c r="V861" i="11"/>
  <c r="V739" i="11"/>
  <c r="V611" i="11"/>
  <c r="V483" i="11"/>
  <c r="V355" i="11"/>
  <c r="V227" i="11"/>
  <c r="V99" i="11"/>
  <c r="V984" i="11"/>
  <c r="V899" i="11"/>
  <c r="V795" i="11"/>
  <c r="V667" i="11"/>
  <c r="V539" i="11"/>
  <c r="V411" i="11"/>
  <c r="V283" i="11"/>
  <c r="V155" i="11"/>
  <c r="V27" i="11"/>
  <c r="V936" i="11"/>
  <c r="V851" i="11"/>
  <c r="V723" i="11"/>
  <c r="V595" i="11"/>
  <c r="V467" i="11"/>
  <c r="V339" i="11"/>
  <c r="V211" i="11"/>
  <c r="V83" i="11"/>
  <c r="V999" i="11"/>
  <c r="V977" i="11"/>
  <c r="V956" i="11"/>
  <c r="V935" i="11"/>
  <c r="V913" i="11"/>
  <c r="V892" i="11"/>
  <c r="V871" i="11"/>
  <c r="V849" i="11"/>
  <c r="V817" i="11"/>
  <c r="V785" i="11"/>
  <c r="V753" i="11"/>
  <c r="V721" i="11"/>
  <c r="V689" i="11"/>
  <c r="V657" i="11"/>
  <c r="V625" i="11"/>
  <c r="V593" i="11"/>
  <c r="V561" i="11"/>
  <c r="V529" i="11"/>
  <c r="V497" i="11"/>
  <c r="V465" i="11"/>
  <c r="V433" i="11"/>
  <c r="V401" i="11"/>
  <c r="V369" i="11"/>
  <c r="V337" i="11"/>
  <c r="V305" i="11"/>
  <c r="V273" i="11"/>
  <c r="V241" i="11"/>
  <c r="V209" i="11"/>
  <c r="V177" i="11"/>
  <c r="V145" i="11"/>
  <c r="V113" i="11"/>
  <c r="V81" i="11"/>
  <c r="V49" i="11"/>
  <c r="V17" i="11"/>
  <c r="V992" i="11"/>
  <c r="V971" i="11"/>
  <c r="V949" i="11"/>
  <c r="V928" i="11"/>
  <c r="V907" i="11"/>
  <c r="V885" i="11"/>
  <c r="V864" i="11"/>
  <c r="V839" i="11"/>
  <c r="V807" i="11"/>
  <c r="V775" i="11"/>
  <c r="V743" i="11"/>
  <c r="V711" i="11"/>
  <c r="V679" i="11"/>
  <c r="V647" i="11"/>
  <c r="V615" i="11"/>
  <c r="V583" i="11"/>
  <c r="V551" i="11"/>
  <c r="V519" i="11"/>
  <c r="V487" i="11"/>
  <c r="V455" i="11"/>
  <c r="V423" i="11"/>
  <c r="V391" i="11"/>
  <c r="V359" i="11"/>
  <c r="V327" i="11"/>
  <c r="V295" i="11"/>
  <c r="V263" i="11"/>
  <c r="V231" i="11"/>
  <c r="V199" i="11"/>
  <c r="V167" i="11"/>
  <c r="V135" i="11"/>
  <c r="V103" i="11"/>
  <c r="V71" i="11"/>
  <c r="V39" i="11"/>
  <c r="V991" i="11"/>
  <c r="V969" i="11"/>
  <c r="V948" i="11"/>
  <c r="V927" i="11"/>
  <c r="V905" i="11"/>
  <c r="V884" i="11"/>
  <c r="V863" i="11"/>
  <c r="V837" i="11"/>
  <c r="V805" i="11"/>
  <c r="V773" i="11"/>
  <c r="V741" i="11"/>
  <c r="V709" i="11"/>
  <c r="V677" i="11"/>
  <c r="V645" i="11"/>
  <c r="V613" i="11"/>
  <c r="V581" i="11"/>
  <c r="V549" i="11"/>
  <c r="V517" i="11"/>
  <c r="V485" i="11"/>
  <c r="V453" i="11"/>
  <c r="V421" i="11"/>
  <c r="V389" i="11"/>
  <c r="V357" i="11"/>
  <c r="V325" i="11"/>
  <c r="V293" i="11"/>
  <c r="V261" i="11"/>
  <c r="V229" i="11"/>
  <c r="V197" i="11"/>
  <c r="V165" i="11"/>
  <c r="V133" i="11"/>
  <c r="V101" i="11"/>
  <c r="V69" i="11"/>
  <c r="V37" i="11"/>
  <c r="V848" i="11"/>
  <c r="V832" i="11"/>
  <c r="V816" i="11"/>
  <c r="V800" i="11"/>
  <c r="V784" i="11"/>
  <c r="V768" i="11"/>
  <c r="V752" i="11"/>
  <c r="V736" i="11"/>
  <c r="V720" i="11"/>
  <c r="V704" i="11"/>
  <c r="V688" i="11"/>
  <c r="V672" i="11"/>
  <c r="V656" i="11"/>
  <c r="V640" i="11"/>
  <c r="V624" i="11"/>
  <c r="V608" i="11"/>
  <c r="V592" i="11"/>
  <c r="V576" i="11"/>
  <c r="V560" i="11"/>
  <c r="V544" i="11"/>
  <c r="V528" i="11"/>
  <c r="V512" i="11"/>
  <c r="V496" i="11"/>
  <c r="V480" i="11"/>
  <c r="V464" i="11"/>
  <c r="V448" i="11"/>
  <c r="V432" i="11"/>
  <c r="V416" i="11"/>
  <c r="V400" i="11"/>
  <c r="V384" i="11"/>
  <c r="V368" i="11"/>
  <c r="V352" i="11"/>
  <c r="V336" i="11"/>
  <c r="V320" i="11"/>
  <c r="V304" i="11"/>
  <c r="V288" i="11"/>
  <c r="V272" i="11"/>
  <c r="V256" i="11"/>
  <c r="V240" i="11"/>
  <c r="V224" i="11"/>
  <c r="V208" i="11"/>
  <c r="V192" i="11"/>
  <c r="V176" i="11"/>
  <c r="V160" i="11"/>
  <c r="V144" i="11"/>
  <c r="V128" i="11"/>
  <c r="V112" i="11"/>
  <c r="V96" i="11"/>
  <c r="V80" i="11"/>
  <c r="V64" i="11"/>
  <c r="V48" i="11"/>
  <c r="V32" i="11"/>
  <c r="V16" i="11"/>
  <c r="V998" i="11"/>
  <c r="V982" i="11"/>
  <c r="V966" i="11"/>
  <c r="V950" i="11"/>
  <c r="V934" i="11"/>
  <c r="V918" i="11"/>
  <c r="V902" i="11"/>
  <c r="V886" i="11"/>
  <c r="V870" i="11"/>
  <c r="V854" i="11"/>
  <c r="V838" i="11"/>
  <c r="V822" i="11"/>
  <c r="V806" i="11"/>
  <c r="V790" i="11"/>
  <c r="V774" i="11"/>
  <c r="V758" i="11"/>
  <c r="V742" i="11"/>
  <c r="V726" i="11"/>
  <c r="V710" i="11"/>
  <c r="V694" i="11"/>
  <c r="V678" i="11"/>
  <c r="V662" i="11"/>
  <c r="V646" i="11"/>
  <c r="V630" i="11"/>
  <c r="V614" i="11"/>
  <c r="V598" i="11"/>
  <c r="V582" i="11"/>
  <c r="V566" i="11"/>
  <c r="V550" i="11"/>
  <c r="V534" i="11"/>
  <c r="V518" i="11"/>
  <c r="V502" i="11"/>
  <c r="V486" i="11"/>
  <c r="V470" i="11"/>
  <c r="V454" i="11"/>
  <c r="V438" i="11"/>
  <c r="V422" i="11"/>
  <c r="V406" i="11"/>
  <c r="V390" i="11"/>
  <c r="V374" i="11"/>
  <c r="V358" i="11"/>
  <c r="V342" i="11"/>
  <c r="V326" i="11"/>
  <c r="V310" i="11"/>
  <c r="V294" i="11"/>
  <c r="V278" i="11"/>
  <c r="V262" i="11"/>
  <c r="V246" i="11"/>
  <c r="V230" i="11"/>
  <c r="V214" i="11"/>
  <c r="V198" i="11"/>
  <c r="V182" i="11"/>
  <c r="V166" i="11"/>
  <c r="V150" i="11"/>
  <c r="V134" i="11"/>
  <c r="V118" i="11"/>
  <c r="V102" i="11"/>
  <c r="V86" i="11"/>
  <c r="V70" i="11"/>
  <c r="V54" i="11"/>
  <c r="V38" i="11"/>
  <c r="V22" i="11"/>
  <c r="S12" i="18"/>
  <c r="B12" i="18" s="1"/>
  <c r="C12" i="18" s="1"/>
  <c r="S16" i="18"/>
  <c r="B16" i="18" s="1"/>
  <c r="C16" i="18" s="1"/>
  <c r="S20" i="18"/>
  <c r="B20" i="18" s="1"/>
  <c r="C20" i="18" s="1"/>
  <c r="S24" i="18"/>
  <c r="B24" i="18" s="1"/>
  <c r="C24" i="18" s="1"/>
  <c r="S28" i="18"/>
  <c r="B28" i="18" s="1"/>
  <c r="C28" i="18" s="1"/>
  <c r="S32" i="18"/>
  <c r="B32" i="18" s="1"/>
  <c r="C32" i="18" s="1"/>
  <c r="S36" i="18"/>
  <c r="B36" i="18" s="1"/>
  <c r="C36" i="18" s="1"/>
  <c r="S40" i="18"/>
  <c r="B40" i="18" s="1"/>
  <c r="C40" i="18" s="1"/>
  <c r="S44" i="18"/>
  <c r="B44" i="18" s="1"/>
  <c r="C44" i="18" s="1"/>
  <c r="S48" i="18"/>
  <c r="B48" i="18" s="1"/>
  <c r="C48" i="18" s="1"/>
  <c r="S54" i="18"/>
  <c r="B54" i="18" s="1"/>
  <c r="C54" i="18" s="1"/>
  <c r="S11" i="18"/>
  <c r="B11" i="18" s="1"/>
  <c r="C11" i="18" s="1"/>
  <c r="S15" i="18"/>
  <c r="B15" i="18" s="1"/>
  <c r="C15" i="18" s="1"/>
  <c r="S19" i="18"/>
  <c r="B19" i="18" s="1"/>
  <c r="C19" i="18" s="1"/>
  <c r="S23" i="18"/>
  <c r="B23" i="18" s="1"/>
  <c r="C23" i="18" s="1"/>
  <c r="S27" i="18"/>
  <c r="B27" i="18" s="1"/>
  <c r="C27" i="18" s="1"/>
  <c r="S31" i="18"/>
  <c r="B31" i="18" s="1"/>
  <c r="C31" i="18" s="1"/>
  <c r="S35" i="18"/>
  <c r="B35" i="18" s="1"/>
  <c r="C35" i="18" s="1"/>
  <c r="S39" i="18"/>
  <c r="B39" i="18" s="1"/>
  <c r="C39" i="18" s="1"/>
  <c r="S43" i="18"/>
  <c r="B43" i="18" s="1"/>
  <c r="C43" i="18" s="1"/>
  <c r="S47" i="18"/>
  <c r="B47" i="18" s="1"/>
  <c r="C47" i="18" s="1"/>
  <c r="S51" i="18"/>
  <c r="B51" i="18" s="1"/>
  <c r="C51" i="18" s="1"/>
  <c r="S56" i="18"/>
  <c r="B56" i="18" s="1"/>
  <c r="C56" i="18" s="1"/>
  <c r="S58" i="18"/>
  <c r="B58" i="18" s="1"/>
  <c r="C58" i="18" s="1"/>
  <c r="S60" i="18"/>
  <c r="B60" i="18" s="1"/>
  <c r="C60" i="18" s="1"/>
  <c r="S62" i="18"/>
  <c r="B62" i="18" s="1"/>
  <c r="C62" i="18" s="1"/>
  <c r="S64" i="18"/>
  <c r="B64" i="18" s="1"/>
  <c r="C64" i="18" s="1"/>
  <c r="S66" i="18"/>
  <c r="B66" i="18" s="1"/>
  <c r="C66" i="18" s="1"/>
  <c r="S68" i="18"/>
  <c r="B68" i="18" s="1"/>
  <c r="C68" i="18" s="1"/>
  <c r="S70" i="18"/>
  <c r="B70" i="18" s="1"/>
  <c r="C70" i="18" s="1"/>
  <c r="S72" i="18"/>
  <c r="B72" i="18" s="1"/>
  <c r="C72" i="18" s="1"/>
  <c r="S74" i="18"/>
  <c r="B74" i="18" s="1"/>
  <c r="C74" i="18" s="1"/>
  <c r="S76" i="18"/>
  <c r="B76" i="18" s="1"/>
  <c r="C76" i="18" s="1"/>
  <c r="S78" i="18"/>
  <c r="B78" i="18" s="1"/>
  <c r="C78" i="18" s="1"/>
  <c r="S80" i="18"/>
  <c r="B80" i="18" s="1"/>
  <c r="C80" i="18" s="1"/>
  <c r="S82" i="18"/>
  <c r="B82" i="18" s="1"/>
  <c r="C82" i="18" s="1"/>
  <c r="S84" i="18"/>
  <c r="B84" i="18" s="1"/>
  <c r="C84" i="18" s="1"/>
  <c r="S86" i="18"/>
  <c r="B86" i="18" s="1"/>
  <c r="C86" i="18" s="1"/>
  <c r="S88" i="18"/>
  <c r="B88" i="18" s="1"/>
  <c r="C88" i="18" s="1"/>
  <c r="S90" i="18"/>
  <c r="B90" i="18" s="1"/>
  <c r="C90" i="18" s="1"/>
  <c r="S92" i="18"/>
  <c r="B92" i="18" s="1"/>
  <c r="C92" i="18" s="1"/>
  <c r="S94" i="18"/>
  <c r="B94" i="18" s="1"/>
  <c r="C94" i="18" s="1"/>
  <c r="S96" i="18"/>
  <c r="B96" i="18" s="1"/>
  <c r="C96" i="18" s="1"/>
  <c r="S98" i="18"/>
  <c r="B98" i="18" s="1"/>
  <c r="C98" i="18" s="1"/>
  <c r="S100" i="18"/>
  <c r="B100" i="18" s="1"/>
  <c r="C100" i="18" s="1"/>
  <c r="S102" i="18"/>
  <c r="B102" i="18" s="1"/>
  <c r="C102" i="18" s="1"/>
  <c r="S104" i="18"/>
  <c r="B104" i="18" s="1"/>
  <c r="C104" i="18" s="1"/>
  <c r="S106" i="18"/>
  <c r="B106" i="18" s="1"/>
  <c r="C106" i="18" s="1"/>
  <c r="S108" i="18"/>
  <c r="B108" i="18" s="1"/>
  <c r="C108" i="18" s="1"/>
  <c r="S110" i="18"/>
  <c r="B110" i="18" s="1"/>
  <c r="C110" i="18" s="1"/>
  <c r="S112" i="18"/>
  <c r="B112" i="18" s="1"/>
  <c r="C112" i="18" s="1"/>
  <c r="S114" i="18"/>
  <c r="B114" i="18" s="1"/>
  <c r="C114" i="18" s="1"/>
  <c r="S116" i="18"/>
  <c r="B116" i="18" s="1"/>
  <c r="C116" i="18" s="1"/>
  <c r="S118" i="18"/>
  <c r="B118" i="18" s="1"/>
  <c r="C118" i="18" s="1"/>
  <c r="S120" i="18"/>
  <c r="B120" i="18" s="1"/>
  <c r="C120" i="18" s="1"/>
  <c r="S122" i="18"/>
  <c r="B122" i="18" s="1"/>
  <c r="C122" i="18" s="1"/>
  <c r="S124" i="18"/>
  <c r="B124" i="18" s="1"/>
  <c r="C124" i="18" s="1"/>
  <c r="S126" i="18"/>
  <c r="B126" i="18" s="1"/>
  <c r="C126" i="18" s="1"/>
  <c r="S128" i="18"/>
  <c r="B128" i="18" s="1"/>
  <c r="C128" i="18" s="1"/>
  <c r="S130" i="18"/>
  <c r="B130" i="18" s="1"/>
  <c r="C130" i="18" s="1"/>
  <c r="S132" i="18"/>
  <c r="B132" i="18" s="1"/>
  <c r="C132" i="18" s="1"/>
  <c r="S134" i="18"/>
  <c r="B134" i="18" s="1"/>
  <c r="C134" i="18" s="1"/>
  <c r="S136" i="18"/>
  <c r="B136" i="18" s="1"/>
  <c r="C136" i="18" s="1"/>
  <c r="S138" i="18"/>
  <c r="B138" i="18" s="1"/>
  <c r="C138" i="18" s="1"/>
  <c r="S140" i="18"/>
  <c r="B140" i="18" s="1"/>
  <c r="C140" i="18" s="1"/>
  <c r="S142" i="18"/>
  <c r="B142" i="18" s="1"/>
  <c r="C142" i="18" s="1"/>
  <c r="S144" i="18"/>
  <c r="B144" i="18" s="1"/>
  <c r="C144" i="18" s="1"/>
  <c r="S146" i="18"/>
  <c r="B146" i="18" s="1"/>
  <c r="C146" i="18" s="1"/>
  <c r="S148" i="18"/>
  <c r="B148" i="18" s="1"/>
  <c r="C148" i="18" s="1"/>
  <c r="S150" i="18"/>
  <c r="B150" i="18" s="1"/>
  <c r="C150" i="18" s="1"/>
  <c r="S152" i="18"/>
  <c r="B152" i="18" s="1"/>
  <c r="C152" i="18" s="1"/>
  <c r="S154" i="18"/>
  <c r="B154" i="18" s="1"/>
  <c r="C154" i="18" s="1"/>
  <c r="S156" i="18"/>
  <c r="B156" i="18" s="1"/>
  <c r="C156" i="18" s="1"/>
  <c r="S158" i="18"/>
  <c r="B158" i="18" s="1"/>
  <c r="C158" i="18" s="1"/>
  <c r="S160" i="18"/>
  <c r="B160" i="18" s="1"/>
  <c r="C160" i="18" s="1"/>
  <c r="S162" i="18"/>
  <c r="B162" i="18" s="1"/>
  <c r="C162" i="18" s="1"/>
  <c r="S164" i="18"/>
  <c r="B164" i="18" s="1"/>
  <c r="C164" i="18" s="1"/>
  <c r="S166" i="18"/>
  <c r="B166" i="18" s="1"/>
  <c r="C166" i="18" s="1"/>
  <c r="S168" i="18"/>
  <c r="B168" i="18" s="1"/>
  <c r="C168" i="18" s="1"/>
  <c r="S170" i="18"/>
  <c r="B170" i="18" s="1"/>
  <c r="C170" i="18" s="1"/>
  <c r="S172" i="18"/>
  <c r="B172" i="18" s="1"/>
  <c r="C172" i="18" s="1"/>
  <c r="S174" i="18"/>
  <c r="B174" i="18" s="1"/>
  <c r="C174" i="18" s="1"/>
  <c r="S176" i="18"/>
  <c r="B176" i="18" s="1"/>
  <c r="C176" i="18" s="1"/>
  <c r="S178" i="18"/>
  <c r="B178" i="18" s="1"/>
  <c r="C178" i="18" s="1"/>
  <c r="S180" i="18"/>
  <c r="B180" i="18" s="1"/>
  <c r="C180" i="18" s="1"/>
  <c r="S182" i="18"/>
  <c r="B182" i="18" s="1"/>
  <c r="C182" i="18" s="1"/>
  <c r="S184" i="18"/>
  <c r="B184" i="18" s="1"/>
  <c r="C184" i="18" s="1"/>
  <c r="S186" i="18"/>
  <c r="B186" i="18" s="1"/>
  <c r="C186" i="18" s="1"/>
  <c r="S188" i="18"/>
  <c r="B188" i="18" s="1"/>
  <c r="C188" i="18" s="1"/>
  <c r="S190" i="18"/>
  <c r="B190" i="18" s="1"/>
  <c r="C190" i="18" s="1"/>
  <c r="S192" i="18"/>
  <c r="B192" i="18" s="1"/>
  <c r="C192" i="18" s="1"/>
  <c r="S194" i="18"/>
  <c r="B194" i="18" s="1"/>
  <c r="C194" i="18" s="1"/>
  <c r="S196" i="18"/>
  <c r="B196" i="18" s="1"/>
  <c r="C196" i="18" s="1"/>
  <c r="S198" i="18"/>
  <c r="B198" i="18" s="1"/>
  <c r="C198" i="18" s="1"/>
  <c r="S200" i="18"/>
  <c r="B200" i="18" s="1"/>
  <c r="C200" i="18" s="1"/>
  <c r="S202" i="18"/>
  <c r="B202" i="18" s="1"/>
  <c r="C202" i="18" s="1"/>
  <c r="S204" i="18"/>
  <c r="B204" i="18" s="1"/>
  <c r="C204" i="18" s="1"/>
  <c r="S206" i="18"/>
  <c r="B206" i="18" s="1"/>
  <c r="C206" i="18" s="1"/>
  <c r="S208" i="18"/>
  <c r="B208" i="18" s="1"/>
  <c r="C208" i="18" s="1"/>
  <c r="S210" i="18"/>
  <c r="B210" i="18" s="1"/>
  <c r="C210" i="18" s="1"/>
  <c r="S212" i="18"/>
  <c r="B212" i="18" s="1"/>
  <c r="C212" i="18" s="1"/>
  <c r="S214" i="18"/>
  <c r="B214" i="18" s="1"/>
  <c r="C214" i="18" s="1"/>
  <c r="S216" i="18"/>
  <c r="B216" i="18" s="1"/>
  <c r="C216" i="18" s="1"/>
  <c r="S218" i="18"/>
  <c r="B218" i="18" s="1"/>
  <c r="C218" i="18" s="1"/>
  <c r="S220" i="18"/>
  <c r="B220" i="18" s="1"/>
  <c r="C220" i="18" s="1"/>
  <c r="S222" i="18"/>
  <c r="B222" i="18" s="1"/>
  <c r="C222" i="18" s="1"/>
  <c r="S224" i="18"/>
  <c r="B224" i="18" s="1"/>
  <c r="C224" i="18" s="1"/>
  <c r="S226" i="18"/>
  <c r="B226" i="18" s="1"/>
  <c r="C226" i="18" s="1"/>
  <c r="S228" i="18"/>
  <c r="B228" i="18" s="1"/>
  <c r="C228" i="18" s="1"/>
  <c r="S230" i="18"/>
  <c r="B230" i="18" s="1"/>
  <c r="C230" i="18" s="1"/>
  <c r="S232" i="18"/>
  <c r="B232" i="18" s="1"/>
  <c r="C232" i="18" s="1"/>
  <c r="S234" i="18"/>
  <c r="B234" i="18" s="1"/>
  <c r="C234" i="18" s="1"/>
  <c r="S236" i="18"/>
  <c r="B236" i="18" s="1"/>
  <c r="C236" i="18" s="1"/>
  <c r="S238" i="18"/>
  <c r="B238" i="18" s="1"/>
  <c r="C238" i="18" s="1"/>
  <c r="S240" i="18"/>
  <c r="B240" i="18" s="1"/>
  <c r="C240" i="18" s="1"/>
  <c r="S242" i="18"/>
  <c r="B242" i="18" s="1"/>
  <c r="C242" i="18" s="1"/>
  <c r="S244" i="18"/>
  <c r="B244" i="18" s="1"/>
  <c r="C244" i="18" s="1"/>
  <c r="S246" i="18"/>
  <c r="B246" i="18" s="1"/>
  <c r="C246" i="18" s="1"/>
  <c r="S248" i="18"/>
  <c r="B248" i="18" s="1"/>
  <c r="C248" i="18" s="1"/>
  <c r="S250" i="18"/>
  <c r="B250" i="18" s="1"/>
  <c r="C250" i="18" s="1"/>
  <c r="S252" i="18"/>
  <c r="B252" i="18" s="1"/>
  <c r="C252" i="18" s="1"/>
  <c r="S254" i="18"/>
  <c r="B254" i="18" s="1"/>
  <c r="C254" i="18" s="1"/>
  <c r="S256" i="18"/>
  <c r="B256" i="18" s="1"/>
  <c r="C256" i="18" s="1"/>
  <c r="S258" i="18"/>
  <c r="B258" i="18" s="1"/>
  <c r="C258" i="18" s="1"/>
  <c r="S260" i="18"/>
  <c r="B260" i="18" s="1"/>
  <c r="C260" i="18" s="1"/>
  <c r="S262" i="18"/>
  <c r="B262" i="18" s="1"/>
  <c r="C262" i="18" s="1"/>
  <c r="S264" i="18"/>
  <c r="B264" i="18" s="1"/>
  <c r="C264" i="18" s="1"/>
  <c r="S266" i="18"/>
  <c r="B266" i="18" s="1"/>
  <c r="C266" i="18" s="1"/>
  <c r="S268" i="18"/>
  <c r="B268" i="18" s="1"/>
  <c r="C268" i="18" s="1"/>
  <c r="S270" i="18"/>
  <c r="B270" i="18" s="1"/>
  <c r="C270" i="18" s="1"/>
  <c r="S272" i="18"/>
  <c r="B272" i="18" s="1"/>
  <c r="C272" i="18" s="1"/>
  <c r="S274" i="18"/>
  <c r="B274" i="18" s="1"/>
  <c r="C274" i="18" s="1"/>
  <c r="S276" i="18"/>
  <c r="B276" i="18" s="1"/>
  <c r="C276" i="18" s="1"/>
  <c r="S278" i="18"/>
  <c r="B278" i="18" s="1"/>
  <c r="C278" i="18" s="1"/>
  <c r="S280" i="18"/>
  <c r="B280" i="18" s="1"/>
  <c r="C280" i="18" s="1"/>
  <c r="S282" i="18"/>
  <c r="B282" i="18" s="1"/>
  <c r="C282" i="18" s="1"/>
  <c r="S284" i="18"/>
  <c r="B284" i="18" s="1"/>
  <c r="C284" i="18" s="1"/>
  <c r="S286" i="18"/>
  <c r="B286" i="18" s="1"/>
  <c r="C286" i="18" s="1"/>
  <c r="S288" i="18"/>
  <c r="B288" i="18" s="1"/>
  <c r="C288" i="18" s="1"/>
  <c r="S290" i="18"/>
  <c r="B290" i="18" s="1"/>
  <c r="C290" i="18" s="1"/>
  <c r="S292" i="18"/>
  <c r="B292" i="18" s="1"/>
  <c r="C292" i="18" s="1"/>
  <c r="S294" i="18"/>
  <c r="B294" i="18" s="1"/>
  <c r="C294" i="18" s="1"/>
  <c r="S296" i="18"/>
  <c r="B296" i="18" s="1"/>
  <c r="C296" i="18" s="1"/>
  <c r="S298" i="18"/>
  <c r="B298" i="18" s="1"/>
  <c r="C298" i="18" s="1"/>
  <c r="S300" i="18"/>
  <c r="B300" i="18" s="1"/>
  <c r="C300" i="18" s="1"/>
  <c r="S302" i="18"/>
  <c r="B302" i="18" s="1"/>
  <c r="C302" i="18" s="1"/>
  <c r="S304" i="18"/>
  <c r="B304" i="18" s="1"/>
  <c r="C304" i="18" s="1"/>
  <c r="S306" i="18"/>
  <c r="B306" i="18" s="1"/>
  <c r="C306" i="18" s="1"/>
  <c r="S308" i="18"/>
  <c r="B308" i="18" s="1"/>
  <c r="C308" i="18" s="1"/>
  <c r="S310" i="18"/>
  <c r="B310" i="18" s="1"/>
  <c r="C310" i="18" s="1"/>
  <c r="S312" i="18"/>
  <c r="B312" i="18" s="1"/>
  <c r="C312" i="18" s="1"/>
  <c r="S314" i="18"/>
  <c r="B314" i="18" s="1"/>
  <c r="C314" i="18" s="1"/>
  <c r="S316" i="18"/>
  <c r="B316" i="18" s="1"/>
  <c r="C316" i="18" s="1"/>
  <c r="S318" i="18"/>
  <c r="B318" i="18" s="1"/>
  <c r="C318" i="18" s="1"/>
  <c r="S320" i="18"/>
  <c r="B320" i="18" s="1"/>
  <c r="C320" i="18" s="1"/>
  <c r="S322" i="18"/>
  <c r="B322" i="18" s="1"/>
  <c r="C322" i="18" s="1"/>
  <c r="S324" i="18"/>
  <c r="B324" i="18" s="1"/>
  <c r="C324" i="18" s="1"/>
  <c r="S326" i="18"/>
  <c r="B326" i="18" s="1"/>
  <c r="C326" i="18" s="1"/>
  <c r="S328" i="18"/>
  <c r="B328" i="18" s="1"/>
  <c r="C328" i="18" s="1"/>
  <c r="S330" i="18"/>
  <c r="B330" i="18" s="1"/>
  <c r="C330" i="18" s="1"/>
  <c r="S332" i="18"/>
  <c r="B332" i="18" s="1"/>
  <c r="C332" i="18" s="1"/>
  <c r="S334" i="18"/>
  <c r="B334" i="18" s="1"/>
  <c r="C334" i="18" s="1"/>
  <c r="S336" i="18"/>
  <c r="B336" i="18" s="1"/>
  <c r="C336" i="18" s="1"/>
  <c r="S338" i="18"/>
  <c r="B338" i="18" s="1"/>
  <c r="C338" i="18" s="1"/>
  <c r="S340" i="18"/>
  <c r="B340" i="18" s="1"/>
  <c r="C340" i="18" s="1"/>
  <c r="S342" i="18"/>
  <c r="B342" i="18" s="1"/>
  <c r="C342" i="18" s="1"/>
  <c r="S344" i="18"/>
  <c r="B344" i="18" s="1"/>
  <c r="C344" i="18" s="1"/>
  <c r="S346" i="18"/>
  <c r="B346" i="18" s="1"/>
  <c r="C346" i="18" s="1"/>
  <c r="S348" i="18"/>
  <c r="B348" i="18" s="1"/>
  <c r="C348" i="18" s="1"/>
  <c r="S350" i="18"/>
  <c r="B350" i="18" s="1"/>
  <c r="C350" i="18" s="1"/>
  <c r="S352" i="18"/>
  <c r="B352" i="18" s="1"/>
  <c r="C352" i="18" s="1"/>
  <c r="S354" i="18"/>
  <c r="B354" i="18" s="1"/>
  <c r="C354" i="18" s="1"/>
  <c r="S356" i="18"/>
  <c r="B356" i="18" s="1"/>
  <c r="C356" i="18" s="1"/>
  <c r="S358" i="18"/>
  <c r="B358" i="18" s="1"/>
  <c r="C358" i="18" s="1"/>
  <c r="S360" i="18"/>
  <c r="B360" i="18" s="1"/>
  <c r="C360" i="18" s="1"/>
  <c r="S362" i="18"/>
  <c r="B362" i="18" s="1"/>
  <c r="C362" i="18" s="1"/>
  <c r="S364" i="18"/>
  <c r="B364" i="18" s="1"/>
  <c r="C364" i="18" s="1"/>
  <c r="S366" i="18"/>
  <c r="B366" i="18" s="1"/>
  <c r="C366" i="18" s="1"/>
  <c r="S368" i="18"/>
  <c r="B368" i="18" s="1"/>
  <c r="C368" i="18" s="1"/>
  <c r="S370" i="18"/>
  <c r="B370" i="18" s="1"/>
  <c r="C370" i="18" s="1"/>
  <c r="S372" i="18"/>
  <c r="B372" i="18" s="1"/>
  <c r="C372" i="18" s="1"/>
  <c r="S374" i="18"/>
  <c r="B374" i="18" s="1"/>
  <c r="C374" i="18" s="1"/>
  <c r="S376" i="18"/>
  <c r="B376" i="18" s="1"/>
  <c r="C376" i="18" s="1"/>
  <c r="S378" i="18"/>
  <c r="B378" i="18" s="1"/>
  <c r="C378" i="18" s="1"/>
  <c r="S380" i="18"/>
  <c r="B380" i="18" s="1"/>
  <c r="C380" i="18" s="1"/>
  <c r="S382" i="18"/>
  <c r="B382" i="18" s="1"/>
  <c r="C382" i="18" s="1"/>
  <c r="S384" i="18"/>
  <c r="B384" i="18" s="1"/>
  <c r="C384" i="18" s="1"/>
  <c r="S386" i="18"/>
  <c r="B386" i="18" s="1"/>
  <c r="C386" i="18" s="1"/>
  <c r="S388" i="18"/>
  <c r="B388" i="18" s="1"/>
  <c r="C388" i="18" s="1"/>
  <c r="S390" i="18"/>
  <c r="B390" i="18" s="1"/>
  <c r="C390" i="18" s="1"/>
  <c r="S392" i="18"/>
  <c r="B392" i="18" s="1"/>
  <c r="C392" i="18" s="1"/>
  <c r="S394" i="18"/>
  <c r="B394" i="18" s="1"/>
  <c r="C394" i="18" s="1"/>
  <c r="S396" i="18"/>
  <c r="B396" i="18" s="1"/>
  <c r="C396" i="18" s="1"/>
  <c r="S398" i="18"/>
  <c r="B398" i="18" s="1"/>
  <c r="C398" i="18" s="1"/>
  <c r="S400" i="18"/>
  <c r="B400" i="18" s="1"/>
  <c r="C400" i="18" s="1"/>
  <c r="S402" i="18"/>
  <c r="B402" i="18" s="1"/>
  <c r="C402" i="18" s="1"/>
  <c r="S404" i="18"/>
  <c r="B404" i="18" s="1"/>
  <c r="C404" i="18" s="1"/>
  <c r="S406" i="18"/>
  <c r="B406" i="18" s="1"/>
  <c r="C406" i="18" s="1"/>
  <c r="S408" i="18"/>
  <c r="B408" i="18" s="1"/>
  <c r="C408" i="18" s="1"/>
  <c r="S410" i="18"/>
  <c r="B410" i="18" s="1"/>
  <c r="C410" i="18" s="1"/>
  <c r="S412" i="18"/>
  <c r="B412" i="18" s="1"/>
  <c r="C412" i="18" s="1"/>
  <c r="S414" i="18"/>
  <c r="B414" i="18" s="1"/>
  <c r="C414" i="18" s="1"/>
  <c r="S416" i="18"/>
  <c r="B416" i="18" s="1"/>
  <c r="C416" i="18" s="1"/>
  <c r="S418" i="18"/>
  <c r="B418" i="18" s="1"/>
  <c r="C418" i="18" s="1"/>
  <c r="S420" i="18"/>
  <c r="B420" i="18" s="1"/>
  <c r="C420" i="18" s="1"/>
  <c r="S422" i="18"/>
  <c r="B422" i="18" s="1"/>
  <c r="C422" i="18" s="1"/>
  <c r="S424" i="18"/>
  <c r="B424" i="18" s="1"/>
  <c r="C424" i="18" s="1"/>
  <c r="S426" i="18"/>
  <c r="B426" i="18" s="1"/>
  <c r="C426" i="18" s="1"/>
  <c r="S428" i="18"/>
  <c r="B428" i="18" s="1"/>
  <c r="C428" i="18" s="1"/>
  <c r="S430" i="18"/>
  <c r="B430" i="18" s="1"/>
  <c r="C430" i="18" s="1"/>
  <c r="S432" i="18"/>
  <c r="B432" i="18" s="1"/>
  <c r="C432" i="18" s="1"/>
  <c r="S434" i="18"/>
  <c r="B434" i="18" s="1"/>
  <c r="C434" i="18" s="1"/>
  <c r="S436" i="18"/>
  <c r="B436" i="18" s="1"/>
  <c r="C436" i="18" s="1"/>
  <c r="S438" i="18"/>
  <c r="B438" i="18" s="1"/>
  <c r="C438" i="18" s="1"/>
  <c r="S440" i="18"/>
  <c r="B440" i="18" s="1"/>
  <c r="C440" i="18" s="1"/>
  <c r="S442" i="18"/>
  <c r="B442" i="18" s="1"/>
  <c r="C442" i="18" s="1"/>
  <c r="S444" i="18"/>
  <c r="B444" i="18" s="1"/>
  <c r="C444" i="18" s="1"/>
  <c r="S446" i="18"/>
  <c r="B446" i="18" s="1"/>
  <c r="C446" i="18" s="1"/>
  <c r="S448" i="18"/>
  <c r="B448" i="18" s="1"/>
  <c r="C448" i="18" s="1"/>
  <c r="S450" i="18"/>
  <c r="B450" i="18" s="1"/>
  <c r="C450" i="18" s="1"/>
  <c r="S452" i="18"/>
  <c r="B452" i="18" s="1"/>
  <c r="C452" i="18" s="1"/>
  <c r="S454" i="18"/>
  <c r="B454" i="18" s="1"/>
  <c r="C454" i="18" s="1"/>
  <c r="S456" i="18"/>
  <c r="B456" i="18" s="1"/>
  <c r="C456" i="18" s="1"/>
  <c r="S458" i="18"/>
  <c r="B458" i="18" s="1"/>
  <c r="C458" i="18" s="1"/>
  <c r="S460" i="18"/>
  <c r="B460" i="18" s="1"/>
  <c r="C460" i="18" s="1"/>
  <c r="S462" i="18"/>
  <c r="B462" i="18" s="1"/>
  <c r="C462" i="18" s="1"/>
  <c r="S464" i="18"/>
  <c r="B464" i="18" s="1"/>
  <c r="C464" i="18" s="1"/>
  <c r="S466" i="18"/>
  <c r="B466" i="18" s="1"/>
  <c r="C466" i="18" s="1"/>
  <c r="S468" i="18"/>
  <c r="B468" i="18" s="1"/>
  <c r="C468" i="18" s="1"/>
  <c r="S470" i="18"/>
  <c r="B470" i="18" s="1"/>
  <c r="C470" i="18" s="1"/>
  <c r="S472" i="18"/>
  <c r="B472" i="18" s="1"/>
  <c r="C472" i="18" s="1"/>
  <c r="S474" i="18"/>
  <c r="B474" i="18" s="1"/>
  <c r="C474" i="18" s="1"/>
  <c r="S476" i="18"/>
  <c r="B476" i="18" s="1"/>
  <c r="C476" i="18" s="1"/>
  <c r="S478" i="18"/>
  <c r="B478" i="18" s="1"/>
  <c r="C478" i="18" s="1"/>
  <c r="S480" i="18"/>
  <c r="B480" i="18" s="1"/>
  <c r="C480" i="18" s="1"/>
  <c r="S482" i="18"/>
  <c r="B482" i="18" s="1"/>
  <c r="C482" i="18" s="1"/>
  <c r="S484" i="18"/>
  <c r="B484" i="18" s="1"/>
  <c r="C484" i="18" s="1"/>
  <c r="S486" i="18"/>
  <c r="B486" i="18" s="1"/>
  <c r="C486" i="18" s="1"/>
  <c r="S488" i="18"/>
  <c r="B488" i="18" s="1"/>
  <c r="C488" i="18" s="1"/>
  <c r="S490" i="18"/>
  <c r="B490" i="18" s="1"/>
  <c r="C490" i="18" s="1"/>
  <c r="S492" i="18"/>
  <c r="B492" i="18" s="1"/>
  <c r="C492" i="18" s="1"/>
  <c r="S494" i="18"/>
  <c r="B494" i="18" s="1"/>
  <c r="C494" i="18" s="1"/>
  <c r="S496" i="18"/>
  <c r="B496" i="18" s="1"/>
  <c r="C496" i="18" s="1"/>
  <c r="S498" i="18"/>
  <c r="B498" i="18" s="1"/>
  <c r="C498" i="18" s="1"/>
  <c r="S500" i="18"/>
  <c r="B500" i="18" s="1"/>
  <c r="C500" i="18" s="1"/>
  <c r="S502" i="18"/>
  <c r="B502" i="18" s="1"/>
  <c r="C502" i="18" s="1"/>
  <c r="S504" i="18"/>
  <c r="B504" i="18" s="1"/>
  <c r="C504" i="18" s="1"/>
  <c r="S506" i="18"/>
  <c r="B506" i="18" s="1"/>
  <c r="C506" i="18" s="1"/>
  <c r="S508" i="18"/>
  <c r="B508" i="18" s="1"/>
  <c r="C508" i="18" s="1"/>
  <c r="S9" i="18"/>
  <c r="S17" i="18"/>
  <c r="B17" i="18" s="1"/>
  <c r="C17" i="18" s="1"/>
  <c r="S25" i="18"/>
  <c r="B25" i="18" s="1"/>
  <c r="C25" i="18" s="1"/>
  <c r="S33" i="18"/>
  <c r="B33" i="18" s="1"/>
  <c r="C33" i="18" s="1"/>
  <c r="S41" i="18"/>
  <c r="B41" i="18" s="1"/>
  <c r="C41" i="18" s="1"/>
  <c r="S49" i="18"/>
  <c r="B49" i="18" s="1"/>
  <c r="C49" i="18" s="1"/>
  <c r="S55" i="18"/>
  <c r="B55" i="18" s="1"/>
  <c r="C55" i="18" s="1"/>
  <c r="S59" i="18"/>
  <c r="B59" i="18" s="1"/>
  <c r="C59" i="18" s="1"/>
  <c r="S63" i="18"/>
  <c r="B63" i="18" s="1"/>
  <c r="C63" i="18" s="1"/>
  <c r="S67" i="18"/>
  <c r="B67" i="18" s="1"/>
  <c r="C67" i="18" s="1"/>
  <c r="S71" i="18"/>
  <c r="B71" i="18" s="1"/>
  <c r="C71" i="18" s="1"/>
  <c r="S75" i="18"/>
  <c r="B75" i="18" s="1"/>
  <c r="C75" i="18" s="1"/>
  <c r="S79" i="18"/>
  <c r="B79" i="18" s="1"/>
  <c r="C79" i="18" s="1"/>
  <c r="S83" i="18"/>
  <c r="B83" i="18" s="1"/>
  <c r="C83" i="18" s="1"/>
  <c r="S87" i="18"/>
  <c r="B87" i="18" s="1"/>
  <c r="C87" i="18" s="1"/>
  <c r="S91" i="18"/>
  <c r="B91" i="18" s="1"/>
  <c r="C91" i="18" s="1"/>
  <c r="S95" i="18"/>
  <c r="B95" i="18" s="1"/>
  <c r="C95" i="18" s="1"/>
  <c r="S99" i="18"/>
  <c r="B99" i="18" s="1"/>
  <c r="C99" i="18" s="1"/>
  <c r="S103" i="18"/>
  <c r="B103" i="18" s="1"/>
  <c r="C103" i="18" s="1"/>
  <c r="S107" i="18"/>
  <c r="B107" i="18" s="1"/>
  <c r="C107" i="18" s="1"/>
  <c r="S111" i="18"/>
  <c r="B111" i="18" s="1"/>
  <c r="C111" i="18" s="1"/>
  <c r="S115" i="18"/>
  <c r="B115" i="18" s="1"/>
  <c r="C115" i="18" s="1"/>
  <c r="S119" i="18"/>
  <c r="B119" i="18" s="1"/>
  <c r="C119" i="18" s="1"/>
  <c r="S123" i="18"/>
  <c r="B123" i="18" s="1"/>
  <c r="C123" i="18" s="1"/>
  <c r="S127" i="18"/>
  <c r="B127" i="18" s="1"/>
  <c r="C127" i="18" s="1"/>
  <c r="S131" i="18"/>
  <c r="B131" i="18" s="1"/>
  <c r="C131" i="18" s="1"/>
  <c r="S135" i="18"/>
  <c r="B135" i="18" s="1"/>
  <c r="C135" i="18" s="1"/>
  <c r="S139" i="18"/>
  <c r="B139" i="18" s="1"/>
  <c r="C139" i="18" s="1"/>
  <c r="S143" i="18"/>
  <c r="B143" i="18" s="1"/>
  <c r="C143" i="18" s="1"/>
  <c r="S147" i="18"/>
  <c r="B147" i="18" s="1"/>
  <c r="C147" i="18" s="1"/>
  <c r="S151" i="18"/>
  <c r="B151" i="18" s="1"/>
  <c r="C151" i="18" s="1"/>
  <c r="S155" i="18"/>
  <c r="B155" i="18" s="1"/>
  <c r="C155" i="18" s="1"/>
  <c r="S159" i="18"/>
  <c r="B159" i="18" s="1"/>
  <c r="C159" i="18" s="1"/>
  <c r="S163" i="18"/>
  <c r="B163" i="18" s="1"/>
  <c r="C163" i="18" s="1"/>
  <c r="S167" i="18"/>
  <c r="B167" i="18" s="1"/>
  <c r="C167" i="18" s="1"/>
  <c r="S171" i="18"/>
  <c r="B171" i="18" s="1"/>
  <c r="C171" i="18" s="1"/>
  <c r="S175" i="18"/>
  <c r="B175" i="18" s="1"/>
  <c r="C175" i="18" s="1"/>
  <c r="S179" i="18"/>
  <c r="B179" i="18" s="1"/>
  <c r="C179" i="18" s="1"/>
  <c r="S183" i="18"/>
  <c r="B183" i="18" s="1"/>
  <c r="C183" i="18" s="1"/>
  <c r="S187" i="18"/>
  <c r="B187" i="18" s="1"/>
  <c r="C187" i="18" s="1"/>
  <c r="S191" i="18"/>
  <c r="B191" i="18" s="1"/>
  <c r="C191" i="18" s="1"/>
  <c r="S195" i="18"/>
  <c r="B195" i="18" s="1"/>
  <c r="C195" i="18" s="1"/>
  <c r="S199" i="18"/>
  <c r="B199" i="18" s="1"/>
  <c r="C199" i="18" s="1"/>
  <c r="S203" i="18"/>
  <c r="B203" i="18" s="1"/>
  <c r="C203" i="18" s="1"/>
  <c r="S207" i="18"/>
  <c r="B207" i="18" s="1"/>
  <c r="C207" i="18" s="1"/>
  <c r="S211" i="18"/>
  <c r="B211" i="18" s="1"/>
  <c r="C211" i="18" s="1"/>
  <c r="S215" i="18"/>
  <c r="B215" i="18" s="1"/>
  <c r="C215" i="18" s="1"/>
  <c r="S219" i="18"/>
  <c r="B219" i="18" s="1"/>
  <c r="C219" i="18" s="1"/>
  <c r="S223" i="18"/>
  <c r="B223" i="18" s="1"/>
  <c r="C223" i="18" s="1"/>
  <c r="S227" i="18"/>
  <c r="B227" i="18" s="1"/>
  <c r="C227" i="18" s="1"/>
  <c r="S231" i="18"/>
  <c r="B231" i="18" s="1"/>
  <c r="C231" i="18" s="1"/>
  <c r="S235" i="18"/>
  <c r="B235" i="18" s="1"/>
  <c r="C235" i="18" s="1"/>
  <c r="S239" i="18"/>
  <c r="B239" i="18" s="1"/>
  <c r="C239" i="18" s="1"/>
  <c r="S243" i="18"/>
  <c r="B243" i="18" s="1"/>
  <c r="C243" i="18" s="1"/>
  <c r="S247" i="18"/>
  <c r="B247" i="18" s="1"/>
  <c r="C247" i="18" s="1"/>
  <c r="S251" i="18"/>
  <c r="B251" i="18" s="1"/>
  <c r="C251" i="18" s="1"/>
  <c r="S255" i="18"/>
  <c r="B255" i="18" s="1"/>
  <c r="C255" i="18" s="1"/>
  <c r="S259" i="18"/>
  <c r="B259" i="18" s="1"/>
  <c r="C259" i="18" s="1"/>
  <c r="S263" i="18"/>
  <c r="B263" i="18" s="1"/>
  <c r="C263" i="18" s="1"/>
  <c r="S267" i="18"/>
  <c r="B267" i="18" s="1"/>
  <c r="C267" i="18" s="1"/>
  <c r="S271" i="18"/>
  <c r="B271" i="18" s="1"/>
  <c r="C271" i="18" s="1"/>
  <c r="S275" i="18"/>
  <c r="B275" i="18" s="1"/>
  <c r="C275" i="18" s="1"/>
  <c r="S279" i="18"/>
  <c r="B279" i="18" s="1"/>
  <c r="C279" i="18" s="1"/>
  <c r="S283" i="18"/>
  <c r="B283" i="18" s="1"/>
  <c r="C283" i="18" s="1"/>
  <c r="S287" i="18"/>
  <c r="B287" i="18" s="1"/>
  <c r="C287" i="18" s="1"/>
  <c r="S291" i="18"/>
  <c r="B291" i="18" s="1"/>
  <c r="C291" i="18" s="1"/>
  <c r="S295" i="18"/>
  <c r="B295" i="18" s="1"/>
  <c r="C295" i="18" s="1"/>
  <c r="S299" i="18"/>
  <c r="B299" i="18" s="1"/>
  <c r="C299" i="18" s="1"/>
  <c r="S303" i="18"/>
  <c r="B303" i="18" s="1"/>
  <c r="C303" i="18" s="1"/>
  <c r="S307" i="18"/>
  <c r="B307" i="18" s="1"/>
  <c r="C307" i="18" s="1"/>
  <c r="S311" i="18"/>
  <c r="B311" i="18" s="1"/>
  <c r="C311" i="18" s="1"/>
  <c r="S315" i="18"/>
  <c r="B315" i="18" s="1"/>
  <c r="C315" i="18" s="1"/>
  <c r="S319" i="18"/>
  <c r="B319" i="18" s="1"/>
  <c r="C319" i="18" s="1"/>
  <c r="S323" i="18"/>
  <c r="B323" i="18" s="1"/>
  <c r="C323" i="18" s="1"/>
  <c r="S327" i="18"/>
  <c r="B327" i="18" s="1"/>
  <c r="C327" i="18" s="1"/>
  <c r="S331" i="18"/>
  <c r="B331" i="18" s="1"/>
  <c r="C331" i="18" s="1"/>
  <c r="S335" i="18"/>
  <c r="B335" i="18" s="1"/>
  <c r="C335" i="18" s="1"/>
  <c r="S339" i="18"/>
  <c r="B339" i="18" s="1"/>
  <c r="C339" i="18" s="1"/>
  <c r="S343" i="18"/>
  <c r="B343" i="18" s="1"/>
  <c r="C343" i="18" s="1"/>
  <c r="S347" i="18"/>
  <c r="B347" i="18" s="1"/>
  <c r="C347" i="18" s="1"/>
  <c r="S351" i="18"/>
  <c r="B351" i="18" s="1"/>
  <c r="C351" i="18" s="1"/>
  <c r="S355" i="18"/>
  <c r="B355" i="18" s="1"/>
  <c r="C355" i="18" s="1"/>
  <c r="S359" i="18"/>
  <c r="B359" i="18" s="1"/>
  <c r="C359" i="18" s="1"/>
  <c r="S363" i="18"/>
  <c r="B363" i="18" s="1"/>
  <c r="C363" i="18" s="1"/>
  <c r="S367" i="18"/>
  <c r="B367" i="18" s="1"/>
  <c r="C367" i="18" s="1"/>
  <c r="S371" i="18"/>
  <c r="B371" i="18" s="1"/>
  <c r="C371" i="18" s="1"/>
  <c r="S375" i="18"/>
  <c r="B375" i="18" s="1"/>
  <c r="C375" i="18" s="1"/>
  <c r="S379" i="18"/>
  <c r="B379" i="18" s="1"/>
  <c r="C379" i="18" s="1"/>
  <c r="S383" i="18"/>
  <c r="B383" i="18" s="1"/>
  <c r="C383" i="18" s="1"/>
  <c r="S387" i="18"/>
  <c r="B387" i="18" s="1"/>
  <c r="C387" i="18" s="1"/>
  <c r="S391" i="18"/>
  <c r="B391" i="18" s="1"/>
  <c r="C391" i="18" s="1"/>
  <c r="S395" i="18"/>
  <c r="B395" i="18" s="1"/>
  <c r="C395" i="18" s="1"/>
  <c r="S399" i="18"/>
  <c r="B399" i="18" s="1"/>
  <c r="C399" i="18" s="1"/>
  <c r="S403" i="18"/>
  <c r="B403" i="18" s="1"/>
  <c r="C403" i="18" s="1"/>
  <c r="S407" i="18"/>
  <c r="B407" i="18" s="1"/>
  <c r="C407" i="18" s="1"/>
  <c r="S411" i="18"/>
  <c r="B411" i="18" s="1"/>
  <c r="C411" i="18" s="1"/>
  <c r="S415" i="18"/>
  <c r="B415" i="18" s="1"/>
  <c r="C415" i="18" s="1"/>
  <c r="S419" i="18"/>
  <c r="B419" i="18" s="1"/>
  <c r="C419" i="18" s="1"/>
  <c r="S423" i="18"/>
  <c r="B423" i="18" s="1"/>
  <c r="C423" i="18" s="1"/>
  <c r="S427" i="18"/>
  <c r="B427" i="18" s="1"/>
  <c r="C427" i="18" s="1"/>
  <c r="S431" i="18"/>
  <c r="B431" i="18" s="1"/>
  <c r="C431" i="18" s="1"/>
  <c r="S435" i="18"/>
  <c r="B435" i="18" s="1"/>
  <c r="C435" i="18" s="1"/>
  <c r="S439" i="18"/>
  <c r="B439" i="18" s="1"/>
  <c r="C439" i="18" s="1"/>
  <c r="S443" i="18"/>
  <c r="B443" i="18" s="1"/>
  <c r="C443" i="18" s="1"/>
  <c r="S447" i="18"/>
  <c r="B447" i="18" s="1"/>
  <c r="C447" i="18" s="1"/>
  <c r="S451" i="18"/>
  <c r="B451" i="18" s="1"/>
  <c r="C451" i="18" s="1"/>
  <c r="S455" i="18"/>
  <c r="B455" i="18" s="1"/>
  <c r="C455" i="18" s="1"/>
  <c r="S459" i="18"/>
  <c r="B459" i="18" s="1"/>
  <c r="C459" i="18" s="1"/>
  <c r="S463" i="18"/>
  <c r="B463" i="18" s="1"/>
  <c r="C463" i="18" s="1"/>
  <c r="S467" i="18"/>
  <c r="B467" i="18" s="1"/>
  <c r="C467" i="18" s="1"/>
  <c r="S471" i="18"/>
  <c r="B471" i="18" s="1"/>
  <c r="C471" i="18" s="1"/>
  <c r="S475" i="18"/>
  <c r="B475" i="18" s="1"/>
  <c r="C475" i="18" s="1"/>
  <c r="S479" i="18"/>
  <c r="B479" i="18" s="1"/>
  <c r="C479" i="18" s="1"/>
  <c r="S483" i="18"/>
  <c r="B483" i="18" s="1"/>
  <c r="C483" i="18" s="1"/>
  <c r="S487" i="18"/>
  <c r="B487" i="18" s="1"/>
  <c r="C487" i="18" s="1"/>
  <c r="S491" i="18"/>
  <c r="B491" i="18" s="1"/>
  <c r="C491" i="18" s="1"/>
  <c r="S495" i="18"/>
  <c r="B495" i="18" s="1"/>
  <c r="C495" i="18" s="1"/>
  <c r="S499" i="18"/>
  <c r="B499" i="18" s="1"/>
  <c r="C499" i="18" s="1"/>
  <c r="S503" i="18"/>
  <c r="B503" i="18" s="1"/>
  <c r="C503" i="18" s="1"/>
  <c r="S507" i="18"/>
  <c r="B507" i="18" s="1"/>
  <c r="C507" i="18" s="1"/>
  <c r="S14" i="18"/>
  <c r="B14" i="18" s="1"/>
  <c r="C14" i="18" s="1"/>
  <c r="S22" i="18"/>
  <c r="B22" i="18" s="1"/>
  <c r="C22" i="18" s="1"/>
  <c r="S30" i="18"/>
  <c r="B30" i="18" s="1"/>
  <c r="C30" i="18" s="1"/>
  <c r="S38" i="18"/>
  <c r="B38" i="18" s="1"/>
  <c r="C38" i="18" s="1"/>
  <c r="S46" i="18"/>
  <c r="B46" i="18" s="1"/>
  <c r="C46" i="18" s="1"/>
  <c r="S53" i="18"/>
  <c r="B53" i="18" s="1"/>
  <c r="C53" i="18" s="1"/>
  <c r="S13" i="18"/>
  <c r="B13" i="18" s="1"/>
  <c r="C13" i="18" s="1"/>
  <c r="S29" i="18"/>
  <c r="B29" i="18" s="1"/>
  <c r="C29" i="18" s="1"/>
  <c r="S45" i="18"/>
  <c r="B45" i="18" s="1"/>
  <c r="C45" i="18" s="1"/>
  <c r="S57" i="18"/>
  <c r="B57" i="18" s="1"/>
  <c r="C57" i="18" s="1"/>
  <c r="S65" i="18"/>
  <c r="B65" i="18" s="1"/>
  <c r="C65" i="18" s="1"/>
  <c r="S73" i="18"/>
  <c r="B73" i="18" s="1"/>
  <c r="C73" i="18" s="1"/>
  <c r="S81" i="18"/>
  <c r="B81" i="18" s="1"/>
  <c r="C81" i="18" s="1"/>
  <c r="S89" i="18"/>
  <c r="B89" i="18" s="1"/>
  <c r="C89" i="18" s="1"/>
  <c r="S97" i="18"/>
  <c r="B97" i="18" s="1"/>
  <c r="C97" i="18" s="1"/>
  <c r="S105" i="18"/>
  <c r="B105" i="18" s="1"/>
  <c r="C105" i="18" s="1"/>
  <c r="S113" i="18"/>
  <c r="B113" i="18" s="1"/>
  <c r="C113" i="18" s="1"/>
  <c r="S121" i="18"/>
  <c r="B121" i="18" s="1"/>
  <c r="C121" i="18" s="1"/>
  <c r="S129" i="18"/>
  <c r="B129" i="18" s="1"/>
  <c r="C129" i="18" s="1"/>
  <c r="S137" i="18"/>
  <c r="B137" i="18" s="1"/>
  <c r="C137" i="18" s="1"/>
  <c r="S145" i="18"/>
  <c r="B145" i="18" s="1"/>
  <c r="C145" i="18" s="1"/>
  <c r="S153" i="18"/>
  <c r="B153" i="18" s="1"/>
  <c r="C153" i="18" s="1"/>
  <c r="S161" i="18"/>
  <c r="B161" i="18" s="1"/>
  <c r="C161" i="18" s="1"/>
  <c r="S169" i="18"/>
  <c r="B169" i="18" s="1"/>
  <c r="C169" i="18" s="1"/>
  <c r="S177" i="18"/>
  <c r="B177" i="18" s="1"/>
  <c r="C177" i="18" s="1"/>
  <c r="S185" i="18"/>
  <c r="B185" i="18" s="1"/>
  <c r="C185" i="18" s="1"/>
  <c r="S193" i="18"/>
  <c r="B193" i="18" s="1"/>
  <c r="C193" i="18" s="1"/>
  <c r="S201" i="18"/>
  <c r="B201" i="18" s="1"/>
  <c r="C201" i="18" s="1"/>
  <c r="S209" i="18"/>
  <c r="B209" i="18" s="1"/>
  <c r="C209" i="18" s="1"/>
  <c r="S217" i="18"/>
  <c r="B217" i="18" s="1"/>
  <c r="C217" i="18" s="1"/>
  <c r="S225" i="18"/>
  <c r="B225" i="18" s="1"/>
  <c r="C225" i="18" s="1"/>
  <c r="S233" i="18"/>
  <c r="B233" i="18" s="1"/>
  <c r="C233" i="18" s="1"/>
  <c r="S241" i="18"/>
  <c r="B241" i="18" s="1"/>
  <c r="C241" i="18" s="1"/>
  <c r="S249" i="18"/>
  <c r="B249" i="18" s="1"/>
  <c r="C249" i="18" s="1"/>
  <c r="S257" i="18"/>
  <c r="B257" i="18" s="1"/>
  <c r="C257" i="18" s="1"/>
  <c r="S265" i="18"/>
  <c r="B265" i="18" s="1"/>
  <c r="C265" i="18" s="1"/>
  <c r="S273" i="18"/>
  <c r="B273" i="18" s="1"/>
  <c r="C273" i="18" s="1"/>
  <c r="S281" i="18"/>
  <c r="B281" i="18" s="1"/>
  <c r="C281" i="18" s="1"/>
  <c r="S289" i="18"/>
  <c r="B289" i="18" s="1"/>
  <c r="C289" i="18" s="1"/>
  <c r="S297" i="18"/>
  <c r="B297" i="18" s="1"/>
  <c r="C297" i="18" s="1"/>
  <c r="S305" i="18"/>
  <c r="B305" i="18" s="1"/>
  <c r="C305" i="18" s="1"/>
  <c r="S313" i="18"/>
  <c r="B313" i="18" s="1"/>
  <c r="C313" i="18" s="1"/>
  <c r="S321" i="18"/>
  <c r="B321" i="18" s="1"/>
  <c r="C321" i="18" s="1"/>
  <c r="S329" i="18"/>
  <c r="B329" i="18" s="1"/>
  <c r="C329" i="18" s="1"/>
  <c r="S337" i="18"/>
  <c r="B337" i="18" s="1"/>
  <c r="C337" i="18" s="1"/>
  <c r="S345" i="18"/>
  <c r="B345" i="18" s="1"/>
  <c r="C345" i="18" s="1"/>
  <c r="S353" i="18"/>
  <c r="B353" i="18" s="1"/>
  <c r="C353" i="18" s="1"/>
  <c r="S361" i="18"/>
  <c r="B361" i="18" s="1"/>
  <c r="C361" i="18" s="1"/>
  <c r="S369" i="18"/>
  <c r="B369" i="18" s="1"/>
  <c r="C369" i="18" s="1"/>
  <c r="S377" i="18"/>
  <c r="B377" i="18" s="1"/>
  <c r="C377" i="18" s="1"/>
  <c r="S385" i="18"/>
  <c r="B385" i="18" s="1"/>
  <c r="C385" i="18" s="1"/>
  <c r="S393" i="18"/>
  <c r="B393" i="18" s="1"/>
  <c r="C393" i="18" s="1"/>
  <c r="S401" i="18"/>
  <c r="B401" i="18" s="1"/>
  <c r="C401" i="18" s="1"/>
  <c r="S409" i="18"/>
  <c r="B409" i="18" s="1"/>
  <c r="C409" i="18" s="1"/>
  <c r="S417" i="18"/>
  <c r="B417" i="18" s="1"/>
  <c r="C417" i="18" s="1"/>
  <c r="S425" i="18"/>
  <c r="B425" i="18" s="1"/>
  <c r="C425" i="18" s="1"/>
  <c r="S433" i="18"/>
  <c r="B433" i="18" s="1"/>
  <c r="C433" i="18" s="1"/>
  <c r="S441" i="18"/>
  <c r="B441" i="18" s="1"/>
  <c r="C441" i="18" s="1"/>
  <c r="S449" i="18"/>
  <c r="B449" i="18" s="1"/>
  <c r="C449" i="18" s="1"/>
  <c r="S457" i="18"/>
  <c r="B457" i="18" s="1"/>
  <c r="C457" i="18" s="1"/>
  <c r="S465" i="18"/>
  <c r="B465" i="18" s="1"/>
  <c r="C465" i="18" s="1"/>
  <c r="S473" i="18"/>
  <c r="B473" i="18" s="1"/>
  <c r="C473" i="18" s="1"/>
  <c r="S481" i="18"/>
  <c r="B481" i="18" s="1"/>
  <c r="C481" i="18" s="1"/>
  <c r="S489" i="18"/>
  <c r="B489" i="18" s="1"/>
  <c r="C489" i="18" s="1"/>
  <c r="S497" i="18"/>
  <c r="B497" i="18" s="1"/>
  <c r="C497" i="18" s="1"/>
  <c r="S505" i="18"/>
  <c r="B505" i="18" s="1"/>
  <c r="C505" i="18" s="1"/>
  <c r="S21" i="18"/>
  <c r="B21" i="18" s="1"/>
  <c r="C21" i="18" s="1"/>
  <c r="S37" i="18"/>
  <c r="B37" i="18" s="1"/>
  <c r="C37" i="18" s="1"/>
  <c r="S52" i="18"/>
  <c r="B52" i="18" s="1"/>
  <c r="C52" i="18" s="1"/>
  <c r="S61" i="18"/>
  <c r="B61" i="18" s="1"/>
  <c r="C61" i="18" s="1"/>
  <c r="S69" i="18"/>
  <c r="B69" i="18" s="1"/>
  <c r="C69" i="18" s="1"/>
  <c r="S77" i="18"/>
  <c r="B77" i="18" s="1"/>
  <c r="C77" i="18" s="1"/>
  <c r="S85" i="18"/>
  <c r="B85" i="18" s="1"/>
  <c r="C85" i="18" s="1"/>
  <c r="S93" i="18"/>
  <c r="B93" i="18" s="1"/>
  <c r="C93" i="18" s="1"/>
  <c r="S101" i="18"/>
  <c r="B101" i="18" s="1"/>
  <c r="C101" i="18" s="1"/>
  <c r="S109" i="18"/>
  <c r="B109" i="18" s="1"/>
  <c r="C109" i="18" s="1"/>
  <c r="S117" i="18"/>
  <c r="B117" i="18" s="1"/>
  <c r="C117" i="18" s="1"/>
  <c r="S125" i="18"/>
  <c r="B125" i="18" s="1"/>
  <c r="C125" i="18" s="1"/>
  <c r="S133" i="18"/>
  <c r="B133" i="18" s="1"/>
  <c r="C133" i="18" s="1"/>
  <c r="S141" i="18"/>
  <c r="B141" i="18" s="1"/>
  <c r="C141" i="18" s="1"/>
  <c r="S149" i="18"/>
  <c r="B149" i="18" s="1"/>
  <c r="C149" i="18" s="1"/>
  <c r="S157" i="18"/>
  <c r="B157" i="18" s="1"/>
  <c r="C157" i="18" s="1"/>
  <c r="S165" i="18"/>
  <c r="B165" i="18" s="1"/>
  <c r="C165" i="18" s="1"/>
  <c r="S173" i="18"/>
  <c r="B173" i="18" s="1"/>
  <c r="C173" i="18" s="1"/>
  <c r="S181" i="18"/>
  <c r="B181" i="18" s="1"/>
  <c r="C181" i="18" s="1"/>
  <c r="S189" i="18"/>
  <c r="B189" i="18" s="1"/>
  <c r="C189" i="18" s="1"/>
  <c r="S197" i="18"/>
  <c r="B197" i="18" s="1"/>
  <c r="C197" i="18" s="1"/>
  <c r="S205" i="18"/>
  <c r="B205" i="18" s="1"/>
  <c r="C205" i="18" s="1"/>
  <c r="S213" i="18"/>
  <c r="B213" i="18" s="1"/>
  <c r="C213" i="18" s="1"/>
  <c r="S221" i="18"/>
  <c r="B221" i="18" s="1"/>
  <c r="C221" i="18" s="1"/>
  <c r="S229" i="18"/>
  <c r="B229" i="18" s="1"/>
  <c r="C229" i="18" s="1"/>
  <c r="S237" i="18"/>
  <c r="B237" i="18" s="1"/>
  <c r="C237" i="18" s="1"/>
  <c r="S245" i="18"/>
  <c r="B245" i="18" s="1"/>
  <c r="C245" i="18" s="1"/>
  <c r="S253" i="18"/>
  <c r="B253" i="18" s="1"/>
  <c r="C253" i="18" s="1"/>
  <c r="S261" i="18"/>
  <c r="B261" i="18" s="1"/>
  <c r="C261" i="18" s="1"/>
  <c r="S269" i="18"/>
  <c r="B269" i="18" s="1"/>
  <c r="C269" i="18" s="1"/>
  <c r="S277" i="18"/>
  <c r="B277" i="18" s="1"/>
  <c r="C277" i="18" s="1"/>
  <c r="S285" i="18"/>
  <c r="B285" i="18" s="1"/>
  <c r="C285" i="18" s="1"/>
  <c r="S293" i="18"/>
  <c r="B293" i="18" s="1"/>
  <c r="C293" i="18" s="1"/>
  <c r="S301" i="18"/>
  <c r="B301" i="18" s="1"/>
  <c r="C301" i="18" s="1"/>
  <c r="S309" i="18"/>
  <c r="B309" i="18" s="1"/>
  <c r="C309" i="18" s="1"/>
  <c r="S317" i="18"/>
  <c r="B317" i="18" s="1"/>
  <c r="C317" i="18" s="1"/>
  <c r="S325" i="18"/>
  <c r="B325" i="18" s="1"/>
  <c r="C325" i="18" s="1"/>
  <c r="S333" i="18"/>
  <c r="B333" i="18" s="1"/>
  <c r="C333" i="18" s="1"/>
  <c r="S341" i="18"/>
  <c r="B341" i="18" s="1"/>
  <c r="C341" i="18" s="1"/>
  <c r="S349" i="18"/>
  <c r="B349" i="18" s="1"/>
  <c r="C349" i="18" s="1"/>
  <c r="S357" i="18"/>
  <c r="B357" i="18" s="1"/>
  <c r="C357" i="18" s="1"/>
  <c r="S365" i="18"/>
  <c r="B365" i="18" s="1"/>
  <c r="C365" i="18" s="1"/>
  <c r="S373" i="18"/>
  <c r="B373" i="18" s="1"/>
  <c r="C373" i="18" s="1"/>
  <c r="S381" i="18"/>
  <c r="B381" i="18" s="1"/>
  <c r="C381" i="18" s="1"/>
  <c r="S389" i="18"/>
  <c r="B389" i="18" s="1"/>
  <c r="C389" i="18" s="1"/>
  <c r="S397" i="18"/>
  <c r="B397" i="18" s="1"/>
  <c r="C397" i="18" s="1"/>
  <c r="S405" i="18"/>
  <c r="B405" i="18" s="1"/>
  <c r="C405" i="18" s="1"/>
  <c r="S413" i="18"/>
  <c r="B413" i="18" s="1"/>
  <c r="C413" i="18" s="1"/>
  <c r="S421" i="18"/>
  <c r="B421" i="18" s="1"/>
  <c r="C421" i="18" s="1"/>
  <c r="S429" i="18"/>
  <c r="B429" i="18" s="1"/>
  <c r="C429" i="18" s="1"/>
  <c r="S437" i="18"/>
  <c r="B437" i="18" s="1"/>
  <c r="C437" i="18" s="1"/>
  <c r="S445" i="18"/>
  <c r="B445" i="18" s="1"/>
  <c r="C445" i="18" s="1"/>
  <c r="S453" i="18"/>
  <c r="B453" i="18" s="1"/>
  <c r="C453" i="18" s="1"/>
  <c r="S461" i="18"/>
  <c r="B461" i="18" s="1"/>
  <c r="C461" i="18" s="1"/>
  <c r="S469" i="18"/>
  <c r="B469" i="18" s="1"/>
  <c r="C469" i="18" s="1"/>
  <c r="S477" i="18"/>
  <c r="B477" i="18" s="1"/>
  <c r="C477" i="18" s="1"/>
  <c r="S485" i="18"/>
  <c r="B485" i="18" s="1"/>
  <c r="C485" i="18" s="1"/>
  <c r="S493" i="18"/>
  <c r="B493" i="18" s="1"/>
  <c r="C493" i="18" s="1"/>
  <c r="S501" i="18"/>
  <c r="B501" i="18" s="1"/>
  <c r="C501" i="18" s="1"/>
  <c r="S26" i="18"/>
  <c r="B26" i="18" s="1"/>
  <c r="C26" i="18" s="1"/>
  <c r="S34" i="18"/>
  <c r="B34" i="18" s="1"/>
  <c r="C34" i="18" s="1"/>
  <c r="S10" i="18"/>
  <c r="B10" i="18" s="1"/>
  <c r="C10" i="18" s="1"/>
  <c r="S42" i="18"/>
  <c r="B42" i="18" s="1"/>
  <c r="C42" i="18" s="1"/>
  <c r="S18" i="18"/>
  <c r="B18" i="18" s="1"/>
  <c r="C18" i="18" s="1"/>
  <c r="S50" i="18"/>
  <c r="B50" i="18" s="1"/>
  <c r="C50" i="18" s="1"/>
  <c r="V555" i="11"/>
  <c r="V931" i="11"/>
  <c r="V459" i="11"/>
  <c r="V973" i="11"/>
  <c r="V523" i="11"/>
  <c r="AF11" i="11"/>
  <c r="C11" i="11" s="1"/>
  <c r="V11" i="11"/>
  <c r="V619" i="11"/>
  <c r="V107" i="11"/>
  <c r="V925" i="11"/>
  <c r="V835" i="11"/>
  <c r="V707" i="11"/>
  <c r="V579" i="11"/>
  <c r="V451" i="11"/>
  <c r="V323" i="11"/>
  <c r="V195" i="11"/>
  <c r="V67" i="11"/>
  <c r="V963" i="11"/>
  <c r="V877" i="11"/>
  <c r="V763" i="11"/>
  <c r="V635" i="11"/>
  <c r="V507" i="11"/>
  <c r="V379" i="11"/>
  <c r="V251" i="11"/>
  <c r="V123" i="11"/>
  <c r="V1000" i="11"/>
  <c r="V915" i="11"/>
  <c r="V819" i="11"/>
  <c r="V691" i="11"/>
  <c r="V563" i="11"/>
  <c r="V435" i="11"/>
  <c r="V307" i="11"/>
  <c r="V179" i="11"/>
  <c r="V51" i="11"/>
  <c r="V993" i="11"/>
  <c r="V972" i="11"/>
  <c r="V951" i="11"/>
  <c r="V929" i="11"/>
  <c r="V908" i="11"/>
  <c r="V887" i="11"/>
  <c r="V865" i="11"/>
  <c r="V841" i="11"/>
  <c r="V809" i="11"/>
  <c r="V777" i="11"/>
  <c r="V745" i="11"/>
  <c r="V713" i="11"/>
  <c r="V681" i="11"/>
  <c r="V649" i="11"/>
  <c r="V617" i="11"/>
  <c r="V585" i="11"/>
  <c r="V553" i="11"/>
  <c r="V521" i="11"/>
  <c r="V489" i="11"/>
  <c r="V457" i="11"/>
  <c r="V425" i="11"/>
  <c r="V393" i="11"/>
  <c r="V361" i="11"/>
  <c r="V329" i="11"/>
  <c r="V297" i="11"/>
  <c r="V265" i="11"/>
  <c r="V233" i="11"/>
  <c r="V201" i="11"/>
  <c r="V169" i="11"/>
  <c r="V137" i="11"/>
  <c r="V105" i="11"/>
  <c r="V73" i="11"/>
  <c r="V41" i="11"/>
  <c r="V1008" i="11"/>
  <c r="V987" i="11"/>
  <c r="V965" i="11"/>
  <c r="V944" i="11"/>
  <c r="V923" i="11"/>
  <c r="V901" i="11"/>
  <c r="V880" i="11"/>
  <c r="V859" i="11"/>
  <c r="V831" i="11"/>
  <c r="V799" i="11"/>
  <c r="V767" i="11"/>
  <c r="V735" i="11"/>
  <c r="V703" i="11"/>
  <c r="V671" i="11"/>
  <c r="V639" i="11"/>
  <c r="V607" i="11"/>
  <c r="V575" i="11"/>
  <c r="V543" i="11"/>
  <c r="V511" i="11"/>
  <c r="V479" i="11"/>
  <c r="V447" i="11"/>
  <c r="V415" i="11"/>
  <c r="V383" i="11"/>
  <c r="V351" i="11"/>
  <c r="V319" i="11"/>
  <c r="V287" i="11"/>
  <c r="V255" i="11"/>
  <c r="V223" i="11"/>
  <c r="V191" i="11"/>
  <c r="V159" i="11"/>
  <c r="V127" i="11"/>
  <c r="V95" i="11"/>
  <c r="V63" i="11"/>
  <c r="V31" i="11"/>
  <c r="V1007" i="11"/>
  <c r="V985" i="11"/>
  <c r="V964" i="11"/>
  <c r="V943" i="11"/>
  <c r="V921" i="11"/>
  <c r="V900" i="11"/>
  <c r="V879" i="11"/>
  <c r="V857" i="11"/>
  <c r="V829" i="11"/>
  <c r="V797" i="11"/>
  <c r="V765" i="11"/>
  <c r="V733" i="11"/>
  <c r="V701" i="11"/>
  <c r="V669" i="11"/>
  <c r="V637" i="11"/>
  <c r="V605" i="11"/>
  <c r="V573" i="11"/>
  <c r="V541" i="11"/>
  <c r="V509" i="11"/>
  <c r="V477" i="11"/>
  <c r="V445" i="11"/>
  <c r="V413" i="11"/>
  <c r="V381" i="11"/>
  <c r="V349" i="11"/>
  <c r="V317" i="11"/>
  <c r="V285" i="11"/>
  <c r="V253" i="11"/>
  <c r="V221" i="11"/>
  <c r="V189" i="11"/>
  <c r="V157" i="11"/>
  <c r="V125" i="11"/>
  <c r="V93" i="11"/>
  <c r="V61" i="11"/>
  <c r="V29" i="11"/>
  <c r="V844" i="11"/>
  <c r="V828" i="11"/>
  <c r="V812" i="11"/>
  <c r="V796" i="11"/>
  <c r="V780" i="11"/>
  <c r="V764" i="11"/>
  <c r="V748" i="11"/>
  <c r="V732" i="11"/>
  <c r="V716" i="11"/>
  <c r="V700" i="11"/>
  <c r="V684" i="11"/>
  <c r="V668" i="11"/>
  <c r="V652" i="11"/>
  <c r="V636" i="11"/>
  <c r="V620" i="11"/>
  <c r="V604" i="11"/>
  <c r="V588" i="11"/>
  <c r="V572" i="11"/>
  <c r="V556" i="11"/>
  <c r="V540" i="11"/>
  <c r="V524" i="11"/>
  <c r="V508" i="11"/>
  <c r="V492" i="11"/>
  <c r="V476" i="11"/>
  <c r="V460" i="11"/>
  <c r="V444" i="11"/>
  <c r="V428" i="11"/>
  <c r="V412" i="11"/>
  <c r="V396" i="11"/>
  <c r="V380" i="11"/>
  <c r="V364" i="11"/>
  <c r="V348" i="11"/>
  <c r="V332" i="11"/>
  <c r="V316" i="11"/>
  <c r="V300" i="11"/>
  <c r="V284" i="11"/>
  <c r="V268" i="11"/>
  <c r="V252" i="11"/>
  <c r="V236" i="11"/>
  <c r="V220" i="11"/>
  <c r="V204" i="11"/>
  <c r="V188" i="11"/>
  <c r="V172" i="11"/>
  <c r="V156" i="11"/>
  <c r="V140" i="11"/>
  <c r="V124" i="11"/>
  <c r="V108" i="11"/>
  <c r="V92" i="11"/>
  <c r="V76" i="11"/>
  <c r="V60" i="11"/>
  <c r="V44" i="11"/>
  <c r="V28" i="11"/>
  <c r="V12" i="11"/>
  <c r="V994" i="11"/>
  <c r="V978" i="11"/>
  <c r="V962" i="11"/>
  <c r="V946" i="11"/>
  <c r="V930" i="11"/>
  <c r="V914" i="11"/>
  <c r="V898" i="11"/>
  <c r="V882" i="11"/>
  <c r="V866" i="11"/>
  <c r="V850" i="11"/>
  <c r="V834" i="11"/>
  <c r="V818" i="11"/>
  <c r="V802" i="11"/>
  <c r="V786" i="11"/>
  <c r="V770" i="11"/>
  <c r="V754" i="11"/>
  <c r="V738" i="11"/>
  <c r="V722" i="11"/>
  <c r="V706" i="11"/>
  <c r="V690" i="11"/>
  <c r="V674" i="11"/>
  <c r="V658" i="11"/>
  <c r="V642" i="11"/>
  <c r="V626" i="11"/>
  <c r="V610" i="11"/>
  <c r="V594" i="11"/>
  <c r="V578" i="11"/>
  <c r="V562" i="11"/>
  <c r="V546" i="11"/>
  <c r="V530" i="11"/>
  <c r="V514" i="11"/>
  <c r="V498" i="11"/>
  <c r="V482" i="11"/>
  <c r="V466" i="11"/>
  <c r="V450" i="11"/>
  <c r="V434" i="11"/>
  <c r="V418" i="11"/>
  <c r="V402" i="11"/>
  <c r="V386" i="11"/>
  <c r="V370" i="11"/>
  <c r="V354" i="11"/>
  <c r="V338" i="11"/>
  <c r="V322" i="11"/>
  <c r="V306" i="11"/>
  <c r="V290" i="11"/>
  <c r="V274" i="11"/>
  <c r="V258" i="11"/>
  <c r="V242" i="11"/>
  <c r="V226" i="11"/>
  <c r="V210" i="11"/>
  <c r="V194" i="11"/>
  <c r="V178" i="11"/>
  <c r="V162" i="11"/>
  <c r="V146" i="11"/>
  <c r="V130" i="11"/>
  <c r="V114" i="11"/>
  <c r="V98" i="11"/>
  <c r="V82" i="11"/>
  <c r="V66" i="11"/>
  <c r="V50" i="11"/>
  <c r="V34" i="11"/>
  <c r="V18" i="11"/>
  <c r="U10" i="15"/>
  <c r="B10" i="15" s="1"/>
  <c r="C10" i="15" s="1"/>
  <c r="U12" i="15"/>
  <c r="B12" i="15" s="1"/>
  <c r="C12" i="15" s="1"/>
  <c r="U14" i="15"/>
  <c r="B14" i="15" s="1"/>
  <c r="C14" i="15" s="1"/>
  <c r="U16" i="15"/>
  <c r="B16" i="15" s="1"/>
  <c r="C16" i="15" s="1"/>
  <c r="U18" i="15"/>
  <c r="B18" i="15" s="1"/>
  <c r="C18" i="15" s="1"/>
  <c r="U20" i="15"/>
  <c r="B20" i="15" s="1"/>
  <c r="C20" i="15" s="1"/>
  <c r="U22" i="15"/>
  <c r="B22" i="15" s="1"/>
  <c r="C22" i="15" s="1"/>
  <c r="U24" i="15"/>
  <c r="B24" i="15" s="1"/>
  <c r="C24" i="15" s="1"/>
  <c r="U26" i="15"/>
  <c r="B26" i="15" s="1"/>
  <c r="C26" i="15" s="1"/>
  <c r="U28" i="15"/>
  <c r="B28" i="15" s="1"/>
  <c r="C28" i="15" s="1"/>
  <c r="U30" i="15"/>
  <c r="B30" i="15" s="1"/>
  <c r="C30" i="15" s="1"/>
  <c r="U32" i="15"/>
  <c r="B32" i="15" s="1"/>
  <c r="C32" i="15" s="1"/>
  <c r="U34" i="15"/>
  <c r="B34" i="15" s="1"/>
  <c r="C34" i="15" s="1"/>
  <c r="U36" i="15"/>
  <c r="B36" i="15" s="1"/>
  <c r="C36" i="15" s="1"/>
  <c r="U38" i="15"/>
  <c r="B38" i="15" s="1"/>
  <c r="C38" i="15" s="1"/>
  <c r="U40" i="15"/>
  <c r="B40" i="15" s="1"/>
  <c r="C40" i="15" s="1"/>
  <c r="U42" i="15"/>
  <c r="B42" i="15" s="1"/>
  <c r="C42" i="15" s="1"/>
  <c r="U44" i="15"/>
  <c r="B44" i="15" s="1"/>
  <c r="C44" i="15" s="1"/>
  <c r="U46" i="15"/>
  <c r="B46" i="15" s="1"/>
  <c r="C46" i="15" s="1"/>
  <c r="U48" i="15"/>
  <c r="B48" i="15" s="1"/>
  <c r="C48" i="15" s="1"/>
  <c r="U50" i="15"/>
  <c r="B50" i="15" s="1"/>
  <c r="C50" i="15" s="1"/>
  <c r="U52" i="15"/>
  <c r="B52" i="15" s="1"/>
  <c r="C52" i="15" s="1"/>
  <c r="U54" i="15"/>
  <c r="B54" i="15" s="1"/>
  <c r="C54" i="15" s="1"/>
  <c r="U56" i="15"/>
  <c r="B56" i="15" s="1"/>
  <c r="C56" i="15" s="1"/>
  <c r="U58" i="15"/>
  <c r="B58" i="15" s="1"/>
  <c r="C58" i="15" s="1"/>
  <c r="U60" i="15"/>
  <c r="B60" i="15" s="1"/>
  <c r="C60" i="15" s="1"/>
  <c r="U62" i="15"/>
  <c r="B62" i="15" s="1"/>
  <c r="C62" i="15" s="1"/>
  <c r="U64" i="15"/>
  <c r="B64" i="15" s="1"/>
  <c r="C64" i="15" s="1"/>
  <c r="U66" i="15"/>
  <c r="B66" i="15" s="1"/>
  <c r="C66" i="15" s="1"/>
  <c r="U68" i="15"/>
  <c r="B68" i="15" s="1"/>
  <c r="C68" i="15" s="1"/>
  <c r="U70" i="15"/>
  <c r="B70" i="15" s="1"/>
  <c r="C70" i="15" s="1"/>
  <c r="U72" i="15"/>
  <c r="B72" i="15" s="1"/>
  <c r="C72" i="15" s="1"/>
  <c r="U74" i="15"/>
  <c r="B74" i="15" s="1"/>
  <c r="C74" i="15" s="1"/>
  <c r="U76" i="15"/>
  <c r="B76" i="15" s="1"/>
  <c r="C76" i="15" s="1"/>
  <c r="U78" i="15"/>
  <c r="B78" i="15" s="1"/>
  <c r="C78" i="15" s="1"/>
  <c r="U80" i="15"/>
  <c r="B80" i="15" s="1"/>
  <c r="C80" i="15" s="1"/>
  <c r="U82" i="15"/>
  <c r="B82" i="15" s="1"/>
  <c r="C82" i="15" s="1"/>
  <c r="U84" i="15"/>
  <c r="B84" i="15" s="1"/>
  <c r="C84" i="15" s="1"/>
  <c r="U86" i="15"/>
  <c r="B86" i="15" s="1"/>
  <c r="C86" i="15" s="1"/>
  <c r="U88" i="15"/>
  <c r="B88" i="15" s="1"/>
  <c r="C88" i="15" s="1"/>
  <c r="U90" i="15"/>
  <c r="B90" i="15" s="1"/>
  <c r="C90" i="15" s="1"/>
  <c r="U92" i="15"/>
  <c r="B92" i="15" s="1"/>
  <c r="C92" i="15" s="1"/>
  <c r="U94" i="15"/>
  <c r="B94" i="15" s="1"/>
  <c r="C94" i="15" s="1"/>
  <c r="U96" i="15"/>
  <c r="B96" i="15" s="1"/>
  <c r="C96" i="15" s="1"/>
  <c r="U98" i="15"/>
  <c r="B98" i="15" s="1"/>
  <c r="C98" i="15" s="1"/>
  <c r="U9" i="15"/>
  <c r="U11" i="15"/>
  <c r="B11" i="15" s="1"/>
  <c r="C11" i="15" s="1"/>
  <c r="U13" i="15"/>
  <c r="B13" i="15" s="1"/>
  <c r="C13" i="15" s="1"/>
  <c r="U15" i="15"/>
  <c r="B15" i="15" s="1"/>
  <c r="C15" i="15" s="1"/>
  <c r="U17" i="15"/>
  <c r="B17" i="15" s="1"/>
  <c r="C17" i="15" s="1"/>
  <c r="U19" i="15"/>
  <c r="B19" i="15" s="1"/>
  <c r="C19" i="15" s="1"/>
  <c r="U21" i="15"/>
  <c r="B21" i="15" s="1"/>
  <c r="C21" i="15" s="1"/>
  <c r="U23" i="15"/>
  <c r="B23" i="15" s="1"/>
  <c r="C23" i="15" s="1"/>
  <c r="U25" i="15"/>
  <c r="B25" i="15" s="1"/>
  <c r="C25" i="15" s="1"/>
  <c r="U27" i="15"/>
  <c r="B27" i="15" s="1"/>
  <c r="C27" i="15" s="1"/>
  <c r="U29" i="15"/>
  <c r="B29" i="15" s="1"/>
  <c r="C29" i="15" s="1"/>
  <c r="U31" i="15"/>
  <c r="B31" i="15" s="1"/>
  <c r="C31" i="15" s="1"/>
  <c r="U33" i="15"/>
  <c r="B33" i="15" s="1"/>
  <c r="C33" i="15" s="1"/>
  <c r="U35" i="15"/>
  <c r="B35" i="15" s="1"/>
  <c r="C35" i="15" s="1"/>
  <c r="U37" i="15"/>
  <c r="B37" i="15" s="1"/>
  <c r="C37" i="15" s="1"/>
  <c r="U39" i="15"/>
  <c r="B39" i="15" s="1"/>
  <c r="C39" i="15" s="1"/>
  <c r="U41" i="15"/>
  <c r="B41" i="15" s="1"/>
  <c r="C41" i="15" s="1"/>
  <c r="U43" i="15"/>
  <c r="B43" i="15" s="1"/>
  <c r="C43" i="15" s="1"/>
  <c r="U45" i="15"/>
  <c r="B45" i="15" s="1"/>
  <c r="C45" i="15" s="1"/>
  <c r="U47" i="15"/>
  <c r="B47" i="15" s="1"/>
  <c r="C47" i="15" s="1"/>
  <c r="U49" i="15"/>
  <c r="B49" i="15" s="1"/>
  <c r="C49" i="15" s="1"/>
  <c r="U51" i="15"/>
  <c r="B51" i="15" s="1"/>
  <c r="C51" i="15" s="1"/>
  <c r="U53" i="15"/>
  <c r="B53" i="15" s="1"/>
  <c r="C53" i="15" s="1"/>
  <c r="U55" i="15"/>
  <c r="B55" i="15" s="1"/>
  <c r="C55" i="15" s="1"/>
  <c r="U57" i="15"/>
  <c r="B57" i="15" s="1"/>
  <c r="C57" i="15" s="1"/>
  <c r="U59" i="15"/>
  <c r="B59" i="15" s="1"/>
  <c r="C59" i="15" s="1"/>
  <c r="U61" i="15"/>
  <c r="B61" i="15" s="1"/>
  <c r="C61" i="15" s="1"/>
  <c r="U63" i="15"/>
  <c r="B63" i="15" s="1"/>
  <c r="C63" i="15" s="1"/>
  <c r="U65" i="15"/>
  <c r="B65" i="15" s="1"/>
  <c r="C65" i="15" s="1"/>
  <c r="U67" i="15"/>
  <c r="B67" i="15" s="1"/>
  <c r="C67" i="15" s="1"/>
  <c r="U69" i="15"/>
  <c r="B69" i="15" s="1"/>
  <c r="C69" i="15" s="1"/>
  <c r="U71" i="15"/>
  <c r="B71" i="15" s="1"/>
  <c r="C71" i="15" s="1"/>
  <c r="U73" i="15"/>
  <c r="B73" i="15" s="1"/>
  <c r="C73" i="15" s="1"/>
  <c r="U75" i="15"/>
  <c r="B75" i="15" s="1"/>
  <c r="C75" i="15" s="1"/>
  <c r="U77" i="15"/>
  <c r="B77" i="15" s="1"/>
  <c r="C77" i="15" s="1"/>
  <c r="U79" i="15"/>
  <c r="B79" i="15" s="1"/>
  <c r="C79" i="15" s="1"/>
  <c r="U81" i="15"/>
  <c r="B81" i="15" s="1"/>
  <c r="C81" i="15" s="1"/>
  <c r="U83" i="15"/>
  <c r="B83" i="15" s="1"/>
  <c r="C83" i="15" s="1"/>
  <c r="U85" i="15"/>
  <c r="B85" i="15" s="1"/>
  <c r="C85" i="15" s="1"/>
  <c r="U87" i="15"/>
  <c r="B87" i="15" s="1"/>
  <c r="C87" i="15" s="1"/>
  <c r="U89" i="15"/>
  <c r="B89" i="15" s="1"/>
  <c r="C89" i="15" s="1"/>
  <c r="U91" i="15"/>
  <c r="B91" i="15" s="1"/>
  <c r="C91" i="15" s="1"/>
  <c r="U93" i="15"/>
  <c r="B93" i="15" s="1"/>
  <c r="C93" i="15" s="1"/>
  <c r="U95" i="15"/>
  <c r="B95" i="15" s="1"/>
  <c r="C95" i="15" s="1"/>
  <c r="U97" i="15"/>
  <c r="B97" i="15" s="1"/>
  <c r="C97" i="15" s="1"/>
  <c r="U99" i="15"/>
  <c r="B99" i="15" s="1"/>
  <c r="C99" i="15" s="1"/>
  <c r="U100" i="15"/>
  <c r="B100" i="15" s="1"/>
  <c r="C100" i="15" s="1"/>
  <c r="U102" i="15"/>
  <c r="B102" i="15" s="1"/>
  <c r="C102" i="15" s="1"/>
  <c r="U104" i="15"/>
  <c r="B104" i="15" s="1"/>
  <c r="C104" i="15" s="1"/>
  <c r="U106" i="15"/>
  <c r="B106" i="15" s="1"/>
  <c r="C106" i="15" s="1"/>
  <c r="U108" i="15"/>
  <c r="B108" i="15" s="1"/>
  <c r="C108" i="15" s="1"/>
  <c r="U110" i="15"/>
  <c r="B110" i="15" s="1"/>
  <c r="C110" i="15" s="1"/>
  <c r="U112" i="15"/>
  <c r="B112" i="15" s="1"/>
  <c r="C112" i="15" s="1"/>
  <c r="U114" i="15"/>
  <c r="B114" i="15" s="1"/>
  <c r="C114" i="15" s="1"/>
  <c r="U116" i="15"/>
  <c r="B116" i="15" s="1"/>
  <c r="C116" i="15" s="1"/>
  <c r="U118" i="15"/>
  <c r="B118" i="15" s="1"/>
  <c r="C118" i="15" s="1"/>
  <c r="U120" i="15"/>
  <c r="B120" i="15" s="1"/>
  <c r="C120" i="15" s="1"/>
  <c r="U122" i="15"/>
  <c r="B122" i="15" s="1"/>
  <c r="C122" i="15" s="1"/>
  <c r="U124" i="15"/>
  <c r="B124" i="15" s="1"/>
  <c r="C124" i="15" s="1"/>
  <c r="U126" i="15"/>
  <c r="B126" i="15" s="1"/>
  <c r="C126" i="15" s="1"/>
  <c r="U128" i="15"/>
  <c r="B128" i="15" s="1"/>
  <c r="C128" i="15" s="1"/>
  <c r="U130" i="15"/>
  <c r="B130" i="15" s="1"/>
  <c r="C130" i="15" s="1"/>
  <c r="U132" i="15"/>
  <c r="B132" i="15" s="1"/>
  <c r="C132" i="15" s="1"/>
  <c r="U134" i="15"/>
  <c r="B134" i="15" s="1"/>
  <c r="C134" i="15" s="1"/>
  <c r="U136" i="15"/>
  <c r="B136" i="15" s="1"/>
  <c r="C136" i="15" s="1"/>
  <c r="U138" i="15"/>
  <c r="B138" i="15" s="1"/>
  <c r="C138" i="15" s="1"/>
  <c r="U140" i="15"/>
  <c r="B140" i="15" s="1"/>
  <c r="C140" i="15" s="1"/>
  <c r="U142" i="15"/>
  <c r="B142" i="15" s="1"/>
  <c r="C142" i="15" s="1"/>
  <c r="U144" i="15"/>
  <c r="B144" i="15" s="1"/>
  <c r="C144" i="15" s="1"/>
  <c r="U146" i="15"/>
  <c r="B146" i="15" s="1"/>
  <c r="C146" i="15" s="1"/>
  <c r="U148" i="15"/>
  <c r="B148" i="15" s="1"/>
  <c r="C148" i="15" s="1"/>
  <c r="U150" i="15"/>
  <c r="B150" i="15" s="1"/>
  <c r="C150" i="15" s="1"/>
  <c r="U152" i="15"/>
  <c r="B152" i="15" s="1"/>
  <c r="C152" i="15" s="1"/>
  <c r="U154" i="15"/>
  <c r="B154" i="15" s="1"/>
  <c r="C154" i="15" s="1"/>
  <c r="U156" i="15"/>
  <c r="B156" i="15" s="1"/>
  <c r="C156" i="15" s="1"/>
  <c r="U158" i="15"/>
  <c r="B158" i="15" s="1"/>
  <c r="C158" i="15" s="1"/>
  <c r="U160" i="15"/>
  <c r="B160" i="15" s="1"/>
  <c r="C160" i="15" s="1"/>
  <c r="U162" i="15"/>
  <c r="B162" i="15" s="1"/>
  <c r="C162" i="15" s="1"/>
  <c r="U164" i="15"/>
  <c r="B164" i="15" s="1"/>
  <c r="C164" i="15" s="1"/>
  <c r="U166" i="15"/>
  <c r="B166" i="15" s="1"/>
  <c r="C166" i="15" s="1"/>
  <c r="U168" i="15"/>
  <c r="B168" i="15" s="1"/>
  <c r="C168" i="15" s="1"/>
  <c r="U170" i="15"/>
  <c r="B170" i="15" s="1"/>
  <c r="C170" i="15" s="1"/>
  <c r="U172" i="15"/>
  <c r="B172" i="15" s="1"/>
  <c r="C172" i="15" s="1"/>
  <c r="U174" i="15"/>
  <c r="B174" i="15" s="1"/>
  <c r="C174" i="15" s="1"/>
  <c r="U176" i="15"/>
  <c r="B176" i="15" s="1"/>
  <c r="C176" i="15" s="1"/>
  <c r="U178" i="15"/>
  <c r="B178" i="15" s="1"/>
  <c r="C178" i="15" s="1"/>
  <c r="U180" i="15"/>
  <c r="B180" i="15" s="1"/>
  <c r="C180" i="15" s="1"/>
  <c r="U182" i="15"/>
  <c r="B182" i="15" s="1"/>
  <c r="C182" i="15" s="1"/>
  <c r="U184" i="15"/>
  <c r="B184" i="15" s="1"/>
  <c r="C184" i="15" s="1"/>
  <c r="U186" i="15"/>
  <c r="B186" i="15" s="1"/>
  <c r="C186" i="15" s="1"/>
  <c r="U188" i="15"/>
  <c r="B188" i="15" s="1"/>
  <c r="C188" i="15" s="1"/>
  <c r="U190" i="15"/>
  <c r="B190" i="15" s="1"/>
  <c r="C190" i="15" s="1"/>
  <c r="U192" i="15"/>
  <c r="B192" i="15" s="1"/>
  <c r="C192" i="15" s="1"/>
  <c r="U194" i="15"/>
  <c r="B194" i="15" s="1"/>
  <c r="C194" i="15" s="1"/>
  <c r="U196" i="15"/>
  <c r="B196" i="15" s="1"/>
  <c r="C196" i="15" s="1"/>
  <c r="U198" i="15"/>
  <c r="B198" i="15" s="1"/>
  <c r="C198" i="15" s="1"/>
  <c r="U200" i="15"/>
  <c r="B200" i="15" s="1"/>
  <c r="C200" i="15" s="1"/>
  <c r="U202" i="15"/>
  <c r="B202" i="15" s="1"/>
  <c r="C202" i="15" s="1"/>
  <c r="U204" i="15"/>
  <c r="B204" i="15" s="1"/>
  <c r="C204" i="15" s="1"/>
  <c r="U206" i="15"/>
  <c r="B206" i="15" s="1"/>
  <c r="C206" i="15" s="1"/>
  <c r="U208" i="15"/>
  <c r="B208" i="15" s="1"/>
  <c r="C208" i="15" s="1"/>
  <c r="U210" i="15"/>
  <c r="B210" i="15" s="1"/>
  <c r="C210" i="15" s="1"/>
  <c r="U212" i="15"/>
  <c r="B212" i="15" s="1"/>
  <c r="C212" i="15" s="1"/>
  <c r="U214" i="15"/>
  <c r="B214" i="15" s="1"/>
  <c r="C214" i="15" s="1"/>
  <c r="U216" i="15"/>
  <c r="B216" i="15" s="1"/>
  <c r="C216" i="15" s="1"/>
  <c r="U218" i="15"/>
  <c r="B218" i="15" s="1"/>
  <c r="C218" i="15" s="1"/>
  <c r="U220" i="15"/>
  <c r="B220" i="15" s="1"/>
  <c r="C220" i="15" s="1"/>
  <c r="U222" i="15"/>
  <c r="B222" i="15" s="1"/>
  <c r="C222" i="15" s="1"/>
  <c r="U224" i="15"/>
  <c r="B224" i="15" s="1"/>
  <c r="C224" i="15" s="1"/>
  <c r="U226" i="15"/>
  <c r="B226" i="15" s="1"/>
  <c r="C226" i="15" s="1"/>
  <c r="U228" i="15"/>
  <c r="B228" i="15" s="1"/>
  <c r="C228" i="15" s="1"/>
  <c r="U230" i="15"/>
  <c r="B230" i="15" s="1"/>
  <c r="C230" i="15" s="1"/>
  <c r="U232" i="15"/>
  <c r="B232" i="15" s="1"/>
  <c r="C232" i="15" s="1"/>
  <c r="U234" i="15"/>
  <c r="B234" i="15" s="1"/>
  <c r="C234" i="15" s="1"/>
  <c r="U236" i="15"/>
  <c r="B236" i="15" s="1"/>
  <c r="C236" i="15" s="1"/>
  <c r="U238" i="15"/>
  <c r="B238" i="15" s="1"/>
  <c r="C238" i="15" s="1"/>
  <c r="U240" i="15"/>
  <c r="B240" i="15" s="1"/>
  <c r="C240" i="15" s="1"/>
  <c r="U242" i="15"/>
  <c r="B242" i="15" s="1"/>
  <c r="C242" i="15" s="1"/>
  <c r="U244" i="15"/>
  <c r="B244" i="15" s="1"/>
  <c r="C244" i="15" s="1"/>
  <c r="U246" i="15"/>
  <c r="B246" i="15" s="1"/>
  <c r="C246" i="15" s="1"/>
  <c r="U248" i="15"/>
  <c r="B248" i="15" s="1"/>
  <c r="C248" i="15" s="1"/>
  <c r="U250" i="15"/>
  <c r="B250" i="15" s="1"/>
  <c r="C250" i="15" s="1"/>
  <c r="U252" i="15"/>
  <c r="B252" i="15" s="1"/>
  <c r="C252" i="15" s="1"/>
  <c r="U254" i="15"/>
  <c r="B254" i="15" s="1"/>
  <c r="C254" i="15" s="1"/>
  <c r="U256" i="15"/>
  <c r="B256" i="15" s="1"/>
  <c r="C256" i="15" s="1"/>
  <c r="U258" i="15"/>
  <c r="B258" i="15" s="1"/>
  <c r="C258" i="15" s="1"/>
  <c r="U260" i="15"/>
  <c r="B260" i="15" s="1"/>
  <c r="C260" i="15" s="1"/>
  <c r="U262" i="15"/>
  <c r="B262" i="15" s="1"/>
  <c r="C262" i="15" s="1"/>
  <c r="U264" i="15"/>
  <c r="B264" i="15" s="1"/>
  <c r="C264" i="15" s="1"/>
  <c r="U266" i="15"/>
  <c r="B266" i="15" s="1"/>
  <c r="C266" i="15" s="1"/>
  <c r="U268" i="15"/>
  <c r="B268" i="15" s="1"/>
  <c r="C268" i="15" s="1"/>
  <c r="U270" i="15"/>
  <c r="B270" i="15" s="1"/>
  <c r="C270" i="15" s="1"/>
  <c r="U272" i="15"/>
  <c r="B272" i="15" s="1"/>
  <c r="C272" i="15" s="1"/>
  <c r="U274" i="15"/>
  <c r="B274" i="15" s="1"/>
  <c r="C274" i="15" s="1"/>
  <c r="U276" i="15"/>
  <c r="B276" i="15" s="1"/>
  <c r="C276" i="15" s="1"/>
  <c r="U278" i="15"/>
  <c r="B278" i="15" s="1"/>
  <c r="C278" i="15" s="1"/>
  <c r="U280" i="15"/>
  <c r="B280" i="15" s="1"/>
  <c r="C280" i="15" s="1"/>
  <c r="U282" i="15"/>
  <c r="B282" i="15" s="1"/>
  <c r="C282" i="15" s="1"/>
  <c r="U284" i="15"/>
  <c r="B284" i="15" s="1"/>
  <c r="C284" i="15" s="1"/>
  <c r="U286" i="15"/>
  <c r="B286" i="15" s="1"/>
  <c r="C286" i="15" s="1"/>
  <c r="U288" i="15"/>
  <c r="B288" i="15" s="1"/>
  <c r="C288" i="15" s="1"/>
  <c r="U290" i="15"/>
  <c r="B290" i="15" s="1"/>
  <c r="C290" i="15" s="1"/>
  <c r="U292" i="15"/>
  <c r="B292" i="15" s="1"/>
  <c r="C292" i="15" s="1"/>
  <c r="U294" i="15"/>
  <c r="B294" i="15" s="1"/>
  <c r="C294" i="15" s="1"/>
  <c r="U296" i="15"/>
  <c r="B296" i="15" s="1"/>
  <c r="C296" i="15" s="1"/>
  <c r="U298" i="15"/>
  <c r="B298" i="15" s="1"/>
  <c r="C298" i="15" s="1"/>
  <c r="U300" i="15"/>
  <c r="B300" i="15" s="1"/>
  <c r="C300" i="15" s="1"/>
  <c r="U302" i="15"/>
  <c r="B302" i="15" s="1"/>
  <c r="C302" i="15" s="1"/>
  <c r="U304" i="15"/>
  <c r="B304" i="15" s="1"/>
  <c r="C304" i="15" s="1"/>
  <c r="U306" i="15"/>
  <c r="B306" i="15" s="1"/>
  <c r="C306" i="15" s="1"/>
  <c r="U308" i="15"/>
  <c r="B308" i="15" s="1"/>
  <c r="C308" i="15" s="1"/>
  <c r="U310" i="15"/>
  <c r="B310" i="15" s="1"/>
  <c r="C310" i="15" s="1"/>
  <c r="U312" i="15"/>
  <c r="B312" i="15" s="1"/>
  <c r="C312" i="15" s="1"/>
  <c r="U314" i="15"/>
  <c r="B314" i="15" s="1"/>
  <c r="C314" i="15" s="1"/>
  <c r="U316" i="15"/>
  <c r="B316" i="15" s="1"/>
  <c r="C316" i="15" s="1"/>
  <c r="U318" i="15"/>
  <c r="B318" i="15" s="1"/>
  <c r="C318" i="15" s="1"/>
  <c r="U320" i="15"/>
  <c r="B320" i="15" s="1"/>
  <c r="C320" i="15" s="1"/>
  <c r="U322" i="15"/>
  <c r="B322" i="15" s="1"/>
  <c r="C322" i="15" s="1"/>
  <c r="U324" i="15"/>
  <c r="B324" i="15" s="1"/>
  <c r="C324" i="15" s="1"/>
  <c r="U326" i="15"/>
  <c r="B326" i="15" s="1"/>
  <c r="C326" i="15" s="1"/>
  <c r="U328" i="15"/>
  <c r="B328" i="15" s="1"/>
  <c r="C328" i="15" s="1"/>
  <c r="U330" i="15"/>
  <c r="B330" i="15" s="1"/>
  <c r="C330" i="15" s="1"/>
  <c r="U332" i="15"/>
  <c r="B332" i="15" s="1"/>
  <c r="C332" i="15" s="1"/>
  <c r="U334" i="15"/>
  <c r="B334" i="15" s="1"/>
  <c r="C334" i="15" s="1"/>
  <c r="U336" i="15"/>
  <c r="B336" i="15" s="1"/>
  <c r="C336" i="15" s="1"/>
  <c r="U338" i="15"/>
  <c r="B338" i="15" s="1"/>
  <c r="C338" i="15" s="1"/>
  <c r="U340" i="15"/>
  <c r="B340" i="15" s="1"/>
  <c r="C340" i="15" s="1"/>
  <c r="U342" i="15"/>
  <c r="B342" i="15" s="1"/>
  <c r="C342" i="15" s="1"/>
  <c r="U344" i="15"/>
  <c r="B344" i="15" s="1"/>
  <c r="C344" i="15" s="1"/>
  <c r="U346" i="15"/>
  <c r="B346" i="15" s="1"/>
  <c r="C346" i="15" s="1"/>
  <c r="U348" i="15"/>
  <c r="B348" i="15" s="1"/>
  <c r="C348" i="15" s="1"/>
  <c r="U350" i="15"/>
  <c r="B350" i="15" s="1"/>
  <c r="C350" i="15" s="1"/>
  <c r="U352" i="15"/>
  <c r="B352" i="15" s="1"/>
  <c r="C352" i="15" s="1"/>
  <c r="U354" i="15"/>
  <c r="B354" i="15" s="1"/>
  <c r="C354" i="15" s="1"/>
  <c r="U356" i="15"/>
  <c r="B356" i="15" s="1"/>
  <c r="C356" i="15" s="1"/>
  <c r="U358" i="15"/>
  <c r="B358" i="15" s="1"/>
  <c r="C358" i="15" s="1"/>
  <c r="U360" i="15"/>
  <c r="B360" i="15" s="1"/>
  <c r="C360" i="15" s="1"/>
  <c r="U362" i="15"/>
  <c r="B362" i="15" s="1"/>
  <c r="C362" i="15" s="1"/>
  <c r="U364" i="15"/>
  <c r="B364" i="15" s="1"/>
  <c r="C364" i="15" s="1"/>
  <c r="U366" i="15"/>
  <c r="B366" i="15" s="1"/>
  <c r="C366" i="15" s="1"/>
  <c r="U368" i="15"/>
  <c r="B368" i="15" s="1"/>
  <c r="C368" i="15" s="1"/>
  <c r="U370" i="15"/>
  <c r="B370" i="15" s="1"/>
  <c r="C370" i="15" s="1"/>
  <c r="U372" i="15"/>
  <c r="B372" i="15" s="1"/>
  <c r="C372" i="15" s="1"/>
  <c r="U374" i="15"/>
  <c r="B374" i="15" s="1"/>
  <c r="C374" i="15" s="1"/>
  <c r="U376" i="15"/>
  <c r="B376" i="15" s="1"/>
  <c r="C376" i="15" s="1"/>
  <c r="U378" i="15"/>
  <c r="B378" i="15" s="1"/>
  <c r="C378" i="15" s="1"/>
  <c r="U380" i="15"/>
  <c r="B380" i="15" s="1"/>
  <c r="C380" i="15" s="1"/>
  <c r="U382" i="15"/>
  <c r="B382" i="15" s="1"/>
  <c r="C382" i="15" s="1"/>
  <c r="U384" i="15"/>
  <c r="B384" i="15" s="1"/>
  <c r="C384" i="15" s="1"/>
  <c r="U386" i="15"/>
  <c r="B386" i="15" s="1"/>
  <c r="C386" i="15" s="1"/>
  <c r="U388" i="15"/>
  <c r="B388" i="15" s="1"/>
  <c r="C388" i="15" s="1"/>
  <c r="U390" i="15"/>
  <c r="B390" i="15" s="1"/>
  <c r="C390" i="15" s="1"/>
  <c r="U392" i="15"/>
  <c r="B392" i="15" s="1"/>
  <c r="C392" i="15" s="1"/>
  <c r="U394" i="15"/>
  <c r="B394" i="15" s="1"/>
  <c r="C394" i="15" s="1"/>
  <c r="U396" i="15"/>
  <c r="B396" i="15" s="1"/>
  <c r="C396" i="15" s="1"/>
  <c r="U398" i="15"/>
  <c r="B398" i="15" s="1"/>
  <c r="C398" i="15" s="1"/>
  <c r="U400" i="15"/>
  <c r="B400" i="15" s="1"/>
  <c r="C400" i="15" s="1"/>
  <c r="U402" i="15"/>
  <c r="B402" i="15" s="1"/>
  <c r="C402" i="15" s="1"/>
  <c r="U404" i="15"/>
  <c r="B404" i="15" s="1"/>
  <c r="C404" i="15" s="1"/>
  <c r="U406" i="15"/>
  <c r="B406" i="15" s="1"/>
  <c r="C406" i="15" s="1"/>
  <c r="U408" i="15"/>
  <c r="B408" i="15" s="1"/>
  <c r="C408" i="15" s="1"/>
  <c r="U410" i="15"/>
  <c r="B410" i="15" s="1"/>
  <c r="C410" i="15" s="1"/>
  <c r="U412" i="15"/>
  <c r="B412" i="15" s="1"/>
  <c r="C412" i="15" s="1"/>
  <c r="U414" i="15"/>
  <c r="B414" i="15" s="1"/>
  <c r="C414" i="15" s="1"/>
  <c r="U416" i="15"/>
  <c r="B416" i="15" s="1"/>
  <c r="C416" i="15" s="1"/>
  <c r="U418" i="15"/>
  <c r="B418" i="15" s="1"/>
  <c r="C418" i="15" s="1"/>
  <c r="U420" i="15"/>
  <c r="B420" i="15" s="1"/>
  <c r="C420" i="15" s="1"/>
  <c r="U422" i="15"/>
  <c r="B422" i="15" s="1"/>
  <c r="C422" i="15" s="1"/>
  <c r="U424" i="15"/>
  <c r="B424" i="15" s="1"/>
  <c r="C424" i="15" s="1"/>
  <c r="U426" i="15"/>
  <c r="B426" i="15" s="1"/>
  <c r="C426" i="15" s="1"/>
  <c r="U428" i="15"/>
  <c r="B428" i="15" s="1"/>
  <c r="C428" i="15" s="1"/>
  <c r="U430" i="15"/>
  <c r="B430" i="15" s="1"/>
  <c r="C430" i="15" s="1"/>
  <c r="U432" i="15"/>
  <c r="B432" i="15" s="1"/>
  <c r="C432" i="15" s="1"/>
  <c r="U434" i="15"/>
  <c r="B434" i="15" s="1"/>
  <c r="C434" i="15" s="1"/>
  <c r="U436" i="15"/>
  <c r="B436" i="15" s="1"/>
  <c r="C436" i="15" s="1"/>
  <c r="U438" i="15"/>
  <c r="B438" i="15" s="1"/>
  <c r="C438" i="15" s="1"/>
  <c r="U440" i="15"/>
  <c r="B440" i="15" s="1"/>
  <c r="C440" i="15" s="1"/>
  <c r="U442" i="15"/>
  <c r="B442" i="15" s="1"/>
  <c r="C442" i="15" s="1"/>
  <c r="U444" i="15"/>
  <c r="B444" i="15" s="1"/>
  <c r="C444" i="15" s="1"/>
  <c r="U446" i="15"/>
  <c r="B446" i="15" s="1"/>
  <c r="C446" i="15" s="1"/>
  <c r="U448" i="15"/>
  <c r="B448" i="15" s="1"/>
  <c r="C448" i="15" s="1"/>
  <c r="U450" i="15"/>
  <c r="B450" i="15" s="1"/>
  <c r="C450" i="15" s="1"/>
  <c r="U452" i="15"/>
  <c r="B452" i="15" s="1"/>
  <c r="C452" i="15" s="1"/>
  <c r="U454" i="15"/>
  <c r="B454" i="15" s="1"/>
  <c r="C454" i="15" s="1"/>
  <c r="U456" i="15"/>
  <c r="B456" i="15" s="1"/>
  <c r="C456" i="15" s="1"/>
  <c r="U458" i="15"/>
  <c r="B458" i="15" s="1"/>
  <c r="C458" i="15" s="1"/>
  <c r="U460" i="15"/>
  <c r="B460" i="15" s="1"/>
  <c r="C460" i="15" s="1"/>
  <c r="U462" i="15"/>
  <c r="B462" i="15" s="1"/>
  <c r="C462" i="15" s="1"/>
  <c r="U464" i="15"/>
  <c r="B464" i="15" s="1"/>
  <c r="C464" i="15" s="1"/>
  <c r="U466" i="15"/>
  <c r="B466" i="15" s="1"/>
  <c r="C466" i="15" s="1"/>
  <c r="U468" i="15"/>
  <c r="B468" i="15" s="1"/>
  <c r="C468" i="15" s="1"/>
  <c r="U470" i="15"/>
  <c r="B470" i="15" s="1"/>
  <c r="C470" i="15" s="1"/>
  <c r="U472" i="15"/>
  <c r="B472" i="15" s="1"/>
  <c r="C472" i="15" s="1"/>
  <c r="U474" i="15"/>
  <c r="B474" i="15" s="1"/>
  <c r="C474" i="15" s="1"/>
  <c r="U476" i="15"/>
  <c r="B476" i="15" s="1"/>
  <c r="C476" i="15" s="1"/>
  <c r="U478" i="15"/>
  <c r="B478" i="15" s="1"/>
  <c r="C478" i="15" s="1"/>
  <c r="U480" i="15"/>
  <c r="B480" i="15" s="1"/>
  <c r="C480" i="15" s="1"/>
  <c r="U482" i="15"/>
  <c r="B482" i="15" s="1"/>
  <c r="C482" i="15" s="1"/>
  <c r="U484" i="15"/>
  <c r="B484" i="15" s="1"/>
  <c r="C484" i="15" s="1"/>
  <c r="U486" i="15"/>
  <c r="B486" i="15" s="1"/>
  <c r="C486" i="15" s="1"/>
  <c r="U488" i="15"/>
  <c r="B488" i="15" s="1"/>
  <c r="C488" i="15" s="1"/>
  <c r="U490" i="15"/>
  <c r="B490" i="15" s="1"/>
  <c r="C490" i="15" s="1"/>
  <c r="U492" i="15"/>
  <c r="B492" i="15" s="1"/>
  <c r="C492" i="15" s="1"/>
  <c r="U494" i="15"/>
  <c r="B494" i="15" s="1"/>
  <c r="C494" i="15" s="1"/>
  <c r="U496" i="15"/>
  <c r="B496" i="15" s="1"/>
  <c r="C496" i="15" s="1"/>
  <c r="U498" i="15"/>
  <c r="B498" i="15" s="1"/>
  <c r="C498" i="15" s="1"/>
  <c r="U500" i="15"/>
  <c r="B500" i="15" s="1"/>
  <c r="C500" i="15" s="1"/>
  <c r="U502" i="15"/>
  <c r="B502" i="15" s="1"/>
  <c r="C502" i="15" s="1"/>
  <c r="U504" i="15"/>
  <c r="B504" i="15" s="1"/>
  <c r="C504" i="15" s="1"/>
  <c r="U506" i="15"/>
  <c r="B506" i="15" s="1"/>
  <c r="C506" i="15" s="1"/>
  <c r="U508" i="15"/>
  <c r="B508" i="15" s="1"/>
  <c r="C508" i="15" s="1"/>
  <c r="U510" i="15"/>
  <c r="B510" i="15" s="1"/>
  <c r="C510" i="15" s="1"/>
  <c r="U512" i="15"/>
  <c r="B512" i="15" s="1"/>
  <c r="C512" i="15" s="1"/>
  <c r="U514" i="15"/>
  <c r="B514" i="15" s="1"/>
  <c r="C514" i="15" s="1"/>
  <c r="U516" i="15"/>
  <c r="B516" i="15" s="1"/>
  <c r="C516" i="15" s="1"/>
  <c r="U518" i="15"/>
  <c r="B518" i="15" s="1"/>
  <c r="C518" i="15" s="1"/>
  <c r="U520" i="15"/>
  <c r="B520" i="15" s="1"/>
  <c r="C520" i="15" s="1"/>
  <c r="U522" i="15"/>
  <c r="B522" i="15" s="1"/>
  <c r="C522" i="15" s="1"/>
  <c r="U524" i="15"/>
  <c r="B524" i="15" s="1"/>
  <c r="C524" i="15" s="1"/>
  <c r="U526" i="15"/>
  <c r="B526" i="15" s="1"/>
  <c r="C526" i="15" s="1"/>
  <c r="U528" i="15"/>
  <c r="B528" i="15" s="1"/>
  <c r="C528" i="15" s="1"/>
  <c r="U530" i="15"/>
  <c r="B530" i="15" s="1"/>
  <c r="C530" i="15" s="1"/>
  <c r="U532" i="15"/>
  <c r="B532" i="15" s="1"/>
  <c r="C532" i="15" s="1"/>
  <c r="U534" i="15"/>
  <c r="B534" i="15" s="1"/>
  <c r="C534" i="15" s="1"/>
  <c r="U536" i="15"/>
  <c r="B536" i="15" s="1"/>
  <c r="C536" i="15" s="1"/>
  <c r="U538" i="15"/>
  <c r="B538" i="15" s="1"/>
  <c r="C538" i="15" s="1"/>
  <c r="U540" i="15"/>
  <c r="B540" i="15" s="1"/>
  <c r="C540" i="15" s="1"/>
  <c r="U542" i="15"/>
  <c r="B542" i="15" s="1"/>
  <c r="C542" i="15" s="1"/>
  <c r="U544" i="15"/>
  <c r="B544" i="15" s="1"/>
  <c r="C544" i="15" s="1"/>
  <c r="U546" i="15"/>
  <c r="B546" i="15" s="1"/>
  <c r="C546" i="15" s="1"/>
  <c r="U548" i="15"/>
  <c r="B548" i="15" s="1"/>
  <c r="C548" i="15" s="1"/>
  <c r="U550" i="15"/>
  <c r="B550" i="15" s="1"/>
  <c r="C550" i="15" s="1"/>
  <c r="U552" i="15"/>
  <c r="B552" i="15" s="1"/>
  <c r="C552" i="15" s="1"/>
  <c r="U554" i="15"/>
  <c r="B554" i="15" s="1"/>
  <c r="C554" i="15" s="1"/>
  <c r="U556" i="15"/>
  <c r="B556" i="15" s="1"/>
  <c r="C556" i="15" s="1"/>
  <c r="U558" i="15"/>
  <c r="B558" i="15" s="1"/>
  <c r="C558" i="15" s="1"/>
  <c r="U560" i="15"/>
  <c r="B560" i="15" s="1"/>
  <c r="C560" i="15" s="1"/>
  <c r="U562" i="15"/>
  <c r="B562" i="15" s="1"/>
  <c r="C562" i="15" s="1"/>
  <c r="U564" i="15"/>
  <c r="B564" i="15" s="1"/>
  <c r="C564" i="15" s="1"/>
  <c r="U566" i="15"/>
  <c r="B566" i="15" s="1"/>
  <c r="C566" i="15" s="1"/>
  <c r="U568" i="15"/>
  <c r="B568" i="15" s="1"/>
  <c r="C568" i="15" s="1"/>
  <c r="U570" i="15"/>
  <c r="B570" i="15" s="1"/>
  <c r="C570" i="15" s="1"/>
  <c r="U572" i="15"/>
  <c r="B572" i="15" s="1"/>
  <c r="C572" i="15" s="1"/>
  <c r="U574" i="15"/>
  <c r="B574" i="15" s="1"/>
  <c r="C574" i="15" s="1"/>
  <c r="U576" i="15"/>
  <c r="B576" i="15" s="1"/>
  <c r="C576" i="15" s="1"/>
  <c r="U578" i="15"/>
  <c r="B578" i="15" s="1"/>
  <c r="C578" i="15" s="1"/>
  <c r="U580" i="15"/>
  <c r="B580" i="15" s="1"/>
  <c r="C580" i="15" s="1"/>
  <c r="U582" i="15"/>
  <c r="B582" i="15" s="1"/>
  <c r="C582" i="15" s="1"/>
  <c r="U584" i="15"/>
  <c r="B584" i="15" s="1"/>
  <c r="C584" i="15" s="1"/>
  <c r="U586" i="15"/>
  <c r="B586" i="15" s="1"/>
  <c r="C586" i="15" s="1"/>
  <c r="U588" i="15"/>
  <c r="B588" i="15" s="1"/>
  <c r="C588" i="15" s="1"/>
  <c r="U590" i="15"/>
  <c r="B590" i="15" s="1"/>
  <c r="C590" i="15" s="1"/>
  <c r="U592" i="15"/>
  <c r="B592" i="15" s="1"/>
  <c r="C592" i="15" s="1"/>
  <c r="U594" i="15"/>
  <c r="B594" i="15" s="1"/>
  <c r="C594" i="15" s="1"/>
  <c r="U596" i="15"/>
  <c r="B596" i="15" s="1"/>
  <c r="C596" i="15" s="1"/>
  <c r="U598" i="15"/>
  <c r="B598" i="15" s="1"/>
  <c r="C598" i="15" s="1"/>
  <c r="U600" i="15"/>
  <c r="B600" i="15" s="1"/>
  <c r="C600" i="15" s="1"/>
  <c r="U602" i="15"/>
  <c r="B602" i="15" s="1"/>
  <c r="C602" i="15" s="1"/>
  <c r="U604" i="15"/>
  <c r="B604" i="15" s="1"/>
  <c r="C604" i="15" s="1"/>
  <c r="U606" i="15"/>
  <c r="B606" i="15" s="1"/>
  <c r="C606" i="15" s="1"/>
  <c r="U608" i="15"/>
  <c r="B608" i="15" s="1"/>
  <c r="C608" i="15" s="1"/>
  <c r="U610" i="15"/>
  <c r="B610" i="15" s="1"/>
  <c r="C610" i="15" s="1"/>
  <c r="U612" i="15"/>
  <c r="B612" i="15" s="1"/>
  <c r="C612" i="15" s="1"/>
  <c r="U614" i="15"/>
  <c r="B614" i="15" s="1"/>
  <c r="C614" i="15" s="1"/>
  <c r="U616" i="15"/>
  <c r="B616" i="15" s="1"/>
  <c r="C616" i="15" s="1"/>
  <c r="U618" i="15"/>
  <c r="B618" i="15" s="1"/>
  <c r="C618" i="15" s="1"/>
  <c r="U620" i="15"/>
  <c r="B620" i="15" s="1"/>
  <c r="C620" i="15" s="1"/>
  <c r="U622" i="15"/>
  <c r="B622" i="15" s="1"/>
  <c r="C622" i="15" s="1"/>
  <c r="U624" i="15"/>
  <c r="B624" i="15" s="1"/>
  <c r="C624" i="15" s="1"/>
  <c r="U626" i="15"/>
  <c r="B626" i="15" s="1"/>
  <c r="C626" i="15" s="1"/>
  <c r="U628" i="15"/>
  <c r="B628" i="15" s="1"/>
  <c r="C628" i="15" s="1"/>
  <c r="U630" i="15"/>
  <c r="B630" i="15" s="1"/>
  <c r="C630" i="15" s="1"/>
  <c r="U632" i="15"/>
  <c r="B632" i="15" s="1"/>
  <c r="C632" i="15" s="1"/>
  <c r="U634" i="15"/>
  <c r="B634" i="15" s="1"/>
  <c r="C634" i="15" s="1"/>
  <c r="U636" i="15"/>
  <c r="B636" i="15" s="1"/>
  <c r="C636" i="15" s="1"/>
  <c r="U638" i="15"/>
  <c r="B638" i="15" s="1"/>
  <c r="C638" i="15" s="1"/>
  <c r="U640" i="15"/>
  <c r="B640" i="15" s="1"/>
  <c r="C640" i="15" s="1"/>
  <c r="U642" i="15"/>
  <c r="B642" i="15" s="1"/>
  <c r="C642" i="15" s="1"/>
  <c r="U103" i="15"/>
  <c r="B103" i="15" s="1"/>
  <c r="C103" i="15" s="1"/>
  <c r="U107" i="15"/>
  <c r="B107" i="15" s="1"/>
  <c r="C107" i="15" s="1"/>
  <c r="U111" i="15"/>
  <c r="B111" i="15" s="1"/>
  <c r="C111" i="15" s="1"/>
  <c r="U115" i="15"/>
  <c r="B115" i="15" s="1"/>
  <c r="C115" i="15" s="1"/>
  <c r="U119" i="15"/>
  <c r="B119" i="15" s="1"/>
  <c r="C119" i="15" s="1"/>
  <c r="U123" i="15"/>
  <c r="B123" i="15" s="1"/>
  <c r="C123" i="15" s="1"/>
  <c r="U127" i="15"/>
  <c r="B127" i="15" s="1"/>
  <c r="C127" i="15" s="1"/>
  <c r="U131" i="15"/>
  <c r="B131" i="15" s="1"/>
  <c r="C131" i="15" s="1"/>
  <c r="U135" i="15"/>
  <c r="B135" i="15" s="1"/>
  <c r="C135" i="15" s="1"/>
  <c r="U139" i="15"/>
  <c r="B139" i="15" s="1"/>
  <c r="C139" i="15" s="1"/>
  <c r="U143" i="15"/>
  <c r="B143" i="15" s="1"/>
  <c r="C143" i="15" s="1"/>
  <c r="U147" i="15"/>
  <c r="B147" i="15" s="1"/>
  <c r="C147" i="15" s="1"/>
  <c r="U151" i="15"/>
  <c r="B151" i="15" s="1"/>
  <c r="C151" i="15" s="1"/>
  <c r="U155" i="15"/>
  <c r="B155" i="15" s="1"/>
  <c r="C155" i="15" s="1"/>
  <c r="U159" i="15"/>
  <c r="B159" i="15" s="1"/>
  <c r="C159" i="15" s="1"/>
  <c r="U163" i="15"/>
  <c r="B163" i="15" s="1"/>
  <c r="C163" i="15" s="1"/>
  <c r="U167" i="15"/>
  <c r="B167" i="15" s="1"/>
  <c r="C167" i="15" s="1"/>
  <c r="U171" i="15"/>
  <c r="B171" i="15" s="1"/>
  <c r="C171" i="15" s="1"/>
  <c r="U175" i="15"/>
  <c r="B175" i="15" s="1"/>
  <c r="C175" i="15" s="1"/>
  <c r="U179" i="15"/>
  <c r="B179" i="15" s="1"/>
  <c r="C179" i="15" s="1"/>
  <c r="U183" i="15"/>
  <c r="B183" i="15" s="1"/>
  <c r="C183" i="15" s="1"/>
  <c r="U187" i="15"/>
  <c r="B187" i="15" s="1"/>
  <c r="C187" i="15" s="1"/>
  <c r="U191" i="15"/>
  <c r="B191" i="15" s="1"/>
  <c r="C191" i="15" s="1"/>
  <c r="U195" i="15"/>
  <c r="B195" i="15" s="1"/>
  <c r="C195" i="15" s="1"/>
  <c r="U199" i="15"/>
  <c r="B199" i="15" s="1"/>
  <c r="C199" i="15" s="1"/>
  <c r="U203" i="15"/>
  <c r="B203" i="15" s="1"/>
  <c r="C203" i="15" s="1"/>
  <c r="U207" i="15"/>
  <c r="B207" i="15" s="1"/>
  <c r="C207" i="15" s="1"/>
  <c r="U211" i="15"/>
  <c r="B211" i="15" s="1"/>
  <c r="C211" i="15" s="1"/>
  <c r="U215" i="15"/>
  <c r="B215" i="15" s="1"/>
  <c r="C215" i="15" s="1"/>
  <c r="U219" i="15"/>
  <c r="B219" i="15" s="1"/>
  <c r="C219" i="15" s="1"/>
  <c r="U223" i="15"/>
  <c r="B223" i="15" s="1"/>
  <c r="C223" i="15" s="1"/>
  <c r="U227" i="15"/>
  <c r="B227" i="15" s="1"/>
  <c r="C227" i="15" s="1"/>
  <c r="U231" i="15"/>
  <c r="B231" i="15" s="1"/>
  <c r="C231" i="15" s="1"/>
  <c r="U235" i="15"/>
  <c r="B235" i="15" s="1"/>
  <c r="C235" i="15" s="1"/>
  <c r="U239" i="15"/>
  <c r="B239" i="15" s="1"/>
  <c r="C239" i="15" s="1"/>
  <c r="U243" i="15"/>
  <c r="B243" i="15" s="1"/>
  <c r="C243" i="15" s="1"/>
  <c r="U247" i="15"/>
  <c r="B247" i="15" s="1"/>
  <c r="C247" i="15" s="1"/>
  <c r="U251" i="15"/>
  <c r="B251" i="15" s="1"/>
  <c r="C251" i="15" s="1"/>
  <c r="U255" i="15"/>
  <c r="B255" i="15" s="1"/>
  <c r="C255" i="15" s="1"/>
  <c r="U259" i="15"/>
  <c r="B259" i="15" s="1"/>
  <c r="C259" i="15" s="1"/>
  <c r="U263" i="15"/>
  <c r="B263" i="15" s="1"/>
  <c r="C263" i="15" s="1"/>
  <c r="U267" i="15"/>
  <c r="B267" i="15" s="1"/>
  <c r="C267" i="15" s="1"/>
  <c r="U271" i="15"/>
  <c r="B271" i="15" s="1"/>
  <c r="C271" i="15" s="1"/>
  <c r="U275" i="15"/>
  <c r="B275" i="15" s="1"/>
  <c r="C275" i="15" s="1"/>
  <c r="U279" i="15"/>
  <c r="B279" i="15" s="1"/>
  <c r="C279" i="15" s="1"/>
  <c r="U283" i="15"/>
  <c r="B283" i="15" s="1"/>
  <c r="C283" i="15" s="1"/>
  <c r="U287" i="15"/>
  <c r="B287" i="15" s="1"/>
  <c r="C287" i="15" s="1"/>
  <c r="U291" i="15"/>
  <c r="B291" i="15" s="1"/>
  <c r="C291" i="15" s="1"/>
  <c r="U295" i="15"/>
  <c r="B295" i="15" s="1"/>
  <c r="C295" i="15" s="1"/>
  <c r="U299" i="15"/>
  <c r="B299" i="15" s="1"/>
  <c r="C299" i="15" s="1"/>
  <c r="U303" i="15"/>
  <c r="B303" i="15" s="1"/>
  <c r="C303" i="15" s="1"/>
  <c r="U307" i="15"/>
  <c r="B307" i="15" s="1"/>
  <c r="C307" i="15" s="1"/>
  <c r="U311" i="15"/>
  <c r="B311" i="15" s="1"/>
  <c r="C311" i="15" s="1"/>
  <c r="U315" i="15"/>
  <c r="B315" i="15" s="1"/>
  <c r="C315" i="15" s="1"/>
  <c r="U319" i="15"/>
  <c r="B319" i="15" s="1"/>
  <c r="C319" i="15" s="1"/>
  <c r="U323" i="15"/>
  <c r="B323" i="15" s="1"/>
  <c r="C323" i="15" s="1"/>
  <c r="U327" i="15"/>
  <c r="B327" i="15" s="1"/>
  <c r="C327" i="15" s="1"/>
  <c r="U331" i="15"/>
  <c r="B331" i="15" s="1"/>
  <c r="C331" i="15" s="1"/>
  <c r="U335" i="15"/>
  <c r="B335" i="15" s="1"/>
  <c r="C335" i="15" s="1"/>
  <c r="U339" i="15"/>
  <c r="B339" i="15" s="1"/>
  <c r="C339" i="15" s="1"/>
  <c r="U343" i="15"/>
  <c r="B343" i="15" s="1"/>
  <c r="C343" i="15" s="1"/>
  <c r="U347" i="15"/>
  <c r="B347" i="15" s="1"/>
  <c r="C347" i="15" s="1"/>
  <c r="U351" i="15"/>
  <c r="B351" i="15" s="1"/>
  <c r="C351" i="15" s="1"/>
  <c r="U355" i="15"/>
  <c r="B355" i="15" s="1"/>
  <c r="C355" i="15" s="1"/>
  <c r="U359" i="15"/>
  <c r="B359" i="15" s="1"/>
  <c r="C359" i="15" s="1"/>
  <c r="U363" i="15"/>
  <c r="B363" i="15" s="1"/>
  <c r="C363" i="15" s="1"/>
  <c r="U367" i="15"/>
  <c r="B367" i="15" s="1"/>
  <c r="C367" i="15" s="1"/>
  <c r="U371" i="15"/>
  <c r="B371" i="15" s="1"/>
  <c r="C371" i="15" s="1"/>
  <c r="U375" i="15"/>
  <c r="B375" i="15" s="1"/>
  <c r="C375" i="15" s="1"/>
  <c r="U379" i="15"/>
  <c r="B379" i="15" s="1"/>
  <c r="C379" i="15" s="1"/>
  <c r="U383" i="15"/>
  <c r="B383" i="15" s="1"/>
  <c r="C383" i="15" s="1"/>
  <c r="U387" i="15"/>
  <c r="B387" i="15" s="1"/>
  <c r="C387" i="15" s="1"/>
  <c r="U391" i="15"/>
  <c r="B391" i="15" s="1"/>
  <c r="C391" i="15" s="1"/>
  <c r="U395" i="15"/>
  <c r="B395" i="15" s="1"/>
  <c r="C395" i="15" s="1"/>
  <c r="U399" i="15"/>
  <c r="B399" i="15" s="1"/>
  <c r="C399" i="15" s="1"/>
  <c r="U403" i="15"/>
  <c r="B403" i="15" s="1"/>
  <c r="C403" i="15" s="1"/>
  <c r="U407" i="15"/>
  <c r="B407" i="15" s="1"/>
  <c r="C407" i="15" s="1"/>
  <c r="U411" i="15"/>
  <c r="B411" i="15" s="1"/>
  <c r="C411" i="15" s="1"/>
  <c r="U415" i="15"/>
  <c r="B415" i="15" s="1"/>
  <c r="C415" i="15" s="1"/>
  <c r="U419" i="15"/>
  <c r="B419" i="15" s="1"/>
  <c r="C419" i="15" s="1"/>
  <c r="U423" i="15"/>
  <c r="B423" i="15" s="1"/>
  <c r="C423" i="15" s="1"/>
  <c r="U427" i="15"/>
  <c r="B427" i="15" s="1"/>
  <c r="C427" i="15" s="1"/>
  <c r="U431" i="15"/>
  <c r="B431" i="15" s="1"/>
  <c r="C431" i="15" s="1"/>
  <c r="U435" i="15"/>
  <c r="B435" i="15" s="1"/>
  <c r="C435" i="15" s="1"/>
  <c r="U439" i="15"/>
  <c r="B439" i="15" s="1"/>
  <c r="C439" i="15" s="1"/>
  <c r="U443" i="15"/>
  <c r="B443" i="15" s="1"/>
  <c r="C443" i="15" s="1"/>
  <c r="U447" i="15"/>
  <c r="B447" i="15" s="1"/>
  <c r="C447" i="15" s="1"/>
  <c r="U451" i="15"/>
  <c r="B451" i="15" s="1"/>
  <c r="C451" i="15" s="1"/>
  <c r="U455" i="15"/>
  <c r="B455" i="15" s="1"/>
  <c r="C455" i="15" s="1"/>
  <c r="U459" i="15"/>
  <c r="B459" i="15" s="1"/>
  <c r="C459" i="15" s="1"/>
  <c r="U463" i="15"/>
  <c r="B463" i="15" s="1"/>
  <c r="C463" i="15" s="1"/>
  <c r="U467" i="15"/>
  <c r="B467" i="15" s="1"/>
  <c r="C467" i="15" s="1"/>
  <c r="U471" i="15"/>
  <c r="B471" i="15" s="1"/>
  <c r="C471" i="15" s="1"/>
  <c r="U475" i="15"/>
  <c r="B475" i="15" s="1"/>
  <c r="C475" i="15" s="1"/>
  <c r="U479" i="15"/>
  <c r="B479" i="15" s="1"/>
  <c r="C479" i="15" s="1"/>
  <c r="U483" i="15"/>
  <c r="B483" i="15" s="1"/>
  <c r="C483" i="15" s="1"/>
  <c r="U487" i="15"/>
  <c r="B487" i="15" s="1"/>
  <c r="C487" i="15" s="1"/>
  <c r="U491" i="15"/>
  <c r="B491" i="15" s="1"/>
  <c r="C491" i="15" s="1"/>
  <c r="U495" i="15"/>
  <c r="B495" i="15" s="1"/>
  <c r="C495" i="15" s="1"/>
  <c r="U499" i="15"/>
  <c r="B499" i="15" s="1"/>
  <c r="C499" i="15" s="1"/>
  <c r="U503" i="15"/>
  <c r="B503" i="15" s="1"/>
  <c r="C503" i="15" s="1"/>
  <c r="U507" i="15"/>
  <c r="B507" i="15" s="1"/>
  <c r="C507" i="15" s="1"/>
  <c r="U511" i="15"/>
  <c r="B511" i="15" s="1"/>
  <c r="C511" i="15" s="1"/>
  <c r="U515" i="15"/>
  <c r="B515" i="15" s="1"/>
  <c r="C515" i="15" s="1"/>
  <c r="U519" i="15"/>
  <c r="B519" i="15" s="1"/>
  <c r="C519" i="15" s="1"/>
  <c r="U523" i="15"/>
  <c r="B523" i="15" s="1"/>
  <c r="C523" i="15" s="1"/>
  <c r="U527" i="15"/>
  <c r="B527" i="15" s="1"/>
  <c r="C527" i="15" s="1"/>
  <c r="U531" i="15"/>
  <c r="B531" i="15" s="1"/>
  <c r="C531" i="15" s="1"/>
  <c r="U535" i="15"/>
  <c r="B535" i="15" s="1"/>
  <c r="C535" i="15" s="1"/>
  <c r="U539" i="15"/>
  <c r="B539" i="15" s="1"/>
  <c r="C539" i="15" s="1"/>
  <c r="U543" i="15"/>
  <c r="B543" i="15" s="1"/>
  <c r="C543" i="15" s="1"/>
  <c r="U547" i="15"/>
  <c r="B547" i="15" s="1"/>
  <c r="C547" i="15" s="1"/>
  <c r="U551" i="15"/>
  <c r="B551" i="15" s="1"/>
  <c r="C551" i="15" s="1"/>
  <c r="U555" i="15"/>
  <c r="B555" i="15" s="1"/>
  <c r="C555" i="15" s="1"/>
  <c r="U559" i="15"/>
  <c r="B559" i="15" s="1"/>
  <c r="C559" i="15" s="1"/>
  <c r="U563" i="15"/>
  <c r="B563" i="15" s="1"/>
  <c r="C563" i="15" s="1"/>
  <c r="U567" i="15"/>
  <c r="B567" i="15" s="1"/>
  <c r="C567" i="15" s="1"/>
  <c r="U571" i="15"/>
  <c r="B571" i="15" s="1"/>
  <c r="C571" i="15" s="1"/>
  <c r="U575" i="15"/>
  <c r="B575" i="15" s="1"/>
  <c r="C575" i="15" s="1"/>
  <c r="U579" i="15"/>
  <c r="B579" i="15" s="1"/>
  <c r="C579" i="15" s="1"/>
  <c r="U583" i="15"/>
  <c r="B583" i="15" s="1"/>
  <c r="C583" i="15" s="1"/>
  <c r="U587" i="15"/>
  <c r="B587" i="15" s="1"/>
  <c r="C587" i="15" s="1"/>
  <c r="U591" i="15"/>
  <c r="B591" i="15" s="1"/>
  <c r="C591" i="15" s="1"/>
  <c r="U595" i="15"/>
  <c r="B595" i="15" s="1"/>
  <c r="C595" i="15" s="1"/>
  <c r="U599" i="15"/>
  <c r="B599" i="15" s="1"/>
  <c r="C599" i="15" s="1"/>
  <c r="U603" i="15"/>
  <c r="B603" i="15" s="1"/>
  <c r="C603" i="15" s="1"/>
  <c r="U607" i="15"/>
  <c r="B607" i="15" s="1"/>
  <c r="C607" i="15" s="1"/>
  <c r="U611" i="15"/>
  <c r="B611" i="15" s="1"/>
  <c r="C611" i="15" s="1"/>
  <c r="U615" i="15"/>
  <c r="B615" i="15" s="1"/>
  <c r="C615" i="15" s="1"/>
  <c r="U619" i="15"/>
  <c r="B619" i="15" s="1"/>
  <c r="C619" i="15" s="1"/>
  <c r="U623" i="15"/>
  <c r="B623" i="15" s="1"/>
  <c r="C623" i="15" s="1"/>
  <c r="U627" i="15"/>
  <c r="B627" i="15" s="1"/>
  <c r="C627" i="15" s="1"/>
  <c r="U631" i="15"/>
  <c r="B631" i="15" s="1"/>
  <c r="C631" i="15" s="1"/>
  <c r="U635" i="15"/>
  <c r="B635" i="15" s="1"/>
  <c r="C635" i="15" s="1"/>
  <c r="U639" i="15"/>
  <c r="B639" i="15" s="1"/>
  <c r="C639" i="15" s="1"/>
  <c r="U643" i="15"/>
  <c r="B643" i="15" s="1"/>
  <c r="C643" i="15" s="1"/>
  <c r="U646" i="15"/>
  <c r="B646" i="15" s="1"/>
  <c r="C646" i="15" s="1"/>
  <c r="U651" i="15"/>
  <c r="B651" i="15" s="1"/>
  <c r="C651" i="15" s="1"/>
  <c r="U654" i="15"/>
  <c r="B654" i="15" s="1"/>
  <c r="C654" i="15" s="1"/>
  <c r="U659" i="15"/>
  <c r="B659" i="15" s="1"/>
  <c r="C659" i="15" s="1"/>
  <c r="U662" i="15"/>
  <c r="B662" i="15" s="1"/>
  <c r="C662" i="15" s="1"/>
  <c r="U667" i="15"/>
  <c r="B667" i="15" s="1"/>
  <c r="C667" i="15" s="1"/>
  <c r="U670" i="15"/>
  <c r="B670" i="15" s="1"/>
  <c r="C670" i="15" s="1"/>
  <c r="U675" i="15"/>
  <c r="B675" i="15" s="1"/>
  <c r="C675" i="15" s="1"/>
  <c r="U678" i="15"/>
  <c r="B678" i="15" s="1"/>
  <c r="C678" i="15" s="1"/>
  <c r="U683" i="15"/>
  <c r="B683" i="15" s="1"/>
  <c r="C683" i="15" s="1"/>
  <c r="U686" i="15"/>
  <c r="B686" i="15" s="1"/>
  <c r="C686" i="15" s="1"/>
  <c r="U691" i="15"/>
  <c r="B691" i="15" s="1"/>
  <c r="C691" i="15" s="1"/>
  <c r="U694" i="15"/>
  <c r="B694" i="15" s="1"/>
  <c r="C694" i="15" s="1"/>
  <c r="U699" i="15"/>
  <c r="B699" i="15" s="1"/>
  <c r="C699" i="15" s="1"/>
  <c r="U702" i="15"/>
  <c r="B702" i="15" s="1"/>
  <c r="C702" i="15" s="1"/>
  <c r="U707" i="15"/>
  <c r="B707" i="15" s="1"/>
  <c r="C707" i="15" s="1"/>
  <c r="U710" i="15"/>
  <c r="B710" i="15" s="1"/>
  <c r="C710" i="15" s="1"/>
  <c r="U715" i="15"/>
  <c r="B715" i="15" s="1"/>
  <c r="C715" i="15" s="1"/>
  <c r="U718" i="15"/>
  <c r="B718" i="15" s="1"/>
  <c r="C718" i="15" s="1"/>
  <c r="U723" i="15"/>
  <c r="B723" i="15" s="1"/>
  <c r="C723" i="15" s="1"/>
  <c r="U726" i="15"/>
  <c r="B726" i="15" s="1"/>
  <c r="C726" i="15" s="1"/>
  <c r="U731" i="15"/>
  <c r="B731" i="15" s="1"/>
  <c r="C731" i="15" s="1"/>
  <c r="U734" i="15"/>
  <c r="B734" i="15" s="1"/>
  <c r="C734" i="15" s="1"/>
  <c r="U739" i="15"/>
  <c r="B739" i="15" s="1"/>
  <c r="C739" i="15" s="1"/>
  <c r="U742" i="15"/>
  <c r="B742" i="15" s="1"/>
  <c r="C742" i="15" s="1"/>
  <c r="U747" i="15"/>
  <c r="B747" i="15" s="1"/>
  <c r="C747" i="15" s="1"/>
  <c r="U750" i="15"/>
  <c r="B750" i="15" s="1"/>
  <c r="C750" i="15" s="1"/>
  <c r="U755" i="15"/>
  <c r="B755" i="15" s="1"/>
  <c r="C755" i="15" s="1"/>
  <c r="U758" i="15"/>
  <c r="B758" i="15" s="1"/>
  <c r="C758" i="15" s="1"/>
  <c r="U763" i="15"/>
  <c r="B763" i="15" s="1"/>
  <c r="C763" i="15" s="1"/>
  <c r="U766" i="15"/>
  <c r="B766" i="15" s="1"/>
  <c r="C766" i="15" s="1"/>
  <c r="U771" i="15"/>
  <c r="B771" i="15" s="1"/>
  <c r="C771" i="15" s="1"/>
  <c r="U774" i="15"/>
  <c r="B774" i="15" s="1"/>
  <c r="C774" i="15" s="1"/>
  <c r="U779" i="15"/>
  <c r="B779" i="15" s="1"/>
  <c r="C779" i="15" s="1"/>
  <c r="U101" i="15"/>
  <c r="B101" i="15" s="1"/>
  <c r="C101" i="15" s="1"/>
  <c r="U105" i="15"/>
  <c r="B105" i="15" s="1"/>
  <c r="C105" i="15" s="1"/>
  <c r="U109" i="15"/>
  <c r="B109" i="15" s="1"/>
  <c r="C109" i="15" s="1"/>
  <c r="U113" i="15"/>
  <c r="B113" i="15" s="1"/>
  <c r="C113" i="15" s="1"/>
  <c r="U117" i="15"/>
  <c r="B117" i="15" s="1"/>
  <c r="C117" i="15" s="1"/>
  <c r="U121" i="15"/>
  <c r="B121" i="15" s="1"/>
  <c r="C121" i="15" s="1"/>
  <c r="U125" i="15"/>
  <c r="B125" i="15" s="1"/>
  <c r="C125" i="15" s="1"/>
  <c r="U129" i="15"/>
  <c r="B129" i="15" s="1"/>
  <c r="C129" i="15" s="1"/>
  <c r="U133" i="15"/>
  <c r="B133" i="15" s="1"/>
  <c r="C133" i="15" s="1"/>
  <c r="U137" i="15"/>
  <c r="B137" i="15" s="1"/>
  <c r="C137" i="15" s="1"/>
  <c r="U141" i="15"/>
  <c r="B141" i="15" s="1"/>
  <c r="C141" i="15" s="1"/>
  <c r="U145" i="15"/>
  <c r="B145" i="15" s="1"/>
  <c r="C145" i="15" s="1"/>
  <c r="U149" i="15"/>
  <c r="B149" i="15" s="1"/>
  <c r="C149" i="15" s="1"/>
  <c r="U153" i="15"/>
  <c r="B153" i="15" s="1"/>
  <c r="C153" i="15" s="1"/>
  <c r="U157" i="15"/>
  <c r="B157" i="15" s="1"/>
  <c r="C157" i="15" s="1"/>
  <c r="U161" i="15"/>
  <c r="B161" i="15" s="1"/>
  <c r="C161" i="15" s="1"/>
  <c r="U165" i="15"/>
  <c r="B165" i="15" s="1"/>
  <c r="C165" i="15" s="1"/>
  <c r="U169" i="15"/>
  <c r="B169" i="15" s="1"/>
  <c r="C169" i="15" s="1"/>
  <c r="U173" i="15"/>
  <c r="B173" i="15" s="1"/>
  <c r="C173" i="15" s="1"/>
  <c r="U177" i="15"/>
  <c r="B177" i="15" s="1"/>
  <c r="C177" i="15" s="1"/>
  <c r="U181" i="15"/>
  <c r="B181" i="15" s="1"/>
  <c r="C181" i="15" s="1"/>
  <c r="U185" i="15"/>
  <c r="B185" i="15" s="1"/>
  <c r="C185" i="15" s="1"/>
  <c r="U189" i="15"/>
  <c r="B189" i="15" s="1"/>
  <c r="C189" i="15" s="1"/>
  <c r="U193" i="15"/>
  <c r="B193" i="15" s="1"/>
  <c r="C193" i="15" s="1"/>
  <c r="U197" i="15"/>
  <c r="B197" i="15" s="1"/>
  <c r="C197" i="15" s="1"/>
  <c r="U201" i="15"/>
  <c r="B201" i="15" s="1"/>
  <c r="C201" i="15" s="1"/>
  <c r="U205" i="15"/>
  <c r="B205" i="15" s="1"/>
  <c r="C205" i="15" s="1"/>
  <c r="U209" i="15"/>
  <c r="B209" i="15" s="1"/>
  <c r="C209" i="15" s="1"/>
  <c r="U213" i="15"/>
  <c r="B213" i="15" s="1"/>
  <c r="C213" i="15" s="1"/>
  <c r="U217" i="15"/>
  <c r="B217" i="15" s="1"/>
  <c r="C217" i="15" s="1"/>
  <c r="U221" i="15"/>
  <c r="B221" i="15" s="1"/>
  <c r="C221" i="15" s="1"/>
  <c r="U225" i="15"/>
  <c r="B225" i="15" s="1"/>
  <c r="C225" i="15" s="1"/>
  <c r="U229" i="15"/>
  <c r="B229" i="15" s="1"/>
  <c r="C229" i="15" s="1"/>
  <c r="U233" i="15"/>
  <c r="B233" i="15" s="1"/>
  <c r="C233" i="15" s="1"/>
  <c r="U237" i="15"/>
  <c r="B237" i="15" s="1"/>
  <c r="C237" i="15" s="1"/>
  <c r="U241" i="15"/>
  <c r="B241" i="15" s="1"/>
  <c r="C241" i="15" s="1"/>
  <c r="U245" i="15"/>
  <c r="B245" i="15" s="1"/>
  <c r="C245" i="15" s="1"/>
  <c r="U249" i="15"/>
  <c r="B249" i="15" s="1"/>
  <c r="C249" i="15" s="1"/>
  <c r="U253" i="15"/>
  <c r="B253" i="15" s="1"/>
  <c r="C253" i="15" s="1"/>
  <c r="U257" i="15"/>
  <c r="B257" i="15" s="1"/>
  <c r="C257" i="15" s="1"/>
  <c r="U261" i="15"/>
  <c r="B261" i="15" s="1"/>
  <c r="C261" i="15" s="1"/>
  <c r="U265" i="15"/>
  <c r="B265" i="15" s="1"/>
  <c r="C265" i="15" s="1"/>
  <c r="U269" i="15"/>
  <c r="B269" i="15" s="1"/>
  <c r="C269" i="15" s="1"/>
  <c r="U273" i="15"/>
  <c r="B273" i="15" s="1"/>
  <c r="C273" i="15" s="1"/>
  <c r="U277" i="15"/>
  <c r="B277" i="15" s="1"/>
  <c r="C277" i="15" s="1"/>
  <c r="U281" i="15"/>
  <c r="B281" i="15" s="1"/>
  <c r="C281" i="15" s="1"/>
  <c r="U285" i="15"/>
  <c r="B285" i="15" s="1"/>
  <c r="C285" i="15" s="1"/>
  <c r="U289" i="15"/>
  <c r="B289" i="15" s="1"/>
  <c r="C289" i="15" s="1"/>
  <c r="U293" i="15"/>
  <c r="B293" i="15" s="1"/>
  <c r="C293" i="15" s="1"/>
  <c r="U297" i="15"/>
  <c r="B297" i="15" s="1"/>
  <c r="C297" i="15" s="1"/>
  <c r="U301" i="15"/>
  <c r="B301" i="15" s="1"/>
  <c r="C301" i="15" s="1"/>
  <c r="U305" i="15"/>
  <c r="B305" i="15" s="1"/>
  <c r="C305" i="15" s="1"/>
  <c r="U309" i="15"/>
  <c r="B309" i="15" s="1"/>
  <c r="C309" i="15" s="1"/>
  <c r="U313" i="15"/>
  <c r="B313" i="15" s="1"/>
  <c r="C313" i="15" s="1"/>
  <c r="U317" i="15"/>
  <c r="B317" i="15" s="1"/>
  <c r="C317" i="15" s="1"/>
  <c r="U321" i="15"/>
  <c r="B321" i="15" s="1"/>
  <c r="C321" i="15" s="1"/>
  <c r="U325" i="15"/>
  <c r="B325" i="15" s="1"/>
  <c r="C325" i="15" s="1"/>
  <c r="U329" i="15"/>
  <c r="B329" i="15" s="1"/>
  <c r="C329" i="15" s="1"/>
  <c r="U333" i="15"/>
  <c r="B333" i="15" s="1"/>
  <c r="C333" i="15" s="1"/>
  <c r="U337" i="15"/>
  <c r="B337" i="15" s="1"/>
  <c r="C337" i="15" s="1"/>
  <c r="U341" i="15"/>
  <c r="B341" i="15" s="1"/>
  <c r="C341" i="15" s="1"/>
  <c r="U345" i="15"/>
  <c r="B345" i="15" s="1"/>
  <c r="C345" i="15" s="1"/>
  <c r="U349" i="15"/>
  <c r="B349" i="15" s="1"/>
  <c r="C349" i="15" s="1"/>
  <c r="U353" i="15"/>
  <c r="B353" i="15" s="1"/>
  <c r="C353" i="15" s="1"/>
  <c r="U357" i="15"/>
  <c r="B357" i="15" s="1"/>
  <c r="C357" i="15" s="1"/>
  <c r="U361" i="15"/>
  <c r="B361" i="15" s="1"/>
  <c r="C361" i="15" s="1"/>
  <c r="U365" i="15"/>
  <c r="B365" i="15" s="1"/>
  <c r="C365" i="15" s="1"/>
  <c r="U369" i="15"/>
  <c r="B369" i="15" s="1"/>
  <c r="C369" i="15" s="1"/>
  <c r="U373" i="15"/>
  <c r="B373" i="15" s="1"/>
  <c r="C373" i="15" s="1"/>
  <c r="U377" i="15"/>
  <c r="B377" i="15" s="1"/>
  <c r="C377" i="15" s="1"/>
  <c r="U381" i="15"/>
  <c r="B381" i="15" s="1"/>
  <c r="C381" i="15" s="1"/>
  <c r="U385" i="15"/>
  <c r="B385" i="15" s="1"/>
  <c r="C385" i="15" s="1"/>
  <c r="U389" i="15"/>
  <c r="B389" i="15" s="1"/>
  <c r="C389" i="15" s="1"/>
  <c r="U393" i="15"/>
  <c r="B393" i="15" s="1"/>
  <c r="C393" i="15" s="1"/>
  <c r="U397" i="15"/>
  <c r="B397" i="15" s="1"/>
  <c r="C397" i="15" s="1"/>
  <c r="U401" i="15"/>
  <c r="B401" i="15" s="1"/>
  <c r="C401" i="15" s="1"/>
  <c r="U405" i="15"/>
  <c r="B405" i="15" s="1"/>
  <c r="C405" i="15" s="1"/>
  <c r="U409" i="15"/>
  <c r="B409" i="15" s="1"/>
  <c r="C409" i="15" s="1"/>
  <c r="U413" i="15"/>
  <c r="B413" i="15" s="1"/>
  <c r="C413" i="15" s="1"/>
  <c r="U417" i="15"/>
  <c r="B417" i="15" s="1"/>
  <c r="C417" i="15" s="1"/>
  <c r="U421" i="15"/>
  <c r="B421" i="15" s="1"/>
  <c r="C421" i="15" s="1"/>
  <c r="U425" i="15"/>
  <c r="B425" i="15" s="1"/>
  <c r="C425" i="15" s="1"/>
  <c r="U429" i="15"/>
  <c r="B429" i="15" s="1"/>
  <c r="C429" i="15" s="1"/>
  <c r="U433" i="15"/>
  <c r="B433" i="15" s="1"/>
  <c r="C433" i="15" s="1"/>
  <c r="U437" i="15"/>
  <c r="B437" i="15" s="1"/>
  <c r="C437" i="15" s="1"/>
  <c r="U441" i="15"/>
  <c r="B441" i="15" s="1"/>
  <c r="C441" i="15" s="1"/>
  <c r="U445" i="15"/>
  <c r="B445" i="15" s="1"/>
  <c r="C445" i="15" s="1"/>
  <c r="U449" i="15"/>
  <c r="B449" i="15" s="1"/>
  <c r="C449" i="15" s="1"/>
  <c r="U453" i="15"/>
  <c r="B453" i="15" s="1"/>
  <c r="C453" i="15" s="1"/>
  <c r="U457" i="15"/>
  <c r="B457" i="15" s="1"/>
  <c r="C457" i="15" s="1"/>
  <c r="U461" i="15"/>
  <c r="B461" i="15" s="1"/>
  <c r="C461" i="15" s="1"/>
  <c r="U465" i="15"/>
  <c r="B465" i="15" s="1"/>
  <c r="C465" i="15" s="1"/>
  <c r="U469" i="15"/>
  <c r="B469" i="15" s="1"/>
  <c r="C469" i="15" s="1"/>
  <c r="U473" i="15"/>
  <c r="B473" i="15" s="1"/>
  <c r="C473" i="15" s="1"/>
  <c r="U477" i="15"/>
  <c r="B477" i="15" s="1"/>
  <c r="C477" i="15" s="1"/>
  <c r="U481" i="15"/>
  <c r="B481" i="15" s="1"/>
  <c r="C481" i="15" s="1"/>
  <c r="U485" i="15"/>
  <c r="B485" i="15" s="1"/>
  <c r="C485" i="15" s="1"/>
  <c r="U489" i="15"/>
  <c r="B489" i="15" s="1"/>
  <c r="C489" i="15" s="1"/>
  <c r="U493" i="15"/>
  <c r="B493" i="15" s="1"/>
  <c r="C493" i="15" s="1"/>
  <c r="U497" i="15"/>
  <c r="B497" i="15" s="1"/>
  <c r="C497" i="15" s="1"/>
  <c r="U501" i="15"/>
  <c r="B501" i="15" s="1"/>
  <c r="C501" i="15" s="1"/>
  <c r="U505" i="15"/>
  <c r="B505" i="15" s="1"/>
  <c r="C505" i="15" s="1"/>
  <c r="U509" i="15"/>
  <c r="B509" i="15" s="1"/>
  <c r="C509" i="15" s="1"/>
  <c r="U513" i="15"/>
  <c r="B513" i="15" s="1"/>
  <c r="C513" i="15" s="1"/>
  <c r="U517" i="15"/>
  <c r="B517" i="15" s="1"/>
  <c r="C517" i="15" s="1"/>
  <c r="U521" i="15"/>
  <c r="B521" i="15" s="1"/>
  <c r="C521" i="15" s="1"/>
  <c r="U525" i="15"/>
  <c r="B525" i="15" s="1"/>
  <c r="C525" i="15" s="1"/>
  <c r="U529" i="15"/>
  <c r="B529" i="15" s="1"/>
  <c r="C529" i="15" s="1"/>
  <c r="U533" i="15"/>
  <c r="B533" i="15" s="1"/>
  <c r="C533" i="15" s="1"/>
  <c r="U537" i="15"/>
  <c r="B537" i="15" s="1"/>
  <c r="C537" i="15" s="1"/>
  <c r="U541" i="15"/>
  <c r="B541" i="15" s="1"/>
  <c r="C541" i="15" s="1"/>
  <c r="U545" i="15"/>
  <c r="B545" i="15" s="1"/>
  <c r="C545" i="15" s="1"/>
  <c r="U549" i="15"/>
  <c r="B549" i="15" s="1"/>
  <c r="C549" i="15" s="1"/>
  <c r="U553" i="15"/>
  <c r="B553" i="15" s="1"/>
  <c r="C553" i="15" s="1"/>
  <c r="U557" i="15"/>
  <c r="B557" i="15" s="1"/>
  <c r="C557" i="15" s="1"/>
  <c r="U561" i="15"/>
  <c r="B561" i="15" s="1"/>
  <c r="C561" i="15" s="1"/>
  <c r="U565" i="15"/>
  <c r="B565" i="15" s="1"/>
  <c r="C565" i="15" s="1"/>
  <c r="U569" i="15"/>
  <c r="B569" i="15" s="1"/>
  <c r="C569" i="15" s="1"/>
  <c r="U573" i="15"/>
  <c r="B573" i="15" s="1"/>
  <c r="C573" i="15" s="1"/>
  <c r="U577" i="15"/>
  <c r="B577" i="15" s="1"/>
  <c r="C577" i="15" s="1"/>
  <c r="U581" i="15"/>
  <c r="B581" i="15" s="1"/>
  <c r="C581" i="15" s="1"/>
  <c r="U585" i="15"/>
  <c r="B585" i="15" s="1"/>
  <c r="C585" i="15" s="1"/>
  <c r="U589" i="15"/>
  <c r="B589" i="15" s="1"/>
  <c r="C589" i="15" s="1"/>
  <c r="U593" i="15"/>
  <c r="B593" i="15" s="1"/>
  <c r="C593" i="15" s="1"/>
  <c r="U597" i="15"/>
  <c r="B597" i="15" s="1"/>
  <c r="C597" i="15" s="1"/>
  <c r="U601" i="15"/>
  <c r="B601" i="15" s="1"/>
  <c r="C601" i="15" s="1"/>
  <c r="U605" i="15"/>
  <c r="B605" i="15" s="1"/>
  <c r="C605" i="15" s="1"/>
  <c r="U609" i="15"/>
  <c r="B609" i="15" s="1"/>
  <c r="C609" i="15" s="1"/>
  <c r="U613" i="15"/>
  <c r="B613" i="15" s="1"/>
  <c r="C613" i="15" s="1"/>
  <c r="U617" i="15"/>
  <c r="B617" i="15" s="1"/>
  <c r="C617" i="15" s="1"/>
  <c r="U621" i="15"/>
  <c r="B621" i="15" s="1"/>
  <c r="C621" i="15" s="1"/>
  <c r="U625" i="15"/>
  <c r="B625" i="15" s="1"/>
  <c r="C625" i="15" s="1"/>
  <c r="U629" i="15"/>
  <c r="B629" i="15" s="1"/>
  <c r="C629" i="15" s="1"/>
  <c r="U633" i="15"/>
  <c r="B633" i="15" s="1"/>
  <c r="C633" i="15" s="1"/>
  <c r="U637" i="15"/>
  <c r="B637" i="15" s="1"/>
  <c r="C637" i="15" s="1"/>
  <c r="U641" i="15"/>
  <c r="B641" i="15" s="1"/>
  <c r="C641" i="15" s="1"/>
  <c r="U647" i="15"/>
  <c r="B647" i="15" s="1"/>
  <c r="C647" i="15" s="1"/>
  <c r="U650" i="15"/>
  <c r="B650" i="15" s="1"/>
  <c r="C650" i="15" s="1"/>
  <c r="U655" i="15"/>
  <c r="B655" i="15" s="1"/>
  <c r="C655" i="15" s="1"/>
  <c r="U658" i="15"/>
  <c r="B658" i="15" s="1"/>
  <c r="C658" i="15" s="1"/>
  <c r="U663" i="15"/>
  <c r="B663" i="15" s="1"/>
  <c r="C663" i="15" s="1"/>
  <c r="U666" i="15"/>
  <c r="B666" i="15" s="1"/>
  <c r="C666" i="15" s="1"/>
  <c r="U671" i="15"/>
  <c r="B671" i="15" s="1"/>
  <c r="C671" i="15" s="1"/>
  <c r="U674" i="15"/>
  <c r="B674" i="15" s="1"/>
  <c r="C674" i="15" s="1"/>
  <c r="U679" i="15"/>
  <c r="B679" i="15" s="1"/>
  <c r="C679" i="15" s="1"/>
  <c r="U682" i="15"/>
  <c r="B682" i="15" s="1"/>
  <c r="C682" i="15" s="1"/>
  <c r="U687" i="15"/>
  <c r="B687" i="15" s="1"/>
  <c r="C687" i="15" s="1"/>
  <c r="U690" i="15"/>
  <c r="B690" i="15" s="1"/>
  <c r="C690" i="15" s="1"/>
  <c r="U695" i="15"/>
  <c r="B695" i="15" s="1"/>
  <c r="C695" i="15" s="1"/>
  <c r="U698" i="15"/>
  <c r="B698" i="15" s="1"/>
  <c r="C698" i="15" s="1"/>
  <c r="U703" i="15"/>
  <c r="B703" i="15" s="1"/>
  <c r="C703" i="15" s="1"/>
  <c r="U706" i="15"/>
  <c r="B706" i="15" s="1"/>
  <c r="C706" i="15" s="1"/>
  <c r="U711" i="15"/>
  <c r="B711" i="15" s="1"/>
  <c r="C711" i="15" s="1"/>
  <c r="U714" i="15"/>
  <c r="B714" i="15" s="1"/>
  <c r="C714" i="15" s="1"/>
  <c r="U719" i="15"/>
  <c r="B719" i="15" s="1"/>
  <c r="C719" i="15" s="1"/>
  <c r="U722" i="15"/>
  <c r="B722" i="15" s="1"/>
  <c r="C722" i="15" s="1"/>
  <c r="U727" i="15"/>
  <c r="B727" i="15" s="1"/>
  <c r="C727" i="15" s="1"/>
  <c r="U730" i="15"/>
  <c r="B730" i="15" s="1"/>
  <c r="C730" i="15" s="1"/>
  <c r="U735" i="15"/>
  <c r="B735" i="15" s="1"/>
  <c r="C735" i="15" s="1"/>
  <c r="U738" i="15"/>
  <c r="B738" i="15" s="1"/>
  <c r="C738" i="15" s="1"/>
  <c r="U743" i="15"/>
  <c r="B743" i="15" s="1"/>
  <c r="C743" i="15" s="1"/>
  <c r="U746" i="15"/>
  <c r="B746" i="15" s="1"/>
  <c r="C746" i="15" s="1"/>
  <c r="U751" i="15"/>
  <c r="B751" i="15" s="1"/>
  <c r="C751" i="15" s="1"/>
  <c r="U754" i="15"/>
  <c r="B754" i="15" s="1"/>
  <c r="C754" i="15" s="1"/>
  <c r="U759" i="15"/>
  <c r="B759" i="15" s="1"/>
  <c r="C759" i="15" s="1"/>
  <c r="U762" i="15"/>
  <c r="B762" i="15" s="1"/>
  <c r="C762" i="15" s="1"/>
  <c r="U767" i="15"/>
  <c r="B767" i="15" s="1"/>
  <c r="C767" i="15" s="1"/>
  <c r="U770" i="15"/>
  <c r="B770" i="15" s="1"/>
  <c r="C770" i="15" s="1"/>
  <c r="U775" i="15"/>
  <c r="B775" i="15" s="1"/>
  <c r="C775" i="15" s="1"/>
  <c r="U778" i="15"/>
  <c r="B778" i="15" s="1"/>
  <c r="C778" i="15" s="1"/>
  <c r="U644" i="15"/>
  <c r="B644" i="15" s="1"/>
  <c r="C644" i="15" s="1"/>
  <c r="U649" i="15"/>
  <c r="B649" i="15" s="1"/>
  <c r="C649" i="15" s="1"/>
  <c r="U660" i="15"/>
  <c r="B660" i="15" s="1"/>
  <c r="C660" i="15" s="1"/>
  <c r="U665" i="15"/>
  <c r="B665" i="15" s="1"/>
  <c r="C665" i="15" s="1"/>
  <c r="U676" i="15"/>
  <c r="B676" i="15" s="1"/>
  <c r="C676" i="15" s="1"/>
  <c r="U681" i="15"/>
  <c r="B681" i="15" s="1"/>
  <c r="C681" i="15" s="1"/>
  <c r="U692" i="15"/>
  <c r="B692" i="15" s="1"/>
  <c r="C692" i="15" s="1"/>
  <c r="U697" i="15"/>
  <c r="B697" i="15" s="1"/>
  <c r="C697" i="15" s="1"/>
  <c r="U708" i="15"/>
  <c r="B708" i="15" s="1"/>
  <c r="C708" i="15" s="1"/>
  <c r="U713" i="15"/>
  <c r="B713" i="15" s="1"/>
  <c r="C713" i="15" s="1"/>
  <c r="U724" i="15"/>
  <c r="B724" i="15" s="1"/>
  <c r="C724" i="15" s="1"/>
  <c r="U729" i="15"/>
  <c r="B729" i="15" s="1"/>
  <c r="C729" i="15" s="1"/>
  <c r="U645" i="15"/>
  <c r="B645" i="15" s="1"/>
  <c r="C645" i="15" s="1"/>
  <c r="U656" i="15"/>
  <c r="B656" i="15" s="1"/>
  <c r="C656" i="15" s="1"/>
  <c r="U661" i="15"/>
  <c r="B661" i="15" s="1"/>
  <c r="C661" i="15" s="1"/>
  <c r="U672" i="15"/>
  <c r="B672" i="15" s="1"/>
  <c r="C672" i="15" s="1"/>
  <c r="U677" i="15"/>
  <c r="B677" i="15" s="1"/>
  <c r="C677" i="15" s="1"/>
  <c r="U688" i="15"/>
  <c r="B688" i="15" s="1"/>
  <c r="C688" i="15" s="1"/>
  <c r="U693" i="15"/>
  <c r="B693" i="15" s="1"/>
  <c r="C693" i="15" s="1"/>
  <c r="U704" i="15"/>
  <c r="B704" i="15" s="1"/>
  <c r="C704" i="15" s="1"/>
  <c r="U709" i="15"/>
  <c r="B709" i="15" s="1"/>
  <c r="C709" i="15" s="1"/>
  <c r="U720" i="15"/>
  <c r="B720" i="15" s="1"/>
  <c r="C720" i="15" s="1"/>
  <c r="U725" i="15"/>
  <c r="B725" i="15" s="1"/>
  <c r="C725" i="15" s="1"/>
  <c r="U652" i="15"/>
  <c r="B652" i="15" s="1"/>
  <c r="C652" i="15" s="1"/>
  <c r="U657" i="15"/>
  <c r="B657" i="15" s="1"/>
  <c r="C657" i="15" s="1"/>
  <c r="U668" i="15"/>
  <c r="B668" i="15" s="1"/>
  <c r="C668" i="15" s="1"/>
  <c r="U673" i="15"/>
  <c r="B673" i="15" s="1"/>
  <c r="C673" i="15" s="1"/>
  <c r="U684" i="15"/>
  <c r="B684" i="15" s="1"/>
  <c r="C684" i="15" s="1"/>
  <c r="U689" i="15"/>
  <c r="B689" i="15" s="1"/>
  <c r="C689" i="15" s="1"/>
  <c r="U700" i="15"/>
  <c r="B700" i="15" s="1"/>
  <c r="C700" i="15" s="1"/>
  <c r="U705" i="15"/>
  <c r="B705" i="15" s="1"/>
  <c r="C705" i="15" s="1"/>
  <c r="U716" i="15"/>
  <c r="B716" i="15" s="1"/>
  <c r="C716" i="15" s="1"/>
  <c r="U721" i="15"/>
  <c r="B721" i="15" s="1"/>
  <c r="C721" i="15" s="1"/>
  <c r="U732" i="15"/>
  <c r="B732" i="15" s="1"/>
  <c r="C732" i="15" s="1"/>
  <c r="U737" i="15"/>
  <c r="B737" i="15" s="1"/>
  <c r="C737" i="15" s="1"/>
  <c r="U748" i="15"/>
  <c r="B748" i="15" s="1"/>
  <c r="C748" i="15" s="1"/>
  <c r="U753" i="15"/>
  <c r="B753" i="15" s="1"/>
  <c r="C753" i="15" s="1"/>
  <c r="U764" i="15"/>
  <c r="B764" i="15" s="1"/>
  <c r="C764" i="15" s="1"/>
  <c r="U769" i="15"/>
  <c r="B769" i="15" s="1"/>
  <c r="C769" i="15" s="1"/>
  <c r="U780" i="15"/>
  <c r="B780" i="15" s="1"/>
  <c r="C780" i="15" s="1"/>
  <c r="U784" i="15"/>
  <c r="B784" i="15" s="1"/>
  <c r="C784" i="15" s="1"/>
  <c r="U788" i="15"/>
  <c r="B788" i="15" s="1"/>
  <c r="C788" i="15" s="1"/>
  <c r="U792" i="15"/>
  <c r="B792" i="15" s="1"/>
  <c r="C792" i="15" s="1"/>
  <c r="U796" i="15"/>
  <c r="B796" i="15" s="1"/>
  <c r="C796" i="15" s="1"/>
  <c r="U800" i="15"/>
  <c r="B800" i="15" s="1"/>
  <c r="C800" i="15" s="1"/>
  <c r="U804" i="15"/>
  <c r="B804" i="15" s="1"/>
  <c r="C804" i="15" s="1"/>
  <c r="U808" i="15"/>
  <c r="B808" i="15" s="1"/>
  <c r="C808" i="15" s="1"/>
  <c r="U812" i="15"/>
  <c r="B812" i="15" s="1"/>
  <c r="C812" i="15" s="1"/>
  <c r="U816" i="15"/>
  <c r="B816" i="15" s="1"/>
  <c r="C816" i="15" s="1"/>
  <c r="U664" i="15"/>
  <c r="B664" i="15" s="1"/>
  <c r="C664" i="15" s="1"/>
  <c r="U685" i="15"/>
  <c r="B685" i="15" s="1"/>
  <c r="C685" i="15" s="1"/>
  <c r="U728" i="15"/>
  <c r="B728" i="15" s="1"/>
  <c r="C728" i="15" s="1"/>
  <c r="U740" i="15"/>
  <c r="B740" i="15" s="1"/>
  <c r="C740" i="15" s="1"/>
  <c r="U761" i="15"/>
  <c r="B761" i="15" s="1"/>
  <c r="C761" i="15" s="1"/>
  <c r="U768" i="15"/>
  <c r="B768" i="15" s="1"/>
  <c r="C768" i="15" s="1"/>
  <c r="U776" i="15"/>
  <c r="B776" i="15" s="1"/>
  <c r="C776" i="15" s="1"/>
  <c r="U782" i="15"/>
  <c r="B782" i="15" s="1"/>
  <c r="C782" i="15" s="1"/>
  <c r="U787" i="15"/>
  <c r="B787" i="15" s="1"/>
  <c r="C787" i="15" s="1"/>
  <c r="U793" i="15"/>
  <c r="B793" i="15" s="1"/>
  <c r="C793" i="15" s="1"/>
  <c r="U798" i="15"/>
  <c r="B798" i="15" s="1"/>
  <c r="C798" i="15" s="1"/>
  <c r="U803" i="15"/>
  <c r="B803" i="15" s="1"/>
  <c r="C803" i="15" s="1"/>
  <c r="U809" i="15"/>
  <c r="B809" i="15" s="1"/>
  <c r="C809" i="15" s="1"/>
  <c r="U814" i="15"/>
  <c r="B814" i="15" s="1"/>
  <c r="C814" i="15" s="1"/>
  <c r="U819" i="15"/>
  <c r="B819" i="15" s="1"/>
  <c r="C819" i="15" s="1"/>
  <c r="U823" i="15"/>
  <c r="B823" i="15" s="1"/>
  <c r="C823" i="15" s="1"/>
  <c r="U827" i="15"/>
  <c r="B827" i="15" s="1"/>
  <c r="C827" i="15" s="1"/>
  <c r="U831" i="15"/>
  <c r="B831" i="15" s="1"/>
  <c r="C831" i="15" s="1"/>
  <c r="U835" i="15"/>
  <c r="B835" i="15" s="1"/>
  <c r="C835" i="15" s="1"/>
  <c r="U839" i="15"/>
  <c r="B839" i="15" s="1"/>
  <c r="C839" i="15" s="1"/>
  <c r="U843" i="15"/>
  <c r="B843" i="15" s="1"/>
  <c r="C843" i="15" s="1"/>
  <c r="U847" i="15"/>
  <c r="B847" i="15" s="1"/>
  <c r="C847" i="15" s="1"/>
  <c r="U851" i="15"/>
  <c r="B851" i="15" s="1"/>
  <c r="C851" i="15" s="1"/>
  <c r="U855" i="15"/>
  <c r="B855" i="15" s="1"/>
  <c r="C855" i="15" s="1"/>
  <c r="U859" i="15"/>
  <c r="B859" i="15" s="1"/>
  <c r="C859" i="15" s="1"/>
  <c r="U863" i="15"/>
  <c r="B863" i="15" s="1"/>
  <c r="C863" i="15" s="1"/>
  <c r="U867" i="15"/>
  <c r="B867" i="15" s="1"/>
  <c r="C867" i="15" s="1"/>
  <c r="U871" i="15"/>
  <c r="B871" i="15" s="1"/>
  <c r="C871" i="15" s="1"/>
  <c r="U875" i="15"/>
  <c r="B875" i="15" s="1"/>
  <c r="C875" i="15" s="1"/>
  <c r="U879" i="15"/>
  <c r="B879" i="15" s="1"/>
  <c r="C879" i="15" s="1"/>
  <c r="U883" i="15"/>
  <c r="B883" i="15" s="1"/>
  <c r="C883" i="15" s="1"/>
  <c r="U887" i="15"/>
  <c r="B887" i="15" s="1"/>
  <c r="C887" i="15" s="1"/>
  <c r="U891" i="15"/>
  <c r="B891" i="15" s="1"/>
  <c r="C891" i="15" s="1"/>
  <c r="U895" i="15"/>
  <c r="B895" i="15" s="1"/>
  <c r="C895" i="15" s="1"/>
  <c r="U899" i="15"/>
  <c r="B899" i="15" s="1"/>
  <c r="C899" i="15" s="1"/>
  <c r="U903" i="15"/>
  <c r="B903" i="15" s="1"/>
  <c r="C903" i="15" s="1"/>
  <c r="U907" i="15"/>
  <c r="B907" i="15" s="1"/>
  <c r="C907" i="15" s="1"/>
  <c r="U911" i="15"/>
  <c r="B911" i="15" s="1"/>
  <c r="C911" i="15" s="1"/>
  <c r="U915" i="15"/>
  <c r="B915" i="15" s="1"/>
  <c r="C915" i="15" s="1"/>
  <c r="U919" i="15"/>
  <c r="B919" i="15" s="1"/>
  <c r="C919" i="15" s="1"/>
  <c r="U923" i="15"/>
  <c r="B923" i="15" s="1"/>
  <c r="C923" i="15" s="1"/>
  <c r="U927" i="15"/>
  <c r="B927" i="15" s="1"/>
  <c r="C927" i="15" s="1"/>
  <c r="U931" i="15"/>
  <c r="B931" i="15" s="1"/>
  <c r="C931" i="15" s="1"/>
  <c r="U935" i="15"/>
  <c r="B935" i="15" s="1"/>
  <c r="C935" i="15" s="1"/>
  <c r="U939" i="15"/>
  <c r="B939" i="15" s="1"/>
  <c r="C939" i="15" s="1"/>
  <c r="U943" i="15"/>
  <c r="B943" i="15" s="1"/>
  <c r="C943" i="15" s="1"/>
  <c r="U947" i="15"/>
  <c r="B947" i="15" s="1"/>
  <c r="C947" i="15" s="1"/>
  <c r="U951" i="15"/>
  <c r="B951" i="15" s="1"/>
  <c r="C951" i="15" s="1"/>
  <c r="U955" i="15"/>
  <c r="B955" i="15" s="1"/>
  <c r="C955" i="15" s="1"/>
  <c r="U959" i="15"/>
  <c r="B959" i="15" s="1"/>
  <c r="C959" i="15" s="1"/>
  <c r="U963" i="15"/>
  <c r="B963" i="15" s="1"/>
  <c r="C963" i="15" s="1"/>
  <c r="U967" i="15"/>
  <c r="B967" i="15" s="1"/>
  <c r="C967" i="15" s="1"/>
  <c r="U971" i="15"/>
  <c r="B971" i="15" s="1"/>
  <c r="C971" i="15" s="1"/>
  <c r="U975" i="15"/>
  <c r="B975" i="15" s="1"/>
  <c r="C975" i="15" s="1"/>
  <c r="U979" i="15"/>
  <c r="B979" i="15" s="1"/>
  <c r="C979" i="15" s="1"/>
  <c r="U983" i="15"/>
  <c r="B983" i="15" s="1"/>
  <c r="C983" i="15" s="1"/>
  <c r="U987" i="15"/>
  <c r="B987" i="15" s="1"/>
  <c r="C987" i="15" s="1"/>
  <c r="U991" i="15"/>
  <c r="B991" i="15" s="1"/>
  <c r="C991" i="15" s="1"/>
  <c r="U995" i="15"/>
  <c r="B995" i="15" s="1"/>
  <c r="C995" i="15" s="1"/>
  <c r="U999" i="15"/>
  <c r="B999" i="15" s="1"/>
  <c r="C999" i="15" s="1"/>
  <c r="U1003" i="15"/>
  <c r="B1003" i="15" s="1"/>
  <c r="C1003" i="15" s="1"/>
  <c r="U1007" i="15"/>
  <c r="B1007" i="15" s="1"/>
  <c r="C1007" i="15" s="1"/>
  <c r="U648" i="15"/>
  <c r="B648" i="15" s="1"/>
  <c r="C648" i="15" s="1"/>
  <c r="U669" i="15"/>
  <c r="B669" i="15" s="1"/>
  <c r="C669" i="15" s="1"/>
  <c r="U712" i="15"/>
  <c r="B712" i="15" s="1"/>
  <c r="C712" i="15" s="1"/>
  <c r="U733" i="15"/>
  <c r="B733" i="15" s="1"/>
  <c r="C733" i="15" s="1"/>
  <c r="U741" i="15"/>
  <c r="B741" i="15" s="1"/>
  <c r="C741" i="15" s="1"/>
  <c r="U749" i="15"/>
  <c r="B749" i="15" s="1"/>
  <c r="C749" i="15" s="1"/>
  <c r="U756" i="15"/>
  <c r="B756" i="15" s="1"/>
  <c r="C756" i="15" s="1"/>
  <c r="U777" i="15"/>
  <c r="B777" i="15" s="1"/>
  <c r="C777" i="15" s="1"/>
  <c r="U783" i="15"/>
  <c r="B783" i="15" s="1"/>
  <c r="C783" i="15" s="1"/>
  <c r="U789" i="15"/>
  <c r="B789" i="15" s="1"/>
  <c r="C789" i="15" s="1"/>
  <c r="U794" i="15"/>
  <c r="B794" i="15" s="1"/>
  <c r="C794" i="15" s="1"/>
  <c r="U799" i="15"/>
  <c r="B799" i="15" s="1"/>
  <c r="C799" i="15" s="1"/>
  <c r="U805" i="15"/>
  <c r="B805" i="15" s="1"/>
  <c r="C805" i="15" s="1"/>
  <c r="U810" i="15"/>
  <c r="B810" i="15" s="1"/>
  <c r="C810" i="15" s="1"/>
  <c r="U815" i="15"/>
  <c r="B815" i="15" s="1"/>
  <c r="C815" i="15" s="1"/>
  <c r="U820" i="15"/>
  <c r="B820" i="15" s="1"/>
  <c r="C820" i="15" s="1"/>
  <c r="U824" i="15"/>
  <c r="B824" i="15" s="1"/>
  <c r="C824" i="15" s="1"/>
  <c r="U828" i="15"/>
  <c r="B828" i="15" s="1"/>
  <c r="C828" i="15" s="1"/>
  <c r="U832" i="15"/>
  <c r="B832" i="15" s="1"/>
  <c r="C832" i="15" s="1"/>
  <c r="U836" i="15"/>
  <c r="B836" i="15" s="1"/>
  <c r="C836" i="15" s="1"/>
  <c r="U840" i="15"/>
  <c r="B840" i="15" s="1"/>
  <c r="C840" i="15" s="1"/>
  <c r="U844" i="15"/>
  <c r="B844" i="15" s="1"/>
  <c r="C844" i="15" s="1"/>
  <c r="U848" i="15"/>
  <c r="B848" i="15" s="1"/>
  <c r="C848" i="15" s="1"/>
  <c r="U852" i="15"/>
  <c r="B852" i="15" s="1"/>
  <c r="C852" i="15" s="1"/>
  <c r="U856" i="15"/>
  <c r="B856" i="15" s="1"/>
  <c r="C856" i="15" s="1"/>
  <c r="U860" i="15"/>
  <c r="B860" i="15" s="1"/>
  <c r="C860" i="15" s="1"/>
  <c r="U864" i="15"/>
  <c r="B864" i="15" s="1"/>
  <c r="C864" i="15" s="1"/>
  <c r="U868" i="15"/>
  <c r="B868" i="15" s="1"/>
  <c r="C868" i="15" s="1"/>
  <c r="U872" i="15"/>
  <c r="B872" i="15" s="1"/>
  <c r="C872" i="15" s="1"/>
  <c r="U876" i="15"/>
  <c r="B876" i="15" s="1"/>
  <c r="C876" i="15" s="1"/>
  <c r="U880" i="15"/>
  <c r="B880" i="15" s="1"/>
  <c r="C880" i="15" s="1"/>
  <c r="U884" i="15"/>
  <c r="B884" i="15" s="1"/>
  <c r="C884" i="15" s="1"/>
  <c r="U888" i="15"/>
  <c r="B888" i="15" s="1"/>
  <c r="C888" i="15" s="1"/>
  <c r="U892" i="15"/>
  <c r="B892" i="15" s="1"/>
  <c r="C892" i="15" s="1"/>
  <c r="U896" i="15"/>
  <c r="B896" i="15" s="1"/>
  <c r="C896" i="15" s="1"/>
  <c r="U900" i="15"/>
  <c r="B900" i="15" s="1"/>
  <c r="C900" i="15" s="1"/>
  <c r="U904" i="15"/>
  <c r="B904" i="15" s="1"/>
  <c r="C904" i="15" s="1"/>
  <c r="U908" i="15"/>
  <c r="B908" i="15" s="1"/>
  <c r="C908" i="15" s="1"/>
  <c r="U912" i="15"/>
  <c r="B912" i="15" s="1"/>
  <c r="C912" i="15" s="1"/>
  <c r="U916" i="15"/>
  <c r="B916" i="15" s="1"/>
  <c r="C916" i="15" s="1"/>
  <c r="U920" i="15"/>
  <c r="B920" i="15" s="1"/>
  <c r="C920" i="15" s="1"/>
  <c r="U924" i="15"/>
  <c r="B924" i="15" s="1"/>
  <c r="C924" i="15" s="1"/>
  <c r="U928" i="15"/>
  <c r="B928" i="15" s="1"/>
  <c r="C928" i="15" s="1"/>
  <c r="U932" i="15"/>
  <c r="B932" i="15" s="1"/>
  <c r="C932" i="15" s="1"/>
  <c r="U936" i="15"/>
  <c r="B936" i="15" s="1"/>
  <c r="C936" i="15" s="1"/>
  <c r="U940" i="15"/>
  <c r="B940" i="15" s="1"/>
  <c r="C940" i="15" s="1"/>
  <c r="U944" i="15"/>
  <c r="B944" i="15" s="1"/>
  <c r="C944" i="15" s="1"/>
  <c r="U948" i="15"/>
  <c r="B948" i="15" s="1"/>
  <c r="C948" i="15" s="1"/>
  <c r="U952" i="15"/>
  <c r="B952" i="15" s="1"/>
  <c r="C952" i="15" s="1"/>
  <c r="U956" i="15"/>
  <c r="B956" i="15" s="1"/>
  <c r="C956" i="15" s="1"/>
  <c r="U960" i="15"/>
  <c r="B960" i="15" s="1"/>
  <c r="C960" i="15" s="1"/>
  <c r="U964" i="15"/>
  <c r="B964" i="15" s="1"/>
  <c r="C964" i="15" s="1"/>
  <c r="U968" i="15"/>
  <c r="B968" i="15" s="1"/>
  <c r="C968" i="15" s="1"/>
  <c r="U972" i="15"/>
  <c r="B972" i="15" s="1"/>
  <c r="C972" i="15" s="1"/>
  <c r="U976" i="15"/>
  <c r="B976" i="15" s="1"/>
  <c r="C976" i="15" s="1"/>
  <c r="U980" i="15"/>
  <c r="B980" i="15" s="1"/>
  <c r="C980" i="15" s="1"/>
  <c r="U984" i="15"/>
  <c r="B984" i="15" s="1"/>
  <c r="C984" i="15" s="1"/>
  <c r="U988" i="15"/>
  <c r="B988" i="15" s="1"/>
  <c r="C988" i="15" s="1"/>
  <c r="U992" i="15"/>
  <c r="B992" i="15" s="1"/>
  <c r="C992" i="15" s="1"/>
  <c r="U996" i="15"/>
  <c r="B996" i="15" s="1"/>
  <c r="C996" i="15" s="1"/>
  <c r="U1000" i="15"/>
  <c r="B1000" i="15" s="1"/>
  <c r="C1000" i="15" s="1"/>
  <c r="U1004" i="15"/>
  <c r="B1004" i="15" s="1"/>
  <c r="C1004" i="15" s="1"/>
  <c r="U1008" i="15"/>
  <c r="B1008" i="15" s="1"/>
  <c r="C1008" i="15" s="1"/>
  <c r="U653" i="15"/>
  <c r="B653" i="15" s="1"/>
  <c r="C653" i="15" s="1"/>
  <c r="U696" i="15"/>
  <c r="B696" i="15" s="1"/>
  <c r="C696" i="15" s="1"/>
  <c r="U717" i="15"/>
  <c r="B717" i="15" s="1"/>
  <c r="C717" i="15" s="1"/>
  <c r="U736" i="15"/>
  <c r="B736" i="15" s="1"/>
  <c r="C736" i="15" s="1"/>
  <c r="U744" i="15"/>
  <c r="B744" i="15" s="1"/>
  <c r="C744" i="15" s="1"/>
  <c r="U757" i="15"/>
  <c r="B757" i="15" s="1"/>
  <c r="C757" i="15" s="1"/>
  <c r="U765" i="15"/>
  <c r="B765" i="15" s="1"/>
  <c r="C765" i="15" s="1"/>
  <c r="U772" i="15"/>
  <c r="B772" i="15" s="1"/>
  <c r="C772" i="15" s="1"/>
  <c r="U785" i="15"/>
  <c r="B785" i="15" s="1"/>
  <c r="C785" i="15" s="1"/>
  <c r="U790" i="15"/>
  <c r="B790" i="15" s="1"/>
  <c r="C790" i="15" s="1"/>
  <c r="U795" i="15"/>
  <c r="B795" i="15" s="1"/>
  <c r="C795" i="15" s="1"/>
  <c r="U801" i="15"/>
  <c r="B801" i="15" s="1"/>
  <c r="C801" i="15" s="1"/>
  <c r="U806" i="15"/>
  <c r="B806" i="15" s="1"/>
  <c r="C806" i="15" s="1"/>
  <c r="U811" i="15"/>
  <c r="B811" i="15" s="1"/>
  <c r="C811" i="15" s="1"/>
  <c r="U817" i="15"/>
  <c r="B817" i="15" s="1"/>
  <c r="C817" i="15" s="1"/>
  <c r="U821" i="15"/>
  <c r="B821" i="15" s="1"/>
  <c r="C821" i="15" s="1"/>
  <c r="U825" i="15"/>
  <c r="B825" i="15" s="1"/>
  <c r="C825" i="15" s="1"/>
  <c r="U829" i="15"/>
  <c r="B829" i="15" s="1"/>
  <c r="C829" i="15" s="1"/>
  <c r="U833" i="15"/>
  <c r="B833" i="15" s="1"/>
  <c r="C833" i="15" s="1"/>
  <c r="U837" i="15"/>
  <c r="B837" i="15" s="1"/>
  <c r="C837" i="15" s="1"/>
  <c r="U841" i="15"/>
  <c r="B841" i="15" s="1"/>
  <c r="C841" i="15" s="1"/>
  <c r="U845" i="15"/>
  <c r="B845" i="15" s="1"/>
  <c r="C845" i="15" s="1"/>
  <c r="U849" i="15"/>
  <c r="B849" i="15" s="1"/>
  <c r="C849" i="15" s="1"/>
  <c r="U853" i="15"/>
  <c r="B853" i="15" s="1"/>
  <c r="C853" i="15" s="1"/>
  <c r="U857" i="15"/>
  <c r="B857" i="15" s="1"/>
  <c r="C857" i="15" s="1"/>
  <c r="U861" i="15"/>
  <c r="B861" i="15" s="1"/>
  <c r="C861" i="15" s="1"/>
  <c r="U865" i="15"/>
  <c r="B865" i="15" s="1"/>
  <c r="C865" i="15" s="1"/>
  <c r="U869" i="15"/>
  <c r="B869" i="15" s="1"/>
  <c r="C869" i="15" s="1"/>
  <c r="U873" i="15"/>
  <c r="B873" i="15" s="1"/>
  <c r="C873" i="15" s="1"/>
  <c r="U877" i="15"/>
  <c r="B877" i="15" s="1"/>
  <c r="C877" i="15" s="1"/>
  <c r="U881" i="15"/>
  <c r="B881" i="15" s="1"/>
  <c r="C881" i="15" s="1"/>
  <c r="U885" i="15"/>
  <c r="B885" i="15" s="1"/>
  <c r="C885" i="15" s="1"/>
  <c r="U889" i="15"/>
  <c r="B889" i="15" s="1"/>
  <c r="C889" i="15" s="1"/>
  <c r="U893" i="15"/>
  <c r="B893" i="15" s="1"/>
  <c r="C893" i="15" s="1"/>
  <c r="U897" i="15"/>
  <c r="B897" i="15" s="1"/>
  <c r="C897" i="15" s="1"/>
  <c r="U901" i="15"/>
  <c r="B901" i="15" s="1"/>
  <c r="C901" i="15" s="1"/>
  <c r="U905" i="15"/>
  <c r="B905" i="15" s="1"/>
  <c r="C905" i="15" s="1"/>
  <c r="U909" i="15"/>
  <c r="B909" i="15" s="1"/>
  <c r="C909" i="15" s="1"/>
  <c r="U913" i="15"/>
  <c r="B913" i="15" s="1"/>
  <c r="C913" i="15" s="1"/>
  <c r="U917" i="15"/>
  <c r="B917" i="15" s="1"/>
  <c r="C917" i="15" s="1"/>
  <c r="U921" i="15"/>
  <c r="B921" i="15" s="1"/>
  <c r="C921" i="15" s="1"/>
  <c r="U925" i="15"/>
  <c r="B925" i="15" s="1"/>
  <c r="C925" i="15" s="1"/>
  <c r="U929" i="15"/>
  <c r="B929" i="15" s="1"/>
  <c r="C929" i="15" s="1"/>
  <c r="U933" i="15"/>
  <c r="B933" i="15" s="1"/>
  <c r="C933" i="15" s="1"/>
  <c r="U937" i="15"/>
  <c r="B937" i="15" s="1"/>
  <c r="C937" i="15" s="1"/>
  <c r="U941" i="15"/>
  <c r="B941" i="15" s="1"/>
  <c r="C941" i="15" s="1"/>
  <c r="U945" i="15"/>
  <c r="B945" i="15" s="1"/>
  <c r="C945" i="15" s="1"/>
  <c r="U949" i="15"/>
  <c r="B949" i="15" s="1"/>
  <c r="C949" i="15" s="1"/>
  <c r="U953" i="15"/>
  <c r="B953" i="15" s="1"/>
  <c r="C953" i="15" s="1"/>
  <c r="U957" i="15"/>
  <c r="B957" i="15" s="1"/>
  <c r="C957" i="15" s="1"/>
  <c r="U961" i="15"/>
  <c r="B961" i="15" s="1"/>
  <c r="C961" i="15" s="1"/>
  <c r="U965" i="15"/>
  <c r="B965" i="15" s="1"/>
  <c r="C965" i="15" s="1"/>
  <c r="U969" i="15"/>
  <c r="B969" i="15" s="1"/>
  <c r="C969" i="15" s="1"/>
  <c r="U973" i="15"/>
  <c r="B973" i="15" s="1"/>
  <c r="C973" i="15" s="1"/>
  <c r="U977" i="15"/>
  <c r="B977" i="15" s="1"/>
  <c r="C977" i="15" s="1"/>
  <c r="U981" i="15"/>
  <c r="B981" i="15" s="1"/>
  <c r="C981" i="15" s="1"/>
  <c r="U985" i="15"/>
  <c r="B985" i="15" s="1"/>
  <c r="C985" i="15" s="1"/>
  <c r="U989" i="15"/>
  <c r="B989" i="15" s="1"/>
  <c r="C989" i="15" s="1"/>
  <c r="U993" i="15"/>
  <c r="B993" i="15" s="1"/>
  <c r="C993" i="15" s="1"/>
  <c r="U997" i="15"/>
  <c r="B997" i="15" s="1"/>
  <c r="C997" i="15" s="1"/>
  <c r="U1001" i="15"/>
  <c r="B1001" i="15" s="1"/>
  <c r="C1001" i="15" s="1"/>
  <c r="U1005" i="15"/>
  <c r="B1005" i="15" s="1"/>
  <c r="C1005" i="15" s="1"/>
  <c r="U701" i="15"/>
  <c r="B701" i="15" s="1"/>
  <c r="C701" i="15" s="1"/>
  <c r="U752" i="15"/>
  <c r="B752" i="15" s="1"/>
  <c r="C752" i="15" s="1"/>
  <c r="U781" i="15"/>
  <c r="B781" i="15" s="1"/>
  <c r="C781" i="15" s="1"/>
  <c r="U802" i="15"/>
  <c r="B802" i="15" s="1"/>
  <c r="C802" i="15" s="1"/>
  <c r="U822" i="15"/>
  <c r="B822" i="15" s="1"/>
  <c r="C822" i="15" s="1"/>
  <c r="U838" i="15"/>
  <c r="B838" i="15" s="1"/>
  <c r="C838" i="15" s="1"/>
  <c r="U854" i="15"/>
  <c r="B854" i="15" s="1"/>
  <c r="C854" i="15" s="1"/>
  <c r="U870" i="15"/>
  <c r="B870" i="15" s="1"/>
  <c r="C870" i="15" s="1"/>
  <c r="U886" i="15"/>
  <c r="B886" i="15" s="1"/>
  <c r="C886" i="15" s="1"/>
  <c r="U902" i="15"/>
  <c r="B902" i="15" s="1"/>
  <c r="C902" i="15" s="1"/>
  <c r="U918" i="15"/>
  <c r="B918" i="15" s="1"/>
  <c r="C918" i="15" s="1"/>
  <c r="U934" i="15"/>
  <c r="B934" i="15" s="1"/>
  <c r="C934" i="15" s="1"/>
  <c r="U950" i="15"/>
  <c r="B950" i="15" s="1"/>
  <c r="C950" i="15" s="1"/>
  <c r="U966" i="15"/>
  <c r="B966" i="15" s="1"/>
  <c r="C966" i="15" s="1"/>
  <c r="U982" i="15"/>
  <c r="B982" i="15" s="1"/>
  <c r="C982" i="15" s="1"/>
  <c r="U998" i="15"/>
  <c r="B998" i="15" s="1"/>
  <c r="C998" i="15" s="1"/>
  <c r="U760" i="15"/>
  <c r="B760" i="15" s="1"/>
  <c r="C760" i="15" s="1"/>
  <c r="U786" i="15"/>
  <c r="B786" i="15" s="1"/>
  <c r="C786" i="15" s="1"/>
  <c r="U807" i="15"/>
  <c r="B807" i="15" s="1"/>
  <c r="C807" i="15" s="1"/>
  <c r="U826" i="15"/>
  <c r="B826" i="15" s="1"/>
  <c r="C826" i="15" s="1"/>
  <c r="U842" i="15"/>
  <c r="B842" i="15" s="1"/>
  <c r="C842" i="15" s="1"/>
  <c r="U858" i="15"/>
  <c r="B858" i="15" s="1"/>
  <c r="C858" i="15" s="1"/>
  <c r="U874" i="15"/>
  <c r="B874" i="15" s="1"/>
  <c r="C874" i="15" s="1"/>
  <c r="U890" i="15"/>
  <c r="B890" i="15" s="1"/>
  <c r="C890" i="15" s="1"/>
  <c r="U906" i="15"/>
  <c r="B906" i="15" s="1"/>
  <c r="C906" i="15" s="1"/>
  <c r="U922" i="15"/>
  <c r="B922" i="15" s="1"/>
  <c r="C922" i="15" s="1"/>
  <c r="U938" i="15"/>
  <c r="B938" i="15" s="1"/>
  <c r="C938" i="15" s="1"/>
  <c r="U954" i="15"/>
  <c r="B954" i="15" s="1"/>
  <c r="C954" i="15" s="1"/>
  <c r="U970" i="15"/>
  <c r="B970" i="15" s="1"/>
  <c r="C970" i="15" s="1"/>
  <c r="U986" i="15"/>
  <c r="B986" i="15" s="1"/>
  <c r="C986" i="15" s="1"/>
  <c r="U1002" i="15"/>
  <c r="B1002" i="15" s="1"/>
  <c r="C1002" i="15" s="1"/>
  <c r="U791" i="15"/>
  <c r="B791" i="15" s="1"/>
  <c r="C791" i="15" s="1"/>
  <c r="U813" i="15"/>
  <c r="B813" i="15" s="1"/>
  <c r="C813" i="15" s="1"/>
  <c r="U830" i="15"/>
  <c r="B830" i="15" s="1"/>
  <c r="C830" i="15" s="1"/>
  <c r="U846" i="15"/>
  <c r="B846" i="15" s="1"/>
  <c r="C846" i="15" s="1"/>
  <c r="U862" i="15"/>
  <c r="B862" i="15" s="1"/>
  <c r="C862" i="15" s="1"/>
  <c r="U878" i="15"/>
  <c r="B878" i="15" s="1"/>
  <c r="C878" i="15" s="1"/>
  <c r="U894" i="15"/>
  <c r="B894" i="15" s="1"/>
  <c r="C894" i="15" s="1"/>
  <c r="U910" i="15"/>
  <c r="B910" i="15" s="1"/>
  <c r="C910" i="15" s="1"/>
  <c r="U926" i="15"/>
  <c r="B926" i="15" s="1"/>
  <c r="C926" i="15" s="1"/>
  <c r="U942" i="15"/>
  <c r="B942" i="15" s="1"/>
  <c r="C942" i="15" s="1"/>
  <c r="U958" i="15"/>
  <c r="B958" i="15" s="1"/>
  <c r="C958" i="15" s="1"/>
  <c r="U974" i="15"/>
  <c r="B974" i="15" s="1"/>
  <c r="C974" i="15" s="1"/>
  <c r="U990" i="15"/>
  <c r="B990" i="15" s="1"/>
  <c r="C990" i="15" s="1"/>
  <c r="U1006" i="15"/>
  <c r="B1006" i="15" s="1"/>
  <c r="C1006" i="15" s="1"/>
  <c r="U797" i="15"/>
  <c r="B797" i="15" s="1"/>
  <c r="C797" i="15" s="1"/>
  <c r="U866" i="15"/>
  <c r="B866" i="15" s="1"/>
  <c r="C866" i="15" s="1"/>
  <c r="U930" i="15"/>
  <c r="B930" i="15" s="1"/>
  <c r="C930" i="15" s="1"/>
  <c r="U994" i="15"/>
  <c r="B994" i="15" s="1"/>
  <c r="C994" i="15" s="1"/>
  <c r="U680" i="15"/>
  <c r="B680" i="15" s="1"/>
  <c r="C680" i="15" s="1"/>
  <c r="U818" i="15"/>
  <c r="B818" i="15" s="1"/>
  <c r="C818" i="15" s="1"/>
  <c r="U882" i="15"/>
  <c r="B882" i="15" s="1"/>
  <c r="C882" i="15" s="1"/>
  <c r="U946" i="15"/>
  <c r="B946" i="15" s="1"/>
  <c r="C946" i="15" s="1"/>
  <c r="U773" i="15"/>
  <c r="B773" i="15" s="1"/>
  <c r="C773" i="15" s="1"/>
  <c r="U850" i="15"/>
  <c r="B850" i="15" s="1"/>
  <c r="C850" i="15" s="1"/>
  <c r="U914" i="15"/>
  <c r="B914" i="15" s="1"/>
  <c r="C914" i="15" s="1"/>
  <c r="U978" i="15"/>
  <c r="B978" i="15" s="1"/>
  <c r="C978" i="15" s="1"/>
  <c r="U962" i="15"/>
  <c r="B962" i="15" s="1"/>
  <c r="C962" i="15" s="1"/>
  <c r="U745" i="15"/>
  <c r="B745" i="15" s="1"/>
  <c r="C745" i="15" s="1"/>
  <c r="U834" i="15"/>
  <c r="B834" i="15" s="1"/>
  <c r="C834" i="15" s="1"/>
  <c r="U898" i="15"/>
  <c r="B898" i="15" s="1"/>
  <c r="C898" i="15" s="1"/>
  <c r="AH1016" i="11"/>
  <c r="B9" i="11"/>
  <c r="AF995" i="11" s="1"/>
  <c r="C995" i="11" s="1"/>
  <c r="V171" i="11"/>
  <c r="V811" i="11"/>
  <c r="V43" i="11"/>
  <c r="V843" i="11"/>
  <c r="V331" i="11"/>
  <c r="V888" i="11"/>
  <c r="V395" i="11"/>
  <c r="V952" i="11"/>
  <c r="V491" i="11"/>
  <c r="V989" i="11"/>
  <c r="V904" i="11"/>
  <c r="V803" i="11"/>
  <c r="V675" i="11"/>
  <c r="V547" i="11"/>
  <c r="V419" i="11"/>
  <c r="V291" i="11"/>
  <c r="V163" i="11"/>
  <c r="V35" i="11"/>
  <c r="V941" i="11"/>
  <c r="V856" i="11"/>
  <c r="V731" i="11"/>
  <c r="V603" i="11"/>
  <c r="V475" i="11"/>
  <c r="V347" i="11"/>
  <c r="V219" i="11"/>
  <c r="V91" i="11"/>
  <c r="V979" i="11"/>
  <c r="V893" i="11"/>
  <c r="V787" i="11"/>
  <c r="V659" i="11"/>
  <c r="V531" i="11"/>
  <c r="V403" i="11"/>
  <c r="V275" i="11"/>
  <c r="V147" i="11"/>
  <c r="V19" i="11"/>
  <c r="V988" i="11"/>
  <c r="V967" i="11"/>
  <c r="V945" i="11"/>
  <c r="V924" i="11"/>
  <c r="V903" i="11"/>
  <c r="V881" i="11"/>
  <c r="V860" i="11"/>
  <c r="V833" i="11"/>
  <c r="V801" i="11"/>
  <c r="V769" i="11"/>
  <c r="V737" i="11"/>
  <c r="V705" i="11"/>
  <c r="V673" i="11"/>
  <c r="V641" i="11"/>
  <c r="V609" i="11"/>
  <c r="V577" i="11"/>
  <c r="V545" i="11"/>
  <c r="V513" i="11"/>
  <c r="V481" i="11"/>
  <c r="V449" i="11"/>
  <c r="V417" i="11"/>
  <c r="V385" i="11"/>
  <c r="V353" i="11"/>
  <c r="V321" i="11"/>
  <c r="V289" i="11"/>
  <c r="V257" i="11"/>
  <c r="V225" i="11"/>
  <c r="V193" i="11"/>
  <c r="V161" i="11"/>
  <c r="V129" i="11"/>
  <c r="V97" i="11"/>
  <c r="V65" i="11"/>
  <c r="V33" i="11"/>
  <c r="V1003" i="11"/>
  <c r="V981" i="11"/>
  <c r="V960" i="11"/>
  <c r="V939" i="11"/>
  <c r="V917" i="11"/>
  <c r="V896" i="11"/>
  <c r="V875" i="11"/>
  <c r="V853" i="11"/>
  <c r="V823" i="11"/>
  <c r="V791" i="11"/>
  <c r="V759" i="11"/>
  <c r="V727" i="11"/>
  <c r="V695" i="11"/>
  <c r="V663" i="11"/>
  <c r="V631" i="11"/>
  <c r="V599" i="11"/>
  <c r="V567" i="11"/>
  <c r="V535" i="11"/>
  <c r="V503" i="11"/>
  <c r="V471" i="11"/>
  <c r="V439" i="11"/>
  <c r="V407" i="11"/>
  <c r="V375" i="11"/>
  <c r="V343" i="11"/>
  <c r="V311" i="11"/>
  <c r="V279" i="11"/>
  <c r="V247" i="11"/>
  <c r="V215" i="11"/>
  <c r="V183" i="11"/>
  <c r="V151" i="11"/>
  <c r="V119" i="11"/>
  <c r="V87" i="11"/>
  <c r="V55" i="11"/>
  <c r="V23" i="11"/>
  <c r="V1001" i="11"/>
  <c r="V980" i="11"/>
  <c r="V959" i="11"/>
  <c r="V937" i="11"/>
  <c r="V916" i="11"/>
  <c r="V895" i="11"/>
  <c r="V873" i="11"/>
  <c r="V852" i="11"/>
  <c r="V821" i="11"/>
  <c r="V789" i="11"/>
  <c r="V757" i="11"/>
  <c r="V725" i="11"/>
  <c r="V693" i="11"/>
  <c r="V661" i="11"/>
  <c r="V629" i="11"/>
  <c r="V597" i="11"/>
  <c r="V565" i="11"/>
  <c r="V533" i="11"/>
  <c r="V501" i="11"/>
  <c r="V469" i="11"/>
  <c r="V437" i="11"/>
  <c r="V405" i="11"/>
  <c r="V373" i="11"/>
  <c r="V341" i="11"/>
  <c r="V309" i="11"/>
  <c r="V277" i="11"/>
  <c r="V245" i="11"/>
  <c r="V213" i="11"/>
  <c r="V181" i="11"/>
  <c r="V149" i="11"/>
  <c r="V117" i="11"/>
  <c r="V85" i="11"/>
  <c r="V53" i="11"/>
  <c r="V21" i="11"/>
  <c r="V840" i="11"/>
  <c r="V824" i="11"/>
  <c r="V808" i="11"/>
  <c r="V792" i="11"/>
  <c r="V776" i="11"/>
  <c r="V760" i="11"/>
  <c r="V744" i="11"/>
  <c r="V728" i="11"/>
  <c r="V712" i="11"/>
  <c r="V696" i="11"/>
  <c r="V680" i="11"/>
  <c r="V664" i="11"/>
  <c r="V648" i="11"/>
  <c r="V632" i="11"/>
  <c r="V616" i="11"/>
  <c r="V600" i="11"/>
  <c r="V584" i="11"/>
  <c r="V568" i="11"/>
  <c r="V552" i="11"/>
  <c r="V536" i="11"/>
  <c r="V520" i="11"/>
  <c r="V504" i="11"/>
  <c r="V488" i="11"/>
  <c r="V472" i="11"/>
  <c r="V456" i="11"/>
  <c r="V440" i="11"/>
  <c r="V424" i="11"/>
  <c r="V408" i="11"/>
  <c r="V392" i="11"/>
  <c r="V376" i="11"/>
  <c r="V360" i="11"/>
  <c r="V344" i="11"/>
  <c r="V328" i="11"/>
  <c r="V312" i="11"/>
  <c r="V296" i="11"/>
  <c r="V280" i="11"/>
  <c r="V264" i="11"/>
  <c r="V248" i="11"/>
  <c r="V232" i="11"/>
  <c r="V216" i="11"/>
  <c r="V200" i="11"/>
  <c r="V184" i="11"/>
  <c r="V168" i="11"/>
  <c r="V152" i="11"/>
  <c r="V136" i="11"/>
  <c r="V120" i="11"/>
  <c r="V104" i="11"/>
  <c r="V88" i="11"/>
  <c r="V72" i="11"/>
  <c r="V56" i="11"/>
  <c r="V40" i="11"/>
  <c r="V24" i="11"/>
  <c r="V1006" i="11"/>
  <c r="V990" i="11"/>
  <c r="V974" i="11"/>
  <c r="V958" i="11"/>
  <c r="V942" i="11"/>
  <c r="V926" i="11"/>
  <c r="V910" i="11"/>
  <c r="V894" i="11"/>
  <c r="V878" i="11"/>
  <c r="V862" i="11"/>
  <c r="V846" i="11"/>
  <c r="V830" i="11"/>
  <c r="V814" i="11"/>
  <c r="V798" i="11"/>
  <c r="V782" i="11"/>
  <c r="V766" i="11"/>
  <c r="V750" i="11"/>
  <c r="V734" i="11"/>
  <c r="V718" i="11"/>
  <c r="V702" i="11"/>
  <c r="V686" i="11"/>
  <c r="V670" i="11"/>
  <c r="V654" i="11"/>
  <c r="V638" i="11"/>
  <c r="V622" i="11"/>
  <c r="V606" i="11"/>
  <c r="V590" i="11"/>
  <c r="V574" i="11"/>
  <c r="V558" i="11"/>
  <c r="V542" i="11"/>
  <c r="V526" i="11"/>
  <c r="V510" i="11"/>
  <c r="V494" i="11"/>
  <c r="V478" i="11"/>
  <c r="V462" i="11"/>
  <c r="V446" i="11"/>
  <c r="V430" i="11"/>
  <c r="V414" i="11"/>
  <c r="V398" i="11"/>
  <c r="V382" i="11"/>
  <c r="V366" i="11"/>
  <c r="V350" i="11"/>
  <c r="V334" i="11"/>
  <c r="V318" i="11"/>
  <c r="V302" i="11"/>
  <c r="V286" i="11"/>
  <c r="V270" i="11"/>
  <c r="V254" i="11"/>
  <c r="V238" i="11"/>
  <c r="V222" i="11"/>
  <c r="V206" i="11"/>
  <c r="V190" i="11"/>
  <c r="V174" i="11"/>
  <c r="V158" i="11"/>
  <c r="V142" i="11"/>
  <c r="V126" i="11"/>
  <c r="V110" i="11"/>
  <c r="V94" i="11"/>
  <c r="V78" i="11"/>
  <c r="V62" i="11"/>
  <c r="V46" i="11"/>
  <c r="V30" i="11"/>
  <c r="V14" i="11"/>
  <c r="R12" i="16"/>
  <c r="B12" i="16" s="1"/>
  <c r="C12" i="16" s="1"/>
  <c r="R16" i="16"/>
  <c r="B16" i="16" s="1"/>
  <c r="C16" i="16" s="1"/>
  <c r="R20" i="16"/>
  <c r="B20" i="16" s="1"/>
  <c r="C20" i="16" s="1"/>
  <c r="R24" i="16"/>
  <c r="B24" i="16" s="1"/>
  <c r="C24" i="16" s="1"/>
  <c r="R28" i="16"/>
  <c r="B28" i="16" s="1"/>
  <c r="C28" i="16" s="1"/>
  <c r="R32" i="16"/>
  <c r="B32" i="16" s="1"/>
  <c r="C32" i="16" s="1"/>
  <c r="R36" i="16"/>
  <c r="B36" i="16" s="1"/>
  <c r="C36" i="16" s="1"/>
  <c r="R40" i="16"/>
  <c r="B40" i="16" s="1"/>
  <c r="C40" i="16" s="1"/>
  <c r="R44" i="16"/>
  <c r="B44" i="16" s="1"/>
  <c r="C44" i="16" s="1"/>
  <c r="R48" i="16"/>
  <c r="B48" i="16" s="1"/>
  <c r="C48" i="16" s="1"/>
  <c r="R51" i="16"/>
  <c r="B51" i="16" s="1"/>
  <c r="C51" i="16" s="1"/>
  <c r="R54" i="16"/>
  <c r="B54" i="16" s="1"/>
  <c r="C54" i="16" s="1"/>
  <c r="R59" i="16"/>
  <c r="B59" i="16" s="1"/>
  <c r="C59" i="16" s="1"/>
  <c r="R62" i="16"/>
  <c r="B62" i="16" s="1"/>
  <c r="C62" i="16" s="1"/>
  <c r="R67" i="16"/>
  <c r="B67" i="16" s="1"/>
  <c r="C67" i="16" s="1"/>
  <c r="R70" i="16"/>
  <c r="B70" i="16" s="1"/>
  <c r="C70" i="16" s="1"/>
  <c r="R75" i="16"/>
  <c r="B75" i="16" s="1"/>
  <c r="C75" i="16" s="1"/>
  <c r="R78" i="16"/>
  <c r="B78" i="16" s="1"/>
  <c r="C78" i="16" s="1"/>
  <c r="R83" i="16"/>
  <c r="B83" i="16" s="1"/>
  <c r="C83" i="16" s="1"/>
  <c r="R86" i="16"/>
  <c r="B86" i="16" s="1"/>
  <c r="C86" i="16" s="1"/>
  <c r="R91" i="16"/>
  <c r="B91" i="16" s="1"/>
  <c r="C91" i="16" s="1"/>
  <c r="R94" i="16"/>
  <c r="B94" i="16" s="1"/>
  <c r="C94" i="16" s="1"/>
  <c r="R99" i="16"/>
  <c r="B99" i="16" s="1"/>
  <c r="C99" i="16" s="1"/>
  <c r="R102" i="16"/>
  <c r="B102" i="16" s="1"/>
  <c r="C102" i="16" s="1"/>
  <c r="R107" i="16"/>
  <c r="B107" i="16" s="1"/>
  <c r="C107" i="16" s="1"/>
  <c r="R110" i="16"/>
  <c r="B110" i="16" s="1"/>
  <c r="C110" i="16" s="1"/>
  <c r="R115" i="16"/>
  <c r="B115" i="16" s="1"/>
  <c r="C115" i="16" s="1"/>
  <c r="R118" i="16"/>
  <c r="B118" i="16" s="1"/>
  <c r="C118" i="16" s="1"/>
  <c r="R123" i="16"/>
  <c r="B123" i="16" s="1"/>
  <c r="C123" i="16" s="1"/>
  <c r="R126" i="16"/>
  <c r="B126" i="16" s="1"/>
  <c r="C126" i="16" s="1"/>
  <c r="R131" i="16"/>
  <c r="B131" i="16" s="1"/>
  <c r="C131" i="16" s="1"/>
  <c r="R134" i="16"/>
  <c r="B134" i="16" s="1"/>
  <c r="C134" i="16" s="1"/>
  <c r="R139" i="16"/>
  <c r="B139" i="16" s="1"/>
  <c r="C139" i="16" s="1"/>
  <c r="R142" i="16"/>
  <c r="B142" i="16" s="1"/>
  <c r="C142" i="16" s="1"/>
  <c r="R147" i="16"/>
  <c r="B147" i="16" s="1"/>
  <c r="C147" i="16" s="1"/>
  <c r="R150" i="16"/>
  <c r="B150" i="16" s="1"/>
  <c r="C150" i="16" s="1"/>
  <c r="R155" i="16"/>
  <c r="B155" i="16" s="1"/>
  <c r="C155" i="16" s="1"/>
  <c r="R158" i="16"/>
  <c r="B158" i="16" s="1"/>
  <c r="C158" i="16" s="1"/>
  <c r="R163" i="16"/>
  <c r="B163" i="16" s="1"/>
  <c r="C163" i="16" s="1"/>
  <c r="R165" i="16"/>
  <c r="B165" i="16" s="1"/>
  <c r="C165" i="16" s="1"/>
  <c r="R167" i="16"/>
  <c r="B167" i="16" s="1"/>
  <c r="C167" i="16" s="1"/>
  <c r="R169" i="16"/>
  <c r="B169" i="16" s="1"/>
  <c r="C169" i="16" s="1"/>
  <c r="R171" i="16"/>
  <c r="B171" i="16" s="1"/>
  <c r="C171" i="16" s="1"/>
  <c r="R173" i="16"/>
  <c r="B173" i="16" s="1"/>
  <c r="C173" i="16" s="1"/>
  <c r="R175" i="16"/>
  <c r="B175" i="16" s="1"/>
  <c r="C175" i="16" s="1"/>
  <c r="R177" i="16"/>
  <c r="B177" i="16" s="1"/>
  <c r="C177" i="16" s="1"/>
  <c r="R179" i="16"/>
  <c r="B179" i="16" s="1"/>
  <c r="C179" i="16" s="1"/>
  <c r="R181" i="16"/>
  <c r="B181" i="16" s="1"/>
  <c r="C181" i="16" s="1"/>
  <c r="R183" i="16"/>
  <c r="B183" i="16" s="1"/>
  <c r="C183" i="16" s="1"/>
  <c r="R185" i="16"/>
  <c r="B185" i="16" s="1"/>
  <c r="C185" i="16" s="1"/>
  <c r="R187" i="16"/>
  <c r="B187" i="16" s="1"/>
  <c r="C187" i="16" s="1"/>
  <c r="R189" i="16"/>
  <c r="B189" i="16" s="1"/>
  <c r="C189" i="16" s="1"/>
  <c r="R191" i="16"/>
  <c r="B191" i="16" s="1"/>
  <c r="C191" i="16" s="1"/>
  <c r="R193" i="16"/>
  <c r="B193" i="16" s="1"/>
  <c r="C193" i="16" s="1"/>
  <c r="R195" i="16"/>
  <c r="B195" i="16" s="1"/>
  <c r="C195" i="16" s="1"/>
  <c r="R197" i="16"/>
  <c r="B197" i="16" s="1"/>
  <c r="C197" i="16" s="1"/>
  <c r="R199" i="16"/>
  <c r="B199" i="16" s="1"/>
  <c r="C199" i="16" s="1"/>
  <c r="R201" i="16"/>
  <c r="B201" i="16" s="1"/>
  <c r="C201" i="16" s="1"/>
  <c r="R203" i="16"/>
  <c r="B203" i="16" s="1"/>
  <c r="C203" i="16" s="1"/>
  <c r="R205" i="16"/>
  <c r="B205" i="16" s="1"/>
  <c r="C205" i="16" s="1"/>
  <c r="R207" i="16"/>
  <c r="B207" i="16" s="1"/>
  <c r="C207" i="16" s="1"/>
  <c r="R209" i="16"/>
  <c r="B209" i="16" s="1"/>
  <c r="C209" i="16" s="1"/>
  <c r="R211" i="16"/>
  <c r="B211" i="16" s="1"/>
  <c r="C211" i="16" s="1"/>
  <c r="R213" i="16"/>
  <c r="B213" i="16" s="1"/>
  <c r="C213" i="16" s="1"/>
  <c r="R215" i="16"/>
  <c r="B215" i="16" s="1"/>
  <c r="C215" i="16" s="1"/>
  <c r="R217" i="16"/>
  <c r="B217" i="16" s="1"/>
  <c r="C217" i="16" s="1"/>
  <c r="R219" i="16"/>
  <c r="B219" i="16" s="1"/>
  <c r="C219" i="16" s="1"/>
  <c r="R221" i="16"/>
  <c r="B221" i="16" s="1"/>
  <c r="C221" i="16" s="1"/>
  <c r="R223" i="16"/>
  <c r="B223" i="16" s="1"/>
  <c r="C223" i="16" s="1"/>
  <c r="R225" i="16"/>
  <c r="B225" i="16" s="1"/>
  <c r="C225" i="16" s="1"/>
  <c r="R227" i="16"/>
  <c r="B227" i="16" s="1"/>
  <c r="C227" i="16" s="1"/>
  <c r="R229" i="16"/>
  <c r="B229" i="16" s="1"/>
  <c r="C229" i="16" s="1"/>
  <c r="R231" i="16"/>
  <c r="B231" i="16" s="1"/>
  <c r="C231" i="16" s="1"/>
  <c r="R233" i="16"/>
  <c r="B233" i="16" s="1"/>
  <c r="C233" i="16" s="1"/>
  <c r="R235" i="16"/>
  <c r="B235" i="16" s="1"/>
  <c r="C235" i="16" s="1"/>
  <c r="R237" i="16"/>
  <c r="B237" i="16" s="1"/>
  <c r="C237" i="16" s="1"/>
  <c r="R239" i="16"/>
  <c r="B239" i="16" s="1"/>
  <c r="C239" i="16" s="1"/>
  <c r="R241" i="16"/>
  <c r="B241" i="16" s="1"/>
  <c r="C241" i="16" s="1"/>
  <c r="R243" i="16"/>
  <c r="B243" i="16" s="1"/>
  <c r="C243" i="16" s="1"/>
  <c r="R245" i="16"/>
  <c r="B245" i="16" s="1"/>
  <c r="C245" i="16" s="1"/>
  <c r="R247" i="16"/>
  <c r="B247" i="16" s="1"/>
  <c r="C247" i="16" s="1"/>
  <c r="R249" i="16"/>
  <c r="B249" i="16" s="1"/>
  <c r="C249" i="16" s="1"/>
  <c r="R251" i="16"/>
  <c r="B251" i="16" s="1"/>
  <c r="C251" i="16" s="1"/>
  <c r="R253" i="16"/>
  <c r="B253" i="16" s="1"/>
  <c r="C253" i="16" s="1"/>
  <c r="R255" i="16"/>
  <c r="B255" i="16" s="1"/>
  <c r="C255" i="16" s="1"/>
  <c r="R257" i="16"/>
  <c r="B257" i="16" s="1"/>
  <c r="C257" i="16" s="1"/>
  <c r="R259" i="16"/>
  <c r="B259" i="16" s="1"/>
  <c r="C259" i="16" s="1"/>
  <c r="R261" i="16"/>
  <c r="B261" i="16" s="1"/>
  <c r="C261" i="16" s="1"/>
  <c r="R263" i="16"/>
  <c r="B263" i="16" s="1"/>
  <c r="C263" i="16" s="1"/>
  <c r="R265" i="16"/>
  <c r="B265" i="16" s="1"/>
  <c r="C265" i="16" s="1"/>
  <c r="R267" i="16"/>
  <c r="B267" i="16" s="1"/>
  <c r="C267" i="16" s="1"/>
  <c r="R269" i="16"/>
  <c r="B269" i="16" s="1"/>
  <c r="C269" i="16" s="1"/>
  <c r="R271" i="16"/>
  <c r="B271" i="16" s="1"/>
  <c r="C271" i="16" s="1"/>
  <c r="R273" i="16"/>
  <c r="B273" i="16" s="1"/>
  <c r="C273" i="16" s="1"/>
  <c r="R275" i="16"/>
  <c r="B275" i="16" s="1"/>
  <c r="C275" i="16" s="1"/>
  <c r="R277" i="16"/>
  <c r="B277" i="16" s="1"/>
  <c r="C277" i="16" s="1"/>
  <c r="R279" i="16"/>
  <c r="B279" i="16" s="1"/>
  <c r="C279" i="16" s="1"/>
  <c r="R281" i="16"/>
  <c r="B281" i="16" s="1"/>
  <c r="C281" i="16" s="1"/>
  <c r="R283" i="16"/>
  <c r="B283" i="16" s="1"/>
  <c r="C283" i="16" s="1"/>
  <c r="R285" i="16"/>
  <c r="B285" i="16" s="1"/>
  <c r="C285" i="16" s="1"/>
  <c r="R287" i="16"/>
  <c r="B287" i="16" s="1"/>
  <c r="C287" i="16" s="1"/>
  <c r="R289" i="16"/>
  <c r="B289" i="16" s="1"/>
  <c r="C289" i="16" s="1"/>
  <c r="R291" i="16"/>
  <c r="B291" i="16" s="1"/>
  <c r="C291" i="16" s="1"/>
  <c r="R293" i="16"/>
  <c r="B293" i="16" s="1"/>
  <c r="C293" i="16" s="1"/>
  <c r="R295" i="16"/>
  <c r="B295" i="16" s="1"/>
  <c r="C295" i="16" s="1"/>
  <c r="R297" i="16"/>
  <c r="B297" i="16" s="1"/>
  <c r="C297" i="16" s="1"/>
  <c r="R299" i="16"/>
  <c r="B299" i="16" s="1"/>
  <c r="C299" i="16" s="1"/>
  <c r="R301" i="16"/>
  <c r="B301" i="16" s="1"/>
  <c r="C301" i="16" s="1"/>
  <c r="R303" i="16"/>
  <c r="B303" i="16" s="1"/>
  <c r="C303" i="16" s="1"/>
  <c r="R305" i="16"/>
  <c r="B305" i="16" s="1"/>
  <c r="C305" i="16" s="1"/>
  <c r="R307" i="16"/>
  <c r="B307" i="16" s="1"/>
  <c r="C307" i="16" s="1"/>
  <c r="R309" i="16"/>
  <c r="B309" i="16" s="1"/>
  <c r="C309" i="16" s="1"/>
  <c r="R311" i="16"/>
  <c r="B311" i="16" s="1"/>
  <c r="C311" i="16" s="1"/>
  <c r="R313" i="16"/>
  <c r="B313" i="16" s="1"/>
  <c r="C313" i="16" s="1"/>
  <c r="R315" i="16"/>
  <c r="B315" i="16" s="1"/>
  <c r="C315" i="16" s="1"/>
  <c r="R317" i="16"/>
  <c r="B317" i="16" s="1"/>
  <c r="C317" i="16" s="1"/>
  <c r="R319" i="16"/>
  <c r="B319" i="16" s="1"/>
  <c r="C319" i="16" s="1"/>
  <c r="R321" i="16"/>
  <c r="B321" i="16" s="1"/>
  <c r="C321" i="16" s="1"/>
  <c r="R323" i="16"/>
  <c r="B323" i="16" s="1"/>
  <c r="C323" i="16" s="1"/>
  <c r="R325" i="16"/>
  <c r="B325" i="16" s="1"/>
  <c r="C325" i="16" s="1"/>
  <c r="R327" i="16"/>
  <c r="B327" i="16" s="1"/>
  <c r="C327" i="16" s="1"/>
  <c r="R329" i="16"/>
  <c r="B329" i="16" s="1"/>
  <c r="C329" i="16" s="1"/>
  <c r="R331" i="16"/>
  <c r="B331" i="16" s="1"/>
  <c r="C331" i="16" s="1"/>
  <c r="R333" i="16"/>
  <c r="B333" i="16" s="1"/>
  <c r="C333" i="16" s="1"/>
  <c r="R335" i="16"/>
  <c r="B335" i="16" s="1"/>
  <c r="C335" i="16" s="1"/>
  <c r="R337" i="16"/>
  <c r="B337" i="16" s="1"/>
  <c r="C337" i="16" s="1"/>
  <c r="R339" i="16"/>
  <c r="B339" i="16" s="1"/>
  <c r="C339" i="16" s="1"/>
  <c r="R341" i="16"/>
  <c r="B341" i="16" s="1"/>
  <c r="C341" i="16" s="1"/>
  <c r="R343" i="16"/>
  <c r="B343" i="16" s="1"/>
  <c r="C343" i="16" s="1"/>
  <c r="R345" i="16"/>
  <c r="B345" i="16" s="1"/>
  <c r="C345" i="16" s="1"/>
  <c r="R347" i="16"/>
  <c r="B347" i="16" s="1"/>
  <c r="C347" i="16" s="1"/>
  <c r="R349" i="16"/>
  <c r="B349" i="16" s="1"/>
  <c r="C349" i="16" s="1"/>
  <c r="R351" i="16"/>
  <c r="B351" i="16" s="1"/>
  <c r="C351" i="16" s="1"/>
  <c r="R353" i="16"/>
  <c r="B353" i="16" s="1"/>
  <c r="C353" i="16" s="1"/>
  <c r="R355" i="16"/>
  <c r="B355" i="16" s="1"/>
  <c r="C355" i="16" s="1"/>
  <c r="R357" i="16"/>
  <c r="B357" i="16" s="1"/>
  <c r="C357" i="16" s="1"/>
  <c r="R359" i="16"/>
  <c r="B359" i="16" s="1"/>
  <c r="C359" i="16" s="1"/>
  <c r="R361" i="16"/>
  <c r="B361" i="16" s="1"/>
  <c r="C361" i="16" s="1"/>
  <c r="R363" i="16"/>
  <c r="B363" i="16" s="1"/>
  <c r="C363" i="16" s="1"/>
  <c r="R365" i="16"/>
  <c r="B365" i="16" s="1"/>
  <c r="C365" i="16" s="1"/>
  <c r="R367" i="16"/>
  <c r="B367" i="16" s="1"/>
  <c r="C367" i="16" s="1"/>
  <c r="R369" i="16"/>
  <c r="B369" i="16" s="1"/>
  <c r="C369" i="16" s="1"/>
  <c r="R371" i="16"/>
  <c r="B371" i="16" s="1"/>
  <c r="C371" i="16" s="1"/>
  <c r="R373" i="16"/>
  <c r="B373" i="16" s="1"/>
  <c r="C373" i="16" s="1"/>
  <c r="R375" i="16"/>
  <c r="B375" i="16" s="1"/>
  <c r="C375" i="16" s="1"/>
  <c r="R377" i="16"/>
  <c r="B377" i="16" s="1"/>
  <c r="C377" i="16" s="1"/>
  <c r="R379" i="16"/>
  <c r="B379" i="16" s="1"/>
  <c r="C379" i="16" s="1"/>
  <c r="R381" i="16"/>
  <c r="B381" i="16" s="1"/>
  <c r="C381" i="16" s="1"/>
  <c r="R383" i="16"/>
  <c r="B383" i="16" s="1"/>
  <c r="C383" i="16" s="1"/>
  <c r="R385" i="16"/>
  <c r="B385" i="16" s="1"/>
  <c r="C385" i="16" s="1"/>
  <c r="R387" i="16"/>
  <c r="B387" i="16" s="1"/>
  <c r="C387" i="16" s="1"/>
  <c r="R389" i="16"/>
  <c r="B389" i="16" s="1"/>
  <c r="C389" i="16" s="1"/>
  <c r="R391" i="16"/>
  <c r="B391" i="16" s="1"/>
  <c r="C391" i="16" s="1"/>
  <c r="R393" i="16"/>
  <c r="B393" i="16" s="1"/>
  <c r="C393" i="16" s="1"/>
  <c r="R395" i="16"/>
  <c r="B395" i="16" s="1"/>
  <c r="C395" i="16" s="1"/>
  <c r="R397" i="16"/>
  <c r="B397" i="16" s="1"/>
  <c r="C397" i="16" s="1"/>
  <c r="R399" i="16"/>
  <c r="B399" i="16" s="1"/>
  <c r="C399" i="16" s="1"/>
  <c r="R401" i="16"/>
  <c r="B401" i="16" s="1"/>
  <c r="C401" i="16" s="1"/>
  <c r="R403" i="16"/>
  <c r="B403" i="16" s="1"/>
  <c r="C403" i="16" s="1"/>
  <c r="R405" i="16"/>
  <c r="B405" i="16" s="1"/>
  <c r="C405" i="16" s="1"/>
  <c r="R407" i="16"/>
  <c r="B407" i="16" s="1"/>
  <c r="C407" i="16" s="1"/>
  <c r="R409" i="16"/>
  <c r="B409" i="16" s="1"/>
  <c r="C409" i="16" s="1"/>
  <c r="R411" i="16"/>
  <c r="B411" i="16" s="1"/>
  <c r="C411" i="16" s="1"/>
  <c r="R413" i="16"/>
  <c r="B413" i="16" s="1"/>
  <c r="C413" i="16" s="1"/>
  <c r="R415" i="16"/>
  <c r="B415" i="16" s="1"/>
  <c r="C415" i="16" s="1"/>
  <c r="R417" i="16"/>
  <c r="B417" i="16" s="1"/>
  <c r="C417" i="16" s="1"/>
  <c r="R419" i="16"/>
  <c r="B419" i="16" s="1"/>
  <c r="C419" i="16" s="1"/>
  <c r="R421" i="16"/>
  <c r="B421" i="16" s="1"/>
  <c r="C421" i="16" s="1"/>
  <c r="R423" i="16"/>
  <c r="B423" i="16" s="1"/>
  <c r="C423" i="16" s="1"/>
  <c r="R425" i="16"/>
  <c r="B425" i="16" s="1"/>
  <c r="C425" i="16" s="1"/>
  <c r="R427" i="16"/>
  <c r="B427" i="16" s="1"/>
  <c r="C427" i="16" s="1"/>
  <c r="R429" i="16"/>
  <c r="B429" i="16" s="1"/>
  <c r="C429" i="16" s="1"/>
  <c r="R431" i="16"/>
  <c r="B431" i="16" s="1"/>
  <c r="C431" i="16" s="1"/>
  <c r="R433" i="16"/>
  <c r="B433" i="16" s="1"/>
  <c r="C433" i="16" s="1"/>
  <c r="R435" i="16"/>
  <c r="B435" i="16" s="1"/>
  <c r="C435" i="16" s="1"/>
  <c r="R437" i="16"/>
  <c r="B437" i="16" s="1"/>
  <c r="C437" i="16" s="1"/>
  <c r="R439" i="16"/>
  <c r="B439" i="16" s="1"/>
  <c r="C439" i="16" s="1"/>
  <c r="R441" i="16"/>
  <c r="B441" i="16" s="1"/>
  <c r="C441" i="16" s="1"/>
  <c r="R443" i="16"/>
  <c r="B443" i="16" s="1"/>
  <c r="C443" i="16" s="1"/>
  <c r="R445" i="16"/>
  <c r="B445" i="16" s="1"/>
  <c r="C445" i="16" s="1"/>
  <c r="R447" i="16"/>
  <c r="B447" i="16" s="1"/>
  <c r="C447" i="16" s="1"/>
  <c r="R449" i="16"/>
  <c r="B449" i="16" s="1"/>
  <c r="C449" i="16" s="1"/>
  <c r="R451" i="16"/>
  <c r="B451" i="16" s="1"/>
  <c r="C451" i="16" s="1"/>
  <c r="R453" i="16"/>
  <c r="B453" i="16" s="1"/>
  <c r="C453" i="16" s="1"/>
  <c r="R455" i="16"/>
  <c r="B455" i="16" s="1"/>
  <c r="C455" i="16" s="1"/>
  <c r="R457" i="16"/>
  <c r="B457" i="16" s="1"/>
  <c r="C457" i="16" s="1"/>
  <c r="R459" i="16"/>
  <c r="B459" i="16" s="1"/>
  <c r="C459" i="16" s="1"/>
  <c r="R461" i="16"/>
  <c r="B461" i="16" s="1"/>
  <c r="C461" i="16" s="1"/>
  <c r="R463" i="16"/>
  <c r="B463" i="16" s="1"/>
  <c r="C463" i="16" s="1"/>
  <c r="R465" i="16"/>
  <c r="B465" i="16" s="1"/>
  <c r="C465" i="16" s="1"/>
  <c r="R467" i="16"/>
  <c r="B467" i="16" s="1"/>
  <c r="C467" i="16" s="1"/>
  <c r="R469" i="16"/>
  <c r="B469" i="16" s="1"/>
  <c r="C469" i="16" s="1"/>
  <c r="R471" i="16"/>
  <c r="B471" i="16" s="1"/>
  <c r="C471" i="16" s="1"/>
  <c r="R473" i="16"/>
  <c r="B473" i="16" s="1"/>
  <c r="C473" i="16" s="1"/>
  <c r="R475" i="16"/>
  <c r="B475" i="16" s="1"/>
  <c r="C475" i="16" s="1"/>
  <c r="R477" i="16"/>
  <c r="B477" i="16" s="1"/>
  <c r="C477" i="16" s="1"/>
  <c r="R479" i="16"/>
  <c r="B479" i="16" s="1"/>
  <c r="C479" i="16" s="1"/>
  <c r="R481" i="16"/>
  <c r="B481" i="16" s="1"/>
  <c r="C481" i="16" s="1"/>
  <c r="R483" i="16"/>
  <c r="B483" i="16" s="1"/>
  <c r="C483" i="16" s="1"/>
  <c r="R485" i="16"/>
  <c r="B485" i="16" s="1"/>
  <c r="C485" i="16" s="1"/>
  <c r="R487" i="16"/>
  <c r="B487" i="16" s="1"/>
  <c r="C487" i="16" s="1"/>
  <c r="R489" i="16"/>
  <c r="B489" i="16" s="1"/>
  <c r="C489" i="16" s="1"/>
  <c r="R491" i="16"/>
  <c r="B491" i="16" s="1"/>
  <c r="C491" i="16" s="1"/>
  <c r="R493" i="16"/>
  <c r="B493" i="16" s="1"/>
  <c r="C493" i="16" s="1"/>
  <c r="R495" i="16"/>
  <c r="B495" i="16" s="1"/>
  <c r="C495" i="16" s="1"/>
  <c r="R497" i="16"/>
  <c r="B497" i="16" s="1"/>
  <c r="C497" i="16" s="1"/>
  <c r="R499" i="16"/>
  <c r="B499" i="16" s="1"/>
  <c r="C499" i="16" s="1"/>
  <c r="R501" i="16"/>
  <c r="B501" i="16" s="1"/>
  <c r="C501" i="16" s="1"/>
  <c r="R503" i="16"/>
  <c r="B503" i="16" s="1"/>
  <c r="C503" i="16" s="1"/>
  <c r="R505" i="16"/>
  <c r="B505" i="16" s="1"/>
  <c r="C505" i="16" s="1"/>
  <c r="R507" i="16"/>
  <c r="B507" i="16" s="1"/>
  <c r="C507" i="16" s="1"/>
  <c r="R509" i="16"/>
  <c r="B509" i="16" s="1"/>
  <c r="C509" i="16" s="1"/>
  <c r="R511" i="16"/>
  <c r="B511" i="16" s="1"/>
  <c r="C511" i="16" s="1"/>
  <c r="R513" i="16"/>
  <c r="B513" i="16" s="1"/>
  <c r="C513" i="16" s="1"/>
  <c r="R515" i="16"/>
  <c r="B515" i="16" s="1"/>
  <c r="C515" i="16" s="1"/>
  <c r="R517" i="16"/>
  <c r="B517" i="16" s="1"/>
  <c r="C517" i="16" s="1"/>
  <c r="R519" i="16"/>
  <c r="B519" i="16" s="1"/>
  <c r="C519" i="16" s="1"/>
  <c r="R521" i="16"/>
  <c r="B521" i="16" s="1"/>
  <c r="C521" i="16" s="1"/>
  <c r="R523" i="16"/>
  <c r="B523" i="16" s="1"/>
  <c r="C523" i="16" s="1"/>
  <c r="R525" i="16"/>
  <c r="B525" i="16" s="1"/>
  <c r="C525" i="16" s="1"/>
  <c r="R527" i="16"/>
  <c r="B527" i="16" s="1"/>
  <c r="C527" i="16" s="1"/>
  <c r="R529" i="16"/>
  <c r="B529" i="16" s="1"/>
  <c r="C529" i="16" s="1"/>
  <c r="R531" i="16"/>
  <c r="B531" i="16" s="1"/>
  <c r="C531" i="16" s="1"/>
  <c r="R533" i="16"/>
  <c r="B533" i="16" s="1"/>
  <c r="C533" i="16" s="1"/>
  <c r="R535" i="16"/>
  <c r="B535" i="16" s="1"/>
  <c r="C535" i="16" s="1"/>
  <c r="R537" i="16"/>
  <c r="B537" i="16" s="1"/>
  <c r="C537" i="16" s="1"/>
  <c r="R539" i="16"/>
  <c r="B539" i="16" s="1"/>
  <c r="C539" i="16" s="1"/>
  <c r="R541" i="16"/>
  <c r="B541" i="16" s="1"/>
  <c r="C541" i="16" s="1"/>
  <c r="R543" i="16"/>
  <c r="B543" i="16" s="1"/>
  <c r="C543" i="16" s="1"/>
  <c r="R545" i="16"/>
  <c r="B545" i="16" s="1"/>
  <c r="C545" i="16" s="1"/>
  <c r="R547" i="16"/>
  <c r="B547" i="16" s="1"/>
  <c r="C547" i="16" s="1"/>
  <c r="R549" i="16"/>
  <c r="B549" i="16" s="1"/>
  <c r="C549" i="16" s="1"/>
  <c r="R551" i="16"/>
  <c r="B551" i="16" s="1"/>
  <c r="C551" i="16" s="1"/>
  <c r="R553" i="16"/>
  <c r="B553" i="16" s="1"/>
  <c r="C553" i="16" s="1"/>
  <c r="R555" i="16"/>
  <c r="B555" i="16" s="1"/>
  <c r="C555" i="16" s="1"/>
  <c r="R557" i="16"/>
  <c r="B557" i="16" s="1"/>
  <c r="C557" i="16" s="1"/>
  <c r="R559" i="16"/>
  <c r="B559" i="16" s="1"/>
  <c r="C559" i="16" s="1"/>
  <c r="R561" i="16"/>
  <c r="B561" i="16" s="1"/>
  <c r="C561" i="16" s="1"/>
  <c r="R563" i="16"/>
  <c r="B563" i="16" s="1"/>
  <c r="C563" i="16" s="1"/>
  <c r="R565" i="16"/>
  <c r="B565" i="16" s="1"/>
  <c r="C565" i="16" s="1"/>
  <c r="R567" i="16"/>
  <c r="B567" i="16" s="1"/>
  <c r="C567" i="16" s="1"/>
  <c r="R569" i="16"/>
  <c r="B569" i="16" s="1"/>
  <c r="C569" i="16" s="1"/>
  <c r="R571" i="16"/>
  <c r="B571" i="16" s="1"/>
  <c r="C571" i="16" s="1"/>
  <c r="R573" i="16"/>
  <c r="B573" i="16" s="1"/>
  <c r="C573" i="16" s="1"/>
  <c r="R575" i="16"/>
  <c r="B575" i="16" s="1"/>
  <c r="C575" i="16" s="1"/>
  <c r="R577" i="16"/>
  <c r="B577" i="16" s="1"/>
  <c r="C577" i="16" s="1"/>
  <c r="R579" i="16"/>
  <c r="B579" i="16" s="1"/>
  <c r="C579" i="16" s="1"/>
  <c r="R581" i="16"/>
  <c r="B581" i="16" s="1"/>
  <c r="C581" i="16" s="1"/>
  <c r="R583" i="16"/>
  <c r="B583" i="16" s="1"/>
  <c r="C583" i="16" s="1"/>
  <c r="R585" i="16"/>
  <c r="B585" i="16" s="1"/>
  <c r="C585" i="16" s="1"/>
  <c r="R587" i="16"/>
  <c r="B587" i="16" s="1"/>
  <c r="C587" i="16" s="1"/>
  <c r="R589" i="16"/>
  <c r="B589" i="16" s="1"/>
  <c r="C589" i="16" s="1"/>
  <c r="R591" i="16"/>
  <c r="B591" i="16" s="1"/>
  <c r="C591" i="16" s="1"/>
  <c r="R593" i="16"/>
  <c r="B593" i="16" s="1"/>
  <c r="C593" i="16" s="1"/>
  <c r="R595" i="16"/>
  <c r="B595" i="16" s="1"/>
  <c r="C595" i="16" s="1"/>
  <c r="R597" i="16"/>
  <c r="B597" i="16" s="1"/>
  <c r="C597" i="16" s="1"/>
  <c r="R599" i="16"/>
  <c r="B599" i="16" s="1"/>
  <c r="C599" i="16" s="1"/>
  <c r="R601" i="16"/>
  <c r="B601" i="16" s="1"/>
  <c r="C601" i="16" s="1"/>
  <c r="R603" i="16"/>
  <c r="B603" i="16" s="1"/>
  <c r="C603" i="16" s="1"/>
  <c r="R605" i="16"/>
  <c r="B605" i="16" s="1"/>
  <c r="C605" i="16" s="1"/>
  <c r="R607" i="16"/>
  <c r="B607" i="16" s="1"/>
  <c r="C607" i="16" s="1"/>
  <c r="R609" i="16"/>
  <c r="B609" i="16" s="1"/>
  <c r="C609" i="16" s="1"/>
  <c r="R611" i="16"/>
  <c r="B611" i="16" s="1"/>
  <c r="C611" i="16" s="1"/>
  <c r="R613" i="16"/>
  <c r="B613" i="16" s="1"/>
  <c r="C613" i="16" s="1"/>
  <c r="R615" i="16"/>
  <c r="B615" i="16" s="1"/>
  <c r="C615" i="16" s="1"/>
  <c r="R617" i="16"/>
  <c r="B617" i="16" s="1"/>
  <c r="C617" i="16" s="1"/>
  <c r="R619" i="16"/>
  <c r="B619" i="16" s="1"/>
  <c r="C619" i="16" s="1"/>
  <c r="R621" i="16"/>
  <c r="B621" i="16" s="1"/>
  <c r="C621" i="16" s="1"/>
  <c r="R623" i="16"/>
  <c r="B623" i="16" s="1"/>
  <c r="C623" i="16" s="1"/>
  <c r="R625" i="16"/>
  <c r="B625" i="16" s="1"/>
  <c r="C625" i="16" s="1"/>
  <c r="R627" i="16"/>
  <c r="B627" i="16" s="1"/>
  <c r="C627" i="16" s="1"/>
  <c r="R629" i="16"/>
  <c r="B629" i="16" s="1"/>
  <c r="C629" i="16" s="1"/>
  <c r="R631" i="16"/>
  <c r="B631" i="16" s="1"/>
  <c r="C631" i="16" s="1"/>
  <c r="R633" i="16"/>
  <c r="B633" i="16" s="1"/>
  <c r="C633" i="16" s="1"/>
  <c r="R635" i="16"/>
  <c r="B635" i="16" s="1"/>
  <c r="C635" i="16" s="1"/>
  <c r="R637" i="16"/>
  <c r="B637" i="16" s="1"/>
  <c r="C637" i="16" s="1"/>
  <c r="R639" i="16"/>
  <c r="B639" i="16" s="1"/>
  <c r="C639" i="16" s="1"/>
  <c r="R641" i="16"/>
  <c r="B641" i="16" s="1"/>
  <c r="C641" i="16" s="1"/>
  <c r="R643" i="16"/>
  <c r="B643" i="16" s="1"/>
  <c r="C643" i="16" s="1"/>
  <c r="R645" i="16"/>
  <c r="B645" i="16" s="1"/>
  <c r="C645" i="16" s="1"/>
  <c r="R647" i="16"/>
  <c r="B647" i="16" s="1"/>
  <c r="C647" i="16" s="1"/>
  <c r="R649" i="16"/>
  <c r="B649" i="16" s="1"/>
  <c r="C649" i="16" s="1"/>
  <c r="R651" i="16"/>
  <c r="B651" i="16" s="1"/>
  <c r="C651" i="16" s="1"/>
  <c r="R653" i="16"/>
  <c r="B653" i="16" s="1"/>
  <c r="C653" i="16" s="1"/>
  <c r="R655" i="16"/>
  <c r="B655" i="16" s="1"/>
  <c r="C655" i="16" s="1"/>
  <c r="R657" i="16"/>
  <c r="B657" i="16" s="1"/>
  <c r="C657" i="16" s="1"/>
  <c r="R659" i="16"/>
  <c r="B659" i="16" s="1"/>
  <c r="C659" i="16" s="1"/>
  <c r="R661" i="16"/>
  <c r="B661" i="16" s="1"/>
  <c r="C661" i="16" s="1"/>
  <c r="R663" i="16"/>
  <c r="B663" i="16" s="1"/>
  <c r="C663" i="16" s="1"/>
  <c r="R665" i="16"/>
  <c r="B665" i="16" s="1"/>
  <c r="C665" i="16" s="1"/>
  <c r="R667" i="16"/>
  <c r="B667" i="16" s="1"/>
  <c r="C667" i="16" s="1"/>
  <c r="R669" i="16"/>
  <c r="B669" i="16" s="1"/>
  <c r="C669" i="16" s="1"/>
  <c r="R671" i="16"/>
  <c r="B671" i="16" s="1"/>
  <c r="C671" i="16" s="1"/>
  <c r="R673" i="16"/>
  <c r="B673" i="16" s="1"/>
  <c r="C673" i="16" s="1"/>
  <c r="R675" i="16"/>
  <c r="B675" i="16" s="1"/>
  <c r="C675" i="16" s="1"/>
  <c r="R677" i="16"/>
  <c r="B677" i="16" s="1"/>
  <c r="C677" i="16" s="1"/>
  <c r="R679" i="16"/>
  <c r="B679" i="16" s="1"/>
  <c r="C679" i="16" s="1"/>
  <c r="R681" i="16"/>
  <c r="B681" i="16" s="1"/>
  <c r="C681" i="16" s="1"/>
  <c r="R683" i="16"/>
  <c r="B683" i="16" s="1"/>
  <c r="C683" i="16" s="1"/>
  <c r="R685" i="16"/>
  <c r="B685" i="16" s="1"/>
  <c r="C685" i="16" s="1"/>
  <c r="R687" i="16"/>
  <c r="B687" i="16" s="1"/>
  <c r="C687" i="16" s="1"/>
  <c r="R689" i="16"/>
  <c r="B689" i="16" s="1"/>
  <c r="C689" i="16" s="1"/>
  <c r="R691" i="16"/>
  <c r="B691" i="16" s="1"/>
  <c r="C691" i="16" s="1"/>
  <c r="R693" i="16"/>
  <c r="B693" i="16" s="1"/>
  <c r="C693" i="16" s="1"/>
  <c r="R695" i="16"/>
  <c r="B695" i="16" s="1"/>
  <c r="C695" i="16" s="1"/>
  <c r="R697" i="16"/>
  <c r="B697" i="16" s="1"/>
  <c r="C697" i="16" s="1"/>
  <c r="R699" i="16"/>
  <c r="B699" i="16" s="1"/>
  <c r="C699" i="16" s="1"/>
  <c r="R701" i="16"/>
  <c r="B701" i="16" s="1"/>
  <c r="C701" i="16" s="1"/>
  <c r="R703" i="16"/>
  <c r="B703" i="16" s="1"/>
  <c r="C703" i="16" s="1"/>
  <c r="R705" i="16"/>
  <c r="B705" i="16" s="1"/>
  <c r="C705" i="16" s="1"/>
  <c r="R707" i="16"/>
  <c r="B707" i="16" s="1"/>
  <c r="C707" i="16" s="1"/>
  <c r="R709" i="16"/>
  <c r="B709" i="16" s="1"/>
  <c r="C709" i="16" s="1"/>
  <c r="R711" i="16"/>
  <c r="B711" i="16" s="1"/>
  <c r="C711" i="16" s="1"/>
  <c r="R713" i="16"/>
  <c r="B713" i="16" s="1"/>
  <c r="C713" i="16" s="1"/>
  <c r="R715" i="16"/>
  <c r="B715" i="16" s="1"/>
  <c r="C715" i="16" s="1"/>
  <c r="R717" i="16"/>
  <c r="B717" i="16" s="1"/>
  <c r="C717" i="16" s="1"/>
  <c r="R719" i="16"/>
  <c r="B719" i="16" s="1"/>
  <c r="C719" i="16" s="1"/>
  <c r="R721" i="16"/>
  <c r="B721" i="16" s="1"/>
  <c r="C721" i="16" s="1"/>
  <c r="R723" i="16"/>
  <c r="B723" i="16" s="1"/>
  <c r="C723" i="16" s="1"/>
  <c r="R725" i="16"/>
  <c r="B725" i="16" s="1"/>
  <c r="C725" i="16" s="1"/>
  <c r="R727" i="16"/>
  <c r="B727" i="16" s="1"/>
  <c r="C727" i="16" s="1"/>
  <c r="R729" i="16"/>
  <c r="B729" i="16" s="1"/>
  <c r="C729" i="16" s="1"/>
  <c r="R731" i="16"/>
  <c r="B731" i="16" s="1"/>
  <c r="C731" i="16" s="1"/>
  <c r="R733" i="16"/>
  <c r="B733" i="16" s="1"/>
  <c r="C733" i="16" s="1"/>
  <c r="R735" i="16"/>
  <c r="B735" i="16" s="1"/>
  <c r="C735" i="16" s="1"/>
  <c r="R737" i="16"/>
  <c r="B737" i="16" s="1"/>
  <c r="C737" i="16" s="1"/>
  <c r="R739" i="16"/>
  <c r="B739" i="16" s="1"/>
  <c r="C739" i="16" s="1"/>
  <c r="R741" i="16"/>
  <c r="B741" i="16" s="1"/>
  <c r="C741" i="16" s="1"/>
  <c r="R743" i="16"/>
  <c r="B743" i="16" s="1"/>
  <c r="C743" i="16" s="1"/>
  <c r="R745" i="16"/>
  <c r="B745" i="16" s="1"/>
  <c r="C745" i="16" s="1"/>
  <c r="R747" i="16"/>
  <c r="B747" i="16" s="1"/>
  <c r="C747" i="16" s="1"/>
  <c r="R749" i="16"/>
  <c r="B749" i="16" s="1"/>
  <c r="C749" i="16" s="1"/>
  <c r="R751" i="16"/>
  <c r="B751" i="16" s="1"/>
  <c r="C751" i="16" s="1"/>
  <c r="R753" i="16"/>
  <c r="B753" i="16" s="1"/>
  <c r="C753" i="16" s="1"/>
  <c r="R755" i="16"/>
  <c r="B755" i="16" s="1"/>
  <c r="C755" i="16" s="1"/>
  <c r="R757" i="16"/>
  <c r="B757" i="16" s="1"/>
  <c r="C757" i="16" s="1"/>
  <c r="R759" i="16"/>
  <c r="B759" i="16" s="1"/>
  <c r="C759" i="16" s="1"/>
  <c r="R761" i="16"/>
  <c r="B761" i="16" s="1"/>
  <c r="C761" i="16" s="1"/>
  <c r="R763" i="16"/>
  <c r="B763" i="16" s="1"/>
  <c r="C763" i="16" s="1"/>
  <c r="R765" i="16"/>
  <c r="B765" i="16" s="1"/>
  <c r="C765" i="16" s="1"/>
  <c r="R767" i="16"/>
  <c r="B767" i="16" s="1"/>
  <c r="C767" i="16" s="1"/>
  <c r="R769" i="16"/>
  <c r="B769" i="16" s="1"/>
  <c r="C769" i="16" s="1"/>
  <c r="R771" i="16"/>
  <c r="B771" i="16" s="1"/>
  <c r="C771" i="16" s="1"/>
  <c r="R773" i="16"/>
  <c r="B773" i="16" s="1"/>
  <c r="C773" i="16" s="1"/>
  <c r="R775" i="16"/>
  <c r="B775" i="16" s="1"/>
  <c r="C775" i="16" s="1"/>
  <c r="R777" i="16"/>
  <c r="B777" i="16" s="1"/>
  <c r="C777" i="16" s="1"/>
  <c r="R779" i="16"/>
  <c r="B779" i="16" s="1"/>
  <c r="C779" i="16" s="1"/>
  <c r="R781" i="16"/>
  <c r="B781" i="16" s="1"/>
  <c r="C781" i="16" s="1"/>
  <c r="R783" i="16"/>
  <c r="B783" i="16" s="1"/>
  <c r="C783" i="16" s="1"/>
  <c r="R785" i="16"/>
  <c r="B785" i="16" s="1"/>
  <c r="C785" i="16" s="1"/>
  <c r="R787" i="16"/>
  <c r="B787" i="16" s="1"/>
  <c r="C787" i="16" s="1"/>
  <c r="R789" i="16"/>
  <c r="B789" i="16" s="1"/>
  <c r="C789" i="16" s="1"/>
  <c r="R791" i="16"/>
  <c r="B791" i="16" s="1"/>
  <c r="C791" i="16" s="1"/>
  <c r="R793" i="16"/>
  <c r="B793" i="16" s="1"/>
  <c r="C793" i="16" s="1"/>
  <c r="R795" i="16"/>
  <c r="B795" i="16" s="1"/>
  <c r="C795" i="16" s="1"/>
  <c r="R797" i="16"/>
  <c r="B797" i="16" s="1"/>
  <c r="C797" i="16" s="1"/>
  <c r="R799" i="16"/>
  <c r="B799" i="16" s="1"/>
  <c r="C799" i="16" s="1"/>
  <c r="R801" i="16"/>
  <c r="B801" i="16" s="1"/>
  <c r="C801" i="16" s="1"/>
  <c r="R803" i="16"/>
  <c r="B803" i="16" s="1"/>
  <c r="C803" i="16" s="1"/>
  <c r="R805" i="16"/>
  <c r="B805" i="16" s="1"/>
  <c r="C805" i="16" s="1"/>
  <c r="R807" i="16"/>
  <c r="B807" i="16" s="1"/>
  <c r="C807" i="16" s="1"/>
  <c r="R809" i="16"/>
  <c r="B809" i="16" s="1"/>
  <c r="C809" i="16" s="1"/>
  <c r="R811" i="16"/>
  <c r="B811" i="16" s="1"/>
  <c r="C811" i="16" s="1"/>
  <c r="R813" i="16"/>
  <c r="B813" i="16" s="1"/>
  <c r="C813" i="16" s="1"/>
  <c r="R815" i="16"/>
  <c r="B815" i="16" s="1"/>
  <c r="C815" i="16" s="1"/>
  <c r="R817" i="16"/>
  <c r="B817" i="16" s="1"/>
  <c r="C817" i="16" s="1"/>
  <c r="R819" i="16"/>
  <c r="B819" i="16" s="1"/>
  <c r="C819" i="16" s="1"/>
  <c r="R821" i="16"/>
  <c r="B821" i="16" s="1"/>
  <c r="C821" i="16" s="1"/>
  <c r="R823" i="16"/>
  <c r="B823" i="16" s="1"/>
  <c r="C823" i="16" s="1"/>
  <c r="R825" i="16"/>
  <c r="B825" i="16" s="1"/>
  <c r="C825" i="16" s="1"/>
  <c r="R827" i="16"/>
  <c r="B827" i="16" s="1"/>
  <c r="C827" i="16" s="1"/>
  <c r="R829" i="16"/>
  <c r="B829" i="16" s="1"/>
  <c r="C829" i="16" s="1"/>
  <c r="R831" i="16"/>
  <c r="B831" i="16" s="1"/>
  <c r="C831" i="16" s="1"/>
  <c r="R833" i="16"/>
  <c r="B833" i="16" s="1"/>
  <c r="C833" i="16" s="1"/>
  <c r="R835" i="16"/>
  <c r="B835" i="16" s="1"/>
  <c r="C835" i="16" s="1"/>
  <c r="R837" i="16"/>
  <c r="B837" i="16" s="1"/>
  <c r="C837" i="16" s="1"/>
  <c r="R839" i="16"/>
  <c r="B839" i="16" s="1"/>
  <c r="C839" i="16" s="1"/>
  <c r="R841" i="16"/>
  <c r="B841" i="16" s="1"/>
  <c r="C841" i="16" s="1"/>
  <c r="R843" i="16"/>
  <c r="B843" i="16" s="1"/>
  <c r="C843" i="16" s="1"/>
  <c r="R845" i="16"/>
  <c r="B845" i="16" s="1"/>
  <c r="C845" i="16" s="1"/>
  <c r="R847" i="16"/>
  <c r="B847" i="16" s="1"/>
  <c r="C847" i="16" s="1"/>
  <c r="R849" i="16"/>
  <c r="B849" i="16" s="1"/>
  <c r="C849" i="16" s="1"/>
  <c r="R851" i="16"/>
  <c r="B851" i="16" s="1"/>
  <c r="C851" i="16" s="1"/>
  <c r="R853" i="16"/>
  <c r="B853" i="16" s="1"/>
  <c r="C853" i="16" s="1"/>
  <c r="R855" i="16"/>
  <c r="B855" i="16" s="1"/>
  <c r="C855" i="16" s="1"/>
  <c r="R857" i="16"/>
  <c r="B857" i="16" s="1"/>
  <c r="C857" i="16" s="1"/>
  <c r="R859" i="16"/>
  <c r="B859" i="16" s="1"/>
  <c r="C859" i="16" s="1"/>
  <c r="R861" i="16"/>
  <c r="B861" i="16" s="1"/>
  <c r="C861" i="16" s="1"/>
  <c r="R863" i="16"/>
  <c r="B863" i="16" s="1"/>
  <c r="C863" i="16" s="1"/>
  <c r="R865" i="16"/>
  <c r="B865" i="16" s="1"/>
  <c r="C865" i="16" s="1"/>
  <c r="R867" i="16"/>
  <c r="B867" i="16" s="1"/>
  <c r="C867" i="16" s="1"/>
  <c r="R869" i="16"/>
  <c r="B869" i="16" s="1"/>
  <c r="C869" i="16" s="1"/>
  <c r="R871" i="16"/>
  <c r="B871" i="16" s="1"/>
  <c r="C871" i="16" s="1"/>
  <c r="R873" i="16"/>
  <c r="B873" i="16" s="1"/>
  <c r="C873" i="16" s="1"/>
  <c r="R875" i="16"/>
  <c r="B875" i="16" s="1"/>
  <c r="C875" i="16" s="1"/>
  <c r="R877" i="16"/>
  <c r="B877" i="16" s="1"/>
  <c r="C877" i="16" s="1"/>
  <c r="R879" i="16"/>
  <c r="B879" i="16" s="1"/>
  <c r="C879" i="16" s="1"/>
  <c r="R881" i="16"/>
  <c r="B881" i="16" s="1"/>
  <c r="C881" i="16" s="1"/>
  <c r="R883" i="16"/>
  <c r="B883" i="16" s="1"/>
  <c r="C883" i="16" s="1"/>
  <c r="R885" i="16"/>
  <c r="B885" i="16" s="1"/>
  <c r="C885" i="16" s="1"/>
  <c r="R887" i="16"/>
  <c r="B887" i="16" s="1"/>
  <c r="C887" i="16" s="1"/>
  <c r="R889" i="16"/>
  <c r="B889" i="16" s="1"/>
  <c r="C889" i="16" s="1"/>
  <c r="R891" i="16"/>
  <c r="B891" i="16" s="1"/>
  <c r="C891" i="16" s="1"/>
  <c r="R893" i="16"/>
  <c r="B893" i="16" s="1"/>
  <c r="C893" i="16" s="1"/>
  <c r="R895" i="16"/>
  <c r="B895" i="16" s="1"/>
  <c r="C895" i="16" s="1"/>
  <c r="R897" i="16"/>
  <c r="B897" i="16" s="1"/>
  <c r="C897" i="16" s="1"/>
  <c r="R899" i="16"/>
  <c r="B899" i="16" s="1"/>
  <c r="C899" i="16" s="1"/>
  <c r="R901" i="16"/>
  <c r="B901" i="16" s="1"/>
  <c r="C901" i="16" s="1"/>
  <c r="R903" i="16"/>
  <c r="B903" i="16" s="1"/>
  <c r="C903" i="16" s="1"/>
  <c r="R905" i="16"/>
  <c r="B905" i="16" s="1"/>
  <c r="C905" i="16" s="1"/>
  <c r="R907" i="16"/>
  <c r="B907" i="16" s="1"/>
  <c r="C907" i="16" s="1"/>
  <c r="R909" i="16"/>
  <c r="B909" i="16" s="1"/>
  <c r="C909" i="16" s="1"/>
  <c r="R911" i="16"/>
  <c r="B911" i="16" s="1"/>
  <c r="C911" i="16" s="1"/>
  <c r="R913" i="16"/>
  <c r="B913" i="16" s="1"/>
  <c r="C913" i="16" s="1"/>
  <c r="R915" i="16"/>
  <c r="B915" i="16" s="1"/>
  <c r="C915" i="16" s="1"/>
  <c r="R917" i="16"/>
  <c r="B917" i="16" s="1"/>
  <c r="C917" i="16" s="1"/>
  <c r="R919" i="16"/>
  <c r="B919" i="16" s="1"/>
  <c r="C919" i="16" s="1"/>
  <c r="R921" i="16"/>
  <c r="B921" i="16" s="1"/>
  <c r="C921" i="16" s="1"/>
  <c r="R923" i="16"/>
  <c r="B923" i="16" s="1"/>
  <c r="C923" i="16" s="1"/>
  <c r="R925" i="16"/>
  <c r="B925" i="16" s="1"/>
  <c r="C925" i="16" s="1"/>
  <c r="R927" i="16"/>
  <c r="B927" i="16" s="1"/>
  <c r="C927" i="16" s="1"/>
  <c r="R929" i="16"/>
  <c r="B929" i="16" s="1"/>
  <c r="C929" i="16" s="1"/>
  <c r="R931" i="16"/>
  <c r="B931" i="16" s="1"/>
  <c r="C931" i="16" s="1"/>
  <c r="R933" i="16"/>
  <c r="B933" i="16" s="1"/>
  <c r="C933" i="16" s="1"/>
  <c r="R935" i="16"/>
  <c r="B935" i="16" s="1"/>
  <c r="C935" i="16" s="1"/>
  <c r="R937" i="16"/>
  <c r="B937" i="16" s="1"/>
  <c r="C937" i="16" s="1"/>
  <c r="R939" i="16"/>
  <c r="B939" i="16" s="1"/>
  <c r="C939" i="16" s="1"/>
  <c r="R941" i="16"/>
  <c r="B941" i="16" s="1"/>
  <c r="C941" i="16" s="1"/>
  <c r="R943" i="16"/>
  <c r="B943" i="16" s="1"/>
  <c r="C943" i="16" s="1"/>
  <c r="R945" i="16"/>
  <c r="B945" i="16" s="1"/>
  <c r="C945" i="16" s="1"/>
  <c r="R947" i="16"/>
  <c r="B947" i="16" s="1"/>
  <c r="C947" i="16" s="1"/>
  <c r="R949" i="16"/>
  <c r="B949" i="16" s="1"/>
  <c r="C949" i="16" s="1"/>
  <c r="R951" i="16"/>
  <c r="B951" i="16" s="1"/>
  <c r="C951" i="16" s="1"/>
  <c r="R953" i="16"/>
  <c r="B953" i="16" s="1"/>
  <c r="C953" i="16" s="1"/>
  <c r="R955" i="16"/>
  <c r="B955" i="16" s="1"/>
  <c r="C955" i="16" s="1"/>
  <c r="R957" i="16"/>
  <c r="B957" i="16" s="1"/>
  <c r="C957" i="16" s="1"/>
  <c r="R959" i="16"/>
  <c r="B959" i="16" s="1"/>
  <c r="C959" i="16" s="1"/>
  <c r="R961" i="16"/>
  <c r="B961" i="16" s="1"/>
  <c r="C961" i="16" s="1"/>
  <c r="R963" i="16"/>
  <c r="B963" i="16" s="1"/>
  <c r="C963" i="16" s="1"/>
  <c r="R965" i="16"/>
  <c r="B965" i="16" s="1"/>
  <c r="C965" i="16" s="1"/>
  <c r="R967" i="16"/>
  <c r="B967" i="16" s="1"/>
  <c r="C967" i="16" s="1"/>
  <c r="R969" i="16"/>
  <c r="B969" i="16" s="1"/>
  <c r="C969" i="16" s="1"/>
  <c r="R971" i="16"/>
  <c r="B971" i="16" s="1"/>
  <c r="C971" i="16" s="1"/>
  <c r="R973" i="16"/>
  <c r="B973" i="16" s="1"/>
  <c r="C973" i="16" s="1"/>
  <c r="R975" i="16"/>
  <c r="B975" i="16" s="1"/>
  <c r="C975" i="16" s="1"/>
  <c r="R977" i="16"/>
  <c r="B977" i="16" s="1"/>
  <c r="C977" i="16" s="1"/>
  <c r="R979" i="16"/>
  <c r="B979" i="16" s="1"/>
  <c r="C979" i="16" s="1"/>
  <c r="R981" i="16"/>
  <c r="B981" i="16" s="1"/>
  <c r="C981" i="16" s="1"/>
  <c r="R983" i="16"/>
  <c r="B983" i="16" s="1"/>
  <c r="C983" i="16" s="1"/>
  <c r="R985" i="16"/>
  <c r="B985" i="16" s="1"/>
  <c r="C985" i="16" s="1"/>
  <c r="R987" i="16"/>
  <c r="B987" i="16" s="1"/>
  <c r="C987" i="16" s="1"/>
  <c r="R989" i="16"/>
  <c r="B989" i="16" s="1"/>
  <c r="C989" i="16" s="1"/>
  <c r="R991" i="16"/>
  <c r="B991" i="16" s="1"/>
  <c r="C991" i="16" s="1"/>
  <c r="R993" i="16"/>
  <c r="B993" i="16" s="1"/>
  <c r="C993" i="16" s="1"/>
  <c r="R995" i="16"/>
  <c r="B995" i="16" s="1"/>
  <c r="C995" i="16" s="1"/>
  <c r="R997" i="16"/>
  <c r="B997" i="16" s="1"/>
  <c r="C997" i="16" s="1"/>
  <c r="R999" i="16"/>
  <c r="B999" i="16" s="1"/>
  <c r="C999" i="16" s="1"/>
  <c r="R1001" i="16"/>
  <c r="B1001" i="16" s="1"/>
  <c r="C1001" i="16" s="1"/>
  <c r="R1003" i="16"/>
  <c r="B1003" i="16" s="1"/>
  <c r="C1003" i="16" s="1"/>
  <c r="R1005" i="16"/>
  <c r="B1005" i="16" s="1"/>
  <c r="C1005" i="16" s="1"/>
  <c r="R1007" i="16"/>
  <c r="B1007" i="16" s="1"/>
  <c r="C1007" i="16" s="1"/>
  <c r="R10" i="16"/>
  <c r="B10" i="16" s="1"/>
  <c r="C10" i="16" s="1"/>
  <c r="R14" i="16"/>
  <c r="B14" i="16" s="1"/>
  <c r="C14" i="16" s="1"/>
  <c r="R18" i="16"/>
  <c r="B18" i="16" s="1"/>
  <c r="C18" i="16" s="1"/>
  <c r="R22" i="16"/>
  <c r="B22" i="16" s="1"/>
  <c r="C22" i="16" s="1"/>
  <c r="R26" i="16"/>
  <c r="B26" i="16" s="1"/>
  <c r="C26" i="16" s="1"/>
  <c r="R30" i="16"/>
  <c r="B30" i="16" s="1"/>
  <c r="C30" i="16" s="1"/>
  <c r="R34" i="16"/>
  <c r="B34" i="16" s="1"/>
  <c r="C34" i="16" s="1"/>
  <c r="R38" i="16"/>
  <c r="B38" i="16" s="1"/>
  <c r="C38" i="16" s="1"/>
  <c r="R42" i="16"/>
  <c r="B42" i="16" s="1"/>
  <c r="C42" i="16" s="1"/>
  <c r="R46" i="16"/>
  <c r="B46" i="16" s="1"/>
  <c r="C46" i="16" s="1"/>
  <c r="R50" i="16"/>
  <c r="B50" i="16" s="1"/>
  <c r="C50" i="16" s="1"/>
  <c r="R55" i="16"/>
  <c r="B55" i="16" s="1"/>
  <c r="C55" i="16" s="1"/>
  <c r="R58" i="16"/>
  <c r="B58" i="16" s="1"/>
  <c r="C58" i="16" s="1"/>
  <c r="R63" i="16"/>
  <c r="B63" i="16" s="1"/>
  <c r="C63" i="16" s="1"/>
  <c r="R66" i="16"/>
  <c r="B66" i="16" s="1"/>
  <c r="C66" i="16" s="1"/>
  <c r="R71" i="16"/>
  <c r="B71" i="16" s="1"/>
  <c r="C71" i="16" s="1"/>
  <c r="R74" i="16"/>
  <c r="B74" i="16" s="1"/>
  <c r="C74" i="16" s="1"/>
  <c r="R79" i="16"/>
  <c r="B79" i="16" s="1"/>
  <c r="C79" i="16" s="1"/>
  <c r="R82" i="16"/>
  <c r="B82" i="16" s="1"/>
  <c r="C82" i="16" s="1"/>
  <c r="R87" i="16"/>
  <c r="B87" i="16" s="1"/>
  <c r="C87" i="16" s="1"/>
  <c r="R90" i="16"/>
  <c r="B90" i="16" s="1"/>
  <c r="C90" i="16" s="1"/>
  <c r="R95" i="16"/>
  <c r="B95" i="16" s="1"/>
  <c r="C95" i="16" s="1"/>
  <c r="R98" i="16"/>
  <c r="B98" i="16" s="1"/>
  <c r="C98" i="16" s="1"/>
  <c r="R103" i="16"/>
  <c r="B103" i="16" s="1"/>
  <c r="C103" i="16" s="1"/>
  <c r="R106" i="16"/>
  <c r="B106" i="16" s="1"/>
  <c r="C106" i="16" s="1"/>
  <c r="R111" i="16"/>
  <c r="B111" i="16" s="1"/>
  <c r="C111" i="16" s="1"/>
  <c r="R114" i="16"/>
  <c r="B114" i="16" s="1"/>
  <c r="C114" i="16" s="1"/>
  <c r="R119" i="16"/>
  <c r="B119" i="16" s="1"/>
  <c r="C119" i="16" s="1"/>
  <c r="R122" i="16"/>
  <c r="B122" i="16" s="1"/>
  <c r="C122" i="16" s="1"/>
  <c r="R127" i="16"/>
  <c r="B127" i="16" s="1"/>
  <c r="C127" i="16" s="1"/>
  <c r="R130" i="16"/>
  <c r="B130" i="16" s="1"/>
  <c r="C130" i="16" s="1"/>
  <c r="R135" i="16"/>
  <c r="B135" i="16" s="1"/>
  <c r="C135" i="16" s="1"/>
  <c r="R138" i="16"/>
  <c r="B138" i="16" s="1"/>
  <c r="C138" i="16" s="1"/>
  <c r="R143" i="16"/>
  <c r="B143" i="16" s="1"/>
  <c r="C143" i="16" s="1"/>
  <c r="R146" i="16"/>
  <c r="B146" i="16" s="1"/>
  <c r="C146" i="16" s="1"/>
  <c r="R151" i="16"/>
  <c r="B151" i="16" s="1"/>
  <c r="C151" i="16" s="1"/>
  <c r="R154" i="16"/>
  <c r="B154" i="16" s="1"/>
  <c r="C154" i="16" s="1"/>
  <c r="R159" i="16"/>
  <c r="B159" i="16" s="1"/>
  <c r="C159" i="16" s="1"/>
  <c r="R162" i="16"/>
  <c r="B162" i="16" s="1"/>
  <c r="C162" i="16" s="1"/>
  <c r="R164" i="16"/>
  <c r="B164" i="16" s="1"/>
  <c r="C164" i="16" s="1"/>
  <c r="R166" i="16"/>
  <c r="B166" i="16" s="1"/>
  <c r="C166" i="16" s="1"/>
  <c r="R168" i="16"/>
  <c r="B168" i="16" s="1"/>
  <c r="C168" i="16" s="1"/>
  <c r="R170" i="16"/>
  <c r="B170" i="16" s="1"/>
  <c r="C170" i="16" s="1"/>
  <c r="R172" i="16"/>
  <c r="B172" i="16" s="1"/>
  <c r="C172" i="16" s="1"/>
  <c r="R174" i="16"/>
  <c r="B174" i="16" s="1"/>
  <c r="C174" i="16" s="1"/>
  <c r="R176" i="16"/>
  <c r="B176" i="16" s="1"/>
  <c r="C176" i="16" s="1"/>
  <c r="R178" i="16"/>
  <c r="B178" i="16" s="1"/>
  <c r="C178" i="16" s="1"/>
  <c r="R180" i="16"/>
  <c r="B180" i="16" s="1"/>
  <c r="C180" i="16" s="1"/>
  <c r="R182" i="16"/>
  <c r="B182" i="16" s="1"/>
  <c r="C182" i="16" s="1"/>
  <c r="R184" i="16"/>
  <c r="B184" i="16" s="1"/>
  <c r="C184" i="16" s="1"/>
  <c r="R186" i="16"/>
  <c r="B186" i="16" s="1"/>
  <c r="C186" i="16" s="1"/>
  <c r="R188" i="16"/>
  <c r="B188" i="16" s="1"/>
  <c r="C188" i="16" s="1"/>
  <c r="R190" i="16"/>
  <c r="B190" i="16" s="1"/>
  <c r="C190" i="16" s="1"/>
  <c r="R192" i="16"/>
  <c r="B192" i="16" s="1"/>
  <c r="C192" i="16" s="1"/>
  <c r="R194" i="16"/>
  <c r="B194" i="16" s="1"/>
  <c r="C194" i="16" s="1"/>
  <c r="R196" i="16"/>
  <c r="B196" i="16" s="1"/>
  <c r="C196" i="16" s="1"/>
  <c r="R198" i="16"/>
  <c r="B198" i="16" s="1"/>
  <c r="C198" i="16" s="1"/>
  <c r="R200" i="16"/>
  <c r="B200" i="16" s="1"/>
  <c r="C200" i="16" s="1"/>
  <c r="R202" i="16"/>
  <c r="B202" i="16" s="1"/>
  <c r="C202" i="16" s="1"/>
  <c r="R204" i="16"/>
  <c r="B204" i="16" s="1"/>
  <c r="C204" i="16" s="1"/>
  <c r="R206" i="16"/>
  <c r="B206" i="16" s="1"/>
  <c r="C206" i="16" s="1"/>
  <c r="R208" i="16"/>
  <c r="B208" i="16" s="1"/>
  <c r="C208" i="16" s="1"/>
  <c r="R210" i="16"/>
  <c r="B210" i="16" s="1"/>
  <c r="C210" i="16" s="1"/>
  <c r="R212" i="16"/>
  <c r="B212" i="16" s="1"/>
  <c r="C212" i="16" s="1"/>
  <c r="R214" i="16"/>
  <c r="B214" i="16" s="1"/>
  <c r="C214" i="16" s="1"/>
  <c r="R216" i="16"/>
  <c r="B216" i="16" s="1"/>
  <c r="C216" i="16" s="1"/>
  <c r="R218" i="16"/>
  <c r="B218" i="16" s="1"/>
  <c r="C218" i="16" s="1"/>
  <c r="R220" i="16"/>
  <c r="B220" i="16" s="1"/>
  <c r="C220" i="16" s="1"/>
  <c r="R222" i="16"/>
  <c r="B222" i="16" s="1"/>
  <c r="C222" i="16" s="1"/>
  <c r="R224" i="16"/>
  <c r="B224" i="16" s="1"/>
  <c r="C224" i="16" s="1"/>
  <c r="R226" i="16"/>
  <c r="B226" i="16" s="1"/>
  <c r="C226" i="16" s="1"/>
  <c r="R228" i="16"/>
  <c r="B228" i="16" s="1"/>
  <c r="C228" i="16" s="1"/>
  <c r="R230" i="16"/>
  <c r="B230" i="16" s="1"/>
  <c r="C230" i="16" s="1"/>
  <c r="R232" i="16"/>
  <c r="B232" i="16" s="1"/>
  <c r="C232" i="16" s="1"/>
  <c r="R234" i="16"/>
  <c r="B234" i="16" s="1"/>
  <c r="C234" i="16" s="1"/>
  <c r="R236" i="16"/>
  <c r="B236" i="16" s="1"/>
  <c r="C236" i="16" s="1"/>
  <c r="R238" i="16"/>
  <c r="B238" i="16" s="1"/>
  <c r="C238" i="16" s="1"/>
  <c r="R240" i="16"/>
  <c r="B240" i="16" s="1"/>
  <c r="C240" i="16" s="1"/>
  <c r="R242" i="16"/>
  <c r="B242" i="16" s="1"/>
  <c r="C242" i="16" s="1"/>
  <c r="R244" i="16"/>
  <c r="B244" i="16" s="1"/>
  <c r="C244" i="16" s="1"/>
  <c r="R246" i="16"/>
  <c r="B246" i="16" s="1"/>
  <c r="C246" i="16" s="1"/>
  <c r="R248" i="16"/>
  <c r="B248" i="16" s="1"/>
  <c r="C248" i="16" s="1"/>
  <c r="R250" i="16"/>
  <c r="B250" i="16" s="1"/>
  <c r="C250" i="16" s="1"/>
  <c r="R252" i="16"/>
  <c r="B252" i="16" s="1"/>
  <c r="C252" i="16" s="1"/>
  <c r="R254" i="16"/>
  <c r="B254" i="16" s="1"/>
  <c r="C254" i="16" s="1"/>
  <c r="R256" i="16"/>
  <c r="B256" i="16" s="1"/>
  <c r="C256" i="16" s="1"/>
  <c r="R258" i="16"/>
  <c r="B258" i="16" s="1"/>
  <c r="C258" i="16" s="1"/>
  <c r="R260" i="16"/>
  <c r="B260" i="16" s="1"/>
  <c r="C260" i="16" s="1"/>
  <c r="R262" i="16"/>
  <c r="B262" i="16" s="1"/>
  <c r="C262" i="16" s="1"/>
  <c r="R264" i="16"/>
  <c r="B264" i="16" s="1"/>
  <c r="C264" i="16" s="1"/>
  <c r="R266" i="16"/>
  <c r="B266" i="16" s="1"/>
  <c r="C266" i="16" s="1"/>
  <c r="R268" i="16"/>
  <c r="B268" i="16" s="1"/>
  <c r="C268" i="16" s="1"/>
  <c r="R270" i="16"/>
  <c r="B270" i="16" s="1"/>
  <c r="C270" i="16" s="1"/>
  <c r="R272" i="16"/>
  <c r="B272" i="16" s="1"/>
  <c r="C272" i="16" s="1"/>
  <c r="R274" i="16"/>
  <c r="B274" i="16" s="1"/>
  <c r="C274" i="16" s="1"/>
  <c r="R276" i="16"/>
  <c r="B276" i="16" s="1"/>
  <c r="C276" i="16" s="1"/>
  <c r="R278" i="16"/>
  <c r="B278" i="16" s="1"/>
  <c r="C278" i="16" s="1"/>
  <c r="R280" i="16"/>
  <c r="B280" i="16" s="1"/>
  <c r="C280" i="16" s="1"/>
  <c r="R282" i="16"/>
  <c r="B282" i="16" s="1"/>
  <c r="C282" i="16" s="1"/>
  <c r="R284" i="16"/>
  <c r="B284" i="16" s="1"/>
  <c r="C284" i="16" s="1"/>
  <c r="R286" i="16"/>
  <c r="B286" i="16" s="1"/>
  <c r="C286" i="16" s="1"/>
  <c r="R288" i="16"/>
  <c r="B288" i="16" s="1"/>
  <c r="C288" i="16" s="1"/>
  <c r="R290" i="16"/>
  <c r="B290" i="16" s="1"/>
  <c r="C290" i="16" s="1"/>
  <c r="R292" i="16"/>
  <c r="B292" i="16" s="1"/>
  <c r="C292" i="16" s="1"/>
  <c r="R294" i="16"/>
  <c r="B294" i="16" s="1"/>
  <c r="C294" i="16" s="1"/>
  <c r="R296" i="16"/>
  <c r="B296" i="16" s="1"/>
  <c r="C296" i="16" s="1"/>
  <c r="R298" i="16"/>
  <c r="B298" i="16" s="1"/>
  <c r="C298" i="16" s="1"/>
  <c r="R300" i="16"/>
  <c r="B300" i="16" s="1"/>
  <c r="C300" i="16" s="1"/>
  <c r="R302" i="16"/>
  <c r="B302" i="16" s="1"/>
  <c r="C302" i="16" s="1"/>
  <c r="R304" i="16"/>
  <c r="B304" i="16" s="1"/>
  <c r="C304" i="16" s="1"/>
  <c r="R306" i="16"/>
  <c r="B306" i="16" s="1"/>
  <c r="C306" i="16" s="1"/>
  <c r="R308" i="16"/>
  <c r="B308" i="16" s="1"/>
  <c r="C308" i="16" s="1"/>
  <c r="R310" i="16"/>
  <c r="B310" i="16" s="1"/>
  <c r="C310" i="16" s="1"/>
  <c r="R312" i="16"/>
  <c r="B312" i="16" s="1"/>
  <c r="C312" i="16" s="1"/>
  <c r="R314" i="16"/>
  <c r="B314" i="16" s="1"/>
  <c r="C314" i="16" s="1"/>
  <c r="R316" i="16"/>
  <c r="B316" i="16" s="1"/>
  <c r="C316" i="16" s="1"/>
  <c r="R318" i="16"/>
  <c r="B318" i="16" s="1"/>
  <c r="C318" i="16" s="1"/>
  <c r="R320" i="16"/>
  <c r="B320" i="16" s="1"/>
  <c r="C320" i="16" s="1"/>
  <c r="R322" i="16"/>
  <c r="B322" i="16" s="1"/>
  <c r="C322" i="16" s="1"/>
  <c r="R324" i="16"/>
  <c r="B324" i="16" s="1"/>
  <c r="C324" i="16" s="1"/>
  <c r="R326" i="16"/>
  <c r="B326" i="16" s="1"/>
  <c r="C326" i="16" s="1"/>
  <c r="R328" i="16"/>
  <c r="B328" i="16" s="1"/>
  <c r="C328" i="16" s="1"/>
  <c r="R330" i="16"/>
  <c r="B330" i="16" s="1"/>
  <c r="C330" i="16" s="1"/>
  <c r="R332" i="16"/>
  <c r="B332" i="16" s="1"/>
  <c r="C332" i="16" s="1"/>
  <c r="R334" i="16"/>
  <c r="B334" i="16" s="1"/>
  <c r="C334" i="16" s="1"/>
  <c r="R336" i="16"/>
  <c r="B336" i="16" s="1"/>
  <c r="C336" i="16" s="1"/>
  <c r="R338" i="16"/>
  <c r="B338" i="16" s="1"/>
  <c r="C338" i="16" s="1"/>
  <c r="R340" i="16"/>
  <c r="B340" i="16" s="1"/>
  <c r="C340" i="16" s="1"/>
  <c r="R342" i="16"/>
  <c r="B342" i="16" s="1"/>
  <c r="C342" i="16" s="1"/>
  <c r="R344" i="16"/>
  <c r="B344" i="16" s="1"/>
  <c r="C344" i="16" s="1"/>
  <c r="R346" i="16"/>
  <c r="B346" i="16" s="1"/>
  <c r="C346" i="16" s="1"/>
  <c r="R348" i="16"/>
  <c r="B348" i="16" s="1"/>
  <c r="C348" i="16" s="1"/>
  <c r="R350" i="16"/>
  <c r="B350" i="16" s="1"/>
  <c r="C350" i="16" s="1"/>
  <c r="R352" i="16"/>
  <c r="B352" i="16" s="1"/>
  <c r="C352" i="16" s="1"/>
  <c r="R354" i="16"/>
  <c r="B354" i="16" s="1"/>
  <c r="C354" i="16" s="1"/>
  <c r="R356" i="16"/>
  <c r="B356" i="16" s="1"/>
  <c r="C356" i="16" s="1"/>
  <c r="R358" i="16"/>
  <c r="B358" i="16" s="1"/>
  <c r="C358" i="16" s="1"/>
  <c r="R360" i="16"/>
  <c r="B360" i="16" s="1"/>
  <c r="C360" i="16" s="1"/>
  <c r="R362" i="16"/>
  <c r="B362" i="16" s="1"/>
  <c r="C362" i="16" s="1"/>
  <c r="R364" i="16"/>
  <c r="B364" i="16" s="1"/>
  <c r="C364" i="16" s="1"/>
  <c r="R366" i="16"/>
  <c r="B366" i="16" s="1"/>
  <c r="C366" i="16" s="1"/>
  <c r="R368" i="16"/>
  <c r="B368" i="16" s="1"/>
  <c r="C368" i="16" s="1"/>
  <c r="R370" i="16"/>
  <c r="B370" i="16" s="1"/>
  <c r="C370" i="16" s="1"/>
  <c r="R372" i="16"/>
  <c r="B372" i="16" s="1"/>
  <c r="C372" i="16" s="1"/>
  <c r="R374" i="16"/>
  <c r="B374" i="16" s="1"/>
  <c r="C374" i="16" s="1"/>
  <c r="R376" i="16"/>
  <c r="B376" i="16" s="1"/>
  <c r="C376" i="16" s="1"/>
  <c r="R378" i="16"/>
  <c r="B378" i="16" s="1"/>
  <c r="C378" i="16" s="1"/>
  <c r="R380" i="16"/>
  <c r="B380" i="16" s="1"/>
  <c r="C380" i="16" s="1"/>
  <c r="R382" i="16"/>
  <c r="B382" i="16" s="1"/>
  <c r="C382" i="16" s="1"/>
  <c r="R384" i="16"/>
  <c r="B384" i="16" s="1"/>
  <c r="C384" i="16" s="1"/>
  <c r="R386" i="16"/>
  <c r="B386" i="16" s="1"/>
  <c r="C386" i="16" s="1"/>
  <c r="R388" i="16"/>
  <c r="B388" i="16" s="1"/>
  <c r="C388" i="16" s="1"/>
  <c r="R390" i="16"/>
  <c r="B390" i="16" s="1"/>
  <c r="C390" i="16" s="1"/>
  <c r="R392" i="16"/>
  <c r="B392" i="16" s="1"/>
  <c r="C392" i="16" s="1"/>
  <c r="R394" i="16"/>
  <c r="B394" i="16" s="1"/>
  <c r="C394" i="16" s="1"/>
  <c r="R396" i="16"/>
  <c r="B396" i="16" s="1"/>
  <c r="C396" i="16" s="1"/>
  <c r="R398" i="16"/>
  <c r="B398" i="16" s="1"/>
  <c r="C398" i="16" s="1"/>
  <c r="R400" i="16"/>
  <c r="B400" i="16" s="1"/>
  <c r="C400" i="16" s="1"/>
  <c r="R402" i="16"/>
  <c r="B402" i="16" s="1"/>
  <c r="C402" i="16" s="1"/>
  <c r="R404" i="16"/>
  <c r="B404" i="16" s="1"/>
  <c r="C404" i="16" s="1"/>
  <c r="R406" i="16"/>
  <c r="B406" i="16" s="1"/>
  <c r="C406" i="16" s="1"/>
  <c r="R408" i="16"/>
  <c r="B408" i="16" s="1"/>
  <c r="C408" i="16" s="1"/>
  <c r="R410" i="16"/>
  <c r="B410" i="16" s="1"/>
  <c r="C410" i="16" s="1"/>
  <c r="R412" i="16"/>
  <c r="B412" i="16" s="1"/>
  <c r="C412" i="16" s="1"/>
  <c r="R414" i="16"/>
  <c r="B414" i="16" s="1"/>
  <c r="C414" i="16" s="1"/>
  <c r="R416" i="16"/>
  <c r="B416" i="16" s="1"/>
  <c r="C416" i="16" s="1"/>
  <c r="R418" i="16"/>
  <c r="B418" i="16" s="1"/>
  <c r="C418" i="16" s="1"/>
  <c r="R420" i="16"/>
  <c r="B420" i="16" s="1"/>
  <c r="C420" i="16" s="1"/>
  <c r="R422" i="16"/>
  <c r="B422" i="16" s="1"/>
  <c r="C422" i="16" s="1"/>
  <c r="R424" i="16"/>
  <c r="B424" i="16" s="1"/>
  <c r="C424" i="16" s="1"/>
  <c r="R426" i="16"/>
  <c r="B426" i="16" s="1"/>
  <c r="C426" i="16" s="1"/>
  <c r="R428" i="16"/>
  <c r="B428" i="16" s="1"/>
  <c r="C428" i="16" s="1"/>
  <c r="R430" i="16"/>
  <c r="B430" i="16" s="1"/>
  <c r="C430" i="16" s="1"/>
  <c r="R432" i="16"/>
  <c r="B432" i="16" s="1"/>
  <c r="C432" i="16" s="1"/>
  <c r="R434" i="16"/>
  <c r="B434" i="16" s="1"/>
  <c r="C434" i="16" s="1"/>
  <c r="R436" i="16"/>
  <c r="B436" i="16" s="1"/>
  <c r="C436" i="16" s="1"/>
  <c r="R438" i="16"/>
  <c r="B438" i="16" s="1"/>
  <c r="C438" i="16" s="1"/>
  <c r="R440" i="16"/>
  <c r="B440" i="16" s="1"/>
  <c r="C440" i="16" s="1"/>
  <c r="R442" i="16"/>
  <c r="B442" i="16" s="1"/>
  <c r="C442" i="16" s="1"/>
  <c r="R444" i="16"/>
  <c r="B444" i="16" s="1"/>
  <c r="C444" i="16" s="1"/>
  <c r="R446" i="16"/>
  <c r="B446" i="16" s="1"/>
  <c r="C446" i="16" s="1"/>
  <c r="R448" i="16"/>
  <c r="B448" i="16" s="1"/>
  <c r="C448" i="16" s="1"/>
  <c r="R450" i="16"/>
  <c r="B450" i="16" s="1"/>
  <c r="C450" i="16" s="1"/>
  <c r="R452" i="16"/>
  <c r="B452" i="16" s="1"/>
  <c r="C452" i="16" s="1"/>
  <c r="R454" i="16"/>
  <c r="B454" i="16" s="1"/>
  <c r="C454" i="16" s="1"/>
  <c r="R456" i="16"/>
  <c r="B456" i="16" s="1"/>
  <c r="C456" i="16" s="1"/>
  <c r="R458" i="16"/>
  <c r="B458" i="16" s="1"/>
  <c r="C458" i="16" s="1"/>
  <c r="R460" i="16"/>
  <c r="B460" i="16" s="1"/>
  <c r="C460" i="16" s="1"/>
  <c r="R462" i="16"/>
  <c r="B462" i="16" s="1"/>
  <c r="C462" i="16" s="1"/>
  <c r="R464" i="16"/>
  <c r="B464" i="16" s="1"/>
  <c r="C464" i="16" s="1"/>
  <c r="R466" i="16"/>
  <c r="B466" i="16" s="1"/>
  <c r="C466" i="16" s="1"/>
  <c r="R468" i="16"/>
  <c r="B468" i="16" s="1"/>
  <c r="C468" i="16" s="1"/>
  <c r="R470" i="16"/>
  <c r="B470" i="16" s="1"/>
  <c r="C470" i="16" s="1"/>
  <c r="R472" i="16"/>
  <c r="B472" i="16" s="1"/>
  <c r="C472" i="16" s="1"/>
  <c r="R474" i="16"/>
  <c r="B474" i="16" s="1"/>
  <c r="C474" i="16" s="1"/>
  <c r="R476" i="16"/>
  <c r="B476" i="16" s="1"/>
  <c r="C476" i="16" s="1"/>
  <c r="R478" i="16"/>
  <c r="B478" i="16" s="1"/>
  <c r="C478" i="16" s="1"/>
  <c r="R480" i="16"/>
  <c r="B480" i="16" s="1"/>
  <c r="C480" i="16" s="1"/>
  <c r="R482" i="16"/>
  <c r="B482" i="16" s="1"/>
  <c r="C482" i="16" s="1"/>
  <c r="R484" i="16"/>
  <c r="B484" i="16" s="1"/>
  <c r="C484" i="16" s="1"/>
  <c r="R486" i="16"/>
  <c r="B486" i="16" s="1"/>
  <c r="C486" i="16" s="1"/>
  <c r="R488" i="16"/>
  <c r="B488" i="16" s="1"/>
  <c r="C488" i="16" s="1"/>
  <c r="R490" i="16"/>
  <c r="B490" i="16" s="1"/>
  <c r="C490" i="16" s="1"/>
  <c r="R492" i="16"/>
  <c r="B492" i="16" s="1"/>
  <c r="C492" i="16" s="1"/>
  <c r="R494" i="16"/>
  <c r="B494" i="16" s="1"/>
  <c r="C494" i="16" s="1"/>
  <c r="R496" i="16"/>
  <c r="B496" i="16" s="1"/>
  <c r="C496" i="16" s="1"/>
  <c r="R498" i="16"/>
  <c r="B498" i="16" s="1"/>
  <c r="C498" i="16" s="1"/>
  <c r="R500" i="16"/>
  <c r="B500" i="16" s="1"/>
  <c r="C500" i="16" s="1"/>
  <c r="R502" i="16"/>
  <c r="B502" i="16" s="1"/>
  <c r="C502" i="16" s="1"/>
  <c r="R504" i="16"/>
  <c r="B504" i="16" s="1"/>
  <c r="C504" i="16" s="1"/>
  <c r="R506" i="16"/>
  <c r="B506" i="16" s="1"/>
  <c r="C506" i="16" s="1"/>
  <c r="R508" i="16"/>
  <c r="B508" i="16" s="1"/>
  <c r="C508" i="16" s="1"/>
  <c r="R510" i="16"/>
  <c r="B510" i="16" s="1"/>
  <c r="C510" i="16" s="1"/>
  <c r="R512" i="16"/>
  <c r="B512" i="16" s="1"/>
  <c r="C512" i="16" s="1"/>
  <c r="R514" i="16"/>
  <c r="B514" i="16" s="1"/>
  <c r="C514" i="16" s="1"/>
  <c r="R516" i="16"/>
  <c r="B516" i="16" s="1"/>
  <c r="C516" i="16" s="1"/>
  <c r="R518" i="16"/>
  <c r="B518" i="16" s="1"/>
  <c r="C518" i="16" s="1"/>
  <c r="R520" i="16"/>
  <c r="B520" i="16" s="1"/>
  <c r="C520" i="16" s="1"/>
  <c r="R522" i="16"/>
  <c r="B522" i="16" s="1"/>
  <c r="C522" i="16" s="1"/>
  <c r="R524" i="16"/>
  <c r="B524" i="16" s="1"/>
  <c r="C524" i="16" s="1"/>
  <c r="R526" i="16"/>
  <c r="B526" i="16" s="1"/>
  <c r="C526" i="16" s="1"/>
  <c r="R528" i="16"/>
  <c r="B528" i="16" s="1"/>
  <c r="C528" i="16" s="1"/>
  <c r="R530" i="16"/>
  <c r="B530" i="16" s="1"/>
  <c r="C530" i="16" s="1"/>
  <c r="R532" i="16"/>
  <c r="B532" i="16" s="1"/>
  <c r="C532" i="16" s="1"/>
  <c r="R534" i="16"/>
  <c r="B534" i="16" s="1"/>
  <c r="C534" i="16" s="1"/>
  <c r="R536" i="16"/>
  <c r="B536" i="16" s="1"/>
  <c r="C536" i="16" s="1"/>
  <c r="R538" i="16"/>
  <c r="B538" i="16" s="1"/>
  <c r="C538" i="16" s="1"/>
  <c r="R540" i="16"/>
  <c r="B540" i="16" s="1"/>
  <c r="C540" i="16" s="1"/>
  <c r="R542" i="16"/>
  <c r="B542" i="16" s="1"/>
  <c r="C542" i="16" s="1"/>
  <c r="R544" i="16"/>
  <c r="B544" i="16" s="1"/>
  <c r="C544" i="16" s="1"/>
  <c r="R546" i="16"/>
  <c r="B546" i="16" s="1"/>
  <c r="C546" i="16" s="1"/>
  <c r="R548" i="16"/>
  <c r="B548" i="16" s="1"/>
  <c r="C548" i="16" s="1"/>
  <c r="R550" i="16"/>
  <c r="B550" i="16" s="1"/>
  <c r="C550" i="16" s="1"/>
  <c r="R552" i="16"/>
  <c r="B552" i="16" s="1"/>
  <c r="C552" i="16" s="1"/>
  <c r="R554" i="16"/>
  <c r="B554" i="16" s="1"/>
  <c r="C554" i="16" s="1"/>
  <c r="R556" i="16"/>
  <c r="B556" i="16" s="1"/>
  <c r="C556" i="16" s="1"/>
  <c r="R558" i="16"/>
  <c r="B558" i="16" s="1"/>
  <c r="C558" i="16" s="1"/>
  <c r="R560" i="16"/>
  <c r="B560" i="16" s="1"/>
  <c r="C560" i="16" s="1"/>
  <c r="R562" i="16"/>
  <c r="B562" i="16" s="1"/>
  <c r="C562" i="16" s="1"/>
  <c r="R564" i="16"/>
  <c r="B564" i="16" s="1"/>
  <c r="C564" i="16" s="1"/>
  <c r="R566" i="16"/>
  <c r="B566" i="16" s="1"/>
  <c r="C566" i="16" s="1"/>
  <c r="R568" i="16"/>
  <c r="B568" i="16" s="1"/>
  <c r="C568" i="16" s="1"/>
  <c r="R570" i="16"/>
  <c r="B570" i="16" s="1"/>
  <c r="C570" i="16" s="1"/>
  <c r="R572" i="16"/>
  <c r="B572" i="16" s="1"/>
  <c r="C572" i="16" s="1"/>
  <c r="R574" i="16"/>
  <c r="B574" i="16" s="1"/>
  <c r="C574" i="16" s="1"/>
  <c r="R576" i="16"/>
  <c r="B576" i="16" s="1"/>
  <c r="C576" i="16" s="1"/>
  <c r="R578" i="16"/>
  <c r="B578" i="16" s="1"/>
  <c r="C578" i="16" s="1"/>
  <c r="R580" i="16"/>
  <c r="B580" i="16" s="1"/>
  <c r="C580" i="16" s="1"/>
  <c r="R582" i="16"/>
  <c r="B582" i="16" s="1"/>
  <c r="C582" i="16" s="1"/>
  <c r="R584" i="16"/>
  <c r="B584" i="16" s="1"/>
  <c r="C584" i="16" s="1"/>
  <c r="R586" i="16"/>
  <c r="B586" i="16" s="1"/>
  <c r="C586" i="16" s="1"/>
  <c r="R588" i="16"/>
  <c r="B588" i="16" s="1"/>
  <c r="C588" i="16" s="1"/>
  <c r="R590" i="16"/>
  <c r="B590" i="16" s="1"/>
  <c r="C590" i="16" s="1"/>
  <c r="R592" i="16"/>
  <c r="B592" i="16" s="1"/>
  <c r="C592" i="16" s="1"/>
  <c r="R594" i="16"/>
  <c r="B594" i="16" s="1"/>
  <c r="C594" i="16" s="1"/>
  <c r="R596" i="16"/>
  <c r="B596" i="16" s="1"/>
  <c r="C596" i="16" s="1"/>
  <c r="R598" i="16"/>
  <c r="B598" i="16" s="1"/>
  <c r="C598" i="16" s="1"/>
  <c r="R600" i="16"/>
  <c r="B600" i="16" s="1"/>
  <c r="C600" i="16" s="1"/>
  <c r="R602" i="16"/>
  <c r="B602" i="16" s="1"/>
  <c r="C602" i="16" s="1"/>
  <c r="R604" i="16"/>
  <c r="B604" i="16" s="1"/>
  <c r="C604" i="16" s="1"/>
  <c r="R606" i="16"/>
  <c r="B606" i="16" s="1"/>
  <c r="C606" i="16" s="1"/>
  <c r="R608" i="16"/>
  <c r="B608" i="16" s="1"/>
  <c r="C608" i="16" s="1"/>
  <c r="R610" i="16"/>
  <c r="B610" i="16" s="1"/>
  <c r="C610" i="16" s="1"/>
  <c r="R612" i="16"/>
  <c r="B612" i="16" s="1"/>
  <c r="C612" i="16" s="1"/>
  <c r="R614" i="16"/>
  <c r="B614" i="16" s="1"/>
  <c r="C614" i="16" s="1"/>
  <c r="R616" i="16"/>
  <c r="B616" i="16" s="1"/>
  <c r="C616" i="16" s="1"/>
  <c r="R618" i="16"/>
  <c r="B618" i="16" s="1"/>
  <c r="C618" i="16" s="1"/>
  <c r="R620" i="16"/>
  <c r="B620" i="16" s="1"/>
  <c r="C620" i="16" s="1"/>
  <c r="R622" i="16"/>
  <c r="B622" i="16" s="1"/>
  <c r="C622" i="16" s="1"/>
  <c r="R624" i="16"/>
  <c r="B624" i="16" s="1"/>
  <c r="C624" i="16" s="1"/>
  <c r="R626" i="16"/>
  <c r="B626" i="16" s="1"/>
  <c r="C626" i="16" s="1"/>
  <c r="R628" i="16"/>
  <c r="B628" i="16" s="1"/>
  <c r="C628" i="16" s="1"/>
  <c r="R630" i="16"/>
  <c r="B630" i="16" s="1"/>
  <c r="C630" i="16" s="1"/>
  <c r="R632" i="16"/>
  <c r="B632" i="16" s="1"/>
  <c r="C632" i="16" s="1"/>
  <c r="R634" i="16"/>
  <c r="B634" i="16" s="1"/>
  <c r="C634" i="16" s="1"/>
  <c r="R636" i="16"/>
  <c r="B636" i="16" s="1"/>
  <c r="C636" i="16" s="1"/>
  <c r="R638" i="16"/>
  <c r="B638" i="16" s="1"/>
  <c r="C638" i="16" s="1"/>
  <c r="R640" i="16"/>
  <c r="B640" i="16" s="1"/>
  <c r="C640" i="16" s="1"/>
  <c r="R642" i="16"/>
  <c r="B642" i="16" s="1"/>
  <c r="C642" i="16" s="1"/>
  <c r="R644" i="16"/>
  <c r="B644" i="16" s="1"/>
  <c r="C644" i="16" s="1"/>
  <c r="R646" i="16"/>
  <c r="B646" i="16" s="1"/>
  <c r="C646" i="16" s="1"/>
  <c r="R648" i="16"/>
  <c r="B648" i="16" s="1"/>
  <c r="C648" i="16" s="1"/>
  <c r="R650" i="16"/>
  <c r="B650" i="16" s="1"/>
  <c r="C650" i="16" s="1"/>
  <c r="R652" i="16"/>
  <c r="B652" i="16" s="1"/>
  <c r="C652" i="16" s="1"/>
  <c r="R654" i="16"/>
  <c r="B654" i="16" s="1"/>
  <c r="C654" i="16" s="1"/>
  <c r="R656" i="16"/>
  <c r="B656" i="16" s="1"/>
  <c r="C656" i="16" s="1"/>
  <c r="R658" i="16"/>
  <c r="B658" i="16" s="1"/>
  <c r="C658" i="16" s="1"/>
  <c r="R660" i="16"/>
  <c r="B660" i="16" s="1"/>
  <c r="C660" i="16" s="1"/>
  <c r="R662" i="16"/>
  <c r="B662" i="16" s="1"/>
  <c r="C662" i="16" s="1"/>
  <c r="R664" i="16"/>
  <c r="B664" i="16" s="1"/>
  <c r="C664" i="16" s="1"/>
  <c r="R666" i="16"/>
  <c r="B666" i="16" s="1"/>
  <c r="C666" i="16" s="1"/>
  <c r="R668" i="16"/>
  <c r="B668" i="16" s="1"/>
  <c r="C668" i="16" s="1"/>
  <c r="R670" i="16"/>
  <c r="B670" i="16" s="1"/>
  <c r="C670" i="16" s="1"/>
  <c r="R672" i="16"/>
  <c r="B672" i="16" s="1"/>
  <c r="C672" i="16" s="1"/>
  <c r="R674" i="16"/>
  <c r="B674" i="16" s="1"/>
  <c r="C674" i="16" s="1"/>
  <c r="R676" i="16"/>
  <c r="B676" i="16" s="1"/>
  <c r="C676" i="16" s="1"/>
  <c r="R678" i="16"/>
  <c r="B678" i="16" s="1"/>
  <c r="C678" i="16" s="1"/>
  <c r="R680" i="16"/>
  <c r="B680" i="16" s="1"/>
  <c r="C680" i="16" s="1"/>
  <c r="R682" i="16"/>
  <c r="B682" i="16" s="1"/>
  <c r="C682" i="16" s="1"/>
  <c r="R684" i="16"/>
  <c r="B684" i="16" s="1"/>
  <c r="C684" i="16" s="1"/>
  <c r="R686" i="16"/>
  <c r="B686" i="16" s="1"/>
  <c r="C686" i="16" s="1"/>
  <c r="R688" i="16"/>
  <c r="B688" i="16" s="1"/>
  <c r="C688" i="16" s="1"/>
  <c r="R690" i="16"/>
  <c r="B690" i="16" s="1"/>
  <c r="C690" i="16" s="1"/>
  <c r="R692" i="16"/>
  <c r="B692" i="16" s="1"/>
  <c r="C692" i="16" s="1"/>
  <c r="R694" i="16"/>
  <c r="B694" i="16" s="1"/>
  <c r="C694" i="16" s="1"/>
  <c r="R696" i="16"/>
  <c r="B696" i="16" s="1"/>
  <c r="C696" i="16" s="1"/>
  <c r="R698" i="16"/>
  <c r="B698" i="16" s="1"/>
  <c r="C698" i="16" s="1"/>
  <c r="R700" i="16"/>
  <c r="B700" i="16" s="1"/>
  <c r="C700" i="16" s="1"/>
  <c r="R702" i="16"/>
  <c r="B702" i="16" s="1"/>
  <c r="C702" i="16" s="1"/>
  <c r="R704" i="16"/>
  <c r="B704" i="16" s="1"/>
  <c r="C704" i="16" s="1"/>
  <c r="R706" i="16"/>
  <c r="B706" i="16" s="1"/>
  <c r="C706" i="16" s="1"/>
  <c r="R708" i="16"/>
  <c r="B708" i="16" s="1"/>
  <c r="C708" i="16" s="1"/>
  <c r="R710" i="16"/>
  <c r="B710" i="16" s="1"/>
  <c r="C710" i="16" s="1"/>
  <c r="R712" i="16"/>
  <c r="B712" i="16" s="1"/>
  <c r="C712" i="16" s="1"/>
  <c r="R714" i="16"/>
  <c r="B714" i="16" s="1"/>
  <c r="C714" i="16" s="1"/>
  <c r="R716" i="16"/>
  <c r="B716" i="16" s="1"/>
  <c r="C716" i="16" s="1"/>
  <c r="R718" i="16"/>
  <c r="B718" i="16" s="1"/>
  <c r="C718" i="16" s="1"/>
  <c r="R720" i="16"/>
  <c r="B720" i="16" s="1"/>
  <c r="C720" i="16" s="1"/>
  <c r="R722" i="16"/>
  <c r="B722" i="16" s="1"/>
  <c r="C722" i="16" s="1"/>
  <c r="R724" i="16"/>
  <c r="B724" i="16" s="1"/>
  <c r="C724" i="16" s="1"/>
  <c r="R726" i="16"/>
  <c r="B726" i="16" s="1"/>
  <c r="C726" i="16" s="1"/>
  <c r="R728" i="16"/>
  <c r="B728" i="16" s="1"/>
  <c r="C728" i="16" s="1"/>
  <c r="R730" i="16"/>
  <c r="B730" i="16" s="1"/>
  <c r="C730" i="16" s="1"/>
  <c r="R732" i="16"/>
  <c r="B732" i="16" s="1"/>
  <c r="C732" i="16" s="1"/>
  <c r="R734" i="16"/>
  <c r="B734" i="16" s="1"/>
  <c r="C734" i="16" s="1"/>
  <c r="R736" i="16"/>
  <c r="B736" i="16" s="1"/>
  <c r="C736" i="16" s="1"/>
  <c r="R738" i="16"/>
  <c r="B738" i="16" s="1"/>
  <c r="C738" i="16" s="1"/>
  <c r="R740" i="16"/>
  <c r="B740" i="16" s="1"/>
  <c r="C740" i="16" s="1"/>
  <c r="R742" i="16"/>
  <c r="B742" i="16" s="1"/>
  <c r="C742" i="16" s="1"/>
  <c r="R744" i="16"/>
  <c r="B744" i="16" s="1"/>
  <c r="C744" i="16" s="1"/>
  <c r="R746" i="16"/>
  <c r="B746" i="16" s="1"/>
  <c r="C746" i="16" s="1"/>
  <c r="R748" i="16"/>
  <c r="B748" i="16" s="1"/>
  <c r="C748" i="16" s="1"/>
  <c r="R750" i="16"/>
  <c r="B750" i="16" s="1"/>
  <c r="C750" i="16" s="1"/>
  <c r="R752" i="16"/>
  <c r="B752" i="16" s="1"/>
  <c r="C752" i="16" s="1"/>
  <c r="R754" i="16"/>
  <c r="B754" i="16" s="1"/>
  <c r="C754" i="16" s="1"/>
  <c r="R756" i="16"/>
  <c r="B756" i="16" s="1"/>
  <c r="C756" i="16" s="1"/>
  <c r="R758" i="16"/>
  <c r="B758" i="16" s="1"/>
  <c r="C758" i="16" s="1"/>
  <c r="R760" i="16"/>
  <c r="B760" i="16" s="1"/>
  <c r="C760" i="16" s="1"/>
  <c r="R762" i="16"/>
  <c r="B762" i="16" s="1"/>
  <c r="C762" i="16" s="1"/>
  <c r="R764" i="16"/>
  <c r="B764" i="16" s="1"/>
  <c r="C764" i="16" s="1"/>
  <c r="R766" i="16"/>
  <c r="B766" i="16" s="1"/>
  <c r="C766" i="16" s="1"/>
  <c r="R768" i="16"/>
  <c r="B768" i="16" s="1"/>
  <c r="C768" i="16" s="1"/>
  <c r="R770" i="16"/>
  <c r="B770" i="16" s="1"/>
  <c r="C770" i="16" s="1"/>
  <c r="R772" i="16"/>
  <c r="B772" i="16" s="1"/>
  <c r="C772" i="16" s="1"/>
  <c r="R774" i="16"/>
  <c r="B774" i="16" s="1"/>
  <c r="C774" i="16" s="1"/>
  <c r="R776" i="16"/>
  <c r="B776" i="16" s="1"/>
  <c r="C776" i="16" s="1"/>
  <c r="R778" i="16"/>
  <c r="B778" i="16" s="1"/>
  <c r="C778" i="16" s="1"/>
  <c r="R780" i="16"/>
  <c r="B780" i="16" s="1"/>
  <c r="C780" i="16" s="1"/>
  <c r="R782" i="16"/>
  <c r="B782" i="16" s="1"/>
  <c r="C782" i="16" s="1"/>
  <c r="R784" i="16"/>
  <c r="B784" i="16" s="1"/>
  <c r="C784" i="16" s="1"/>
  <c r="R786" i="16"/>
  <c r="B786" i="16" s="1"/>
  <c r="C786" i="16" s="1"/>
  <c r="R788" i="16"/>
  <c r="B788" i="16" s="1"/>
  <c r="C788" i="16" s="1"/>
  <c r="R790" i="16"/>
  <c r="B790" i="16" s="1"/>
  <c r="C790" i="16" s="1"/>
  <c r="R792" i="16"/>
  <c r="B792" i="16" s="1"/>
  <c r="C792" i="16" s="1"/>
  <c r="R794" i="16"/>
  <c r="B794" i="16" s="1"/>
  <c r="C794" i="16" s="1"/>
  <c r="R796" i="16"/>
  <c r="B796" i="16" s="1"/>
  <c r="C796" i="16" s="1"/>
  <c r="R798" i="16"/>
  <c r="B798" i="16" s="1"/>
  <c r="C798" i="16" s="1"/>
  <c r="R800" i="16"/>
  <c r="B800" i="16" s="1"/>
  <c r="C800" i="16" s="1"/>
  <c r="R802" i="16"/>
  <c r="B802" i="16" s="1"/>
  <c r="C802" i="16" s="1"/>
  <c r="R804" i="16"/>
  <c r="B804" i="16" s="1"/>
  <c r="C804" i="16" s="1"/>
  <c r="R806" i="16"/>
  <c r="B806" i="16" s="1"/>
  <c r="C806" i="16" s="1"/>
  <c r="R808" i="16"/>
  <c r="B808" i="16" s="1"/>
  <c r="C808" i="16" s="1"/>
  <c r="R810" i="16"/>
  <c r="B810" i="16" s="1"/>
  <c r="C810" i="16" s="1"/>
  <c r="R812" i="16"/>
  <c r="B812" i="16" s="1"/>
  <c r="C812" i="16" s="1"/>
  <c r="R814" i="16"/>
  <c r="B814" i="16" s="1"/>
  <c r="C814" i="16" s="1"/>
  <c r="R816" i="16"/>
  <c r="B816" i="16" s="1"/>
  <c r="C816" i="16" s="1"/>
  <c r="R818" i="16"/>
  <c r="B818" i="16" s="1"/>
  <c r="C818" i="16" s="1"/>
  <c r="R820" i="16"/>
  <c r="B820" i="16" s="1"/>
  <c r="C820" i="16" s="1"/>
  <c r="R822" i="16"/>
  <c r="B822" i="16" s="1"/>
  <c r="C822" i="16" s="1"/>
  <c r="R824" i="16"/>
  <c r="B824" i="16" s="1"/>
  <c r="C824" i="16" s="1"/>
  <c r="R826" i="16"/>
  <c r="B826" i="16" s="1"/>
  <c r="C826" i="16" s="1"/>
  <c r="R828" i="16"/>
  <c r="B828" i="16" s="1"/>
  <c r="C828" i="16" s="1"/>
  <c r="R830" i="16"/>
  <c r="B830" i="16" s="1"/>
  <c r="C830" i="16" s="1"/>
  <c r="R832" i="16"/>
  <c r="B832" i="16" s="1"/>
  <c r="C832" i="16" s="1"/>
  <c r="R834" i="16"/>
  <c r="B834" i="16" s="1"/>
  <c r="C834" i="16" s="1"/>
  <c r="R836" i="16"/>
  <c r="B836" i="16" s="1"/>
  <c r="C836" i="16" s="1"/>
  <c r="R838" i="16"/>
  <c r="B838" i="16" s="1"/>
  <c r="C838" i="16" s="1"/>
  <c r="R840" i="16"/>
  <c r="B840" i="16" s="1"/>
  <c r="C840" i="16" s="1"/>
  <c r="R842" i="16"/>
  <c r="B842" i="16" s="1"/>
  <c r="C842" i="16" s="1"/>
  <c r="R844" i="16"/>
  <c r="B844" i="16" s="1"/>
  <c r="C844" i="16" s="1"/>
  <c r="R846" i="16"/>
  <c r="B846" i="16" s="1"/>
  <c r="C846" i="16" s="1"/>
  <c r="R848" i="16"/>
  <c r="B848" i="16" s="1"/>
  <c r="C848" i="16" s="1"/>
  <c r="R850" i="16"/>
  <c r="B850" i="16" s="1"/>
  <c r="C850" i="16" s="1"/>
  <c r="R852" i="16"/>
  <c r="B852" i="16" s="1"/>
  <c r="C852" i="16" s="1"/>
  <c r="R854" i="16"/>
  <c r="B854" i="16" s="1"/>
  <c r="C854" i="16" s="1"/>
  <c r="R856" i="16"/>
  <c r="B856" i="16" s="1"/>
  <c r="C856" i="16" s="1"/>
  <c r="R858" i="16"/>
  <c r="B858" i="16" s="1"/>
  <c r="C858" i="16" s="1"/>
  <c r="R860" i="16"/>
  <c r="B860" i="16" s="1"/>
  <c r="C860" i="16" s="1"/>
  <c r="R862" i="16"/>
  <c r="B862" i="16" s="1"/>
  <c r="C862" i="16" s="1"/>
  <c r="R864" i="16"/>
  <c r="B864" i="16" s="1"/>
  <c r="C864" i="16" s="1"/>
  <c r="R866" i="16"/>
  <c r="B866" i="16" s="1"/>
  <c r="C866" i="16" s="1"/>
  <c r="R868" i="16"/>
  <c r="B868" i="16" s="1"/>
  <c r="C868" i="16" s="1"/>
  <c r="R870" i="16"/>
  <c r="B870" i="16" s="1"/>
  <c r="C870" i="16" s="1"/>
  <c r="R872" i="16"/>
  <c r="B872" i="16" s="1"/>
  <c r="C872" i="16" s="1"/>
  <c r="R874" i="16"/>
  <c r="B874" i="16" s="1"/>
  <c r="C874" i="16" s="1"/>
  <c r="R876" i="16"/>
  <c r="B876" i="16" s="1"/>
  <c r="C876" i="16" s="1"/>
  <c r="R878" i="16"/>
  <c r="B878" i="16" s="1"/>
  <c r="C878" i="16" s="1"/>
  <c r="R880" i="16"/>
  <c r="B880" i="16" s="1"/>
  <c r="C880" i="16" s="1"/>
  <c r="R882" i="16"/>
  <c r="B882" i="16" s="1"/>
  <c r="C882" i="16" s="1"/>
  <c r="R884" i="16"/>
  <c r="B884" i="16" s="1"/>
  <c r="C884" i="16" s="1"/>
  <c r="R886" i="16"/>
  <c r="B886" i="16" s="1"/>
  <c r="C886" i="16" s="1"/>
  <c r="R888" i="16"/>
  <c r="B888" i="16" s="1"/>
  <c r="C888" i="16" s="1"/>
  <c r="R890" i="16"/>
  <c r="B890" i="16" s="1"/>
  <c r="C890" i="16" s="1"/>
  <c r="R892" i="16"/>
  <c r="B892" i="16" s="1"/>
  <c r="C892" i="16" s="1"/>
  <c r="R894" i="16"/>
  <c r="B894" i="16" s="1"/>
  <c r="C894" i="16" s="1"/>
  <c r="R896" i="16"/>
  <c r="B896" i="16" s="1"/>
  <c r="C896" i="16" s="1"/>
  <c r="R898" i="16"/>
  <c r="B898" i="16" s="1"/>
  <c r="C898" i="16" s="1"/>
  <c r="R900" i="16"/>
  <c r="B900" i="16" s="1"/>
  <c r="C900" i="16" s="1"/>
  <c r="R902" i="16"/>
  <c r="B902" i="16" s="1"/>
  <c r="C902" i="16" s="1"/>
  <c r="R904" i="16"/>
  <c r="B904" i="16" s="1"/>
  <c r="C904" i="16" s="1"/>
  <c r="R906" i="16"/>
  <c r="B906" i="16" s="1"/>
  <c r="C906" i="16" s="1"/>
  <c r="R908" i="16"/>
  <c r="B908" i="16" s="1"/>
  <c r="C908" i="16" s="1"/>
  <c r="R910" i="16"/>
  <c r="B910" i="16" s="1"/>
  <c r="C910" i="16" s="1"/>
  <c r="R912" i="16"/>
  <c r="B912" i="16" s="1"/>
  <c r="C912" i="16" s="1"/>
  <c r="R914" i="16"/>
  <c r="B914" i="16" s="1"/>
  <c r="C914" i="16" s="1"/>
  <c r="R916" i="16"/>
  <c r="B916" i="16" s="1"/>
  <c r="C916" i="16" s="1"/>
  <c r="R918" i="16"/>
  <c r="B918" i="16" s="1"/>
  <c r="C918" i="16" s="1"/>
  <c r="R920" i="16"/>
  <c r="B920" i="16" s="1"/>
  <c r="C920" i="16" s="1"/>
  <c r="R922" i="16"/>
  <c r="B922" i="16" s="1"/>
  <c r="C922" i="16" s="1"/>
  <c r="R924" i="16"/>
  <c r="B924" i="16" s="1"/>
  <c r="C924" i="16" s="1"/>
  <c r="R926" i="16"/>
  <c r="B926" i="16" s="1"/>
  <c r="C926" i="16" s="1"/>
  <c r="R928" i="16"/>
  <c r="B928" i="16" s="1"/>
  <c r="C928" i="16" s="1"/>
  <c r="R930" i="16"/>
  <c r="B930" i="16" s="1"/>
  <c r="C930" i="16" s="1"/>
  <c r="R932" i="16"/>
  <c r="B932" i="16" s="1"/>
  <c r="C932" i="16" s="1"/>
  <c r="R934" i="16"/>
  <c r="B934" i="16" s="1"/>
  <c r="C934" i="16" s="1"/>
  <c r="R936" i="16"/>
  <c r="B936" i="16" s="1"/>
  <c r="C936" i="16" s="1"/>
  <c r="R938" i="16"/>
  <c r="B938" i="16" s="1"/>
  <c r="C938" i="16" s="1"/>
  <c r="R940" i="16"/>
  <c r="B940" i="16" s="1"/>
  <c r="C940" i="16" s="1"/>
  <c r="R942" i="16"/>
  <c r="B942" i="16" s="1"/>
  <c r="C942" i="16" s="1"/>
  <c r="R944" i="16"/>
  <c r="B944" i="16" s="1"/>
  <c r="C944" i="16" s="1"/>
  <c r="R946" i="16"/>
  <c r="B946" i="16" s="1"/>
  <c r="C946" i="16" s="1"/>
  <c r="R948" i="16"/>
  <c r="B948" i="16" s="1"/>
  <c r="C948" i="16" s="1"/>
  <c r="R950" i="16"/>
  <c r="B950" i="16" s="1"/>
  <c r="C950" i="16" s="1"/>
  <c r="R952" i="16"/>
  <c r="B952" i="16" s="1"/>
  <c r="C952" i="16" s="1"/>
  <c r="R954" i="16"/>
  <c r="B954" i="16" s="1"/>
  <c r="C954" i="16" s="1"/>
  <c r="R956" i="16"/>
  <c r="B956" i="16" s="1"/>
  <c r="C956" i="16" s="1"/>
  <c r="R958" i="16"/>
  <c r="B958" i="16" s="1"/>
  <c r="C958" i="16" s="1"/>
  <c r="R960" i="16"/>
  <c r="B960" i="16" s="1"/>
  <c r="C960" i="16" s="1"/>
  <c r="R962" i="16"/>
  <c r="B962" i="16" s="1"/>
  <c r="C962" i="16" s="1"/>
  <c r="R964" i="16"/>
  <c r="B964" i="16" s="1"/>
  <c r="C964" i="16" s="1"/>
  <c r="R966" i="16"/>
  <c r="B966" i="16" s="1"/>
  <c r="C966" i="16" s="1"/>
  <c r="R968" i="16"/>
  <c r="B968" i="16" s="1"/>
  <c r="C968" i="16" s="1"/>
  <c r="R970" i="16"/>
  <c r="B970" i="16" s="1"/>
  <c r="C970" i="16" s="1"/>
  <c r="R972" i="16"/>
  <c r="B972" i="16" s="1"/>
  <c r="C972" i="16" s="1"/>
  <c r="R974" i="16"/>
  <c r="B974" i="16" s="1"/>
  <c r="C974" i="16" s="1"/>
  <c r="R976" i="16"/>
  <c r="B976" i="16" s="1"/>
  <c r="C976" i="16" s="1"/>
  <c r="R978" i="16"/>
  <c r="B978" i="16" s="1"/>
  <c r="C978" i="16" s="1"/>
  <c r="R980" i="16"/>
  <c r="B980" i="16" s="1"/>
  <c r="C980" i="16" s="1"/>
  <c r="R982" i="16"/>
  <c r="B982" i="16" s="1"/>
  <c r="C982" i="16" s="1"/>
  <c r="R984" i="16"/>
  <c r="B984" i="16" s="1"/>
  <c r="C984" i="16" s="1"/>
  <c r="R986" i="16"/>
  <c r="B986" i="16" s="1"/>
  <c r="C986" i="16" s="1"/>
  <c r="R988" i="16"/>
  <c r="B988" i="16" s="1"/>
  <c r="C988" i="16" s="1"/>
  <c r="R990" i="16"/>
  <c r="B990" i="16" s="1"/>
  <c r="C990" i="16" s="1"/>
  <c r="R992" i="16"/>
  <c r="B992" i="16" s="1"/>
  <c r="C992" i="16" s="1"/>
  <c r="R994" i="16"/>
  <c r="B994" i="16" s="1"/>
  <c r="C994" i="16" s="1"/>
  <c r="R996" i="16"/>
  <c r="B996" i="16" s="1"/>
  <c r="C996" i="16" s="1"/>
  <c r="R998" i="16"/>
  <c r="B998" i="16" s="1"/>
  <c r="C998" i="16" s="1"/>
  <c r="R1000" i="16"/>
  <c r="B1000" i="16" s="1"/>
  <c r="C1000" i="16" s="1"/>
  <c r="R1002" i="16"/>
  <c r="B1002" i="16" s="1"/>
  <c r="C1002" i="16" s="1"/>
  <c r="R1004" i="16"/>
  <c r="B1004" i="16" s="1"/>
  <c r="C1004" i="16" s="1"/>
  <c r="R1006" i="16"/>
  <c r="B1006" i="16" s="1"/>
  <c r="C1006" i="16" s="1"/>
  <c r="R1008" i="16"/>
  <c r="B1008" i="16" s="1"/>
  <c r="C1008" i="16" s="1"/>
  <c r="R9" i="16"/>
  <c r="R17" i="16"/>
  <c r="B17" i="16" s="1"/>
  <c r="C17" i="16" s="1"/>
  <c r="R25" i="16"/>
  <c r="B25" i="16" s="1"/>
  <c r="C25" i="16" s="1"/>
  <c r="R33" i="16"/>
  <c r="B33" i="16" s="1"/>
  <c r="C33" i="16" s="1"/>
  <c r="R41" i="16"/>
  <c r="B41" i="16" s="1"/>
  <c r="C41" i="16" s="1"/>
  <c r="R49" i="16"/>
  <c r="B49" i="16" s="1"/>
  <c r="C49" i="16" s="1"/>
  <c r="R60" i="16"/>
  <c r="B60" i="16" s="1"/>
  <c r="C60" i="16" s="1"/>
  <c r="R65" i="16"/>
  <c r="B65" i="16" s="1"/>
  <c r="C65" i="16" s="1"/>
  <c r="R76" i="16"/>
  <c r="B76" i="16" s="1"/>
  <c r="C76" i="16" s="1"/>
  <c r="R81" i="16"/>
  <c r="B81" i="16" s="1"/>
  <c r="C81" i="16" s="1"/>
  <c r="R92" i="16"/>
  <c r="B92" i="16" s="1"/>
  <c r="C92" i="16" s="1"/>
  <c r="R97" i="16"/>
  <c r="B97" i="16" s="1"/>
  <c r="C97" i="16" s="1"/>
  <c r="R108" i="16"/>
  <c r="B108" i="16" s="1"/>
  <c r="C108" i="16" s="1"/>
  <c r="R113" i="16"/>
  <c r="B113" i="16" s="1"/>
  <c r="C113" i="16" s="1"/>
  <c r="R124" i="16"/>
  <c r="B124" i="16" s="1"/>
  <c r="C124" i="16" s="1"/>
  <c r="R129" i="16"/>
  <c r="B129" i="16" s="1"/>
  <c r="C129" i="16" s="1"/>
  <c r="R140" i="16"/>
  <c r="B140" i="16" s="1"/>
  <c r="C140" i="16" s="1"/>
  <c r="R145" i="16"/>
  <c r="B145" i="16" s="1"/>
  <c r="C145" i="16" s="1"/>
  <c r="R156" i="16"/>
  <c r="B156" i="16" s="1"/>
  <c r="C156" i="16" s="1"/>
  <c r="R161" i="16"/>
  <c r="B161" i="16" s="1"/>
  <c r="C161" i="16" s="1"/>
  <c r="R15" i="16"/>
  <c r="B15" i="16" s="1"/>
  <c r="C15" i="16" s="1"/>
  <c r="R23" i="16"/>
  <c r="B23" i="16" s="1"/>
  <c r="C23" i="16" s="1"/>
  <c r="R31" i="16"/>
  <c r="B31" i="16" s="1"/>
  <c r="C31" i="16" s="1"/>
  <c r="R39" i="16"/>
  <c r="B39" i="16" s="1"/>
  <c r="C39" i="16" s="1"/>
  <c r="R47" i="16"/>
  <c r="B47" i="16" s="1"/>
  <c r="C47" i="16" s="1"/>
  <c r="R53" i="16"/>
  <c r="B53" i="16" s="1"/>
  <c r="C53" i="16" s="1"/>
  <c r="R64" i="16"/>
  <c r="B64" i="16" s="1"/>
  <c r="C64" i="16" s="1"/>
  <c r="R69" i="16"/>
  <c r="B69" i="16" s="1"/>
  <c r="C69" i="16" s="1"/>
  <c r="R80" i="16"/>
  <c r="B80" i="16" s="1"/>
  <c r="C80" i="16" s="1"/>
  <c r="R85" i="16"/>
  <c r="B85" i="16" s="1"/>
  <c r="C85" i="16" s="1"/>
  <c r="R96" i="16"/>
  <c r="B96" i="16" s="1"/>
  <c r="C96" i="16" s="1"/>
  <c r="R101" i="16"/>
  <c r="B101" i="16" s="1"/>
  <c r="C101" i="16" s="1"/>
  <c r="R112" i="16"/>
  <c r="B112" i="16" s="1"/>
  <c r="C112" i="16" s="1"/>
  <c r="R117" i="16"/>
  <c r="B117" i="16" s="1"/>
  <c r="C117" i="16" s="1"/>
  <c r="R128" i="16"/>
  <c r="B128" i="16" s="1"/>
  <c r="C128" i="16" s="1"/>
  <c r="R133" i="16"/>
  <c r="B133" i="16" s="1"/>
  <c r="C133" i="16" s="1"/>
  <c r="R144" i="16"/>
  <c r="B144" i="16" s="1"/>
  <c r="C144" i="16" s="1"/>
  <c r="R149" i="16"/>
  <c r="B149" i="16" s="1"/>
  <c r="C149" i="16" s="1"/>
  <c r="R160" i="16"/>
  <c r="B160" i="16" s="1"/>
  <c r="C160" i="16" s="1"/>
  <c r="R13" i="16"/>
  <c r="B13" i="16" s="1"/>
  <c r="C13" i="16" s="1"/>
  <c r="R29" i="16"/>
  <c r="B29" i="16" s="1"/>
  <c r="C29" i="16" s="1"/>
  <c r="R45" i="16"/>
  <c r="B45" i="16" s="1"/>
  <c r="C45" i="16" s="1"/>
  <c r="R57" i="16"/>
  <c r="B57" i="16" s="1"/>
  <c r="C57" i="16" s="1"/>
  <c r="R68" i="16"/>
  <c r="B68" i="16" s="1"/>
  <c r="C68" i="16" s="1"/>
  <c r="R89" i="16"/>
  <c r="B89" i="16" s="1"/>
  <c r="C89" i="16" s="1"/>
  <c r="R100" i="16"/>
  <c r="B100" i="16" s="1"/>
  <c r="C100" i="16" s="1"/>
  <c r="R121" i="16"/>
  <c r="B121" i="16" s="1"/>
  <c r="C121" i="16" s="1"/>
  <c r="R132" i="16"/>
  <c r="B132" i="16" s="1"/>
  <c r="C132" i="16" s="1"/>
  <c r="R153" i="16"/>
  <c r="B153" i="16" s="1"/>
  <c r="C153" i="16" s="1"/>
  <c r="R21" i="16"/>
  <c r="B21" i="16" s="1"/>
  <c r="C21" i="16" s="1"/>
  <c r="R37" i="16"/>
  <c r="B37" i="16" s="1"/>
  <c r="C37" i="16" s="1"/>
  <c r="R52" i="16"/>
  <c r="B52" i="16" s="1"/>
  <c r="C52" i="16" s="1"/>
  <c r="R73" i="16"/>
  <c r="B73" i="16" s="1"/>
  <c r="C73" i="16" s="1"/>
  <c r="R84" i="16"/>
  <c r="B84" i="16" s="1"/>
  <c r="C84" i="16" s="1"/>
  <c r="R105" i="16"/>
  <c r="B105" i="16" s="1"/>
  <c r="C105" i="16" s="1"/>
  <c r="R116" i="16"/>
  <c r="B116" i="16" s="1"/>
  <c r="C116" i="16" s="1"/>
  <c r="R137" i="16"/>
  <c r="B137" i="16" s="1"/>
  <c r="C137" i="16" s="1"/>
  <c r="R148" i="16"/>
  <c r="B148" i="16" s="1"/>
  <c r="C148" i="16" s="1"/>
  <c r="R19" i="16"/>
  <c r="B19" i="16" s="1"/>
  <c r="C19" i="16" s="1"/>
  <c r="R72" i="16"/>
  <c r="B72" i="16" s="1"/>
  <c r="C72" i="16" s="1"/>
  <c r="R93" i="16"/>
  <c r="B93" i="16" s="1"/>
  <c r="C93" i="16" s="1"/>
  <c r="R136" i="16"/>
  <c r="B136" i="16" s="1"/>
  <c r="C136" i="16" s="1"/>
  <c r="R157" i="16"/>
  <c r="B157" i="16" s="1"/>
  <c r="C157" i="16" s="1"/>
  <c r="R27" i="16"/>
  <c r="B27" i="16" s="1"/>
  <c r="C27" i="16" s="1"/>
  <c r="R56" i="16"/>
  <c r="B56" i="16" s="1"/>
  <c r="C56" i="16" s="1"/>
  <c r="R77" i="16"/>
  <c r="B77" i="16" s="1"/>
  <c r="C77" i="16" s="1"/>
  <c r="R120" i="16"/>
  <c r="B120" i="16" s="1"/>
  <c r="C120" i="16" s="1"/>
  <c r="R141" i="16"/>
  <c r="B141" i="16" s="1"/>
  <c r="C141" i="16" s="1"/>
  <c r="R35" i="16"/>
  <c r="B35" i="16" s="1"/>
  <c r="C35" i="16" s="1"/>
  <c r="R61" i="16"/>
  <c r="B61" i="16" s="1"/>
  <c r="C61" i="16" s="1"/>
  <c r="R104" i="16"/>
  <c r="B104" i="16" s="1"/>
  <c r="C104" i="16" s="1"/>
  <c r="R125" i="16"/>
  <c r="B125" i="16" s="1"/>
  <c r="C125" i="16" s="1"/>
  <c r="R43" i="16"/>
  <c r="B43" i="16" s="1"/>
  <c r="C43" i="16" s="1"/>
  <c r="R152" i="16"/>
  <c r="B152" i="16" s="1"/>
  <c r="C152" i="16" s="1"/>
  <c r="R88" i="16"/>
  <c r="B88" i="16" s="1"/>
  <c r="C88" i="16" s="1"/>
  <c r="R11" i="16"/>
  <c r="B11" i="16" s="1"/>
  <c r="C11" i="16" s="1"/>
  <c r="R109" i="16"/>
  <c r="B109" i="16" s="1"/>
  <c r="C109" i="16" s="1"/>
  <c r="W10" i="19"/>
  <c r="B10" i="19" s="1"/>
  <c r="C10" i="19" s="1"/>
  <c r="W12" i="19"/>
  <c r="B12" i="19" s="1"/>
  <c r="C12" i="19" s="1"/>
  <c r="W14" i="19"/>
  <c r="B14" i="19" s="1"/>
  <c r="C14" i="19" s="1"/>
  <c r="W16" i="19"/>
  <c r="B16" i="19" s="1"/>
  <c r="C16" i="19" s="1"/>
  <c r="W18" i="19"/>
  <c r="B18" i="19" s="1"/>
  <c r="C18" i="19" s="1"/>
  <c r="W20" i="19"/>
  <c r="B20" i="19" s="1"/>
  <c r="C20" i="19" s="1"/>
  <c r="W22" i="19"/>
  <c r="B22" i="19" s="1"/>
  <c r="C22" i="19" s="1"/>
  <c r="W24" i="19"/>
  <c r="B24" i="19" s="1"/>
  <c r="C24" i="19" s="1"/>
  <c r="W26" i="19"/>
  <c r="B26" i="19" s="1"/>
  <c r="C26" i="19" s="1"/>
  <c r="W28" i="19"/>
  <c r="B28" i="19" s="1"/>
  <c r="C28" i="19" s="1"/>
  <c r="W30" i="19"/>
  <c r="B30" i="19" s="1"/>
  <c r="C30" i="19" s="1"/>
  <c r="W32" i="19"/>
  <c r="B32" i="19" s="1"/>
  <c r="C32" i="19" s="1"/>
  <c r="W34" i="19"/>
  <c r="B34" i="19" s="1"/>
  <c r="C34" i="19" s="1"/>
  <c r="W36" i="19"/>
  <c r="B36" i="19" s="1"/>
  <c r="C36" i="19" s="1"/>
  <c r="W38" i="19"/>
  <c r="B38" i="19" s="1"/>
  <c r="C38" i="19" s="1"/>
  <c r="W40" i="19"/>
  <c r="B40" i="19" s="1"/>
  <c r="C40" i="19" s="1"/>
  <c r="W42" i="19"/>
  <c r="B42" i="19" s="1"/>
  <c r="C42" i="19" s="1"/>
  <c r="W44" i="19"/>
  <c r="B44" i="19" s="1"/>
  <c r="C44" i="19" s="1"/>
  <c r="W46" i="19"/>
  <c r="B46" i="19" s="1"/>
  <c r="C46" i="19" s="1"/>
  <c r="W48" i="19"/>
  <c r="B48" i="19" s="1"/>
  <c r="C48" i="19" s="1"/>
  <c r="W50" i="19"/>
  <c r="B50" i="19" s="1"/>
  <c r="C50" i="19" s="1"/>
  <c r="W52" i="19"/>
  <c r="B52" i="19" s="1"/>
  <c r="C52" i="19" s="1"/>
  <c r="W54" i="19"/>
  <c r="B54" i="19" s="1"/>
  <c r="C54" i="19" s="1"/>
  <c r="W56" i="19"/>
  <c r="B56" i="19" s="1"/>
  <c r="C56" i="19" s="1"/>
  <c r="W58" i="19"/>
  <c r="B58" i="19" s="1"/>
  <c r="C58" i="19" s="1"/>
  <c r="W60" i="19"/>
  <c r="B60" i="19" s="1"/>
  <c r="C60" i="19" s="1"/>
  <c r="W62" i="19"/>
  <c r="B62" i="19" s="1"/>
  <c r="C62" i="19" s="1"/>
  <c r="W64" i="19"/>
  <c r="B64" i="19" s="1"/>
  <c r="C64" i="19" s="1"/>
  <c r="W66" i="19"/>
  <c r="B66" i="19" s="1"/>
  <c r="C66" i="19" s="1"/>
  <c r="W68" i="19"/>
  <c r="B68" i="19" s="1"/>
  <c r="C68" i="19" s="1"/>
  <c r="W70" i="19"/>
  <c r="B70" i="19" s="1"/>
  <c r="C70" i="19" s="1"/>
  <c r="W72" i="19"/>
  <c r="B72" i="19" s="1"/>
  <c r="C72" i="19" s="1"/>
  <c r="W74" i="19"/>
  <c r="B74" i="19" s="1"/>
  <c r="C74" i="19" s="1"/>
  <c r="W76" i="19"/>
  <c r="B76" i="19" s="1"/>
  <c r="C76" i="19" s="1"/>
  <c r="W78" i="19"/>
  <c r="B78" i="19" s="1"/>
  <c r="C78" i="19" s="1"/>
  <c r="W80" i="19"/>
  <c r="B80" i="19" s="1"/>
  <c r="C80" i="19" s="1"/>
  <c r="W82" i="19"/>
  <c r="B82" i="19" s="1"/>
  <c r="C82" i="19" s="1"/>
  <c r="W84" i="19"/>
  <c r="B84" i="19" s="1"/>
  <c r="C84" i="19" s="1"/>
  <c r="W86" i="19"/>
  <c r="B86" i="19" s="1"/>
  <c r="C86" i="19" s="1"/>
  <c r="W88" i="19"/>
  <c r="B88" i="19" s="1"/>
  <c r="C88" i="19" s="1"/>
  <c r="W90" i="19"/>
  <c r="B90" i="19" s="1"/>
  <c r="C90" i="19" s="1"/>
  <c r="W92" i="19"/>
  <c r="B92" i="19" s="1"/>
  <c r="C92" i="19" s="1"/>
  <c r="W13" i="19"/>
  <c r="B13" i="19" s="1"/>
  <c r="C13" i="19" s="1"/>
  <c r="W21" i="19"/>
  <c r="B21" i="19" s="1"/>
  <c r="C21" i="19" s="1"/>
  <c r="W29" i="19"/>
  <c r="B29" i="19" s="1"/>
  <c r="C29" i="19" s="1"/>
  <c r="W37" i="19"/>
  <c r="B37" i="19" s="1"/>
  <c r="C37" i="19" s="1"/>
  <c r="W45" i="19"/>
  <c r="B45" i="19" s="1"/>
  <c r="C45" i="19" s="1"/>
  <c r="W53" i="19"/>
  <c r="B53" i="19" s="1"/>
  <c r="C53" i="19" s="1"/>
  <c r="W61" i="19"/>
  <c r="B61" i="19" s="1"/>
  <c r="C61" i="19" s="1"/>
  <c r="W69" i="19"/>
  <c r="B69" i="19" s="1"/>
  <c r="C69" i="19" s="1"/>
  <c r="W77" i="19"/>
  <c r="B77" i="19" s="1"/>
  <c r="C77" i="19" s="1"/>
  <c r="W85" i="19"/>
  <c r="B85" i="19" s="1"/>
  <c r="C85" i="19" s="1"/>
  <c r="W93" i="19"/>
  <c r="B93" i="19" s="1"/>
  <c r="C93" i="19" s="1"/>
  <c r="W95" i="19"/>
  <c r="B95" i="19" s="1"/>
  <c r="C95" i="19" s="1"/>
  <c r="W97" i="19"/>
  <c r="B97" i="19" s="1"/>
  <c r="C97" i="19" s="1"/>
  <c r="W99" i="19"/>
  <c r="B99" i="19" s="1"/>
  <c r="C99" i="19" s="1"/>
  <c r="W101" i="19"/>
  <c r="B101" i="19" s="1"/>
  <c r="C101" i="19" s="1"/>
  <c r="W103" i="19"/>
  <c r="B103" i="19" s="1"/>
  <c r="C103" i="19" s="1"/>
  <c r="W105" i="19"/>
  <c r="B105" i="19" s="1"/>
  <c r="C105" i="19" s="1"/>
  <c r="W107" i="19"/>
  <c r="B107" i="19" s="1"/>
  <c r="C107" i="19" s="1"/>
  <c r="W109" i="19"/>
  <c r="B109" i="19" s="1"/>
  <c r="C109" i="19" s="1"/>
  <c r="W111" i="19"/>
  <c r="B111" i="19" s="1"/>
  <c r="C111" i="19" s="1"/>
  <c r="W113" i="19"/>
  <c r="B113" i="19" s="1"/>
  <c r="C113" i="19" s="1"/>
  <c r="W115" i="19"/>
  <c r="B115" i="19" s="1"/>
  <c r="C115" i="19" s="1"/>
  <c r="W117" i="19"/>
  <c r="B117" i="19" s="1"/>
  <c r="C117" i="19" s="1"/>
  <c r="W119" i="19"/>
  <c r="B119" i="19" s="1"/>
  <c r="C119" i="19" s="1"/>
  <c r="W121" i="19"/>
  <c r="B121" i="19" s="1"/>
  <c r="C121" i="19" s="1"/>
  <c r="W123" i="19"/>
  <c r="B123" i="19" s="1"/>
  <c r="C123" i="19" s="1"/>
  <c r="W125" i="19"/>
  <c r="B125" i="19" s="1"/>
  <c r="C125" i="19" s="1"/>
  <c r="W127" i="19"/>
  <c r="B127" i="19" s="1"/>
  <c r="C127" i="19" s="1"/>
  <c r="W129" i="19"/>
  <c r="B129" i="19" s="1"/>
  <c r="C129" i="19" s="1"/>
  <c r="W131" i="19"/>
  <c r="B131" i="19" s="1"/>
  <c r="C131" i="19" s="1"/>
  <c r="W133" i="19"/>
  <c r="B133" i="19" s="1"/>
  <c r="C133" i="19" s="1"/>
  <c r="W135" i="19"/>
  <c r="B135" i="19" s="1"/>
  <c r="C135" i="19" s="1"/>
  <c r="W137" i="19"/>
  <c r="B137" i="19" s="1"/>
  <c r="C137" i="19" s="1"/>
  <c r="W139" i="19"/>
  <c r="B139" i="19" s="1"/>
  <c r="C139" i="19" s="1"/>
  <c r="W141" i="19"/>
  <c r="B141" i="19" s="1"/>
  <c r="C141" i="19" s="1"/>
  <c r="W143" i="19"/>
  <c r="B143" i="19" s="1"/>
  <c r="C143" i="19" s="1"/>
  <c r="W145" i="19"/>
  <c r="B145" i="19" s="1"/>
  <c r="C145" i="19" s="1"/>
  <c r="W147" i="19"/>
  <c r="B147" i="19" s="1"/>
  <c r="C147" i="19" s="1"/>
  <c r="W149" i="19"/>
  <c r="B149" i="19" s="1"/>
  <c r="C149" i="19" s="1"/>
  <c r="W151" i="19"/>
  <c r="B151" i="19" s="1"/>
  <c r="C151" i="19" s="1"/>
  <c r="W153" i="19"/>
  <c r="B153" i="19" s="1"/>
  <c r="C153" i="19" s="1"/>
  <c r="W155" i="19"/>
  <c r="B155" i="19" s="1"/>
  <c r="C155" i="19" s="1"/>
  <c r="W157" i="19"/>
  <c r="B157" i="19" s="1"/>
  <c r="C157" i="19" s="1"/>
  <c r="W159" i="19"/>
  <c r="B159" i="19" s="1"/>
  <c r="C159" i="19" s="1"/>
  <c r="W161" i="19"/>
  <c r="B161" i="19" s="1"/>
  <c r="C161" i="19" s="1"/>
  <c r="W163" i="19"/>
  <c r="B163" i="19" s="1"/>
  <c r="C163" i="19" s="1"/>
  <c r="W165" i="19"/>
  <c r="B165" i="19" s="1"/>
  <c r="C165" i="19" s="1"/>
  <c r="W167" i="19"/>
  <c r="B167" i="19" s="1"/>
  <c r="C167" i="19" s="1"/>
  <c r="W169" i="19"/>
  <c r="B169" i="19" s="1"/>
  <c r="C169" i="19" s="1"/>
  <c r="W171" i="19"/>
  <c r="B171" i="19" s="1"/>
  <c r="C171" i="19" s="1"/>
  <c r="W173" i="19"/>
  <c r="B173" i="19" s="1"/>
  <c r="C173" i="19" s="1"/>
  <c r="W175" i="19"/>
  <c r="B175" i="19" s="1"/>
  <c r="C175" i="19" s="1"/>
  <c r="W177" i="19"/>
  <c r="B177" i="19" s="1"/>
  <c r="C177" i="19" s="1"/>
  <c r="W179" i="19"/>
  <c r="B179" i="19" s="1"/>
  <c r="C179" i="19" s="1"/>
  <c r="W181" i="19"/>
  <c r="B181" i="19" s="1"/>
  <c r="C181" i="19" s="1"/>
  <c r="W183" i="19"/>
  <c r="B183" i="19" s="1"/>
  <c r="C183" i="19" s="1"/>
  <c r="W185" i="19"/>
  <c r="B185" i="19" s="1"/>
  <c r="C185" i="19" s="1"/>
  <c r="W187" i="19"/>
  <c r="B187" i="19" s="1"/>
  <c r="C187" i="19" s="1"/>
  <c r="W189" i="19"/>
  <c r="B189" i="19" s="1"/>
  <c r="C189" i="19" s="1"/>
  <c r="W191" i="19"/>
  <c r="B191" i="19" s="1"/>
  <c r="C191" i="19" s="1"/>
  <c r="W193" i="19"/>
  <c r="B193" i="19" s="1"/>
  <c r="C193" i="19" s="1"/>
  <c r="W195" i="19"/>
  <c r="B195" i="19" s="1"/>
  <c r="C195" i="19" s="1"/>
  <c r="W197" i="19"/>
  <c r="B197" i="19" s="1"/>
  <c r="C197" i="19" s="1"/>
  <c r="W199" i="19"/>
  <c r="B199" i="19" s="1"/>
  <c r="C199" i="19" s="1"/>
  <c r="W201" i="19"/>
  <c r="B201" i="19" s="1"/>
  <c r="C201" i="19" s="1"/>
  <c r="W203" i="19"/>
  <c r="B203" i="19" s="1"/>
  <c r="C203" i="19" s="1"/>
  <c r="W205" i="19"/>
  <c r="B205" i="19" s="1"/>
  <c r="C205" i="19" s="1"/>
  <c r="W207" i="19"/>
  <c r="B207" i="19" s="1"/>
  <c r="C207" i="19" s="1"/>
  <c r="W209" i="19"/>
  <c r="B209" i="19" s="1"/>
  <c r="C209" i="19" s="1"/>
  <c r="W211" i="19"/>
  <c r="B211" i="19" s="1"/>
  <c r="C211" i="19" s="1"/>
  <c r="W213" i="19"/>
  <c r="B213" i="19" s="1"/>
  <c r="C213" i="19" s="1"/>
  <c r="W215" i="19"/>
  <c r="B215" i="19" s="1"/>
  <c r="C215" i="19" s="1"/>
  <c r="W217" i="19"/>
  <c r="B217" i="19" s="1"/>
  <c r="C217" i="19" s="1"/>
  <c r="W219" i="19"/>
  <c r="B219" i="19" s="1"/>
  <c r="C219" i="19" s="1"/>
  <c r="W221" i="19"/>
  <c r="B221" i="19" s="1"/>
  <c r="C221" i="19" s="1"/>
  <c r="W223" i="19"/>
  <c r="B223" i="19" s="1"/>
  <c r="C223" i="19" s="1"/>
  <c r="W225" i="19"/>
  <c r="B225" i="19" s="1"/>
  <c r="C225" i="19" s="1"/>
  <c r="W227" i="19"/>
  <c r="B227" i="19" s="1"/>
  <c r="C227" i="19" s="1"/>
  <c r="W229" i="19"/>
  <c r="B229" i="19" s="1"/>
  <c r="C229" i="19" s="1"/>
  <c r="W231" i="19"/>
  <c r="B231" i="19" s="1"/>
  <c r="C231" i="19" s="1"/>
  <c r="W233" i="19"/>
  <c r="B233" i="19" s="1"/>
  <c r="C233" i="19" s="1"/>
  <c r="W235" i="19"/>
  <c r="B235" i="19" s="1"/>
  <c r="C235" i="19" s="1"/>
  <c r="W237" i="19"/>
  <c r="B237" i="19" s="1"/>
  <c r="C237" i="19" s="1"/>
  <c r="W239" i="19"/>
  <c r="B239" i="19" s="1"/>
  <c r="C239" i="19" s="1"/>
  <c r="W241" i="19"/>
  <c r="B241" i="19" s="1"/>
  <c r="C241" i="19" s="1"/>
  <c r="W243" i="19"/>
  <c r="B243" i="19" s="1"/>
  <c r="C243" i="19" s="1"/>
  <c r="W245" i="19"/>
  <c r="B245" i="19" s="1"/>
  <c r="C245" i="19" s="1"/>
  <c r="W247" i="19"/>
  <c r="B247" i="19" s="1"/>
  <c r="C247" i="19" s="1"/>
  <c r="W249" i="19"/>
  <c r="B249" i="19" s="1"/>
  <c r="C249" i="19" s="1"/>
  <c r="W251" i="19"/>
  <c r="B251" i="19" s="1"/>
  <c r="C251" i="19" s="1"/>
  <c r="W253" i="19"/>
  <c r="B253" i="19" s="1"/>
  <c r="C253" i="19" s="1"/>
  <c r="W255" i="19"/>
  <c r="B255" i="19" s="1"/>
  <c r="C255" i="19" s="1"/>
  <c r="W257" i="19"/>
  <c r="B257" i="19" s="1"/>
  <c r="C257" i="19" s="1"/>
  <c r="W259" i="19"/>
  <c r="B259" i="19" s="1"/>
  <c r="C259" i="19" s="1"/>
  <c r="W261" i="19"/>
  <c r="B261" i="19" s="1"/>
  <c r="C261" i="19" s="1"/>
  <c r="W263" i="19"/>
  <c r="B263" i="19" s="1"/>
  <c r="C263" i="19" s="1"/>
  <c r="W265" i="19"/>
  <c r="B265" i="19" s="1"/>
  <c r="C265" i="19" s="1"/>
  <c r="W267" i="19"/>
  <c r="B267" i="19" s="1"/>
  <c r="C267" i="19" s="1"/>
  <c r="W269" i="19"/>
  <c r="B269" i="19" s="1"/>
  <c r="C269" i="19" s="1"/>
  <c r="W271" i="19"/>
  <c r="B271" i="19" s="1"/>
  <c r="C271" i="19" s="1"/>
  <c r="W273" i="19"/>
  <c r="B273" i="19" s="1"/>
  <c r="C273" i="19" s="1"/>
  <c r="W275" i="19"/>
  <c r="B275" i="19" s="1"/>
  <c r="C275" i="19" s="1"/>
  <c r="W277" i="19"/>
  <c r="B277" i="19" s="1"/>
  <c r="C277" i="19" s="1"/>
  <c r="W279" i="19"/>
  <c r="B279" i="19" s="1"/>
  <c r="C279" i="19" s="1"/>
  <c r="W281" i="19"/>
  <c r="B281" i="19" s="1"/>
  <c r="C281" i="19" s="1"/>
  <c r="W283" i="19"/>
  <c r="B283" i="19" s="1"/>
  <c r="C283" i="19" s="1"/>
  <c r="W285" i="19"/>
  <c r="B285" i="19" s="1"/>
  <c r="C285" i="19" s="1"/>
  <c r="W15" i="19"/>
  <c r="B15" i="19" s="1"/>
  <c r="C15" i="19" s="1"/>
  <c r="W23" i="19"/>
  <c r="B23" i="19" s="1"/>
  <c r="C23" i="19" s="1"/>
  <c r="W31" i="19"/>
  <c r="B31" i="19" s="1"/>
  <c r="C31" i="19" s="1"/>
  <c r="W39" i="19"/>
  <c r="B39" i="19" s="1"/>
  <c r="C39" i="19" s="1"/>
  <c r="W47" i="19"/>
  <c r="B47" i="19" s="1"/>
  <c r="C47" i="19" s="1"/>
  <c r="W55" i="19"/>
  <c r="B55" i="19" s="1"/>
  <c r="C55" i="19" s="1"/>
  <c r="W63" i="19"/>
  <c r="B63" i="19" s="1"/>
  <c r="C63" i="19" s="1"/>
  <c r="W71" i="19"/>
  <c r="B71" i="19" s="1"/>
  <c r="C71" i="19" s="1"/>
  <c r="W79" i="19"/>
  <c r="B79" i="19" s="1"/>
  <c r="C79" i="19" s="1"/>
  <c r="W87" i="19"/>
  <c r="B87" i="19" s="1"/>
  <c r="C87" i="19" s="1"/>
  <c r="W11" i="19"/>
  <c r="B11" i="19" s="1"/>
  <c r="C11" i="19" s="1"/>
  <c r="W27" i="19"/>
  <c r="B27" i="19" s="1"/>
  <c r="C27" i="19" s="1"/>
  <c r="W43" i="19"/>
  <c r="B43" i="19" s="1"/>
  <c r="C43" i="19" s="1"/>
  <c r="W59" i="19"/>
  <c r="B59" i="19" s="1"/>
  <c r="C59" i="19" s="1"/>
  <c r="W75" i="19"/>
  <c r="B75" i="19" s="1"/>
  <c r="C75" i="19" s="1"/>
  <c r="W91" i="19"/>
  <c r="B91" i="19" s="1"/>
  <c r="C91" i="19" s="1"/>
  <c r="W287" i="19"/>
  <c r="B287" i="19" s="1"/>
  <c r="C287" i="19" s="1"/>
  <c r="W292" i="19"/>
  <c r="B292" i="19" s="1"/>
  <c r="C292" i="19" s="1"/>
  <c r="W295" i="19"/>
  <c r="B295" i="19" s="1"/>
  <c r="C295" i="19" s="1"/>
  <c r="W300" i="19"/>
  <c r="B300" i="19" s="1"/>
  <c r="C300" i="19" s="1"/>
  <c r="W303" i="19"/>
  <c r="B303" i="19" s="1"/>
  <c r="C303" i="19" s="1"/>
  <c r="W305" i="19"/>
  <c r="B305" i="19" s="1"/>
  <c r="C305" i="19" s="1"/>
  <c r="W307" i="19"/>
  <c r="B307" i="19" s="1"/>
  <c r="C307" i="19" s="1"/>
  <c r="W309" i="19"/>
  <c r="B309" i="19" s="1"/>
  <c r="C309" i="19" s="1"/>
  <c r="W19" i="19"/>
  <c r="B19" i="19" s="1"/>
  <c r="C19" i="19" s="1"/>
  <c r="W35" i="19"/>
  <c r="B35" i="19" s="1"/>
  <c r="C35" i="19" s="1"/>
  <c r="W51" i="19"/>
  <c r="B51" i="19" s="1"/>
  <c r="C51" i="19" s="1"/>
  <c r="W67" i="19"/>
  <c r="B67" i="19" s="1"/>
  <c r="C67" i="19" s="1"/>
  <c r="W83" i="19"/>
  <c r="B83" i="19" s="1"/>
  <c r="C83" i="19" s="1"/>
  <c r="W288" i="19"/>
  <c r="B288" i="19" s="1"/>
  <c r="C288" i="19" s="1"/>
  <c r="W291" i="19"/>
  <c r="B291" i="19" s="1"/>
  <c r="C291" i="19" s="1"/>
  <c r="W296" i="19"/>
  <c r="B296" i="19" s="1"/>
  <c r="C296" i="19" s="1"/>
  <c r="W299" i="19"/>
  <c r="B299" i="19" s="1"/>
  <c r="C299" i="19" s="1"/>
  <c r="W41" i="19"/>
  <c r="B41" i="19" s="1"/>
  <c r="C41" i="19" s="1"/>
  <c r="W73" i="19"/>
  <c r="B73" i="19" s="1"/>
  <c r="C73" i="19" s="1"/>
  <c r="W94" i="19"/>
  <c r="B94" i="19" s="1"/>
  <c r="C94" i="19" s="1"/>
  <c r="W102" i="19"/>
  <c r="B102" i="19" s="1"/>
  <c r="C102" i="19" s="1"/>
  <c r="W110" i="19"/>
  <c r="B110" i="19" s="1"/>
  <c r="C110" i="19" s="1"/>
  <c r="W118" i="19"/>
  <c r="B118" i="19" s="1"/>
  <c r="C118" i="19" s="1"/>
  <c r="W126" i="19"/>
  <c r="B126" i="19" s="1"/>
  <c r="C126" i="19" s="1"/>
  <c r="W134" i="19"/>
  <c r="B134" i="19" s="1"/>
  <c r="C134" i="19" s="1"/>
  <c r="W142" i="19"/>
  <c r="B142" i="19" s="1"/>
  <c r="C142" i="19" s="1"/>
  <c r="W150" i="19"/>
  <c r="B150" i="19" s="1"/>
  <c r="C150" i="19" s="1"/>
  <c r="W158" i="19"/>
  <c r="B158" i="19" s="1"/>
  <c r="C158" i="19" s="1"/>
  <c r="W166" i="19"/>
  <c r="B166" i="19" s="1"/>
  <c r="C166" i="19" s="1"/>
  <c r="W174" i="19"/>
  <c r="B174" i="19" s="1"/>
  <c r="C174" i="19" s="1"/>
  <c r="W182" i="19"/>
  <c r="B182" i="19" s="1"/>
  <c r="C182" i="19" s="1"/>
  <c r="W190" i="19"/>
  <c r="B190" i="19" s="1"/>
  <c r="C190" i="19" s="1"/>
  <c r="W198" i="19"/>
  <c r="B198" i="19" s="1"/>
  <c r="C198" i="19" s="1"/>
  <c r="W206" i="19"/>
  <c r="B206" i="19" s="1"/>
  <c r="C206" i="19" s="1"/>
  <c r="W214" i="19"/>
  <c r="B214" i="19" s="1"/>
  <c r="C214" i="19" s="1"/>
  <c r="W222" i="19"/>
  <c r="B222" i="19" s="1"/>
  <c r="C222" i="19" s="1"/>
  <c r="W230" i="19"/>
  <c r="B230" i="19" s="1"/>
  <c r="C230" i="19" s="1"/>
  <c r="W238" i="19"/>
  <c r="B238" i="19" s="1"/>
  <c r="C238" i="19" s="1"/>
  <c r="W246" i="19"/>
  <c r="B246" i="19" s="1"/>
  <c r="C246" i="19" s="1"/>
  <c r="W254" i="19"/>
  <c r="B254" i="19" s="1"/>
  <c r="C254" i="19" s="1"/>
  <c r="W262" i="19"/>
  <c r="B262" i="19" s="1"/>
  <c r="C262" i="19" s="1"/>
  <c r="W270" i="19"/>
  <c r="B270" i="19" s="1"/>
  <c r="C270" i="19" s="1"/>
  <c r="W278" i="19"/>
  <c r="B278" i="19" s="1"/>
  <c r="C278" i="19" s="1"/>
  <c r="W286" i="19"/>
  <c r="B286" i="19" s="1"/>
  <c r="C286" i="19" s="1"/>
  <c r="W297" i="19"/>
  <c r="B297" i="19" s="1"/>
  <c r="C297" i="19" s="1"/>
  <c r="W302" i="19"/>
  <c r="B302" i="19" s="1"/>
  <c r="C302" i="19" s="1"/>
  <c r="W308" i="19"/>
  <c r="B308" i="19" s="1"/>
  <c r="C308" i="19" s="1"/>
  <c r="W25" i="19"/>
  <c r="B25" i="19" s="1"/>
  <c r="C25" i="19" s="1"/>
  <c r="W57" i="19"/>
  <c r="B57" i="19" s="1"/>
  <c r="C57" i="19" s="1"/>
  <c r="W89" i="19"/>
  <c r="B89" i="19" s="1"/>
  <c r="C89" i="19" s="1"/>
  <c r="W98" i="19"/>
  <c r="B98" i="19" s="1"/>
  <c r="C98" i="19" s="1"/>
  <c r="W106" i="19"/>
  <c r="B106" i="19" s="1"/>
  <c r="C106" i="19" s="1"/>
  <c r="W114" i="19"/>
  <c r="B114" i="19" s="1"/>
  <c r="C114" i="19" s="1"/>
  <c r="W122" i="19"/>
  <c r="B122" i="19" s="1"/>
  <c r="C122" i="19" s="1"/>
  <c r="W130" i="19"/>
  <c r="B130" i="19" s="1"/>
  <c r="C130" i="19" s="1"/>
  <c r="W138" i="19"/>
  <c r="B138" i="19" s="1"/>
  <c r="C138" i="19" s="1"/>
  <c r="W146" i="19"/>
  <c r="B146" i="19" s="1"/>
  <c r="C146" i="19" s="1"/>
  <c r="W154" i="19"/>
  <c r="B154" i="19" s="1"/>
  <c r="C154" i="19" s="1"/>
  <c r="W162" i="19"/>
  <c r="B162" i="19" s="1"/>
  <c r="C162" i="19" s="1"/>
  <c r="W170" i="19"/>
  <c r="B170" i="19" s="1"/>
  <c r="C170" i="19" s="1"/>
  <c r="W178" i="19"/>
  <c r="B178" i="19" s="1"/>
  <c r="C178" i="19" s="1"/>
  <c r="W186" i="19"/>
  <c r="B186" i="19" s="1"/>
  <c r="C186" i="19" s="1"/>
  <c r="W194" i="19"/>
  <c r="B194" i="19" s="1"/>
  <c r="C194" i="19" s="1"/>
  <c r="W202" i="19"/>
  <c r="B202" i="19" s="1"/>
  <c r="C202" i="19" s="1"/>
  <c r="W210" i="19"/>
  <c r="B210" i="19" s="1"/>
  <c r="C210" i="19" s="1"/>
  <c r="W218" i="19"/>
  <c r="B218" i="19" s="1"/>
  <c r="C218" i="19" s="1"/>
  <c r="W226" i="19"/>
  <c r="B226" i="19" s="1"/>
  <c r="C226" i="19" s="1"/>
  <c r="W234" i="19"/>
  <c r="B234" i="19" s="1"/>
  <c r="C234" i="19" s="1"/>
  <c r="W242" i="19"/>
  <c r="B242" i="19" s="1"/>
  <c r="C242" i="19" s="1"/>
  <c r="W250" i="19"/>
  <c r="B250" i="19" s="1"/>
  <c r="C250" i="19" s="1"/>
  <c r="W258" i="19"/>
  <c r="B258" i="19" s="1"/>
  <c r="C258" i="19" s="1"/>
  <c r="W266" i="19"/>
  <c r="B266" i="19" s="1"/>
  <c r="C266" i="19" s="1"/>
  <c r="W274" i="19"/>
  <c r="B274" i="19" s="1"/>
  <c r="C274" i="19" s="1"/>
  <c r="W282" i="19"/>
  <c r="B282" i="19" s="1"/>
  <c r="C282" i="19" s="1"/>
  <c r="W289" i="19"/>
  <c r="B289" i="19" s="1"/>
  <c r="C289" i="19" s="1"/>
  <c r="W294" i="19"/>
  <c r="B294" i="19" s="1"/>
  <c r="C294" i="19" s="1"/>
  <c r="W304" i="19"/>
  <c r="B304" i="19" s="1"/>
  <c r="C304" i="19" s="1"/>
  <c r="W49" i="19"/>
  <c r="B49" i="19" s="1"/>
  <c r="C49" i="19" s="1"/>
  <c r="W108" i="19"/>
  <c r="B108" i="19" s="1"/>
  <c r="C108" i="19" s="1"/>
  <c r="W124" i="19"/>
  <c r="B124" i="19" s="1"/>
  <c r="C124" i="19" s="1"/>
  <c r="W140" i="19"/>
  <c r="B140" i="19" s="1"/>
  <c r="C140" i="19" s="1"/>
  <c r="W156" i="19"/>
  <c r="B156" i="19" s="1"/>
  <c r="C156" i="19" s="1"/>
  <c r="W172" i="19"/>
  <c r="B172" i="19" s="1"/>
  <c r="C172" i="19" s="1"/>
  <c r="W188" i="19"/>
  <c r="B188" i="19" s="1"/>
  <c r="C188" i="19" s="1"/>
  <c r="W204" i="19"/>
  <c r="B204" i="19" s="1"/>
  <c r="C204" i="19" s="1"/>
  <c r="W220" i="19"/>
  <c r="B220" i="19" s="1"/>
  <c r="C220" i="19" s="1"/>
  <c r="W236" i="19"/>
  <c r="B236" i="19" s="1"/>
  <c r="C236" i="19" s="1"/>
  <c r="W252" i="19"/>
  <c r="B252" i="19" s="1"/>
  <c r="C252" i="19" s="1"/>
  <c r="W268" i="19"/>
  <c r="B268" i="19" s="1"/>
  <c r="C268" i="19" s="1"/>
  <c r="W284" i="19"/>
  <c r="B284" i="19" s="1"/>
  <c r="C284" i="19" s="1"/>
  <c r="W310" i="19"/>
  <c r="B310" i="19" s="1"/>
  <c r="C310" i="19" s="1"/>
  <c r="W314" i="19"/>
  <c r="B314" i="19" s="1"/>
  <c r="C314" i="19" s="1"/>
  <c r="W318" i="19"/>
  <c r="B318" i="19" s="1"/>
  <c r="C318" i="19" s="1"/>
  <c r="W322" i="19"/>
  <c r="B322" i="19" s="1"/>
  <c r="C322" i="19" s="1"/>
  <c r="W326" i="19"/>
  <c r="B326" i="19" s="1"/>
  <c r="C326" i="19" s="1"/>
  <c r="W330" i="19"/>
  <c r="B330" i="19" s="1"/>
  <c r="C330" i="19" s="1"/>
  <c r="W334" i="19"/>
  <c r="B334" i="19" s="1"/>
  <c r="C334" i="19" s="1"/>
  <c r="W338" i="19"/>
  <c r="B338" i="19" s="1"/>
  <c r="C338" i="19" s="1"/>
  <c r="W342" i="19"/>
  <c r="B342" i="19" s="1"/>
  <c r="C342" i="19" s="1"/>
  <c r="W346" i="19"/>
  <c r="B346" i="19" s="1"/>
  <c r="C346" i="19" s="1"/>
  <c r="W350" i="19"/>
  <c r="B350" i="19" s="1"/>
  <c r="C350" i="19" s="1"/>
  <c r="W354" i="19"/>
  <c r="B354" i="19" s="1"/>
  <c r="C354" i="19" s="1"/>
  <c r="W358" i="19"/>
  <c r="B358" i="19" s="1"/>
  <c r="C358" i="19" s="1"/>
  <c r="W362" i="19"/>
  <c r="B362" i="19" s="1"/>
  <c r="C362" i="19" s="1"/>
  <c r="W366" i="19"/>
  <c r="B366" i="19" s="1"/>
  <c r="C366" i="19" s="1"/>
  <c r="W370" i="19"/>
  <c r="B370" i="19" s="1"/>
  <c r="C370" i="19" s="1"/>
  <c r="W374" i="19"/>
  <c r="B374" i="19" s="1"/>
  <c r="C374" i="19" s="1"/>
  <c r="W378" i="19"/>
  <c r="B378" i="19" s="1"/>
  <c r="C378" i="19" s="1"/>
  <c r="W382" i="19"/>
  <c r="B382" i="19" s="1"/>
  <c r="C382" i="19" s="1"/>
  <c r="W386" i="19"/>
  <c r="B386" i="19" s="1"/>
  <c r="C386" i="19" s="1"/>
  <c r="W390" i="19"/>
  <c r="B390" i="19" s="1"/>
  <c r="C390" i="19" s="1"/>
  <c r="W394" i="19"/>
  <c r="B394" i="19" s="1"/>
  <c r="C394" i="19" s="1"/>
  <c r="W398" i="19"/>
  <c r="B398" i="19" s="1"/>
  <c r="C398" i="19" s="1"/>
  <c r="W402" i="19"/>
  <c r="B402" i="19" s="1"/>
  <c r="C402" i="19" s="1"/>
  <c r="W406" i="19"/>
  <c r="B406" i="19" s="1"/>
  <c r="C406" i="19" s="1"/>
  <c r="W410" i="19"/>
  <c r="B410" i="19" s="1"/>
  <c r="C410" i="19" s="1"/>
  <c r="W414" i="19"/>
  <c r="B414" i="19" s="1"/>
  <c r="C414" i="19" s="1"/>
  <c r="W418" i="19"/>
  <c r="B418" i="19" s="1"/>
  <c r="C418" i="19" s="1"/>
  <c r="W422" i="19"/>
  <c r="B422" i="19" s="1"/>
  <c r="C422" i="19" s="1"/>
  <c r="W426" i="19"/>
  <c r="B426" i="19" s="1"/>
  <c r="C426" i="19" s="1"/>
  <c r="W430" i="19"/>
  <c r="B430" i="19" s="1"/>
  <c r="C430" i="19" s="1"/>
  <c r="W434" i="19"/>
  <c r="B434" i="19" s="1"/>
  <c r="C434" i="19" s="1"/>
  <c r="W438" i="19"/>
  <c r="B438" i="19" s="1"/>
  <c r="C438" i="19" s="1"/>
  <c r="W442" i="19"/>
  <c r="B442" i="19" s="1"/>
  <c r="C442" i="19" s="1"/>
  <c r="W446" i="19"/>
  <c r="B446" i="19" s="1"/>
  <c r="C446" i="19" s="1"/>
  <c r="W450" i="19"/>
  <c r="B450" i="19" s="1"/>
  <c r="C450" i="19" s="1"/>
  <c r="W454" i="19"/>
  <c r="B454" i="19" s="1"/>
  <c r="C454" i="19" s="1"/>
  <c r="W458" i="19"/>
  <c r="B458" i="19" s="1"/>
  <c r="C458" i="19" s="1"/>
  <c r="W462" i="19"/>
  <c r="B462" i="19" s="1"/>
  <c r="C462" i="19" s="1"/>
  <c r="W466" i="19"/>
  <c r="B466" i="19" s="1"/>
  <c r="C466" i="19" s="1"/>
  <c r="W470" i="19"/>
  <c r="B470" i="19" s="1"/>
  <c r="C470" i="19" s="1"/>
  <c r="W474" i="19"/>
  <c r="B474" i="19" s="1"/>
  <c r="C474" i="19" s="1"/>
  <c r="W478" i="19"/>
  <c r="B478" i="19" s="1"/>
  <c r="C478" i="19" s="1"/>
  <c r="W482" i="19"/>
  <c r="B482" i="19" s="1"/>
  <c r="C482" i="19" s="1"/>
  <c r="W486" i="19"/>
  <c r="B486" i="19" s="1"/>
  <c r="C486" i="19" s="1"/>
  <c r="W490" i="19"/>
  <c r="B490" i="19" s="1"/>
  <c r="C490" i="19" s="1"/>
  <c r="W494" i="19"/>
  <c r="B494" i="19" s="1"/>
  <c r="C494" i="19" s="1"/>
  <c r="W498" i="19"/>
  <c r="B498" i="19" s="1"/>
  <c r="C498" i="19" s="1"/>
  <c r="W502" i="19"/>
  <c r="B502" i="19" s="1"/>
  <c r="C502" i="19" s="1"/>
  <c r="W506" i="19"/>
  <c r="B506" i="19" s="1"/>
  <c r="C506" i="19" s="1"/>
  <c r="W65" i="19"/>
  <c r="B65" i="19" s="1"/>
  <c r="C65" i="19" s="1"/>
  <c r="W104" i="19"/>
  <c r="B104" i="19" s="1"/>
  <c r="C104" i="19" s="1"/>
  <c r="W120" i="19"/>
  <c r="B120" i="19" s="1"/>
  <c r="C120" i="19" s="1"/>
  <c r="W136" i="19"/>
  <c r="B136" i="19" s="1"/>
  <c r="C136" i="19" s="1"/>
  <c r="W152" i="19"/>
  <c r="B152" i="19" s="1"/>
  <c r="C152" i="19" s="1"/>
  <c r="W168" i="19"/>
  <c r="B168" i="19" s="1"/>
  <c r="C168" i="19" s="1"/>
  <c r="W184" i="19"/>
  <c r="B184" i="19" s="1"/>
  <c r="C184" i="19" s="1"/>
  <c r="W200" i="19"/>
  <c r="B200" i="19" s="1"/>
  <c r="C200" i="19" s="1"/>
  <c r="W216" i="19"/>
  <c r="B216" i="19" s="1"/>
  <c r="C216" i="19" s="1"/>
  <c r="W232" i="19"/>
  <c r="B232" i="19" s="1"/>
  <c r="C232" i="19" s="1"/>
  <c r="W248" i="19"/>
  <c r="B248" i="19" s="1"/>
  <c r="C248" i="19" s="1"/>
  <c r="W264" i="19"/>
  <c r="B264" i="19" s="1"/>
  <c r="C264" i="19" s="1"/>
  <c r="W280" i="19"/>
  <c r="B280" i="19" s="1"/>
  <c r="C280" i="19" s="1"/>
  <c r="W293" i="19"/>
  <c r="B293" i="19" s="1"/>
  <c r="C293" i="19" s="1"/>
  <c r="W313" i="19"/>
  <c r="B313" i="19" s="1"/>
  <c r="C313" i="19" s="1"/>
  <c r="W317" i="19"/>
  <c r="B317" i="19" s="1"/>
  <c r="C317" i="19" s="1"/>
  <c r="W321" i="19"/>
  <c r="B321" i="19" s="1"/>
  <c r="C321" i="19" s="1"/>
  <c r="W325" i="19"/>
  <c r="B325" i="19" s="1"/>
  <c r="C325" i="19" s="1"/>
  <c r="W329" i="19"/>
  <c r="B329" i="19" s="1"/>
  <c r="C329" i="19" s="1"/>
  <c r="W333" i="19"/>
  <c r="B333" i="19" s="1"/>
  <c r="C333" i="19" s="1"/>
  <c r="W337" i="19"/>
  <c r="B337" i="19" s="1"/>
  <c r="C337" i="19" s="1"/>
  <c r="W341" i="19"/>
  <c r="B341" i="19" s="1"/>
  <c r="C341" i="19" s="1"/>
  <c r="W345" i="19"/>
  <c r="B345" i="19" s="1"/>
  <c r="C345" i="19" s="1"/>
  <c r="W349" i="19"/>
  <c r="B349" i="19" s="1"/>
  <c r="C349" i="19" s="1"/>
  <c r="W353" i="19"/>
  <c r="B353" i="19" s="1"/>
  <c r="C353" i="19" s="1"/>
  <c r="W357" i="19"/>
  <c r="B357" i="19" s="1"/>
  <c r="C357" i="19" s="1"/>
  <c r="W361" i="19"/>
  <c r="B361" i="19" s="1"/>
  <c r="C361" i="19" s="1"/>
  <c r="W365" i="19"/>
  <c r="B365" i="19" s="1"/>
  <c r="C365" i="19" s="1"/>
  <c r="W369" i="19"/>
  <c r="B369" i="19" s="1"/>
  <c r="C369" i="19" s="1"/>
  <c r="W373" i="19"/>
  <c r="B373" i="19" s="1"/>
  <c r="C373" i="19" s="1"/>
  <c r="W377" i="19"/>
  <c r="B377" i="19" s="1"/>
  <c r="C377" i="19" s="1"/>
  <c r="W381" i="19"/>
  <c r="B381" i="19" s="1"/>
  <c r="C381" i="19" s="1"/>
  <c r="W385" i="19"/>
  <c r="B385" i="19" s="1"/>
  <c r="C385" i="19" s="1"/>
  <c r="W389" i="19"/>
  <c r="B389" i="19" s="1"/>
  <c r="C389" i="19" s="1"/>
  <c r="W393" i="19"/>
  <c r="B393" i="19" s="1"/>
  <c r="C393" i="19" s="1"/>
  <c r="W397" i="19"/>
  <c r="B397" i="19" s="1"/>
  <c r="C397" i="19" s="1"/>
  <c r="W401" i="19"/>
  <c r="B401" i="19" s="1"/>
  <c r="C401" i="19" s="1"/>
  <c r="W405" i="19"/>
  <c r="B405" i="19" s="1"/>
  <c r="C405" i="19" s="1"/>
  <c r="W409" i="19"/>
  <c r="B409" i="19" s="1"/>
  <c r="C409" i="19" s="1"/>
  <c r="W413" i="19"/>
  <c r="B413" i="19" s="1"/>
  <c r="C413" i="19" s="1"/>
  <c r="W417" i="19"/>
  <c r="B417" i="19" s="1"/>
  <c r="C417" i="19" s="1"/>
  <c r="W421" i="19"/>
  <c r="B421" i="19" s="1"/>
  <c r="C421" i="19" s="1"/>
  <c r="W425" i="19"/>
  <c r="B425" i="19" s="1"/>
  <c r="C425" i="19" s="1"/>
  <c r="W429" i="19"/>
  <c r="B429" i="19" s="1"/>
  <c r="C429" i="19" s="1"/>
  <c r="W433" i="19"/>
  <c r="B433" i="19" s="1"/>
  <c r="C433" i="19" s="1"/>
  <c r="W437" i="19"/>
  <c r="B437" i="19" s="1"/>
  <c r="C437" i="19" s="1"/>
  <c r="W441" i="19"/>
  <c r="B441" i="19" s="1"/>
  <c r="C441" i="19" s="1"/>
  <c r="W445" i="19"/>
  <c r="B445" i="19" s="1"/>
  <c r="C445" i="19" s="1"/>
  <c r="W449" i="19"/>
  <c r="B449" i="19" s="1"/>
  <c r="C449" i="19" s="1"/>
  <c r="W453" i="19"/>
  <c r="B453" i="19" s="1"/>
  <c r="C453" i="19" s="1"/>
  <c r="W457" i="19"/>
  <c r="B457" i="19" s="1"/>
  <c r="C457" i="19" s="1"/>
  <c r="W461" i="19"/>
  <c r="B461" i="19" s="1"/>
  <c r="C461" i="19" s="1"/>
  <c r="W465" i="19"/>
  <c r="B465" i="19" s="1"/>
  <c r="C465" i="19" s="1"/>
  <c r="W469" i="19"/>
  <c r="B469" i="19" s="1"/>
  <c r="C469" i="19" s="1"/>
  <c r="W473" i="19"/>
  <c r="B473" i="19" s="1"/>
  <c r="C473" i="19" s="1"/>
  <c r="W477" i="19"/>
  <c r="B477" i="19" s="1"/>
  <c r="C477" i="19" s="1"/>
  <c r="W481" i="19"/>
  <c r="B481" i="19" s="1"/>
  <c r="C481" i="19" s="1"/>
  <c r="W485" i="19"/>
  <c r="B485" i="19" s="1"/>
  <c r="C485" i="19" s="1"/>
  <c r="W489" i="19"/>
  <c r="B489" i="19" s="1"/>
  <c r="C489" i="19" s="1"/>
  <c r="W493" i="19"/>
  <c r="B493" i="19" s="1"/>
  <c r="C493" i="19" s="1"/>
  <c r="W497" i="19"/>
  <c r="B497" i="19" s="1"/>
  <c r="C497" i="19" s="1"/>
  <c r="W501" i="19"/>
  <c r="B501" i="19" s="1"/>
  <c r="C501" i="19" s="1"/>
  <c r="W505" i="19"/>
  <c r="B505" i="19" s="1"/>
  <c r="C505" i="19" s="1"/>
  <c r="W9" i="19"/>
  <c r="W33" i="19"/>
  <c r="B33" i="19" s="1"/>
  <c r="C33" i="19" s="1"/>
  <c r="W112" i="19"/>
  <c r="B112" i="19" s="1"/>
  <c r="C112" i="19" s="1"/>
  <c r="W144" i="19"/>
  <c r="B144" i="19" s="1"/>
  <c r="C144" i="19" s="1"/>
  <c r="W176" i="19"/>
  <c r="B176" i="19" s="1"/>
  <c r="C176" i="19" s="1"/>
  <c r="W208" i="19"/>
  <c r="B208" i="19" s="1"/>
  <c r="C208" i="19" s="1"/>
  <c r="W240" i="19"/>
  <c r="B240" i="19" s="1"/>
  <c r="C240" i="19" s="1"/>
  <c r="W272" i="19"/>
  <c r="B272" i="19" s="1"/>
  <c r="C272" i="19" s="1"/>
  <c r="W298" i="19"/>
  <c r="B298" i="19" s="1"/>
  <c r="C298" i="19" s="1"/>
  <c r="W311" i="19"/>
  <c r="B311" i="19" s="1"/>
  <c r="C311" i="19" s="1"/>
  <c r="W319" i="19"/>
  <c r="B319" i="19" s="1"/>
  <c r="C319" i="19" s="1"/>
  <c r="W327" i="19"/>
  <c r="B327" i="19" s="1"/>
  <c r="C327" i="19" s="1"/>
  <c r="W335" i="19"/>
  <c r="B335" i="19" s="1"/>
  <c r="C335" i="19" s="1"/>
  <c r="W343" i="19"/>
  <c r="B343" i="19" s="1"/>
  <c r="C343" i="19" s="1"/>
  <c r="W351" i="19"/>
  <c r="B351" i="19" s="1"/>
  <c r="C351" i="19" s="1"/>
  <c r="W359" i="19"/>
  <c r="B359" i="19" s="1"/>
  <c r="C359" i="19" s="1"/>
  <c r="W367" i="19"/>
  <c r="B367" i="19" s="1"/>
  <c r="C367" i="19" s="1"/>
  <c r="W375" i="19"/>
  <c r="B375" i="19" s="1"/>
  <c r="C375" i="19" s="1"/>
  <c r="W383" i="19"/>
  <c r="B383" i="19" s="1"/>
  <c r="C383" i="19" s="1"/>
  <c r="W391" i="19"/>
  <c r="B391" i="19" s="1"/>
  <c r="C391" i="19" s="1"/>
  <c r="W399" i="19"/>
  <c r="B399" i="19" s="1"/>
  <c r="C399" i="19" s="1"/>
  <c r="W407" i="19"/>
  <c r="B407" i="19" s="1"/>
  <c r="C407" i="19" s="1"/>
  <c r="W415" i="19"/>
  <c r="B415" i="19" s="1"/>
  <c r="C415" i="19" s="1"/>
  <c r="W423" i="19"/>
  <c r="B423" i="19" s="1"/>
  <c r="C423" i="19" s="1"/>
  <c r="W431" i="19"/>
  <c r="B431" i="19" s="1"/>
  <c r="C431" i="19" s="1"/>
  <c r="W439" i="19"/>
  <c r="B439" i="19" s="1"/>
  <c r="C439" i="19" s="1"/>
  <c r="W447" i="19"/>
  <c r="B447" i="19" s="1"/>
  <c r="C447" i="19" s="1"/>
  <c r="W455" i="19"/>
  <c r="B455" i="19" s="1"/>
  <c r="C455" i="19" s="1"/>
  <c r="W463" i="19"/>
  <c r="B463" i="19" s="1"/>
  <c r="C463" i="19" s="1"/>
  <c r="W471" i="19"/>
  <c r="B471" i="19" s="1"/>
  <c r="C471" i="19" s="1"/>
  <c r="W479" i="19"/>
  <c r="B479" i="19" s="1"/>
  <c r="C479" i="19" s="1"/>
  <c r="W487" i="19"/>
  <c r="B487" i="19" s="1"/>
  <c r="C487" i="19" s="1"/>
  <c r="W495" i="19"/>
  <c r="B495" i="19" s="1"/>
  <c r="C495" i="19" s="1"/>
  <c r="W503" i="19"/>
  <c r="B503" i="19" s="1"/>
  <c r="C503" i="19" s="1"/>
  <c r="W17" i="19"/>
  <c r="B17" i="19" s="1"/>
  <c r="C17" i="19" s="1"/>
  <c r="W100" i="19"/>
  <c r="B100" i="19" s="1"/>
  <c r="C100" i="19" s="1"/>
  <c r="W132" i="19"/>
  <c r="B132" i="19" s="1"/>
  <c r="C132" i="19" s="1"/>
  <c r="W164" i="19"/>
  <c r="B164" i="19" s="1"/>
  <c r="C164" i="19" s="1"/>
  <c r="W196" i="19"/>
  <c r="B196" i="19" s="1"/>
  <c r="C196" i="19" s="1"/>
  <c r="W228" i="19"/>
  <c r="B228" i="19" s="1"/>
  <c r="C228" i="19" s="1"/>
  <c r="W260" i="19"/>
  <c r="B260" i="19" s="1"/>
  <c r="C260" i="19" s="1"/>
  <c r="W290" i="19"/>
  <c r="B290" i="19" s="1"/>
  <c r="C290" i="19" s="1"/>
  <c r="W316" i="19"/>
  <c r="B316" i="19" s="1"/>
  <c r="C316" i="19" s="1"/>
  <c r="W324" i="19"/>
  <c r="B324" i="19" s="1"/>
  <c r="C324" i="19" s="1"/>
  <c r="W332" i="19"/>
  <c r="B332" i="19" s="1"/>
  <c r="C332" i="19" s="1"/>
  <c r="W340" i="19"/>
  <c r="B340" i="19" s="1"/>
  <c r="C340" i="19" s="1"/>
  <c r="W348" i="19"/>
  <c r="B348" i="19" s="1"/>
  <c r="C348" i="19" s="1"/>
  <c r="W356" i="19"/>
  <c r="B356" i="19" s="1"/>
  <c r="C356" i="19" s="1"/>
  <c r="W364" i="19"/>
  <c r="B364" i="19" s="1"/>
  <c r="C364" i="19" s="1"/>
  <c r="W372" i="19"/>
  <c r="B372" i="19" s="1"/>
  <c r="C372" i="19" s="1"/>
  <c r="W380" i="19"/>
  <c r="B380" i="19" s="1"/>
  <c r="C380" i="19" s="1"/>
  <c r="W388" i="19"/>
  <c r="B388" i="19" s="1"/>
  <c r="C388" i="19" s="1"/>
  <c r="W396" i="19"/>
  <c r="B396" i="19" s="1"/>
  <c r="C396" i="19" s="1"/>
  <c r="W404" i="19"/>
  <c r="B404" i="19" s="1"/>
  <c r="C404" i="19" s="1"/>
  <c r="W412" i="19"/>
  <c r="B412" i="19" s="1"/>
  <c r="C412" i="19" s="1"/>
  <c r="W420" i="19"/>
  <c r="B420" i="19" s="1"/>
  <c r="C420" i="19" s="1"/>
  <c r="W428" i="19"/>
  <c r="B428" i="19" s="1"/>
  <c r="C428" i="19" s="1"/>
  <c r="W436" i="19"/>
  <c r="B436" i="19" s="1"/>
  <c r="C436" i="19" s="1"/>
  <c r="W444" i="19"/>
  <c r="B444" i="19" s="1"/>
  <c r="C444" i="19" s="1"/>
  <c r="W452" i="19"/>
  <c r="B452" i="19" s="1"/>
  <c r="C452" i="19" s="1"/>
  <c r="W460" i="19"/>
  <c r="B460" i="19" s="1"/>
  <c r="C460" i="19" s="1"/>
  <c r="W468" i="19"/>
  <c r="B468" i="19" s="1"/>
  <c r="C468" i="19" s="1"/>
  <c r="W476" i="19"/>
  <c r="B476" i="19" s="1"/>
  <c r="C476" i="19" s="1"/>
  <c r="W484" i="19"/>
  <c r="B484" i="19" s="1"/>
  <c r="C484" i="19" s="1"/>
  <c r="W492" i="19"/>
  <c r="B492" i="19" s="1"/>
  <c r="C492" i="19" s="1"/>
  <c r="W500" i="19"/>
  <c r="B500" i="19" s="1"/>
  <c r="C500" i="19" s="1"/>
  <c r="W508" i="19"/>
  <c r="B508" i="19" s="1"/>
  <c r="C508" i="19" s="1"/>
  <c r="W128" i="19"/>
  <c r="B128" i="19" s="1"/>
  <c r="C128" i="19" s="1"/>
  <c r="W192" i="19"/>
  <c r="B192" i="19" s="1"/>
  <c r="C192" i="19" s="1"/>
  <c r="W256" i="19"/>
  <c r="B256" i="19" s="1"/>
  <c r="C256" i="19" s="1"/>
  <c r="W306" i="19"/>
  <c r="B306" i="19" s="1"/>
  <c r="C306" i="19" s="1"/>
  <c r="W323" i="19"/>
  <c r="B323" i="19" s="1"/>
  <c r="C323" i="19" s="1"/>
  <c r="W339" i="19"/>
  <c r="B339" i="19" s="1"/>
  <c r="C339" i="19" s="1"/>
  <c r="W355" i="19"/>
  <c r="B355" i="19" s="1"/>
  <c r="C355" i="19" s="1"/>
  <c r="W371" i="19"/>
  <c r="B371" i="19" s="1"/>
  <c r="C371" i="19" s="1"/>
  <c r="W387" i="19"/>
  <c r="B387" i="19" s="1"/>
  <c r="C387" i="19" s="1"/>
  <c r="W403" i="19"/>
  <c r="B403" i="19" s="1"/>
  <c r="C403" i="19" s="1"/>
  <c r="W419" i="19"/>
  <c r="B419" i="19" s="1"/>
  <c r="C419" i="19" s="1"/>
  <c r="W435" i="19"/>
  <c r="B435" i="19" s="1"/>
  <c r="C435" i="19" s="1"/>
  <c r="W451" i="19"/>
  <c r="B451" i="19" s="1"/>
  <c r="C451" i="19" s="1"/>
  <c r="W467" i="19"/>
  <c r="B467" i="19" s="1"/>
  <c r="C467" i="19" s="1"/>
  <c r="W483" i="19"/>
  <c r="B483" i="19" s="1"/>
  <c r="C483" i="19" s="1"/>
  <c r="W499" i="19"/>
  <c r="B499" i="19" s="1"/>
  <c r="C499" i="19" s="1"/>
  <c r="W96" i="19"/>
  <c r="B96" i="19" s="1"/>
  <c r="C96" i="19" s="1"/>
  <c r="W160" i="19"/>
  <c r="B160" i="19" s="1"/>
  <c r="C160" i="19" s="1"/>
  <c r="W224" i="19"/>
  <c r="B224" i="19" s="1"/>
  <c r="C224" i="19" s="1"/>
  <c r="W315" i="19"/>
  <c r="B315" i="19" s="1"/>
  <c r="C315" i="19" s="1"/>
  <c r="W331" i="19"/>
  <c r="B331" i="19" s="1"/>
  <c r="C331" i="19" s="1"/>
  <c r="W347" i="19"/>
  <c r="B347" i="19" s="1"/>
  <c r="C347" i="19" s="1"/>
  <c r="W363" i="19"/>
  <c r="B363" i="19" s="1"/>
  <c r="C363" i="19" s="1"/>
  <c r="W379" i="19"/>
  <c r="B379" i="19" s="1"/>
  <c r="C379" i="19" s="1"/>
  <c r="W395" i="19"/>
  <c r="B395" i="19" s="1"/>
  <c r="C395" i="19" s="1"/>
  <c r="W411" i="19"/>
  <c r="B411" i="19" s="1"/>
  <c r="C411" i="19" s="1"/>
  <c r="W427" i="19"/>
  <c r="B427" i="19" s="1"/>
  <c r="C427" i="19" s="1"/>
  <c r="W443" i="19"/>
  <c r="B443" i="19" s="1"/>
  <c r="C443" i="19" s="1"/>
  <c r="W459" i="19"/>
  <c r="B459" i="19" s="1"/>
  <c r="C459" i="19" s="1"/>
  <c r="W475" i="19"/>
  <c r="B475" i="19" s="1"/>
  <c r="C475" i="19" s="1"/>
  <c r="W491" i="19"/>
  <c r="B491" i="19" s="1"/>
  <c r="C491" i="19" s="1"/>
  <c r="W507" i="19"/>
  <c r="B507" i="19" s="1"/>
  <c r="C507" i="19" s="1"/>
  <c r="W180" i="19"/>
  <c r="B180" i="19" s="1"/>
  <c r="C180" i="19" s="1"/>
  <c r="W301" i="19"/>
  <c r="B301" i="19" s="1"/>
  <c r="C301" i="19" s="1"/>
  <c r="W336" i="19"/>
  <c r="B336" i="19" s="1"/>
  <c r="C336" i="19" s="1"/>
  <c r="W368" i="19"/>
  <c r="B368" i="19" s="1"/>
  <c r="C368" i="19" s="1"/>
  <c r="W400" i="19"/>
  <c r="B400" i="19" s="1"/>
  <c r="C400" i="19" s="1"/>
  <c r="W432" i="19"/>
  <c r="B432" i="19" s="1"/>
  <c r="C432" i="19" s="1"/>
  <c r="W464" i="19"/>
  <c r="B464" i="19" s="1"/>
  <c r="C464" i="19" s="1"/>
  <c r="W496" i="19"/>
  <c r="B496" i="19" s="1"/>
  <c r="C496" i="19" s="1"/>
  <c r="W81" i="19"/>
  <c r="B81" i="19" s="1"/>
  <c r="C81" i="19" s="1"/>
  <c r="W212" i="19"/>
  <c r="B212" i="19" s="1"/>
  <c r="C212" i="19" s="1"/>
  <c r="W312" i="19"/>
  <c r="B312" i="19" s="1"/>
  <c r="C312" i="19" s="1"/>
  <c r="W344" i="19"/>
  <c r="B344" i="19" s="1"/>
  <c r="C344" i="19" s="1"/>
  <c r="W376" i="19"/>
  <c r="B376" i="19" s="1"/>
  <c r="C376" i="19" s="1"/>
  <c r="W408" i="19"/>
  <c r="B408" i="19" s="1"/>
  <c r="C408" i="19" s="1"/>
  <c r="W440" i="19"/>
  <c r="B440" i="19" s="1"/>
  <c r="C440" i="19" s="1"/>
  <c r="W472" i="19"/>
  <c r="B472" i="19" s="1"/>
  <c r="C472" i="19" s="1"/>
  <c r="W504" i="19"/>
  <c r="B504" i="19" s="1"/>
  <c r="C504" i="19" s="1"/>
  <c r="W116" i="19"/>
  <c r="B116" i="19" s="1"/>
  <c r="C116" i="19" s="1"/>
  <c r="W320" i="19"/>
  <c r="B320" i="19" s="1"/>
  <c r="C320" i="19" s="1"/>
  <c r="W384" i="19"/>
  <c r="B384" i="19" s="1"/>
  <c r="C384" i="19" s="1"/>
  <c r="W448" i="19"/>
  <c r="B448" i="19" s="1"/>
  <c r="C448" i="19" s="1"/>
  <c r="W244" i="19"/>
  <c r="B244" i="19" s="1"/>
  <c r="C244" i="19" s="1"/>
  <c r="W352" i="19"/>
  <c r="B352" i="19" s="1"/>
  <c r="C352" i="19" s="1"/>
  <c r="W416" i="19"/>
  <c r="B416" i="19" s="1"/>
  <c r="C416" i="19" s="1"/>
  <c r="W480" i="19"/>
  <c r="B480" i="19" s="1"/>
  <c r="C480" i="19" s="1"/>
  <c r="W148" i="19"/>
  <c r="B148" i="19" s="1"/>
  <c r="C148" i="19" s="1"/>
  <c r="W392" i="19"/>
  <c r="B392" i="19" s="1"/>
  <c r="C392" i="19" s="1"/>
  <c r="W328" i="19"/>
  <c r="B328" i="19" s="1"/>
  <c r="C328" i="19" s="1"/>
  <c r="W456" i="19"/>
  <c r="B456" i="19" s="1"/>
  <c r="C456" i="19" s="1"/>
  <c r="W276" i="19"/>
  <c r="B276" i="19" s="1"/>
  <c r="C276" i="19" s="1"/>
  <c r="W488" i="19"/>
  <c r="B488" i="19" s="1"/>
  <c r="C488" i="19" s="1"/>
  <c r="W424" i="19"/>
  <c r="B424" i="19" s="1"/>
  <c r="C424" i="19" s="1"/>
  <c r="W360" i="19"/>
  <c r="B360" i="19" s="1"/>
  <c r="C360" i="19" s="1"/>
  <c r="V299" i="11"/>
  <c r="V683" i="11"/>
  <c r="V909" i="11"/>
  <c r="V715" i="11"/>
  <c r="V203" i="11"/>
  <c r="V779" i="11"/>
  <c r="V267" i="11"/>
  <c r="V867" i="11"/>
  <c r="V363" i="11"/>
  <c r="V968" i="11"/>
  <c r="V883" i="11"/>
  <c r="V771" i="11"/>
  <c r="V643" i="11"/>
  <c r="V515" i="11"/>
  <c r="V387" i="11"/>
  <c r="V259" i="11"/>
  <c r="V131" i="11"/>
  <c r="V1005" i="11"/>
  <c r="V920" i="11"/>
  <c r="V827" i="11"/>
  <c r="V699" i="11"/>
  <c r="V571" i="11"/>
  <c r="V443" i="11"/>
  <c r="V315" i="11"/>
  <c r="V187" i="11"/>
  <c r="V59" i="11"/>
  <c r="V957" i="11"/>
  <c r="V872" i="11"/>
  <c r="V755" i="11"/>
  <c r="V627" i="11"/>
  <c r="V499" i="11"/>
  <c r="V371" i="11"/>
  <c r="V243" i="11"/>
  <c r="V115" i="11"/>
  <c r="V1004" i="11"/>
  <c r="V983" i="11"/>
  <c r="V961" i="11"/>
  <c r="V940" i="11"/>
  <c r="V919" i="11"/>
  <c r="V897" i="11"/>
  <c r="V876" i="11"/>
  <c r="V855" i="11"/>
  <c r="V825" i="11"/>
  <c r="V793" i="11"/>
  <c r="V761" i="11"/>
  <c r="V729" i="11"/>
  <c r="V697" i="11"/>
  <c r="V665" i="11"/>
  <c r="V633" i="11"/>
  <c r="V601" i="11"/>
  <c r="V569" i="11"/>
  <c r="V537" i="11"/>
  <c r="V505" i="11"/>
  <c r="V473" i="11"/>
  <c r="V441" i="11"/>
  <c r="V409" i="11"/>
  <c r="V377" i="11"/>
  <c r="V345" i="11"/>
  <c r="V313" i="11"/>
  <c r="V281" i="11"/>
  <c r="V249" i="11"/>
  <c r="V217" i="11"/>
  <c r="V185" i="11"/>
  <c r="V153" i="11"/>
  <c r="V121" i="11"/>
  <c r="V89" i="11"/>
  <c r="V57" i="11"/>
  <c r="V25" i="11"/>
  <c r="V997" i="11"/>
  <c r="V976" i="11"/>
  <c r="V955" i="11"/>
  <c r="V933" i="11"/>
  <c r="V912" i="11"/>
  <c r="V891" i="11"/>
  <c r="V869" i="11"/>
  <c r="V847" i="11"/>
  <c r="V815" i="11"/>
  <c r="V783" i="11"/>
  <c r="V751" i="11"/>
  <c r="V719" i="11"/>
  <c r="V687" i="11"/>
  <c r="V655" i="11"/>
  <c r="V623" i="11"/>
  <c r="V591" i="11"/>
  <c r="V559" i="11"/>
  <c r="V527" i="11"/>
  <c r="V495" i="11"/>
  <c r="V463" i="11"/>
  <c r="V431" i="11"/>
  <c r="V399" i="11"/>
  <c r="V367" i="11"/>
  <c r="V335" i="11"/>
  <c r="V303" i="11"/>
  <c r="V271" i="11"/>
  <c r="V239" i="11"/>
  <c r="V207" i="11"/>
  <c r="V175" i="11"/>
  <c r="V143" i="11"/>
  <c r="V111" i="11"/>
  <c r="V79" i="11"/>
  <c r="V47" i="11"/>
  <c r="V15" i="11"/>
  <c r="V996" i="11"/>
  <c r="V975" i="11"/>
  <c r="V953" i="11"/>
  <c r="V932" i="11"/>
  <c r="V911" i="11"/>
  <c r="V889" i="11"/>
  <c r="V868" i="11"/>
  <c r="V845" i="11"/>
  <c r="V813" i="11"/>
  <c r="V781" i="11"/>
  <c r="V749" i="11"/>
  <c r="V717" i="11"/>
  <c r="V685" i="11"/>
  <c r="V653" i="11"/>
  <c r="V621" i="11"/>
  <c r="V589" i="11"/>
  <c r="V557" i="11"/>
  <c r="V525" i="11"/>
  <c r="V493" i="11"/>
  <c r="V461" i="11"/>
  <c r="V429" i="11"/>
  <c r="V397" i="11"/>
  <c r="V365" i="11"/>
  <c r="V333" i="11"/>
  <c r="V301" i="11"/>
  <c r="V269" i="11"/>
  <c r="V237" i="11"/>
  <c r="V205" i="11"/>
  <c r="V173" i="11"/>
  <c r="V141" i="11"/>
  <c r="V109" i="11"/>
  <c r="V77" i="11"/>
  <c r="V45" i="11"/>
  <c r="V13" i="11"/>
  <c r="V836" i="11"/>
  <c r="V820" i="11"/>
  <c r="V804" i="11"/>
  <c r="V788" i="11"/>
  <c r="V772" i="11"/>
  <c r="V756" i="11"/>
  <c r="V740" i="11"/>
  <c r="V724" i="11"/>
  <c r="V708" i="11"/>
  <c r="V692" i="11"/>
  <c r="V676" i="11"/>
  <c r="V660" i="11"/>
  <c r="V644" i="11"/>
  <c r="V628" i="11"/>
  <c r="V612" i="11"/>
  <c r="V596" i="11"/>
  <c r="V580" i="11"/>
  <c r="V564" i="11"/>
  <c r="V548" i="11"/>
  <c r="V532" i="11"/>
  <c r="V516" i="11"/>
  <c r="V500" i="11"/>
  <c r="V484" i="11"/>
  <c r="V468" i="11"/>
  <c r="V452" i="11"/>
  <c r="V436" i="11"/>
  <c r="V420" i="11"/>
  <c r="V404" i="11"/>
  <c r="V388" i="11"/>
  <c r="V372" i="11"/>
  <c r="V356" i="11"/>
  <c r="V340" i="11"/>
  <c r="V324" i="11"/>
  <c r="V308" i="11"/>
  <c r="V292" i="11"/>
  <c r="V276" i="11"/>
  <c r="V260" i="11"/>
  <c r="V244" i="11"/>
  <c r="V228" i="11"/>
  <c r="V212" i="11"/>
  <c r="V196" i="11"/>
  <c r="V180" i="11"/>
  <c r="V164" i="11"/>
  <c r="V148" i="11"/>
  <c r="V132" i="11"/>
  <c r="V116" i="11"/>
  <c r="V100" i="11"/>
  <c r="V84" i="11"/>
  <c r="V68" i="11"/>
  <c r="V52" i="11"/>
  <c r="V36" i="11"/>
  <c r="V20" i="11"/>
  <c r="V1002" i="11"/>
  <c r="V986" i="11"/>
  <c r="V970" i="11"/>
  <c r="V954" i="11"/>
  <c r="V938" i="11"/>
  <c r="V922" i="11"/>
  <c r="V906" i="11"/>
  <c r="V890" i="11"/>
  <c r="V874" i="11"/>
  <c r="V858" i="11"/>
  <c r="V842" i="11"/>
  <c r="V826" i="11"/>
  <c r="V810" i="11"/>
  <c r="V794" i="11"/>
  <c r="V778" i="11"/>
  <c r="V762" i="11"/>
  <c r="V746" i="11"/>
  <c r="V730" i="11"/>
  <c r="V714" i="11"/>
  <c r="V698" i="11"/>
  <c r="V682" i="11"/>
  <c r="V666" i="11"/>
  <c r="V650" i="11"/>
  <c r="V634" i="11"/>
  <c r="V618" i="11"/>
  <c r="V602" i="11"/>
  <c r="V586" i="11"/>
  <c r="V570" i="11"/>
  <c r="V554" i="11"/>
  <c r="V538" i="11"/>
  <c r="V522" i="11"/>
  <c r="V506" i="11"/>
  <c r="V490" i="11"/>
  <c r="V474" i="11"/>
  <c r="V458" i="11"/>
  <c r="V442" i="11"/>
  <c r="V426" i="11"/>
  <c r="V410" i="11"/>
  <c r="V394" i="11"/>
  <c r="V378" i="11"/>
  <c r="V362" i="11"/>
  <c r="V346" i="11"/>
  <c r="V330" i="11"/>
  <c r="V314" i="11"/>
  <c r="V298" i="11"/>
  <c r="V282" i="11"/>
  <c r="V266" i="11"/>
  <c r="V250" i="11"/>
  <c r="V234" i="11"/>
  <c r="V218" i="11"/>
  <c r="V202" i="11"/>
  <c r="V186" i="11"/>
  <c r="V170" i="11"/>
  <c r="V154" i="11"/>
  <c r="V138" i="11"/>
  <c r="V122" i="11"/>
  <c r="V106" i="11"/>
  <c r="V90" i="11"/>
  <c r="V74" i="11"/>
  <c r="V58" i="11"/>
  <c r="V42" i="11"/>
  <c r="V26" i="11"/>
  <c r="V9" i="17"/>
  <c r="V11" i="17"/>
  <c r="B11" i="17" s="1"/>
  <c r="C11" i="17" s="1"/>
  <c r="V13" i="17"/>
  <c r="B13" i="17" s="1"/>
  <c r="C13" i="17" s="1"/>
  <c r="V15" i="17"/>
  <c r="B15" i="17" s="1"/>
  <c r="C15" i="17" s="1"/>
  <c r="V17" i="17"/>
  <c r="B17" i="17" s="1"/>
  <c r="C17" i="17" s="1"/>
  <c r="V19" i="17"/>
  <c r="B19" i="17" s="1"/>
  <c r="C19" i="17" s="1"/>
  <c r="V21" i="17"/>
  <c r="B21" i="17" s="1"/>
  <c r="C21" i="17" s="1"/>
  <c r="V23" i="17"/>
  <c r="B23" i="17" s="1"/>
  <c r="C23" i="17" s="1"/>
  <c r="V25" i="17"/>
  <c r="B25" i="17" s="1"/>
  <c r="C25" i="17" s="1"/>
  <c r="V27" i="17"/>
  <c r="B27" i="17" s="1"/>
  <c r="C27" i="17" s="1"/>
  <c r="V29" i="17"/>
  <c r="B29" i="17" s="1"/>
  <c r="C29" i="17" s="1"/>
  <c r="V31" i="17"/>
  <c r="B31" i="17" s="1"/>
  <c r="C31" i="17" s="1"/>
  <c r="V33" i="17"/>
  <c r="B33" i="17" s="1"/>
  <c r="C33" i="17" s="1"/>
  <c r="V35" i="17"/>
  <c r="B35" i="17" s="1"/>
  <c r="C35" i="17" s="1"/>
  <c r="V37" i="17"/>
  <c r="B37" i="17" s="1"/>
  <c r="C37" i="17" s="1"/>
  <c r="V39" i="17"/>
  <c r="B39" i="17" s="1"/>
  <c r="C39" i="17" s="1"/>
  <c r="V41" i="17"/>
  <c r="B41" i="17" s="1"/>
  <c r="C41" i="17" s="1"/>
  <c r="V43" i="17"/>
  <c r="B43" i="17" s="1"/>
  <c r="C43" i="17" s="1"/>
  <c r="V45" i="17"/>
  <c r="B45" i="17" s="1"/>
  <c r="C45" i="17" s="1"/>
  <c r="V47" i="17"/>
  <c r="B47" i="17" s="1"/>
  <c r="C47" i="17" s="1"/>
  <c r="V49" i="17"/>
  <c r="B49" i="17" s="1"/>
  <c r="C49" i="17" s="1"/>
  <c r="V51" i="17"/>
  <c r="B51" i="17" s="1"/>
  <c r="C51" i="17" s="1"/>
  <c r="V53" i="17"/>
  <c r="B53" i="17" s="1"/>
  <c r="C53" i="17" s="1"/>
  <c r="V55" i="17"/>
  <c r="B55" i="17" s="1"/>
  <c r="C55" i="17" s="1"/>
  <c r="V57" i="17"/>
  <c r="B57" i="17" s="1"/>
  <c r="C57" i="17" s="1"/>
  <c r="V59" i="17"/>
  <c r="B59" i="17" s="1"/>
  <c r="C59" i="17" s="1"/>
  <c r="V61" i="17"/>
  <c r="B61" i="17" s="1"/>
  <c r="C61" i="17" s="1"/>
  <c r="V10" i="17"/>
  <c r="B10" i="17" s="1"/>
  <c r="C10" i="17" s="1"/>
  <c r="V14" i="17"/>
  <c r="B14" i="17" s="1"/>
  <c r="C14" i="17" s="1"/>
  <c r="V18" i="17"/>
  <c r="B18" i="17" s="1"/>
  <c r="C18" i="17" s="1"/>
  <c r="V22" i="17"/>
  <c r="B22" i="17" s="1"/>
  <c r="C22" i="17" s="1"/>
  <c r="V26" i="17"/>
  <c r="B26" i="17" s="1"/>
  <c r="C26" i="17" s="1"/>
  <c r="V30" i="17"/>
  <c r="B30" i="17" s="1"/>
  <c r="C30" i="17" s="1"/>
  <c r="V34" i="17"/>
  <c r="B34" i="17" s="1"/>
  <c r="C34" i="17" s="1"/>
  <c r="V38" i="17"/>
  <c r="B38" i="17" s="1"/>
  <c r="C38" i="17" s="1"/>
  <c r="V42" i="17"/>
  <c r="B42" i="17" s="1"/>
  <c r="C42" i="17" s="1"/>
  <c r="V46" i="17"/>
  <c r="B46" i="17" s="1"/>
  <c r="C46" i="17" s="1"/>
  <c r="V50" i="17"/>
  <c r="B50" i="17" s="1"/>
  <c r="C50" i="17" s="1"/>
  <c r="V54" i="17"/>
  <c r="B54" i="17" s="1"/>
  <c r="C54" i="17" s="1"/>
  <c r="V58" i="17"/>
  <c r="B58" i="17" s="1"/>
  <c r="C58" i="17" s="1"/>
  <c r="V62" i="17"/>
  <c r="B62" i="17" s="1"/>
  <c r="C62" i="17" s="1"/>
  <c r="V64" i="17"/>
  <c r="B64" i="17" s="1"/>
  <c r="C64" i="17" s="1"/>
  <c r="V66" i="17"/>
  <c r="B66" i="17" s="1"/>
  <c r="C66" i="17" s="1"/>
  <c r="V68" i="17"/>
  <c r="B68" i="17" s="1"/>
  <c r="C68" i="17" s="1"/>
  <c r="V70" i="17"/>
  <c r="B70" i="17" s="1"/>
  <c r="C70" i="17" s="1"/>
  <c r="V72" i="17"/>
  <c r="B72" i="17" s="1"/>
  <c r="C72" i="17" s="1"/>
  <c r="V74" i="17"/>
  <c r="B74" i="17" s="1"/>
  <c r="C74" i="17" s="1"/>
  <c r="V76" i="17"/>
  <c r="B76" i="17" s="1"/>
  <c r="C76" i="17" s="1"/>
  <c r="V78" i="17"/>
  <c r="B78" i="17" s="1"/>
  <c r="C78" i="17" s="1"/>
  <c r="V80" i="17"/>
  <c r="B80" i="17" s="1"/>
  <c r="C80" i="17" s="1"/>
  <c r="V82" i="17"/>
  <c r="B82" i="17" s="1"/>
  <c r="C82" i="17" s="1"/>
  <c r="V84" i="17"/>
  <c r="B84" i="17" s="1"/>
  <c r="C84" i="17" s="1"/>
  <c r="V86" i="17"/>
  <c r="B86" i="17" s="1"/>
  <c r="C86" i="17" s="1"/>
  <c r="V88" i="17"/>
  <c r="B88" i="17" s="1"/>
  <c r="C88" i="17" s="1"/>
  <c r="V90" i="17"/>
  <c r="B90" i="17" s="1"/>
  <c r="C90" i="17" s="1"/>
  <c r="V92" i="17"/>
  <c r="B92" i="17" s="1"/>
  <c r="C92" i="17" s="1"/>
  <c r="V94" i="17"/>
  <c r="B94" i="17" s="1"/>
  <c r="C94" i="17" s="1"/>
  <c r="V96" i="17"/>
  <c r="B96" i="17" s="1"/>
  <c r="C96" i="17" s="1"/>
  <c r="V98" i="17"/>
  <c r="B98" i="17" s="1"/>
  <c r="C98" i="17" s="1"/>
  <c r="V100" i="17"/>
  <c r="B100" i="17" s="1"/>
  <c r="C100" i="17" s="1"/>
  <c r="V102" i="17"/>
  <c r="B102" i="17" s="1"/>
  <c r="C102" i="17" s="1"/>
  <c r="V104" i="17"/>
  <c r="B104" i="17" s="1"/>
  <c r="C104" i="17" s="1"/>
  <c r="V106" i="17"/>
  <c r="B106" i="17" s="1"/>
  <c r="C106" i="17" s="1"/>
  <c r="V108" i="17"/>
  <c r="B108" i="17" s="1"/>
  <c r="C108" i="17" s="1"/>
  <c r="V110" i="17"/>
  <c r="B110" i="17" s="1"/>
  <c r="C110" i="17" s="1"/>
  <c r="V112" i="17"/>
  <c r="B112" i="17" s="1"/>
  <c r="C112" i="17" s="1"/>
  <c r="V114" i="17"/>
  <c r="B114" i="17" s="1"/>
  <c r="C114" i="17" s="1"/>
  <c r="V116" i="17"/>
  <c r="B116" i="17" s="1"/>
  <c r="C116" i="17" s="1"/>
  <c r="V118" i="17"/>
  <c r="B118" i="17" s="1"/>
  <c r="C118" i="17" s="1"/>
  <c r="V120" i="17"/>
  <c r="B120" i="17" s="1"/>
  <c r="C120" i="17" s="1"/>
  <c r="V122" i="17"/>
  <c r="B122" i="17" s="1"/>
  <c r="C122" i="17" s="1"/>
  <c r="V124" i="17"/>
  <c r="B124" i="17" s="1"/>
  <c r="C124" i="17" s="1"/>
  <c r="V126" i="17"/>
  <c r="B126" i="17" s="1"/>
  <c r="C126" i="17" s="1"/>
  <c r="V128" i="17"/>
  <c r="B128" i="17" s="1"/>
  <c r="C128" i="17" s="1"/>
  <c r="V130" i="17"/>
  <c r="B130" i="17" s="1"/>
  <c r="C130" i="17" s="1"/>
  <c r="V132" i="17"/>
  <c r="B132" i="17" s="1"/>
  <c r="C132" i="17" s="1"/>
  <c r="V134" i="17"/>
  <c r="B134" i="17" s="1"/>
  <c r="C134" i="17" s="1"/>
  <c r="V136" i="17"/>
  <c r="B136" i="17" s="1"/>
  <c r="C136" i="17" s="1"/>
  <c r="V138" i="17"/>
  <c r="B138" i="17" s="1"/>
  <c r="C138" i="17" s="1"/>
  <c r="V140" i="17"/>
  <c r="B140" i="17" s="1"/>
  <c r="C140" i="17" s="1"/>
  <c r="V142" i="17"/>
  <c r="B142" i="17" s="1"/>
  <c r="C142" i="17" s="1"/>
  <c r="V144" i="17"/>
  <c r="B144" i="17" s="1"/>
  <c r="C144" i="17" s="1"/>
  <c r="V146" i="17"/>
  <c r="B146" i="17" s="1"/>
  <c r="C146" i="17" s="1"/>
  <c r="V148" i="17"/>
  <c r="B148" i="17" s="1"/>
  <c r="C148" i="17" s="1"/>
  <c r="V150" i="17"/>
  <c r="B150" i="17" s="1"/>
  <c r="C150" i="17" s="1"/>
  <c r="V152" i="17"/>
  <c r="B152" i="17" s="1"/>
  <c r="C152" i="17" s="1"/>
  <c r="V154" i="17"/>
  <c r="B154" i="17" s="1"/>
  <c r="C154" i="17" s="1"/>
  <c r="V156" i="17"/>
  <c r="B156" i="17" s="1"/>
  <c r="C156" i="17" s="1"/>
  <c r="V158" i="17"/>
  <c r="B158" i="17" s="1"/>
  <c r="C158" i="17" s="1"/>
  <c r="V160" i="17"/>
  <c r="B160" i="17" s="1"/>
  <c r="C160" i="17" s="1"/>
  <c r="V162" i="17"/>
  <c r="B162" i="17" s="1"/>
  <c r="C162" i="17" s="1"/>
  <c r="V164" i="17"/>
  <c r="B164" i="17" s="1"/>
  <c r="C164" i="17" s="1"/>
  <c r="V166" i="17"/>
  <c r="B166" i="17" s="1"/>
  <c r="C166" i="17" s="1"/>
  <c r="V168" i="17"/>
  <c r="B168" i="17" s="1"/>
  <c r="C168" i="17" s="1"/>
  <c r="V170" i="17"/>
  <c r="B170" i="17" s="1"/>
  <c r="C170" i="17" s="1"/>
  <c r="V172" i="17"/>
  <c r="B172" i="17" s="1"/>
  <c r="C172" i="17" s="1"/>
  <c r="V174" i="17"/>
  <c r="B174" i="17" s="1"/>
  <c r="C174" i="17" s="1"/>
  <c r="V176" i="17"/>
  <c r="B176" i="17" s="1"/>
  <c r="C176" i="17" s="1"/>
  <c r="V178" i="17"/>
  <c r="B178" i="17" s="1"/>
  <c r="C178" i="17" s="1"/>
  <c r="V180" i="17"/>
  <c r="B180" i="17" s="1"/>
  <c r="C180" i="17" s="1"/>
  <c r="V182" i="17"/>
  <c r="B182" i="17" s="1"/>
  <c r="C182" i="17" s="1"/>
  <c r="V184" i="17"/>
  <c r="B184" i="17" s="1"/>
  <c r="C184" i="17" s="1"/>
  <c r="V186" i="17"/>
  <c r="B186" i="17" s="1"/>
  <c r="C186" i="17" s="1"/>
  <c r="V188" i="17"/>
  <c r="B188" i="17" s="1"/>
  <c r="C188" i="17" s="1"/>
  <c r="V190" i="17"/>
  <c r="B190" i="17" s="1"/>
  <c r="C190" i="17" s="1"/>
  <c r="V192" i="17"/>
  <c r="B192" i="17" s="1"/>
  <c r="C192" i="17" s="1"/>
  <c r="V194" i="17"/>
  <c r="B194" i="17" s="1"/>
  <c r="C194" i="17" s="1"/>
  <c r="V196" i="17"/>
  <c r="B196" i="17" s="1"/>
  <c r="C196" i="17" s="1"/>
  <c r="V198" i="17"/>
  <c r="B198" i="17" s="1"/>
  <c r="C198" i="17" s="1"/>
  <c r="V200" i="17"/>
  <c r="B200" i="17" s="1"/>
  <c r="C200" i="17" s="1"/>
  <c r="V202" i="17"/>
  <c r="B202" i="17" s="1"/>
  <c r="C202" i="17" s="1"/>
  <c r="V204" i="17"/>
  <c r="B204" i="17" s="1"/>
  <c r="C204" i="17" s="1"/>
  <c r="V206" i="17"/>
  <c r="B206" i="17" s="1"/>
  <c r="C206" i="17" s="1"/>
  <c r="V208" i="17"/>
  <c r="B208" i="17" s="1"/>
  <c r="C208" i="17" s="1"/>
  <c r="V210" i="17"/>
  <c r="B210" i="17" s="1"/>
  <c r="C210" i="17" s="1"/>
  <c r="V212" i="17"/>
  <c r="B212" i="17" s="1"/>
  <c r="C212" i="17" s="1"/>
  <c r="V214" i="17"/>
  <c r="B214" i="17" s="1"/>
  <c r="C214" i="17" s="1"/>
  <c r="V216" i="17"/>
  <c r="B216" i="17" s="1"/>
  <c r="C216" i="17" s="1"/>
  <c r="V218" i="17"/>
  <c r="B218" i="17" s="1"/>
  <c r="C218" i="17" s="1"/>
  <c r="V220" i="17"/>
  <c r="B220" i="17" s="1"/>
  <c r="C220" i="17" s="1"/>
  <c r="V222" i="17"/>
  <c r="B222" i="17" s="1"/>
  <c r="C222" i="17" s="1"/>
  <c r="V224" i="17"/>
  <c r="B224" i="17" s="1"/>
  <c r="C224" i="17" s="1"/>
  <c r="V226" i="17"/>
  <c r="B226" i="17" s="1"/>
  <c r="C226" i="17" s="1"/>
  <c r="V228" i="17"/>
  <c r="B228" i="17" s="1"/>
  <c r="C228" i="17" s="1"/>
  <c r="V230" i="17"/>
  <c r="B230" i="17" s="1"/>
  <c r="C230" i="17" s="1"/>
  <c r="V232" i="17"/>
  <c r="B232" i="17" s="1"/>
  <c r="C232" i="17" s="1"/>
  <c r="V234" i="17"/>
  <c r="B234" i="17" s="1"/>
  <c r="C234" i="17" s="1"/>
  <c r="V236" i="17"/>
  <c r="B236" i="17" s="1"/>
  <c r="C236" i="17" s="1"/>
  <c r="V238" i="17"/>
  <c r="B238" i="17" s="1"/>
  <c r="C238" i="17" s="1"/>
  <c r="V240" i="17"/>
  <c r="B240" i="17" s="1"/>
  <c r="C240" i="17" s="1"/>
  <c r="V242" i="17"/>
  <c r="B242" i="17" s="1"/>
  <c r="C242" i="17" s="1"/>
  <c r="V244" i="17"/>
  <c r="B244" i="17" s="1"/>
  <c r="C244" i="17" s="1"/>
  <c r="V246" i="17"/>
  <c r="B246" i="17" s="1"/>
  <c r="C246" i="17" s="1"/>
  <c r="V248" i="17"/>
  <c r="B248" i="17" s="1"/>
  <c r="C248" i="17" s="1"/>
  <c r="V250" i="17"/>
  <c r="B250" i="17" s="1"/>
  <c r="C250" i="17" s="1"/>
  <c r="V252" i="17"/>
  <c r="B252" i="17" s="1"/>
  <c r="C252" i="17" s="1"/>
  <c r="V254" i="17"/>
  <c r="B254" i="17" s="1"/>
  <c r="C254" i="17" s="1"/>
  <c r="V256" i="17"/>
  <c r="B256" i="17" s="1"/>
  <c r="C256" i="17" s="1"/>
  <c r="V258" i="17"/>
  <c r="B258" i="17" s="1"/>
  <c r="C258" i="17" s="1"/>
  <c r="V260" i="17"/>
  <c r="B260" i="17" s="1"/>
  <c r="C260" i="17" s="1"/>
  <c r="V262" i="17"/>
  <c r="B262" i="17" s="1"/>
  <c r="C262" i="17" s="1"/>
  <c r="V264" i="17"/>
  <c r="B264" i="17" s="1"/>
  <c r="C264" i="17" s="1"/>
  <c r="V266" i="17"/>
  <c r="B266" i="17" s="1"/>
  <c r="C266" i="17" s="1"/>
  <c r="V268" i="17"/>
  <c r="B268" i="17" s="1"/>
  <c r="C268" i="17" s="1"/>
  <c r="V270" i="17"/>
  <c r="B270" i="17" s="1"/>
  <c r="C270" i="17" s="1"/>
  <c r="V272" i="17"/>
  <c r="B272" i="17" s="1"/>
  <c r="C272" i="17" s="1"/>
  <c r="V274" i="17"/>
  <c r="B274" i="17" s="1"/>
  <c r="C274" i="17" s="1"/>
  <c r="V276" i="17"/>
  <c r="B276" i="17" s="1"/>
  <c r="C276" i="17" s="1"/>
  <c r="V278" i="17"/>
  <c r="B278" i="17" s="1"/>
  <c r="C278" i="17" s="1"/>
  <c r="V280" i="17"/>
  <c r="B280" i="17" s="1"/>
  <c r="C280" i="17" s="1"/>
  <c r="V282" i="17"/>
  <c r="B282" i="17" s="1"/>
  <c r="C282" i="17" s="1"/>
  <c r="V284" i="17"/>
  <c r="B284" i="17" s="1"/>
  <c r="C284" i="17" s="1"/>
  <c r="V286" i="17"/>
  <c r="B286" i="17" s="1"/>
  <c r="C286" i="17" s="1"/>
  <c r="V288" i="17"/>
  <c r="B288" i="17" s="1"/>
  <c r="C288" i="17" s="1"/>
  <c r="V290" i="17"/>
  <c r="B290" i="17" s="1"/>
  <c r="C290" i="17" s="1"/>
  <c r="V292" i="17"/>
  <c r="B292" i="17" s="1"/>
  <c r="C292" i="17" s="1"/>
  <c r="V294" i="17"/>
  <c r="B294" i="17" s="1"/>
  <c r="C294" i="17" s="1"/>
  <c r="V296" i="17"/>
  <c r="B296" i="17" s="1"/>
  <c r="C296" i="17" s="1"/>
  <c r="V298" i="17"/>
  <c r="B298" i="17" s="1"/>
  <c r="C298" i="17" s="1"/>
  <c r="V300" i="17"/>
  <c r="B300" i="17" s="1"/>
  <c r="C300" i="17" s="1"/>
  <c r="V302" i="17"/>
  <c r="B302" i="17" s="1"/>
  <c r="C302" i="17" s="1"/>
  <c r="V304" i="17"/>
  <c r="B304" i="17" s="1"/>
  <c r="C304" i="17" s="1"/>
  <c r="V306" i="17"/>
  <c r="B306" i="17" s="1"/>
  <c r="C306" i="17" s="1"/>
  <c r="V308" i="17"/>
  <c r="B308" i="17" s="1"/>
  <c r="C308" i="17" s="1"/>
  <c r="V310" i="17"/>
  <c r="B310" i="17" s="1"/>
  <c r="C310" i="17" s="1"/>
  <c r="V312" i="17"/>
  <c r="B312" i="17" s="1"/>
  <c r="C312" i="17" s="1"/>
  <c r="V314" i="17"/>
  <c r="B314" i="17" s="1"/>
  <c r="C314" i="17" s="1"/>
  <c r="V316" i="17"/>
  <c r="B316" i="17" s="1"/>
  <c r="C316" i="17" s="1"/>
  <c r="V318" i="17"/>
  <c r="B318" i="17" s="1"/>
  <c r="C318" i="17" s="1"/>
  <c r="V320" i="17"/>
  <c r="B320" i="17" s="1"/>
  <c r="C320" i="17" s="1"/>
  <c r="V322" i="17"/>
  <c r="B322" i="17" s="1"/>
  <c r="C322" i="17" s="1"/>
  <c r="V324" i="17"/>
  <c r="B324" i="17" s="1"/>
  <c r="C324" i="17" s="1"/>
  <c r="V326" i="17"/>
  <c r="B326" i="17" s="1"/>
  <c r="C326" i="17" s="1"/>
  <c r="V328" i="17"/>
  <c r="B328" i="17" s="1"/>
  <c r="C328" i="17" s="1"/>
  <c r="V330" i="17"/>
  <c r="B330" i="17" s="1"/>
  <c r="C330" i="17" s="1"/>
  <c r="V332" i="17"/>
  <c r="B332" i="17" s="1"/>
  <c r="C332" i="17" s="1"/>
  <c r="V334" i="17"/>
  <c r="B334" i="17" s="1"/>
  <c r="C334" i="17" s="1"/>
  <c r="V336" i="17"/>
  <c r="B336" i="17" s="1"/>
  <c r="C336" i="17" s="1"/>
  <c r="V338" i="17"/>
  <c r="B338" i="17" s="1"/>
  <c r="C338" i="17" s="1"/>
  <c r="V340" i="17"/>
  <c r="B340" i="17" s="1"/>
  <c r="C340" i="17" s="1"/>
  <c r="V342" i="17"/>
  <c r="B342" i="17" s="1"/>
  <c r="C342" i="17" s="1"/>
  <c r="V344" i="17"/>
  <c r="B344" i="17" s="1"/>
  <c r="C344" i="17" s="1"/>
  <c r="V346" i="17"/>
  <c r="B346" i="17" s="1"/>
  <c r="C346" i="17" s="1"/>
  <c r="V348" i="17"/>
  <c r="B348" i="17" s="1"/>
  <c r="C348" i="17" s="1"/>
  <c r="V350" i="17"/>
  <c r="B350" i="17" s="1"/>
  <c r="C350" i="17" s="1"/>
  <c r="V352" i="17"/>
  <c r="B352" i="17" s="1"/>
  <c r="C352" i="17" s="1"/>
  <c r="V354" i="17"/>
  <c r="B354" i="17" s="1"/>
  <c r="C354" i="17" s="1"/>
  <c r="V356" i="17"/>
  <c r="B356" i="17" s="1"/>
  <c r="C356" i="17" s="1"/>
  <c r="V358" i="17"/>
  <c r="B358" i="17" s="1"/>
  <c r="C358" i="17" s="1"/>
  <c r="V360" i="17"/>
  <c r="B360" i="17" s="1"/>
  <c r="C360" i="17" s="1"/>
  <c r="V362" i="17"/>
  <c r="B362" i="17" s="1"/>
  <c r="C362" i="17" s="1"/>
  <c r="V364" i="17"/>
  <c r="B364" i="17" s="1"/>
  <c r="C364" i="17" s="1"/>
  <c r="V366" i="17"/>
  <c r="B366" i="17" s="1"/>
  <c r="C366" i="17" s="1"/>
  <c r="V368" i="17"/>
  <c r="B368" i="17" s="1"/>
  <c r="C368" i="17" s="1"/>
  <c r="V370" i="17"/>
  <c r="B370" i="17" s="1"/>
  <c r="C370" i="17" s="1"/>
  <c r="V372" i="17"/>
  <c r="B372" i="17" s="1"/>
  <c r="C372" i="17" s="1"/>
  <c r="V374" i="17"/>
  <c r="B374" i="17" s="1"/>
  <c r="C374" i="17" s="1"/>
  <c r="V376" i="17"/>
  <c r="B376" i="17" s="1"/>
  <c r="C376" i="17" s="1"/>
  <c r="V378" i="17"/>
  <c r="B378" i="17" s="1"/>
  <c r="C378" i="17" s="1"/>
  <c r="V380" i="17"/>
  <c r="B380" i="17" s="1"/>
  <c r="C380" i="17" s="1"/>
  <c r="V382" i="17"/>
  <c r="B382" i="17" s="1"/>
  <c r="C382" i="17" s="1"/>
  <c r="V384" i="17"/>
  <c r="B384" i="17" s="1"/>
  <c r="C384" i="17" s="1"/>
  <c r="V386" i="17"/>
  <c r="B386" i="17" s="1"/>
  <c r="C386" i="17" s="1"/>
  <c r="V388" i="17"/>
  <c r="B388" i="17" s="1"/>
  <c r="C388" i="17" s="1"/>
  <c r="V390" i="17"/>
  <c r="B390" i="17" s="1"/>
  <c r="C390" i="17" s="1"/>
  <c r="V392" i="17"/>
  <c r="B392" i="17" s="1"/>
  <c r="C392" i="17" s="1"/>
  <c r="V394" i="17"/>
  <c r="B394" i="17" s="1"/>
  <c r="C394" i="17" s="1"/>
  <c r="V396" i="17"/>
  <c r="B396" i="17" s="1"/>
  <c r="C396" i="17" s="1"/>
  <c r="V398" i="17"/>
  <c r="B398" i="17" s="1"/>
  <c r="C398" i="17" s="1"/>
  <c r="V400" i="17"/>
  <c r="B400" i="17" s="1"/>
  <c r="C400" i="17" s="1"/>
  <c r="V402" i="17"/>
  <c r="B402" i="17" s="1"/>
  <c r="C402" i="17" s="1"/>
  <c r="V404" i="17"/>
  <c r="B404" i="17" s="1"/>
  <c r="C404" i="17" s="1"/>
  <c r="V12" i="17"/>
  <c r="B12" i="17" s="1"/>
  <c r="C12" i="17" s="1"/>
  <c r="V20" i="17"/>
  <c r="B20" i="17" s="1"/>
  <c r="C20" i="17" s="1"/>
  <c r="V28" i="17"/>
  <c r="B28" i="17" s="1"/>
  <c r="C28" i="17" s="1"/>
  <c r="V36" i="17"/>
  <c r="B36" i="17" s="1"/>
  <c r="C36" i="17" s="1"/>
  <c r="V44" i="17"/>
  <c r="B44" i="17" s="1"/>
  <c r="C44" i="17" s="1"/>
  <c r="V52" i="17"/>
  <c r="B52" i="17" s="1"/>
  <c r="C52" i="17" s="1"/>
  <c r="V60" i="17"/>
  <c r="B60" i="17" s="1"/>
  <c r="C60" i="17" s="1"/>
  <c r="V16" i="17"/>
  <c r="B16" i="17" s="1"/>
  <c r="C16" i="17" s="1"/>
  <c r="V24" i="17"/>
  <c r="B24" i="17" s="1"/>
  <c r="C24" i="17" s="1"/>
  <c r="V32" i="17"/>
  <c r="B32" i="17" s="1"/>
  <c r="C32" i="17" s="1"/>
  <c r="V40" i="17"/>
  <c r="B40" i="17" s="1"/>
  <c r="C40" i="17" s="1"/>
  <c r="V48" i="17"/>
  <c r="B48" i="17" s="1"/>
  <c r="C48" i="17" s="1"/>
  <c r="V56" i="17"/>
  <c r="B56" i="17" s="1"/>
  <c r="C56" i="17" s="1"/>
  <c r="V63" i="17"/>
  <c r="B63" i="17" s="1"/>
  <c r="C63" i="17" s="1"/>
  <c r="V65" i="17"/>
  <c r="B65" i="17" s="1"/>
  <c r="C65" i="17" s="1"/>
  <c r="V73" i="17"/>
  <c r="B73" i="17" s="1"/>
  <c r="C73" i="17" s="1"/>
  <c r="V81" i="17"/>
  <c r="B81" i="17" s="1"/>
  <c r="C81" i="17" s="1"/>
  <c r="V89" i="17"/>
  <c r="B89" i="17" s="1"/>
  <c r="C89" i="17" s="1"/>
  <c r="V97" i="17"/>
  <c r="B97" i="17" s="1"/>
  <c r="C97" i="17" s="1"/>
  <c r="V105" i="17"/>
  <c r="B105" i="17" s="1"/>
  <c r="C105" i="17" s="1"/>
  <c r="V113" i="17"/>
  <c r="B113" i="17" s="1"/>
  <c r="C113" i="17" s="1"/>
  <c r="V121" i="17"/>
  <c r="B121" i="17" s="1"/>
  <c r="C121" i="17" s="1"/>
  <c r="V129" i="17"/>
  <c r="B129" i="17" s="1"/>
  <c r="C129" i="17" s="1"/>
  <c r="V137" i="17"/>
  <c r="B137" i="17" s="1"/>
  <c r="C137" i="17" s="1"/>
  <c r="V145" i="17"/>
  <c r="B145" i="17" s="1"/>
  <c r="C145" i="17" s="1"/>
  <c r="V153" i="17"/>
  <c r="B153" i="17" s="1"/>
  <c r="C153" i="17" s="1"/>
  <c r="V161" i="17"/>
  <c r="B161" i="17" s="1"/>
  <c r="C161" i="17" s="1"/>
  <c r="V169" i="17"/>
  <c r="B169" i="17" s="1"/>
  <c r="C169" i="17" s="1"/>
  <c r="V177" i="17"/>
  <c r="B177" i="17" s="1"/>
  <c r="C177" i="17" s="1"/>
  <c r="V185" i="17"/>
  <c r="B185" i="17" s="1"/>
  <c r="C185" i="17" s="1"/>
  <c r="V193" i="17"/>
  <c r="B193" i="17" s="1"/>
  <c r="C193" i="17" s="1"/>
  <c r="V201" i="17"/>
  <c r="B201" i="17" s="1"/>
  <c r="C201" i="17" s="1"/>
  <c r="V209" i="17"/>
  <c r="B209" i="17" s="1"/>
  <c r="C209" i="17" s="1"/>
  <c r="V217" i="17"/>
  <c r="B217" i="17" s="1"/>
  <c r="C217" i="17" s="1"/>
  <c r="V225" i="17"/>
  <c r="B225" i="17" s="1"/>
  <c r="C225" i="17" s="1"/>
  <c r="V233" i="17"/>
  <c r="B233" i="17" s="1"/>
  <c r="C233" i="17" s="1"/>
  <c r="V241" i="17"/>
  <c r="B241" i="17" s="1"/>
  <c r="C241" i="17" s="1"/>
  <c r="V249" i="17"/>
  <c r="B249" i="17" s="1"/>
  <c r="C249" i="17" s="1"/>
  <c r="V257" i="17"/>
  <c r="B257" i="17" s="1"/>
  <c r="C257" i="17" s="1"/>
  <c r="V265" i="17"/>
  <c r="B265" i="17" s="1"/>
  <c r="C265" i="17" s="1"/>
  <c r="V273" i="17"/>
  <c r="B273" i="17" s="1"/>
  <c r="C273" i="17" s="1"/>
  <c r="V281" i="17"/>
  <c r="B281" i="17" s="1"/>
  <c r="C281" i="17" s="1"/>
  <c r="V289" i="17"/>
  <c r="B289" i="17" s="1"/>
  <c r="C289" i="17" s="1"/>
  <c r="V297" i="17"/>
  <c r="B297" i="17" s="1"/>
  <c r="C297" i="17" s="1"/>
  <c r="V305" i="17"/>
  <c r="B305" i="17" s="1"/>
  <c r="C305" i="17" s="1"/>
  <c r="V313" i="17"/>
  <c r="B313" i="17" s="1"/>
  <c r="C313" i="17" s="1"/>
  <c r="V321" i="17"/>
  <c r="B321" i="17" s="1"/>
  <c r="C321" i="17" s="1"/>
  <c r="V329" i="17"/>
  <c r="B329" i="17" s="1"/>
  <c r="C329" i="17" s="1"/>
  <c r="V337" i="17"/>
  <c r="B337" i="17" s="1"/>
  <c r="C337" i="17" s="1"/>
  <c r="V345" i="17"/>
  <c r="B345" i="17" s="1"/>
  <c r="C345" i="17" s="1"/>
  <c r="V353" i="17"/>
  <c r="B353" i="17" s="1"/>
  <c r="C353" i="17" s="1"/>
  <c r="V361" i="17"/>
  <c r="B361" i="17" s="1"/>
  <c r="C361" i="17" s="1"/>
  <c r="V369" i="17"/>
  <c r="B369" i="17" s="1"/>
  <c r="C369" i="17" s="1"/>
  <c r="V377" i="17"/>
  <c r="B377" i="17" s="1"/>
  <c r="C377" i="17" s="1"/>
  <c r="V385" i="17"/>
  <c r="B385" i="17" s="1"/>
  <c r="C385" i="17" s="1"/>
  <c r="V393" i="17"/>
  <c r="B393" i="17" s="1"/>
  <c r="C393" i="17" s="1"/>
  <c r="V401" i="17"/>
  <c r="B401" i="17" s="1"/>
  <c r="C401" i="17" s="1"/>
  <c r="V406" i="17"/>
  <c r="B406" i="17" s="1"/>
  <c r="C406" i="17" s="1"/>
  <c r="V411" i="17"/>
  <c r="B411" i="17" s="1"/>
  <c r="C411" i="17" s="1"/>
  <c r="V414" i="17"/>
  <c r="B414" i="17" s="1"/>
  <c r="C414" i="17" s="1"/>
  <c r="V419" i="17"/>
  <c r="B419" i="17" s="1"/>
  <c r="C419" i="17" s="1"/>
  <c r="V422" i="17"/>
  <c r="B422" i="17" s="1"/>
  <c r="C422" i="17" s="1"/>
  <c r="V427" i="17"/>
  <c r="B427" i="17" s="1"/>
  <c r="C427" i="17" s="1"/>
  <c r="V430" i="17"/>
  <c r="B430" i="17" s="1"/>
  <c r="C430" i="17" s="1"/>
  <c r="V435" i="17"/>
  <c r="B435" i="17" s="1"/>
  <c r="C435" i="17" s="1"/>
  <c r="V438" i="17"/>
  <c r="B438" i="17" s="1"/>
  <c r="C438" i="17" s="1"/>
  <c r="V443" i="17"/>
  <c r="B443" i="17" s="1"/>
  <c r="C443" i="17" s="1"/>
  <c r="V446" i="17"/>
  <c r="B446" i="17" s="1"/>
  <c r="C446" i="17" s="1"/>
  <c r="V451" i="17"/>
  <c r="B451" i="17" s="1"/>
  <c r="C451" i="17" s="1"/>
  <c r="V454" i="17"/>
  <c r="B454" i="17" s="1"/>
  <c r="C454" i="17" s="1"/>
  <c r="V459" i="17"/>
  <c r="B459" i="17" s="1"/>
  <c r="C459" i="17" s="1"/>
  <c r="V462" i="17"/>
  <c r="B462" i="17" s="1"/>
  <c r="C462" i="17" s="1"/>
  <c r="V467" i="17"/>
  <c r="B467" i="17" s="1"/>
  <c r="C467" i="17" s="1"/>
  <c r="V470" i="17"/>
  <c r="B470" i="17" s="1"/>
  <c r="C470" i="17" s="1"/>
  <c r="V475" i="17"/>
  <c r="B475" i="17" s="1"/>
  <c r="C475" i="17" s="1"/>
  <c r="V478" i="17"/>
  <c r="B478" i="17" s="1"/>
  <c r="C478" i="17" s="1"/>
  <c r="V483" i="17"/>
  <c r="B483" i="17" s="1"/>
  <c r="C483" i="17" s="1"/>
  <c r="V486" i="17"/>
  <c r="B486" i="17" s="1"/>
  <c r="C486" i="17" s="1"/>
  <c r="V67" i="17"/>
  <c r="B67" i="17" s="1"/>
  <c r="C67" i="17" s="1"/>
  <c r="V75" i="17"/>
  <c r="B75" i="17" s="1"/>
  <c r="C75" i="17" s="1"/>
  <c r="V83" i="17"/>
  <c r="B83" i="17" s="1"/>
  <c r="C83" i="17" s="1"/>
  <c r="V91" i="17"/>
  <c r="B91" i="17" s="1"/>
  <c r="C91" i="17" s="1"/>
  <c r="V99" i="17"/>
  <c r="B99" i="17" s="1"/>
  <c r="C99" i="17" s="1"/>
  <c r="V107" i="17"/>
  <c r="B107" i="17" s="1"/>
  <c r="C107" i="17" s="1"/>
  <c r="V115" i="17"/>
  <c r="B115" i="17" s="1"/>
  <c r="C115" i="17" s="1"/>
  <c r="V123" i="17"/>
  <c r="B123" i="17" s="1"/>
  <c r="C123" i="17" s="1"/>
  <c r="V131" i="17"/>
  <c r="B131" i="17" s="1"/>
  <c r="C131" i="17" s="1"/>
  <c r="V139" i="17"/>
  <c r="B139" i="17" s="1"/>
  <c r="C139" i="17" s="1"/>
  <c r="V147" i="17"/>
  <c r="B147" i="17" s="1"/>
  <c r="C147" i="17" s="1"/>
  <c r="V155" i="17"/>
  <c r="B155" i="17" s="1"/>
  <c r="C155" i="17" s="1"/>
  <c r="V163" i="17"/>
  <c r="B163" i="17" s="1"/>
  <c r="C163" i="17" s="1"/>
  <c r="V171" i="17"/>
  <c r="B171" i="17" s="1"/>
  <c r="C171" i="17" s="1"/>
  <c r="V179" i="17"/>
  <c r="B179" i="17" s="1"/>
  <c r="C179" i="17" s="1"/>
  <c r="V187" i="17"/>
  <c r="B187" i="17" s="1"/>
  <c r="C187" i="17" s="1"/>
  <c r="V195" i="17"/>
  <c r="B195" i="17" s="1"/>
  <c r="C195" i="17" s="1"/>
  <c r="V203" i="17"/>
  <c r="B203" i="17" s="1"/>
  <c r="C203" i="17" s="1"/>
  <c r="V211" i="17"/>
  <c r="B211" i="17" s="1"/>
  <c r="C211" i="17" s="1"/>
  <c r="V219" i="17"/>
  <c r="B219" i="17" s="1"/>
  <c r="C219" i="17" s="1"/>
  <c r="V227" i="17"/>
  <c r="B227" i="17" s="1"/>
  <c r="C227" i="17" s="1"/>
  <c r="V235" i="17"/>
  <c r="B235" i="17" s="1"/>
  <c r="C235" i="17" s="1"/>
  <c r="V243" i="17"/>
  <c r="B243" i="17" s="1"/>
  <c r="C243" i="17" s="1"/>
  <c r="V251" i="17"/>
  <c r="B251" i="17" s="1"/>
  <c r="C251" i="17" s="1"/>
  <c r="V259" i="17"/>
  <c r="B259" i="17" s="1"/>
  <c r="C259" i="17" s="1"/>
  <c r="V267" i="17"/>
  <c r="B267" i="17" s="1"/>
  <c r="C267" i="17" s="1"/>
  <c r="V275" i="17"/>
  <c r="B275" i="17" s="1"/>
  <c r="C275" i="17" s="1"/>
  <c r="V283" i="17"/>
  <c r="B283" i="17" s="1"/>
  <c r="C283" i="17" s="1"/>
  <c r="V291" i="17"/>
  <c r="B291" i="17" s="1"/>
  <c r="C291" i="17" s="1"/>
  <c r="V299" i="17"/>
  <c r="B299" i="17" s="1"/>
  <c r="C299" i="17" s="1"/>
  <c r="V307" i="17"/>
  <c r="B307" i="17" s="1"/>
  <c r="C307" i="17" s="1"/>
  <c r="V315" i="17"/>
  <c r="B315" i="17" s="1"/>
  <c r="C315" i="17" s="1"/>
  <c r="V323" i="17"/>
  <c r="B323" i="17" s="1"/>
  <c r="C323" i="17" s="1"/>
  <c r="V331" i="17"/>
  <c r="B331" i="17" s="1"/>
  <c r="C331" i="17" s="1"/>
  <c r="V339" i="17"/>
  <c r="B339" i="17" s="1"/>
  <c r="C339" i="17" s="1"/>
  <c r="V347" i="17"/>
  <c r="B347" i="17" s="1"/>
  <c r="C347" i="17" s="1"/>
  <c r="V355" i="17"/>
  <c r="B355" i="17" s="1"/>
  <c r="C355" i="17" s="1"/>
  <c r="V363" i="17"/>
  <c r="B363" i="17" s="1"/>
  <c r="C363" i="17" s="1"/>
  <c r="V371" i="17"/>
  <c r="B371" i="17" s="1"/>
  <c r="C371" i="17" s="1"/>
  <c r="V379" i="17"/>
  <c r="B379" i="17" s="1"/>
  <c r="C379" i="17" s="1"/>
  <c r="V387" i="17"/>
  <c r="B387" i="17" s="1"/>
  <c r="C387" i="17" s="1"/>
  <c r="V395" i="17"/>
  <c r="B395" i="17" s="1"/>
  <c r="C395" i="17" s="1"/>
  <c r="V403" i="17"/>
  <c r="B403" i="17" s="1"/>
  <c r="C403" i="17" s="1"/>
  <c r="V69" i="17"/>
  <c r="B69" i="17" s="1"/>
  <c r="C69" i="17" s="1"/>
  <c r="V85" i="17"/>
  <c r="B85" i="17" s="1"/>
  <c r="C85" i="17" s="1"/>
  <c r="V101" i="17"/>
  <c r="B101" i="17" s="1"/>
  <c r="C101" i="17" s="1"/>
  <c r="V117" i="17"/>
  <c r="B117" i="17" s="1"/>
  <c r="C117" i="17" s="1"/>
  <c r="V133" i="17"/>
  <c r="B133" i="17" s="1"/>
  <c r="C133" i="17" s="1"/>
  <c r="V149" i="17"/>
  <c r="B149" i="17" s="1"/>
  <c r="C149" i="17" s="1"/>
  <c r="V165" i="17"/>
  <c r="B165" i="17" s="1"/>
  <c r="C165" i="17" s="1"/>
  <c r="V181" i="17"/>
  <c r="B181" i="17" s="1"/>
  <c r="C181" i="17" s="1"/>
  <c r="V197" i="17"/>
  <c r="B197" i="17" s="1"/>
  <c r="C197" i="17" s="1"/>
  <c r="V213" i="17"/>
  <c r="B213" i="17" s="1"/>
  <c r="C213" i="17" s="1"/>
  <c r="V229" i="17"/>
  <c r="B229" i="17" s="1"/>
  <c r="C229" i="17" s="1"/>
  <c r="V245" i="17"/>
  <c r="B245" i="17" s="1"/>
  <c r="C245" i="17" s="1"/>
  <c r="V261" i="17"/>
  <c r="B261" i="17" s="1"/>
  <c r="C261" i="17" s="1"/>
  <c r="V277" i="17"/>
  <c r="B277" i="17" s="1"/>
  <c r="C277" i="17" s="1"/>
  <c r="V293" i="17"/>
  <c r="B293" i="17" s="1"/>
  <c r="C293" i="17" s="1"/>
  <c r="V309" i="17"/>
  <c r="B309" i="17" s="1"/>
  <c r="C309" i="17" s="1"/>
  <c r="V325" i="17"/>
  <c r="B325" i="17" s="1"/>
  <c r="C325" i="17" s="1"/>
  <c r="V341" i="17"/>
  <c r="B341" i="17" s="1"/>
  <c r="C341" i="17" s="1"/>
  <c r="V357" i="17"/>
  <c r="B357" i="17" s="1"/>
  <c r="C357" i="17" s="1"/>
  <c r="V373" i="17"/>
  <c r="B373" i="17" s="1"/>
  <c r="C373" i="17" s="1"/>
  <c r="V389" i="17"/>
  <c r="B389" i="17" s="1"/>
  <c r="C389" i="17" s="1"/>
  <c r="V408" i="17"/>
  <c r="B408" i="17" s="1"/>
  <c r="C408" i="17" s="1"/>
  <c r="V412" i="17"/>
  <c r="B412" i="17" s="1"/>
  <c r="C412" i="17" s="1"/>
  <c r="V415" i="17"/>
  <c r="B415" i="17" s="1"/>
  <c r="C415" i="17" s="1"/>
  <c r="V426" i="17"/>
  <c r="B426" i="17" s="1"/>
  <c r="C426" i="17" s="1"/>
  <c r="V429" i="17"/>
  <c r="B429" i="17" s="1"/>
  <c r="C429" i="17" s="1"/>
  <c r="V433" i="17"/>
  <c r="B433" i="17" s="1"/>
  <c r="C433" i="17" s="1"/>
  <c r="V440" i="17"/>
  <c r="B440" i="17" s="1"/>
  <c r="C440" i="17" s="1"/>
  <c r="V444" i="17"/>
  <c r="B444" i="17" s="1"/>
  <c r="C444" i="17" s="1"/>
  <c r="V447" i="17"/>
  <c r="B447" i="17" s="1"/>
  <c r="C447" i="17" s="1"/>
  <c r="V458" i="17"/>
  <c r="B458" i="17" s="1"/>
  <c r="C458" i="17" s="1"/>
  <c r="V461" i="17"/>
  <c r="B461" i="17" s="1"/>
  <c r="C461" i="17" s="1"/>
  <c r="V465" i="17"/>
  <c r="B465" i="17" s="1"/>
  <c r="C465" i="17" s="1"/>
  <c r="V472" i="17"/>
  <c r="B472" i="17" s="1"/>
  <c r="C472" i="17" s="1"/>
  <c r="V476" i="17"/>
  <c r="B476" i="17" s="1"/>
  <c r="C476" i="17" s="1"/>
  <c r="V479" i="17"/>
  <c r="B479" i="17" s="1"/>
  <c r="C479" i="17" s="1"/>
  <c r="V490" i="17"/>
  <c r="B490" i="17" s="1"/>
  <c r="C490" i="17" s="1"/>
  <c r="V495" i="17"/>
  <c r="B495" i="17" s="1"/>
  <c r="C495" i="17" s="1"/>
  <c r="V498" i="17"/>
  <c r="B498" i="17" s="1"/>
  <c r="C498" i="17" s="1"/>
  <c r="V503" i="17"/>
  <c r="B503" i="17" s="1"/>
  <c r="C503" i="17" s="1"/>
  <c r="V506" i="17"/>
  <c r="B506" i="17" s="1"/>
  <c r="C506" i="17" s="1"/>
  <c r="V511" i="17"/>
  <c r="B511" i="17" s="1"/>
  <c r="C511" i="17" s="1"/>
  <c r="V514" i="17"/>
  <c r="B514" i="17" s="1"/>
  <c r="C514" i="17" s="1"/>
  <c r="V519" i="17"/>
  <c r="B519" i="17" s="1"/>
  <c r="C519" i="17" s="1"/>
  <c r="V522" i="17"/>
  <c r="B522" i="17" s="1"/>
  <c r="C522" i="17" s="1"/>
  <c r="V527" i="17"/>
  <c r="B527" i="17" s="1"/>
  <c r="C527" i="17" s="1"/>
  <c r="V530" i="17"/>
  <c r="B530" i="17" s="1"/>
  <c r="C530" i="17" s="1"/>
  <c r="V77" i="17"/>
  <c r="B77" i="17" s="1"/>
  <c r="C77" i="17" s="1"/>
  <c r="V93" i="17"/>
  <c r="B93" i="17" s="1"/>
  <c r="C93" i="17" s="1"/>
  <c r="V109" i="17"/>
  <c r="B109" i="17" s="1"/>
  <c r="C109" i="17" s="1"/>
  <c r="V125" i="17"/>
  <c r="B125" i="17" s="1"/>
  <c r="C125" i="17" s="1"/>
  <c r="V141" i="17"/>
  <c r="B141" i="17" s="1"/>
  <c r="C141" i="17" s="1"/>
  <c r="V157" i="17"/>
  <c r="B157" i="17" s="1"/>
  <c r="C157" i="17" s="1"/>
  <c r="V173" i="17"/>
  <c r="B173" i="17" s="1"/>
  <c r="C173" i="17" s="1"/>
  <c r="V189" i="17"/>
  <c r="B189" i="17" s="1"/>
  <c r="C189" i="17" s="1"/>
  <c r="V205" i="17"/>
  <c r="B205" i="17" s="1"/>
  <c r="C205" i="17" s="1"/>
  <c r="V221" i="17"/>
  <c r="B221" i="17" s="1"/>
  <c r="C221" i="17" s="1"/>
  <c r="V237" i="17"/>
  <c r="B237" i="17" s="1"/>
  <c r="C237" i="17" s="1"/>
  <c r="V253" i="17"/>
  <c r="B253" i="17" s="1"/>
  <c r="C253" i="17" s="1"/>
  <c r="V269" i="17"/>
  <c r="B269" i="17" s="1"/>
  <c r="C269" i="17" s="1"/>
  <c r="V285" i="17"/>
  <c r="B285" i="17" s="1"/>
  <c r="C285" i="17" s="1"/>
  <c r="V301" i="17"/>
  <c r="B301" i="17" s="1"/>
  <c r="C301" i="17" s="1"/>
  <c r="V317" i="17"/>
  <c r="B317" i="17" s="1"/>
  <c r="C317" i="17" s="1"/>
  <c r="V333" i="17"/>
  <c r="B333" i="17" s="1"/>
  <c r="C333" i="17" s="1"/>
  <c r="V349" i="17"/>
  <c r="B349" i="17" s="1"/>
  <c r="C349" i="17" s="1"/>
  <c r="V365" i="17"/>
  <c r="B365" i="17" s="1"/>
  <c r="C365" i="17" s="1"/>
  <c r="V381" i="17"/>
  <c r="B381" i="17" s="1"/>
  <c r="C381" i="17" s="1"/>
  <c r="V397" i="17"/>
  <c r="B397" i="17" s="1"/>
  <c r="C397" i="17" s="1"/>
  <c r="V410" i="17"/>
  <c r="B410" i="17" s="1"/>
  <c r="C410" i="17" s="1"/>
  <c r="V413" i="17"/>
  <c r="B413" i="17" s="1"/>
  <c r="C413" i="17" s="1"/>
  <c r="V417" i="17"/>
  <c r="B417" i="17" s="1"/>
  <c r="C417" i="17" s="1"/>
  <c r="V424" i="17"/>
  <c r="B424" i="17" s="1"/>
  <c r="C424" i="17" s="1"/>
  <c r="V428" i="17"/>
  <c r="B428" i="17" s="1"/>
  <c r="C428" i="17" s="1"/>
  <c r="V431" i="17"/>
  <c r="B431" i="17" s="1"/>
  <c r="C431" i="17" s="1"/>
  <c r="V442" i="17"/>
  <c r="B442" i="17" s="1"/>
  <c r="C442" i="17" s="1"/>
  <c r="V445" i="17"/>
  <c r="B445" i="17" s="1"/>
  <c r="C445" i="17" s="1"/>
  <c r="V449" i="17"/>
  <c r="B449" i="17" s="1"/>
  <c r="C449" i="17" s="1"/>
  <c r="V456" i="17"/>
  <c r="B456" i="17" s="1"/>
  <c r="C456" i="17" s="1"/>
  <c r="V460" i="17"/>
  <c r="B460" i="17" s="1"/>
  <c r="C460" i="17" s="1"/>
  <c r="V463" i="17"/>
  <c r="B463" i="17" s="1"/>
  <c r="C463" i="17" s="1"/>
  <c r="V474" i="17"/>
  <c r="B474" i="17" s="1"/>
  <c r="C474" i="17" s="1"/>
  <c r="V477" i="17"/>
  <c r="B477" i="17" s="1"/>
  <c r="C477" i="17" s="1"/>
  <c r="V481" i="17"/>
  <c r="B481" i="17" s="1"/>
  <c r="C481" i="17" s="1"/>
  <c r="V488" i="17"/>
  <c r="B488" i="17" s="1"/>
  <c r="C488" i="17" s="1"/>
  <c r="V491" i="17"/>
  <c r="B491" i="17" s="1"/>
  <c r="C491" i="17" s="1"/>
  <c r="V494" i="17"/>
  <c r="B494" i="17" s="1"/>
  <c r="C494" i="17" s="1"/>
  <c r="V499" i="17"/>
  <c r="B499" i="17" s="1"/>
  <c r="C499" i="17" s="1"/>
  <c r="V502" i="17"/>
  <c r="B502" i="17" s="1"/>
  <c r="C502" i="17" s="1"/>
  <c r="V507" i="17"/>
  <c r="B507" i="17" s="1"/>
  <c r="C507" i="17" s="1"/>
  <c r="V510" i="17"/>
  <c r="B510" i="17" s="1"/>
  <c r="C510" i="17" s="1"/>
  <c r="V515" i="17"/>
  <c r="B515" i="17" s="1"/>
  <c r="C515" i="17" s="1"/>
  <c r="V518" i="17"/>
  <c r="B518" i="17" s="1"/>
  <c r="C518" i="17" s="1"/>
  <c r="V523" i="17"/>
  <c r="B523" i="17" s="1"/>
  <c r="C523" i="17" s="1"/>
  <c r="V526" i="17"/>
  <c r="B526" i="17" s="1"/>
  <c r="C526" i="17" s="1"/>
  <c r="V531" i="17"/>
  <c r="B531" i="17" s="1"/>
  <c r="C531" i="17" s="1"/>
  <c r="V87" i="17"/>
  <c r="B87" i="17" s="1"/>
  <c r="C87" i="17" s="1"/>
  <c r="V119" i="17"/>
  <c r="B119" i="17" s="1"/>
  <c r="C119" i="17" s="1"/>
  <c r="V151" i="17"/>
  <c r="B151" i="17" s="1"/>
  <c r="C151" i="17" s="1"/>
  <c r="V183" i="17"/>
  <c r="B183" i="17" s="1"/>
  <c r="C183" i="17" s="1"/>
  <c r="V215" i="17"/>
  <c r="B215" i="17" s="1"/>
  <c r="C215" i="17" s="1"/>
  <c r="V247" i="17"/>
  <c r="B247" i="17" s="1"/>
  <c r="C247" i="17" s="1"/>
  <c r="V279" i="17"/>
  <c r="B279" i="17" s="1"/>
  <c r="C279" i="17" s="1"/>
  <c r="V311" i="17"/>
  <c r="B311" i="17" s="1"/>
  <c r="C311" i="17" s="1"/>
  <c r="V343" i="17"/>
  <c r="B343" i="17" s="1"/>
  <c r="C343" i="17" s="1"/>
  <c r="V375" i="17"/>
  <c r="B375" i="17" s="1"/>
  <c r="C375" i="17" s="1"/>
  <c r="V405" i="17"/>
  <c r="B405" i="17" s="1"/>
  <c r="C405" i="17" s="1"/>
  <c r="V420" i="17"/>
  <c r="B420" i="17" s="1"/>
  <c r="C420" i="17" s="1"/>
  <c r="V434" i="17"/>
  <c r="B434" i="17" s="1"/>
  <c r="C434" i="17" s="1"/>
  <c r="V441" i="17"/>
  <c r="B441" i="17" s="1"/>
  <c r="C441" i="17" s="1"/>
  <c r="V448" i="17"/>
  <c r="B448" i="17" s="1"/>
  <c r="C448" i="17" s="1"/>
  <c r="V455" i="17"/>
  <c r="B455" i="17" s="1"/>
  <c r="C455" i="17" s="1"/>
  <c r="V469" i="17"/>
  <c r="B469" i="17" s="1"/>
  <c r="C469" i="17" s="1"/>
  <c r="V484" i="17"/>
  <c r="B484" i="17" s="1"/>
  <c r="C484" i="17" s="1"/>
  <c r="V496" i="17"/>
  <c r="B496" i="17" s="1"/>
  <c r="C496" i="17" s="1"/>
  <c r="V501" i="17"/>
  <c r="B501" i="17" s="1"/>
  <c r="C501" i="17" s="1"/>
  <c r="V512" i="17"/>
  <c r="B512" i="17" s="1"/>
  <c r="C512" i="17" s="1"/>
  <c r="V517" i="17"/>
  <c r="B517" i="17" s="1"/>
  <c r="C517" i="17" s="1"/>
  <c r="V528" i="17"/>
  <c r="B528" i="17" s="1"/>
  <c r="C528" i="17" s="1"/>
  <c r="V533" i="17"/>
  <c r="B533" i="17" s="1"/>
  <c r="C533" i="17" s="1"/>
  <c r="V537" i="17"/>
  <c r="B537" i="17" s="1"/>
  <c r="C537" i="17" s="1"/>
  <c r="V541" i="17"/>
  <c r="B541" i="17" s="1"/>
  <c r="C541" i="17" s="1"/>
  <c r="V545" i="17"/>
  <c r="B545" i="17" s="1"/>
  <c r="C545" i="17" s="1"/>
  <c r="V549" i="17"/>
  <c r="B549" i="17" s="1"/>
  <c r="C549" i="17" s="1"/>
  <c r="V553" i="17"/>
  <c r="B553" i="17" s="1"/>
  <c r="C553" i="17" s="1"/>
  <c r="V557" i="17"/>
  <c r="B557" i="17" s="1"/>
  <c r="C557" i="17" s="1"/>
  <c r="V561" i="17"/>
  <c r="B561" i="17" s="1"/>
  <c r="C561" i="17" s="1"/>
  <c r="V565" i="17"/>
  <c r="B565" i="17" s="1"/>
  <c r="C565" i="17" s="1"/>
  <c r="V569" i="17"/>
  <c r="B569" i="17" s="1"/>
  <c r="C569" i="17" s="1"/>
  <c r="V573" i="17"/>
  <c r="B573" i="17" s="1"/>
  <c r="C573" i="17" s="1"/>
  <c r="V577" i="17"/>
  <c r="B577" i="17" s="1"/>
  <c r="C577" i="17" s="1"/>
  <c r="V581" i="17"/>
  <c r="B581" i="17" s="1"/>
  <c r="C581" i="17" s="1"/>
  <c r="V585" i="17"/>
  <c r="B585" i="17" s="1"/>
  <c r="C585" i="17" s="1"/>
  <c r="V589" i="17"/>
  <c r="B589" i="17" s="1"/>
  <c r="C589" i="17" s="1"/>
  <c r="V593" i="17"/>
  <c r="B593" i="17" s="1"/>
  <c r="C593" i="17" s="1"/>
  <c r="V597" i="17"/>
  <c r="B597" i="17" s="1"/>
  <c r="C597" i="17" s="1"/>
  <c r="V601" i="17"/>
  <c r="B601" i="17" s="1"/>
  <c r="C601" i="17" s="1"/>
  <c r="V605" i="17"/>
  <c r="B605" i="17" s="1"/>
  <c r="C605" i="17" s="1"/>
  <c r="V609" i="17"/>
  <c r="B609" i="17" s="1"/>
  <c r="C609" i="17" s="1"/>
  <c r="V613" i="17"/>
  <c r="B613" i="17" s="1"/>
  <c r="C613" i="17" s="1"/>
  <c r="V617" i="17"/>
  <c r="B617" i="17" s="1"/>
  <c r="C617" i="17" s="1"/>
  <c r="V621" i="17"/>
  <c r="B621" i="17" s="1"/>
  <c r="C621" i="17" s="1"/>
  <c r="V625" i="17"/>
  <c r="B625" i="17" s="1"/>
  <c r="C625" i="17" s="1"/>
  <c r="V629" i="17"/>
  <c r="B629" i="17" s="1"/>
  <c r="C629" i="17" s="1"/>
  <c r="V633" i="17"/>
  <c r="B633" i="17" s="1"/>
  <c r="C633" i="17" s="1"/>
  <c r="V637" i="17"/>
  <c r="B637" i="17" s="1"/>
  <c r="C637" i="17" s="1"/>
  <c r="V641" i="17"/>
  <c r="B641" i="17" s="1"/>
  <c r="C641" i="17" s="1"/>
  <c r="V645" i="17"/>
  <c r="B645" i="17" s="1"/>
  <c r="C645" i="17" s="1"/>
  <c r="V649" i="17"/>
  <c r="B649" i="17" s="1"/>
  <c r="C649" i="17" s="1"/>
  <c r="V653" i="17"/>
  <c r="B653" i="17" s="1"/>
  <c r="C653" i="17" s="1"/>
  <c r="V657" i="17"/>
  <c r="B657" i="17" s="1"/>
  <c r="C657" i="17" s="1"/>
  <c r="V661" i="17"/>
  <c r="B661" i="17" s="1"/>
  <c r="C661" i="17" s="1"/>
  <c r="V665" i="17"/>
  <c r="B665" i="17" s="1"/>
  <c r="C665" i="17" s="1"/>
  <c r="V669" i="17"/>
  <c r="B669" i="17" s="1"/>
  <c r="C669" i="17" s="1"/>
  <c r="V673" i="17"/>
  <c r="B673" i="17" s="1"/>
  <c r="C673" i="17" s="1"/>
  <c r="V677" i="17"/>
  <c r="B677" i="17" s="1"/>
  <c r="C677" i="17" s="1"/>
  <c r="V681" i="17"/>
  <c r="B681" i="17" s="1"/>
  <c r="C681" i="17" s="1"/>
  <c r="V685" i="17"/>
  <c r="B685" i="17" s="1"/>
  <c r="C685" i="17" s="1"/>
  <c r="V689" i="17"/>
  <c r="B689" i="17" s="1"/>
  <c r="C689" i="17" s="1"/>
  <c r="V693" i="17"/>
  <c r="B693" i="17" s="1"/>
  <c r="C693" i="17" s="1"/>
  <c r="V697" i="17"/>
  <c r="B697" i="17" s="1"/>
  <c r="C697" i="17" s="1"/>
  <c r="V701" i="17"/>
  <c r="B701" i="17" s="1"/>
  <c r="C701" i="17" s="1"/>
  <c r="V705" i="17"/>
  <c r="B705" i="17" s="1"/>
  <c r="C705" i="17" s="1"/>
  <c r="V709" i="17"/>
  <c r="B709" i="17" s="1"/>
  <c r="C709" i="17" s="1"/>
  <c r="V713" i="17"/>
  <c r="B713" i="17" s="1"/>
  <c r="C713" i="17" s="1"/>
  <c r="V717" i="17"/>
  <c r="B717" i="17" s="1"/>
  <c r="C717" i="17" s="1"/>
  <c r="V721" i="17"/>
  <c r="B721" i="17" s="1"/>
  <c r="C721" i="17" s="1"/>
  <c r="V725" i="17"/>
  <c r="B725" i="17" s="1"/>
  <c r="C725" i="17" s="1"/>
  <c r="V729" i="17"/>
  <c r="B729" i="17" s="1"/>
  <c r="C729" i="17" s="1"/>
  <c r="V733" i="17"/>
  <c r="B733" i="17" s="1"/>
  <c r="C733" i="17" s="1"/>
  <c r="V737" i="17"/>
  <c r="B737" i="17" s="1"/>
  <c r="C737" i="17" s="1"/>
  <c r="V741" i="17"/>
  <c r="B741" i="17" s="1"/>
  <c r="C741" i="17" s="1"/>
  <c r="V745" i="17"/>
  <c r="B745" i="17" s="1"/>
  <c r="C745" i="17" s="1"/>
  <c r="V749" i="17"/>
  <c r="B749" i="17" s="1"/>
  <c r="C749" i="17" s="1"/>
  <c r="V753" i="17"/>
  <c r="B753" i="17" s="1"/>
  <c r="C753" i="17" s="1"/>
  <c r="V757" i="17"/>
  <c r="B757" i="17" s="1"/>
  <c r="C757" i="17" s="1"/>
  <c r="V761" i="17"/>
  <c r="B761" i="17" s="1"/>
  <c r="C761" i="17" s="1"/>
  <c r="V765" i="17"/>
  <c r="B765" i="17" s="1"/>
  <c r="C765" i="17" s="1"/>
  <c r="V769" i="17"/>
  <c r="B769" i="17" s="1"/>
  <c r="C769" i="17" s="1"/>
  <c r="V773" i="17"/>
  <c r="B773" i="17" s="1"/>
  <c r="C773" i="17" s="1"/>
  <c r="V777" i="17"/>
  <c r="B777" i="17" s="1"/>
  <c r="C777" i="17" s="1"/>
  <c r="V781" i="17"/>
  <c r="B781" i="17" s="1"/>
  <c r="C781" i="17" s="1"/>
  <c r="V785" i="17"/>
  <c r="B785" i="17" s="1"/>
  <c r="C785" i="17" s="1"/>
  <c r="V789" i="17"/>
  <c r="B789" i="17" s="1"/>
  <c r="C789" i="17" s="1"/>
  <c r="V793" i="17"/>
  <c r="B793" i="17" s="1"/>
  <c r="C793" i="17" s="1"/>
  <c r="V797" i="17"/>
  <c r="B797" i="17" s="1"/>
  <c r="C797" i="17" s="1"/>
  <c r="V801" i="17"/>
  <c r="B801" i="17" s="1"/>
  <c r="C801" i="17" s="1"/>
  <c r="V805" i="17"/>
  <c r="B805" i="17" s="1"/>
  <c r="C805" i="17" s="1"/>
  <c r="V809" i="17"/>
  <c r="B809" i="17" s="1"/>
  <c r="C809" i="17" s="1"/>
  <c r="V813" i="17"/>
  <c r="B813" i="17" s="1"/>
  <c r="C813" i="17" s="1"/>
  <c r="V817" i="17"/>
  <c r="B817" i="17" s="1"/>
  <c r="C817" i="17" s="1"/>
  <c r="V821" i="17"/>
  <c r="B821" i="17" s="1"/>
  <c r="C821" i="17" s="1"/>
  <c r="V825" i="17"/>
  <c r="B825" i="17" s="1"/>
  <c r="C825" i="17" s="1"/>
  <c r="V829" i="17"/>
  <c r="B829" i="17" s="1"/>
  <c r="C829" i="17" s="1"/>
  <c r="V833" i="17"/>
  <c r="B833" i="17" s="1"/>
  <c r="C833" i="17" s="1"/>
  <c r="V837" i="17"/>
  <c r="B837" i="17" s="1"/>
  <c r="C837" i="17" s="1"/>
  <c r="V841" i="17"/>
  <c r="B841" i="17" s="1"/>
  <c r="C841" i="17" s="1"/>
  <c r="V845" i="17"/>
  <c r="B845" i="17" s="1"/>
  <c r="C845" i="17" s="1"/>
  <c r="V849" i="17"/>
  <c r="B849" i="17" s="1"/>
  <c r="C849" i="17" s="1"/>
  <c r="V853" i="17"/>
  <c r="B853" i="17" s="1"/>
  <c r="C853" i="17" s="1"/>
  <c r="V857" i="17"/>
  <c r="B857" i="17" s="1"/>
  <c r="C857" i="17" s="1"/>
  <c r="V861" i="17"/>
  <c r="B861" i="17" s="1"/>
  <c r="C861" i="17" s="1"/>
  <c r="V865" i="17"/>
  <c r="B865" i="17" s="1"/>
  <c r="C865" i="17" s="1"/>
  <c r="V869" i="17"/>
  <c r="B869" i="17" s="1"/>
  <c r="C869" i="17" s="1"/>
  <c r="V873" i="17"/>
  <c r="B873" i="17" s="1"/>
  <c r="C873" i="17" s="1"/>
  <c r="V877" i="17"/>
  <c r="B877" i="17" s="1"/>
  <c r="C877" i="17" s="1"/>
  <c r="V881" i="17"/>
  <c r="B881" i="17" s="1"/>
  <c r="C881" i="17" s="1"/>
  <c r="V885" i="17"/>
  <c r="B885" i="17" s="1"/>
  <c r="C885" i="17" s="1"/>
  <c r="V889" i="17"/>
  <c r="B889" i="17" s="1"/>
  <c r="C889" i="17" s="1"/>
  <c r="V893" i="17"/>
  <c r="B893" i="17" s="1"/>
  <c r="C893" i="17" s="1"/>
  <c r="V897" i="17"/>
  <c r="B897" i="17" s="1"/>
  <c r="C897" i="17" s="1"/>
  <c r="V901" i="17"/>
  <c r="B901" i="17" s="1"/>
  <c r="C901" i="17" s="1"/>
  <c r="V905" i="17"/>
  <c r="B905" i="17" s="1"/>
  <c r="C905" i="17" s="1"/>
  <c r="V909" i="17"/>
  <c r="B909" i="17" s="1"/>
  <c r="C909" i="17" s="1"/>
  <c r="V913" i="17"/>
  <c r="B913" i="17" s="1"/>
  <c r="C913" i="17" s="1"/>
  <c r="V917" i="17"/>
  <c r="B917" i="17" s="1"/>
  <c r="C917" i="17" s="1"/>
  <c r="V921" i="17"/>
  <c r="B921" i="17" s="1"/>
  <c r="C921" i="17" s="1"/>
  <c r="V925" i="17"/>
  <c r="B925" i="17" s="1"/>
  <c r="C925" i="17" s="1"/>
  <c r="V929" i="17"/>
  <c r="B929" i="17" s="1"/>
  <c r="C929" i="17" s="1"/>
  <c r="V933" i="17"/>
  <c r="B933" i="17" s="1"/>
  <c r="C933" i="17" s="1"/>
  <c r="V937" i="17"/>
  <c r="B937" i="17" s="1"/>
  <c r="C937" i="17" s="1"/>
  <c r="V941" i="17"/>
  <c r="B941" i="17" s="1"/>
  <c r="C941" i="17" s="1"/>
  <c r="V945" i="17"/>
  <c r="B945" i="17" s="1"/>
  <c r="C945" i="17" s="1"/>
  <c r="V949" i="17"/>
  <c r="B949" i="17" s="1"/>
  <c r="C949" i="17" s="1"/>
  <c r="V953" i="17"/>
  <c r="B953" i="17" s="1"/>
  <c r="C953" i="17" s="1"/>
  <c r="V957" i="17"/>
  <c r="B957" i="17" s="1"/>
  <c r="C957" i="17" s="1"/>
  <c r="V961" i="17"/>
  <c r="B961" i="17" s="1"/>
  <c r="C961" i="17" s="1"/>
  <c r="V965" i="17"/>
  <c r="B965" i="17" s="1"/>
  <c r="C965" i="17" s="1"/>
  <c r="V969" i="17"/>
  <c r="B969" i="17" s="1"/>
  <c r="C969" i="17" s="1"/>
  <c r="V973" i="17"/>
  <c r="B973" i="17" s="1"/>
  <c r="C973" i="17" s="1"/>
  <c r="V977" i="17"/>
  <c r="B977" i="17" s="1"/>
  <c r="C977" i="17" s="1"/>
  <c r="V981" i="17"/>
  <c r="B981" i="17" s="1"/>
  <c r="C981" i="17" s="1"/>
  <c r="V985" i="17"/>
  <c r="B985" i="17" s="1"/>
  <c r="C985" i="17" s="1"/>
  <c r="V989" i="17"/>
  <c r="B989" i="17" s="1"/>
  <c r="C989" i="17" s="1"/>
  <c r="V993" i="17"/>
  <c r="B993" i="17" s="1"/>
  <c r="C993" i="17" s="1"/>
  <c r="V997" i="17"/>
  <c r="B997" i="17" s="1"/>
  <c r="C997" i="17" s="1"/>
  <c r="V1001" i="17"/>
  <c r="B1001" i="17" s="1"/>
  <c r="C1001" i="17" s="1"/>
  <c r="V1005" i="17"/>
  <c r="B1005" i="17" s="1"/>
  <c r="C1005" i="17" s="1"/>
  <c r="V71" i="17"/>
  <c r="B71" i="17" s="1"/>
  <c r="C71" i="17" s="1"/>
  <c r="V103" i="17"/>
  <c r="B103" i="17" s="1"/>
  <c r="C103" i="17" s="1"/>
  <c r="V135" i="17"/>
  <c r="B135" i="17" s="1"/>
  <c r="C135" i="17" s="1"/>
  <c r="V167" i="17"/>
  <c r="B167" i="17" s="1"/>
  <c r="C167" i="17" s="1"/>
  <c r="V199" i="17"/>
  <c r="B199" i="17" s="1"/>
  <c r="C199" i="17" s="1"/>
  <c r="V231" i="17"/>
  <c r="B231" i="17" s="1"/>
  <c r="C231" i="17" s="1"/>
  <c r="V263" i="17"/>
  <c r="B263" i="17" s="1"/>
  <c r="C263" i="17" s="1"/>
  <c r="V295" i="17"/>
  <c r="B295" i="17" s="1"/>
  <c r="C295" i="17" s="1"/>
  <c r="V327" i="17"/>
  <c r="B327" i="17" s="1"/>
  <c r="C327" i="17" s="1"/>
  <c r="V359" i="17"/>
  <c r="B359" i="17" s="1"/>
  <c r="C359" i="17" s="1"/>
  <c r="V391" i="17"/>
  <c r="B391" i="17" s="1"/>
  <c r="C391" i="17" s="1"/>
  <c r="V409" i="17"/>
  <c r="B409" i="17" s="1"/>
  <c r="C409" i="17" s="1"/>
  <c r="V416" i="17"/>
  <c r="B416" i="17" s="1"/>
  <c r="C416" i="17" s="1"/>
  <c r="V423" i="17"/>
  <c r="B423" i="17" s="1"/>
  <c r="C423" i="17" s="1"/>
  <c r="V437" i="17"/>
  <c r="B437" i="17" s="1"/>
  <c r="C437" i="17" s="1"/>
  <c r="V452" i="17"/>
  <c r="B452" i="17" s="1"/>
  <c r="C452" i="17" s="1"/>
  <c r="V466" i="17"/>
  <c r="B466" i="17" s="1"/>
  <c r="C466" i="17" s="1"/>
  <c r="V473" i="17"/>
  <c r="B473" i="17" s="1"/>
  <c r="C473" i="17" s="1"/>
  <c r="V480" i="17"/>
  <c r="B480" i="17" s="1"/>
  <c r="C480" i="17" s="1"/>
  <c r="V487" i="17"/>
  <c r="B487" i="17" s="1"/>
  <c r="C487" i="17" s="1"/>
  <c r="V493" i="17"/>
  <c r="B493" i="17" s="1"/>
  <c r="C493" i="17" s="1"/>
  <c r="V504" i="17"/>
  <c r="B504" i="17" s="1"/>
  <c r="C504" i="17" s="1"/>
  <c r="V509" i="17"/>
  <c r="B509" i="17" s="1"/>
  <c r="C509" i="17" s="1"/>
  <c r="V520" i="17"/>
  <c r="B520" i="17" s="1"/>
  <c r="C520" i="17" s="1"/>
  <c r="V525" i="17"/>
  <c r="B525" i="17" s="1"/>
  <c r="C525" i="17" s="1"/>
  <c r="V535" i="17"/>
  <c r="B535" i="17" s="1"/>
  <c r="C535" i="17" s="1"/>
  <c r="V539" i="17"/>
  <c r="B539" i="17" s="1"/>
  <c r="C539" i="17" s="1"/>
  <c r="V543" i="17"/>
  <c r="B543" i="17" s="1"/>
  <c r="C543" i="17" s="1"/>
  <c r="V547" i="17"/>
  <c r="B547" i="17" s="1"/>
  <c r="C547" i="17" s="1"/>
  <c r="V551" i="17"/>
  <c r="B551" i="17" s="1"/>
  <c r="C551" i="17" s="1"/>
  <c r="V555" i="17"/>
  <c r="B555" i="17" s="1"/>
  <c r="C555" i="17" s="1"/>
  <c r="V559" i="17"/>
  <c r="B559" i="17" s="1"/>
  <c r="C559" i="17" s="1"/>
  <c r="V563" i="17"/>
  <c r="B563" i="17" s="1"/>
  <c r="C563" i="17" s="1"/>
  <c r="V567" i="17"/>
  <c r="B567" i="17" s="1"/>
  <c r="C567" i="17" s="1"/>
  <c r="V571" i="17"/>
  <c r="B571" i="17" s="1"/>
  <c r="C571" i="17" s="1"/>
  <c r="V575" i="17"/>
  <c r="B575" i="17" s="1"/>
  <c r="C575" i="17" s="1"/>
  <c r="V579" i="17"/>
  <c r="B579" i="17" s="1"/>
  <c r="C579" i="17" s="1"/>
  <c r="V583" i="17"/>
  <c r="B583" i="17" s="1"/>
  <c r="C583" i="17" s="1"/>
  <c r="V587" i="17"/>
  <c r="B587" i="17" s="1"/>
  <c r="C587" i="17" s="1"/>
  <c r="V591" i="17"/>
  <c r="B591" i="17" s="1"/>
  <c r="C591" i="17" s="1"/>
  <c r="V595" i="17"/>
  <c r="B595" i="17" s="1"/>
  <c r="C595" i="17" s="1"/>
  <c r="V599" i="17"/>
  <c r="B599" i="17" s="1"/>
  <c r="C599" i="17" s="1"/>
  <c r="V603" i="17"/>
  <c r="B603" i="17" s="1"/>
  <c r="C603" i="17" s="1"/>
  <c r="V607" i="17"/>
  <c r="B607" i="17" s="1"/>
  <c r="C607" i="17" s="1"/>
  <c r="V611" i="17"/>
  <c r="B611" i="17" s="1"/>
  <c r="C611" i="17" s="1"/>
  <c r="V615" i="17"/>
  <c r="B615" i="17" s="1"/>
  <c r="C615" i="17" s="1"/>
  <c r="V619" i="17"/>
  <c r="B619" i="17" s="1"/>
  <c r="C619" i="17" s="1"/>
  <c r="V623" i="17"/>
  <c r="B623" i="17" s="1"/>
  <c r="C623" i="17" s="1"/>
  <c r="V627" i="17"/>
  <c r="B627" i="17" s="1"/>
  <c r="C627" i="17" s="1"/>
  <c r="V631" i="17"/>
  <c r="B631" i="17" s="1"/>
  <c r="C631" i="17" s="1"/>
  <c r="V635" i="17"/>
  <c r="B635" i="17" s="1"/>
  <c r="C635" i="17" s="1"/>
  <c r="V639" i="17"/>
  <c r="B639" i="17" s="1"/>
  <c r="C639" i="17" s="1"/>
  <c r="V643" i="17"/>
  <c r="B643" i="17" s="1"/>
  <c r="C643" i="17" s="1"/>
  <c r="V647" i="17"/>
  <c r="B647" i="17" s="1"/>
  <c r="C647" i="17" s="1"/>
  <c r="V651" i="17"/>
  <c r="B651" i="17" s="1"/>
  <c r="C651" i="17" s="1"/>
  <c r="V655" i="17"/>
  <c r="B655" i="17" s="1"/>
  <c r="C655" i="17" s="1"/>
  <c r="V659" i="17"/>
  <c r="B659" i="17" s="1"/>
  <c r="C659" i="17" s="1"/>
  <c r="V663" i="17"/>
  <c r="B663" i="17" s="1"/>
  <c r="C663" i="17" s="1"/>
  <c r="V667" i="17"/>
  <c r="B667" i="17" s="1"/>
  <c r="C667" i="17" s="1"/>
  <c r="V671" i="17"/>
  <c r="B671" i="17" s="1"/>
  <c r="C671" i="17" s="1"/>
  <c r="V675" i="17"/>
  <c r="B675" i="17" s="1"/>
  <c r="C675" i="17" s="1"/>
  <c r="V679" i="17"/>
  <c r="B679" i="17" s="1"/>
  <c r="C679" i="17" s="1"/>
  <c r="V683" i="17"/>
  <c r="B683" i="17" s="1"/>
  <c r="C683" i="17" s="1"/>
  <c r="V687" i="17"/>
  <c r="B687" i="17" s="1"/>
  <c r="C687" i="17" s="1"/>
  <c r="V691" i="17"/>
  <c r="B691" i="17" s="1"/>
  <c r="C691" i="17" s="1"/>
  <c r="V695" i="17"/>
  <c r="B695" i="17" s="1"/>
  <c r="C695" i="17" s="1"/>
  <c r="V699" i="17"/>
  <c r="B699" i="17" s="1"/>
  <c r="C699" i="17" s="1"/>
  <c r="V703" i="17"/>
  <c r="B703" i="17" s="1"/>
  <c r="C703" i="17" s="1"/>
  <c r="V707" i="17"/>
  <c r="B707" i="17" s="1"/>
  <c r="C707" i="17" s="1"/>
  <c r="V711" i="17"/>
  <c r="B711" i="17" s="1"/>
  <c r="C711" i="17" s="1"/>
  <c r="V715" i="17"/>
  <c r="B715" i="17" s="1"/>
  <c r="C715" i="17" s="1"/>
  <c r="V719" i="17"/>
  <c r="B719" i="17" s="1"/>
  <c r="C719" i="17" s="1"/>
  <c r="V723" i="17"/>
  <c r="B723" i="17" s="1"/>
  <c r="C723" i="17" s="1"/>
  <c r="V727" i="17"/>
  <c r="B727" i="17" s="1"/>
  <c r="C727" i="17" s="1"/>
  <c r="V731" i="17"/>
  <c r="B731" i="17" s="1"/>
  <c r="C731" i="17" s="1"/>
  <c r="V735" i="17"/>
  <c r="B735" i="17" s="1"/>
  <c r="C735" i="17" s="1"/>
  <c r="V739" i="17"/>
  <c r="B739" i="17" s="1"/>
  <c r="C739" i="17" s="1"/>
  <c r="V743" i="17"/>
  <c r="B743" i="17" s="1"/>
  <c r="C743" i="17" s="1"/>
  <c r="V747" i="17"/>
  <c r="B747" i="17" s="1"/>
  <c r="C747" i="17" s="1"/>
  <c r="V751" i="17"/>
  <c r="B751" i="17" s="1"/>
  <c r="C751" i="17" s="1"/>
  <c r="V755" i="17"/>
  <c r="B755" i="17" s="1"/>
  <c r="C755" i="17" s="1"/>
  <c r="V759" i="17"/>
  <c r="B759" i="17" s="1"/>
  <c r="C759" i="17" s="1"/>
  <c r="V763" i="17"/>
  <c r="B763" i="17" s="1"/>
  <c r="C763" i="17" s="1"/>
  <c r="V767" i="17"/>
  <c r="B767" i="17" s="1"/>
  <c r="C767" i="17" s="1"/>
  <c r="V771" i="17"/>
  <c r="B771" i="17" s="1"/>
  <c r="C771" i="17" s="1"/>
  <c r="V775" i="17"/>
  <c r="B775" i="17" s="1"/>
  <c r="C775" i="17" s="1"/>
  <c r="V779" i="17"/>
  <c r="B779" i="17" s="1"/>
  <c r="C779" i="17" s="1"/>
  <c r="V783" i="17"/>
  <c r="B783" i="17" s="1"/>
  <c r="C783" i="17" s="1"/>
  <c r="V787" i="17"/>
  <c r="B787" i="17" s="1"/>
  <c r="C787" i="17" s="1"/>
  <c r="V791" i="17"/>
  <c r="B791" i="17" s="1"/>
  <c r="C791" i="17" s="1"/>
  <c r="V795" i="17"/>
  <c r="B795" i="17" s="1"/>
  <c r="C795" i="17" s="1"/>
  <c r="V799" i="17"/>
  <c r="B799" i="17" s="1"/>
  <c r="C799" i="17" s="1"/>
  <c r="V803" i="17"/>
  <c r="B803" i="17" s="1"/>
  <c r="C803" i="17" s="1"/>
  <c r="V807" i="17"/>
  <c r="B807" i="17" s="1"/>
  <c r="C807" i="17" s="1"/>
  <c r="V811" i="17"/>
  <c r="B811" i="17" s="1"/>
  <c r="C811" i="17" s="1"/>
  <c r="V815" i="17"/>
  <c r="B815" i="17" s="1"/>
  <c r="C815" i="17" s="1"/>
  <c r="V819" i="17"/>
  <c r="B819" i="17" s="1"/>
  <c r="C819" i="17" s="1"/>
  <c r="V823" i="17"/>
  <c r="B823" i="17" s="1"/>
  <c r="C823" i="17" s="1"/>
  <c r="V827" i="17"/>
  <c r="B827" i="17" s="1"/>
  <c r="C827" i="17" s="1"/>
  <c r="V831" i="17"/>
  <c r="B831" i="17" s="1"/>
  <c r="C831" i="17" s="1"/>
  <c r="V835" i="17"/>
  <c r="B835" i="17" s="1"/>
  <c r="C835" i="17" s="1"/>
  <c r="V839" i="17"/>
  <c r="B839" i="17" s="1"/>
  <c r="C839" i="17" s="1"/>
  <c r="V843" i="17"/>
  <c r="B843" i="17" s="1"/>
  <c r="C843" i="17" s="1"/>
  <c r="V847" i="17"/>
  <c r="B847" i="17" s="1"/>
  <c r="C847" i="17" s="1"/>
  <c r="V851" i="17"/>
  <c r="B851" i="17" s="1"/>
  <c r="C851" i="17" s="1"/>
  <c r="V855" i="17"/>
  <c r="B855" i="17" s="1"/>
  <c r="C855" i="17" s="1"/>
  <c r="V859" i="17"/>
  <c r="B859" i="17" s="1"/>
  <c r="C859" i="17" s="1"/>
  <c r="V863" i="17"/>
  <c r="B863" i="17" s="1"/>
  <c r="C863" i="17" s="1"/>
  <c r="V867" i="17"/>
  <c r="B867" i="17" s="1"/>
  <c r="C867" i="17" s="1"/>
  <c r="V871" i="17"/>
  <c r="B871" i="17" s="1"/>
  <c r="C871" i="17" s="1"/>
  <c r="V875" i="17"/>
  <c r="B875" i="17" s="1"/>
  <c r="C875" i="17" s="1"/>
  <c r="V879" i="17"/>
  <c r="B879" i="17" s="1"/>
  <c r="C879" i="17" s="1"/>
  <c r="V883" i="17"/>
  <c r="B883" i="17" s="1"/>
  <c r="C883" i="17" s="1"/>
  <c r="V887" i="17"/>
  <c r="B887" i="17" s="1"/>
  <c r="C887" i="17" s="1"/>
  <c r="V891" i="17"/>
  <c r="B891" i="17" s="1"/>
  <c r="C891" i="17" s="1"/>
  <c r="V895" i="17"/>
  <c r="B895" i="17" s="1"/>
  <c r="C895" i="17" s="1"/>
  <c r="V899" i="17"/>
  <c r="B899" i="17" s="1"/>
  <c r="C899" i="17" s="1"/>
  <c r="V903" i="17"/>
  <c r="B903" i="17" s="1"/>
  <c r="C903" i="17" s="1"/>
  <c r="V907" i="17"/>
  <c r="B907" i="17" s="1"/>
  <c r="C907" i="17" s="1"/>
  <c r="V911" i="17"/>
  <c r="B911" i="17" s="1"/>
  <c r="C911" i="17" s="1"/>
  <c r="V915" i="17"/>
  <c r="B915" i="17" s="1"/>
  <c r="C915" i="17" s="1"/>
  <c r="V919" i="17"/>
  <c r="B919" i="17" s="1"/>
  <c r="C919" i="17" s="1"/>
  <c r="V923" i="17"/>
  <c r="B923" i="17" s="1"/>
  <c r="C923" i="17" s="1"/>
  <c r="V927" i="17"/>
  <c r="B927" i="17" s="1"/>
  <c r="C927" i="17" s="1"/>
  <c r="V931" i="17"/>
  <c r="B931" i="17" s="1"/>
  <c r="C931" i="17" s="1"/>
  <c r="V935" i="17"/>
  <c r="B935" i="17" s="1"/>
  <c r="C935" i="17" s="1"/>
  <c r="V939" i="17"/>
  <c r="B939" i="17" s="1"/>
  <c r="C939" i="17" s="1"/>
  <c r="V943" i="17"/>
  <c r="B943" i="17" s="1"/>
  <c r="C943" i="17" s="1"/>
  <c r="V947" i="17"/>
  <c r="B947" i="17" s="1"/>
  <c r="C947" i="17" s="1"/>
  <c r="V951" i="17"/>
  <c r="B951" i="17" s="1"/>
  <c r="C951" i="17" s="1"/>
  <c r="V955" i="17"/>
  <c r="B955" i="17" s="1"/>
  <c r="C955" i="17" s="1"/>
  <c r="V959" i="17"/>
  <c r="B959" i="17" s="1"/>
  <c r="C959" i="17" s="1"/>
  <c r="V963" i="17"/>
  <c r="B963" i="17" s="1"/>
  <c r="C963" i="17" s="1"/>
  <c r="V967" i="17"/>
  <c r="B967" i="17" s="1"/>
  <c r="C967" i="17" s="1"/>
  <c r="V971" i="17"/>
  <c r="B971" i="17" s="1"/>
  <c r="C971" i="17" s="1"/>
  <c r="V975" i="17"/>
  <c r="B975" i="17" s="1"/>
  <c r="C975" i="17" s="1"/>
  <c r="V979" i="17"/>
  <c r="B979" i="17" s="1"/>
  <c r="C979" i="17" s="1"/>
  <c r="V983" i="17"/>
  <c r="B983" i="17" s="1"/>
  <c r="C983" i="17" s="1"/>
  <c r="V987" i="17"/>
  <c r="B987" i="17" s="1"/>
  <c r="C987" i="17" s="1"/>
  <c r="V991" i="17"/>
  <c r="B991" i="17" s="1"/>
  <c r="C991" i="17" s="1"/>
  <c r="V995" i="17"/>
  <c r="B995" i="17" s="1"/>
  <c r="C995" i="17" s="1"/>
  <c r="V999" i="17"/>
  <c r="B999" i="17" s="1"/>
  <c r="C999" i="17" s="1"/>
  <c r="V1003" i="17"/>
  <c r="B1003" i="17" s="1"/>
  <c r="C1003" i="17" s="1"/>
  <c r="V1007" i="17"/>
  <c r="B1007" i="17" s="1"/>
  <c r="C1007" i="17" s="1"/>
  <c r="V127" i="17"/>
  <c r="B127" i="17" s="1"/>
  <c r="C127" i="17" s="1"/>
  <c r="V191" i="17"/>
  <c r="B191" i="17" s="1"/>
  <c r="C191" i="17" s="1"/>
  <c r="V255" i="17"/>
  <c r="B255" i="17" s="1"/>
  <c r="C255" i="17" s="1"/>
  <c r="V319" i="17"/>
  <c r="B319" i="17" s="1"/>
  <c r="C319" i="17" s="1"/>
  <c r="V383" i="17"/>
  <c r="B383" i="17" s="1"/>
  <c r="C383" i="17" s="1"/>
  <c r="V457" i="17"/>
  <c r="B457" i="17" s="1"/>
  <c r="C457" i="17" s="1"/>
  <c r="V471" i="17"/>
  <c r="B471" i="17" s="1"/>
  <c r="C471" i="17" s="1"/>
  <c r="V485" i="17"/>
  <c r="B485" i="17" s="1"/>
  <c r="C485" i="17" s="1"/>
  <c r="V497" i="17"/>
  <c r="B497" i="17" s="1"/>
  <c r="C497" i="17" s="1"/>
  <c r="V508" i="17"/>
  <c r="B508" i="17" s="1"/>
  <c r="C508" i="17" s="1"/>
  <c r="V529" i="17"/>
  <c r="B529" i="17" s="1"/>
  <c r="C529" i="17" s="1"/>
  <c r="V538" i="17"/>
  <c r="B538" i="17" s="1"/>
  <c r="C538" i="17" s="1"/>
  <c r="V546" i="17"/>
  <c r="B546" i="17" s="1"/>
  <c r="C546" i="17" s="1"/>
  <c r="V554" i="17"/>
  <c r="B554" i="17" s="1"/>
  <c r="C554" i="17" s="1"/>
  <c r="V562" i="17"/>
  <c r="B562" i="17" s="1"/>
  <c r="C562" i="17" s="1"/>
  <c r="V570" i="17"/>
  <c r="B570" i="17" s="1"/>
  <c r="C570" i="17" s="1"/>
  <c r="V578" i="17"/>
  <c r="B578" i="17" s="1"/>
  <c r="C578" i="17" s="1"/>
  <c r="V586" i="17"/>
  <c r="B586" i="17" s="1"/>
  <c r="C586" i="17" s="1"/>
  <c r="V594" i="17"/>
  <c r="B594" i="17" s="1"/>
  <c r="C594" i="17" s="1"/>
  <c r="V602" i="17"/>
  <c r="B602" i="17" s="1"/>
  <c r="C602" i="17" s="1"/>
  <c r="V610" i="17"/>
  <c r="B610" i="17" s="1"/>
  <c r="C610" i="17" s="1"/>
  <c r="V618" i="17"/>
  <c r="B618" i="17" s="1"/>
  <c r="C618" i="17" s="1"/>
  <c r="V626" i="17"/>
  <c r="B626" i="17" s="1"/>
  <c r="C626" i="17" s="1"/>
  <c r="V634" i="17"/>
  <c r="B634" i="17" s="1"/>
  <c r="C634" i="17" s="1"/>
  <c r="V642" i="17"/>
  <c r="B642" i="17" s="1"/>
  <c r="C642" i="17" s="1"/>
  <c r="V650" i="17"/>
  <c r="B650" i="17" s="1"/>
  <c r="C650" i="17" s="1"/>
  <c r="V658" i="17"/>
  <c r="B658" i="17" s="1"/>
  <c r="C658" i="17" s="1"/>
  <c r="V666" i="17"/>
  <c r="B666" i="17" s="1"/>
  <c r="C666" i="17" s="1"/>
  <c r="V674" i="17"/>
  <c r="B674" i="17" s="1"/>
  <c r="C674" i="17" s="1"/>
  <c r="V682" i="17"/>
  <c r="B682" i="17" s="1"/>
  <c r="C682" i="17" s="1"/>
  <c r="V690" i="17"/>
  <c r="B690" i="17" s="1"/>
  <c r="C690" i="17" s="1"/>
  <c r="V698" i="17"/>
  <c r="B698" i="17" s="1"/>
  <c r="C698" i="17" s="1"/>
  <c r="V706" i="17"/>
  <c r="B706" i="17" s="1"/>
  <c r="C706" i="17" s="1"/>
  <c r="V714" i="17"/>
  <c r="B714" i="17" s="1"/>
  <c r="C714" i="17" s="1"/>
  <c r="V722" i="17"/>
  <c r="B722" i="17" s="1"/>
  <c r="C722" i="17" s="1"/>
  <c r="V730" i="17"/>
  <c r="B730" i="17" s="1"/>
  <c r="C730" i="17" s="1"/>
  <c r="V738" i="17"/>
  <c r="B738" i="17" s="1"/>
  <c r="C738" i="17" s="1"/>
  <c r="V746" i="17"/>
  <c r="B746" i="17" s="1"/>
  <c r="C746" i="17" s="1"/>
  <c r="V754" i="17"/>
  <c r="B754" i="17" s="1"/>
  <c r="C754" i="17" s="1"/>
  <c r="V762" i="17"/>
  <c r="B762" i="17" s="1"/>
  <c r="C762" i="17" s="1"/>
  <c r="V770" i="17"/>
  <c r="B770" i="17" s="1"/>
  <c r="C770" i="17" s="1"/>
  <c r="V778" i="17"/>
  <c r="B778" i="17" s="1"/>
  <c r="C778" i="17" s="1"/>
  <c r="V786" i="17"/>
  <c r="B786" i="17" s="1"/>
  <c r="C786" i="17" s="1"/>
  <c r="V794" i="17"/>
  <c r="B794" i="17" s="1"/>
  <c r="C794" i="17" s="1"/>
  <c r="V802" i="17"/>
  <c r="B802" i="17" s="1"/>
  <c r="C802" i="17" s="1"/>
  <c r="V810" i="17"/>
  <c r="B810" i="17" s="1"/>
  <c r="C810" i="17" s="1"/>
  <c r="V818" i="17"/>
  <c r="B818" i="17" s="1"/>
  <c r="C818" i="17" s="1"/>
  <c r="V826" i="17"/>
  <c r="B826" i="17" s="1"/>
  <c r="C826" i="17" s="1"/>
  <c r="V834" i="17"/>
  <c r="B834" i="17" s="1"/>
  <c r="C834" i="17" s="1"/>
  <c r="V842" i="17"/>
  <c r="B842" i="17" s="1"/>
  <c r="C842" i="17" s="1"/>
  <c r="V850" i="17"/>
  <c r="B850" i="17" s="1"/>
  <c r="C850" i="17" s="1"/>
  <c r="V858" i="17"/>
  <c r="B858" i="17" s="1"/>
  <c r="C858" i="17" s="1"/>
  <c r="V866" i="17"/>
  <c r="B866" i="17" s="1"/>
  <c r="C866" i="17" s="1"/>
  <c r="V874" i="17"/>
  <c r="B874" i="17" s="1"/>
  <c r="C874" i="17" s="1"/>
  <c r="V882" i="17"/>
  <c r="B882" i="17" s="1"/>
  <c r="C882" i="17" s="1"/>
  <c r="V890" i="17"/>
  <c r="B890" i="17" s="1"/>
  <c r="C890" i="17" s="1"/>
  <c r="V898" i="17"/>
  <c r="B898" i="17" s="1"/>
  <c r="C898" i="17" s="1"/>
  <c r="V906" i="17"/>
  <c r="B906" i="17" s="1"/>
  <c r="C906" i="17" s="1"/>
  <c r="V914" i="17"/>
  <c r="B914" i="17" s="1"/>
  <c r="C914" i="17" s="1"/>
  <c r="V922" i="17"/>
  <c r="B922" i="17" s="1"/>
  <c r="C922" i="17" s="1"/>
  <c r="V930" i="17"/>
  <c r="B930" i="17" s="1"/>
  <c r="C930" i="17" s="1"/>
  <c r="V938" i="17"/>
  <c r="B938" i="17" s="1"/>
  <c r="C938" i="17" s="1"/>
  <c r="V946" i="17"/>
  <c r="B946" i="17" s="1"/>
  <c r="C946" i="17" s="1"/>
  <c r="V954" i="17"/>
  <c r="B954" i="17" s="1"/>
  <c r="C954" i="17" s="1"/>
  <c r="V962" i="17"/>
  <c r="B962" i="17" s="1"/>
  <c r="C962" i="17" s="1"/>
  <c r="V970" i="17"/>
  <c r="B970" i="17" s="1"/>
  <c r="C970" i="17" s="1"/>
  <c r="V978" i="17"/>
  <c r="B978" i="17" s="1"/>
  <c r="C978" i="17" s="1"/>
  <c r="V986" i="17"/>
  <c r="B986" i="17" s="1"/>
  <c r="C986" i="17" s="1"/>
  <c r="V994" i="17"/>
  <c r="B994" i="17" s="1"/>
  <c r="C994" i="17" s="1"/>
  <c r="V1002" i="17"/>
  <c r="B1002" i="17" s="1"/>
  <c r="C1002" i="17" s="1"/>
  <c r="V111" i="17"/>
  <c r="B111" i="17" s="1"/>
  <c r="C111" i="17" s="1"/>
  <c r="V175" i="17"/>
  <c r="B175" i="17" s="1"/>
  <c r="C175" i="17" s="1"/>
  <c r="V239" i="17"/>
  <c r="B239" i="17" s="1"/>
  <c r="C239" i="17" s="1"/>
  <c r="V303" i="17"/>
  <c r="B303" i="17" s="1"/>
  <c r="C303" i="17" s="1"/>
  <c r="V367" i="17"/>
  <c r="B367" i="17" s="1"/>
  <c r="C367" i="17" s="1"/>
  <c r="V425" i="17"/>
  <c r="B425" i="17" s="1"/>
  <c r="C425" i="17" s="1"/>
  <c r="V439" i="17"/>
  <c r="B439" i="17" s="1"/>
  <c r="C439" i="17" s="1"/>
  <c r="V453" i="17"/>
  <c r="B453" i="17" s="1"/>
  <c r="C453" i="17" s="1"/>
  <c r="V468" i="17"/>
  <c r="B468" i="17" s="1"/>
  <c r="C468" i="17" s="1"/>
  <c r="V482" i="17"/>
  <c r="B482" i="17" s="1"/>
  <c r="C482" i="17" s="1"/>
  <c r="V505" i="17"/>
  <c r="B505" i="17" s="1"/>
  <c r="C505" i="17" s="1"/>
  <c r="V516" i="17"/>
  <c r="B516" i="17" s="1"/>
  <c r="C516" i="17" s="1"/>
  <c r="V536" i="17"/>
  <c r="B536" i="17" s="1"/>
  <c r="C536" i="17" s="1"/>
  <c r="V544" i="17"/>
  <c r="B544" i="17" s="1"/>
  <c r="C544" i="17" s="1"/>
  <c r="V552" i="17"/>
  <c r="B552" i="17" s="1"/>
  <c r="C552" i="17" s="1"/>
  <c r="V560" i="17"/>
  <c r="B560" i="17" s="1"/>
  <c r="C560" i="17" s="1"/>
  <c r="V568" i="17"/>
  <c r="B568" i="17" s="1"/>
  <c r="C568" i="17" s="1"/>
  <c r="V576" i="17"/>
  <c r="B576" i="17" s="1"/>
  <c r="C576" i="17" s="1"/>
  <c r="V584" i="17"/>
  <c r="B584" i="17" s="1"/>
  <c r="C584" i="17" s="1"/>
  <c r="V592" i="17"/>
  <c r="B592" i="17" s="1"/>
  <c r="C592" i="17" s="1"/>
  <c r="V600" i="17"/>
  <c r="B600" i="17" s="1"/>
  <c r="C600" i="17" s="1"/>
  <c r="V608" i="17"/>
  <c r="B608" i="17" s="1"/>
  <c r="C608" i="17" s="1"/>
  <c r="V616" i="17"/>
  <c r="B616" i="17" s="1"/>
  <c r="C616" i="17" s="1"/>
  <c r="V624" i="17"/>
  <c r="B624" i="17" s="1"/>
  <c r="C624" i="17" s="1"/>
  <c r="V632" i="17"/>
  <c r="B632" i="17" s="1"/>
  <c r="C632" i="17" s="1"/>
  <c r="V640" i="17"/>
  <c r="B640" i="17" s="1"/>
  <c r="C640" i="17" s="1"/>
  <c r="V648" i="17"/>
  <c r="B648" i="17" s="1"/>
  <c r="C648" i="17" s="1"/>
  <c r="V656" i="17"/>
  <c r="B656" i="17" s="1"/>
  <c r="C656" i="17" s="1"/>
  <c r="V664" i="17"/>
  <c r="B664" i="17" s="1"/>
  <c r="C664" i="17" s="1"/>
  <c r="V672" i="17"/>
  <c r="B672" i="17" s="1"/>
  <c r="C672" i="17" s="1"/>
  <c r="V680" i="17"/>
  <c r="B680" i="17" s="1"/>
  <c r="C680" i="17" s="1"/>
  <c r="V688" i="17"/>
  <c r="B688" i="17" s="1"/>
  <c r="C688" i="17" s="1"/>
  <c r="V696" i="17"/>
  <c r="B696" i="17" s="1"/>
  <c r="C696" i="17" s="1"/>
  <c r="V704" i="17"/>
  <c r="B704" i="17" s="1"/>
  <c r="C704" i="17" s="1"/>
  <c r="V712" i="17"/>
  <c r="B712" i="17" s="1"/>
  <c r="C712" i="17" s="1"/>
  <c r="V720" i="17"/>
  <c r="B720" i="17" s="1"/>
  <c r="C720" i="17" s="1"/>
  <c r="V728" i="17"/>
  <c r="B728" i="17" s="1"/>
  <c r="C728" i="17" s="1"/>
  <c r="V736" i="17"/>
  <c r="B736" i="17" s="1"/>
  <c r="C736" i="17" s="1"/>
  <c r="V744" i="17"/>
  <c r="B744" i="17" s="1"/>
  <c r="C744" i="17" s="1"/>
  <c r="V752" i="17"/>
  <c r="B752" i="17" s="1"/>
  <c r="C752" i="17" s="1"/>
  <c r="V760" i="17"/>
  <c r="B760" i="17" s="1"/>
  <c r="C760" i="17" s="1"/>
  <c r="V768" i="17"/>
  <c r="B768" i="17" s="1"/>
  <c r="C768" i="17" s="1"/>
  <c r="V776" i="17"/>
  <c r="B776" i="17" s="1"/>
  <c r="C776" i="17" s="1"/>
  <c r="V784" i="17"/>
  <c r="B784" i="17" s="1"/>
  <c r="C784" i="17" s="1"/>
  <c r="V792" i="17"/>
  <c r="B792" i="17" s="1"/>
  <c r="C792" i="17" s="1"/>
  <c r="V800" i="17"/>
  <c r="B800" i="17" s="1"/>
  <c r="C800" i="17" s="1"/>
  <c r="V808" i="17"/>
  <c r="B808" i="17" s="1"/>
  <c r="C808" i="17" s="1"/>
  <c r="V816" i="17"/>
  <c r="B816" i="17" s="1"/>
  <c r="C816" i="17" s="1"/>
  <c r="V824" i="17"/>
  <c r="B824" i="17" s="1"/>
  <c r="C824" i="17" s="1"/>
  <c r="V832" i="17"/>
  <c r="B832" i="17" s="1"/>
  <c r="C832" i="17" s="1"/>
  <c r="V840" i="17"/>
  <c r="B840" i="17" s="1"/>
  <c r="C840" i="17" s="1"/>
  <c r="V848" i="17"/>
  <c r="B848" i="17" s="1"/>
  <c r="C848" i="17" s="1"/>
  <c r="V856" i="17"/>
  <c r="B856" i="17" s="1"/>
  <c r="C856" i="17" s="1"/>
  <c r="V864" i="17"/>
  <c r="B864" i="17" s="1"/>
  <c r="C864" i="17" s="1"/>
  <c r="V872" i="17"/>
  <c r="B872" i="17" s="1"/>
  <c r="C872" i="17" s="1"/>
  <c r="V880" i="17"/>
  <c r="B880" i="17" s="1"/>
  <c r="C880" i="17" s="1"/>
  <c r="V888" i="17"/>
  <c r="B888" i="17" s="1"/>
  <c r="C888" i="17" s="1"/>
  <c r="V896" i="17"/>
  <c r="B896" i="17" s="1"/>
  <c r="C896" i="17" s="1"/>
  <c r="V904" i="17"/>
  <c r="B904" i="17" s="1"/>
  <c r="C904" i="17" s="1"/>
  <c r="V912" i="17"/>
  <c r="B912" i="17" s="1"/>
  <c r="C912" i="17" s="1"/>
  <c r="V920" i="17"/>
  <c r="B920" i="17" s="1"/>
  <c r="C920" i="17" s="1"/>
  <c r="V928" i="17"/>
  <c r="B928" i="17" s="1"/>
  <c r="C928" i="17" s="1"/>
  <c r="V936" i="17"/>
  <c r="B936" i="17" s="1"/>
  <c r="C936" i="17" s="1"/>
  <c r="V944" i="17"/>
  <c r="B944" i="17" s="1"/>
  <c r="C944" i="17" s="1"/>
  <c r="V952" i="17"/>
  <c r="B952" i="17" s="1"/>
  <c r="C952" i="17" s="1"/>
  <c r="V960" i="17"/>
  <c r="B960" i="17" s="1"/>
  <c r="C960" i="17" s="1"/>
  <c r="V968" i="17"/>
  <c r="B968" i="17" s="1"/>
  <c r="C968" i="17" s="1"/>
  <c r="V976" i="17"/>
  <c r="B976" i="17" s="1"/>
  <c r="C976" i="17" s="1"/>
  <c r="V984" i="17"/>
  <c r="B984" i="17" s="1"/>
  <c r="C984" i="17" s="1"/>
  <c r="V992" i="17"/>
  <c r="B992" i="17" s="1"/>
  <c r="C992" i="17" s="1"/>
  <c r="V1000" i="17"/>
  <c r="B1000" i="17" s="1"/>
  <c r="C1000" i="17" s="1"/>
  <c r="V1008" i="17"/>
  <c r="B1008" i="17" s="1"/>
  <c r="C1008" i="17" s="1"/>
  <c r="V159" i="17"/>
  <c r="B159" i="17" s="1"/>
  <c r="C159" i="17" s="1"/>
  <c r="V287" i="17"/>
  <c r="B287" i="17" s="1"/>
  <c r="C287" i="17" s="1"/>
  <c r="V407" i="17"/>
  <c r="B407" i="17" s="1"/>
  <c r="C407" i="17" s="1"/>
  <c r="V436" i="17"/>
  <c r="B436" i="17" s="1"/>
  <c r="C436" i="17" s="1"/>
  <c r="V464" i="17"/>
  <c r="B464" i="17" s="1"/>
  <c r="C464" i="17" s="1"/>
  <c r="V492" i="17"/>
  <c r="B492" i="17" s="1"/>
  <c r="C492" i="17" s="1"/>
  <c r="V513" i="17"/>
  <c r="B513" i="17" s="1"/>
  <c r="C513" i="17" s="1"/>
  <c r="V534" i="17"/>
  <c r="B534" i="17" s="1"/>
  <c r="C534" i="17" s="1"/>
  <c r="V550" i="17"/>
  <c r="B550" i="17" s="1"/>
  <c r="C550" i="17" s="1"/>
  <c r="V566" i="17"/>
  <c r="B566" i="17" s="1"/>
  <c r="C566" i="17" s="1"/>
  <c r="V582" i="17"/>
  <c r="B582" i="17" s="1"/>
  <c r="C582" i="17" s="1"/>
  <c r="V598" i="17"/>
  <c r="B598" i="17" s="1"/>
  <c r="C598" i="17" s="1"/>
  <c r="V614" i="17"/>
  <c r="B614" i="17" s="1"/>
  <c r="C614" i="17" s="1"/>
  <c r="V630" i="17"/>
  <c r="B630" i="17" s="1"/>
  <c r="C630" i="17" s="1"/>
  <c r="V646" i="17"/>
  <c r="B646" i="17" s="1"/>
  <c r="C646" i="17" s="1"/>
  <c r="V662" i="17"/>
  <c r="B662" i="17" s="1"/>
  <c r="C662" i="17" s="1"/>
  <c r="V678" i="17"/>
  <c r="B678" i="17" s="1"/>
  <c r="C678" i="17" s="1"/>
  <c r="V694" i="17"/>
  <c r="B694" i="17" s="1"/>
  <c r="C694" i="17" s="1"/>
  <c r="V710" i="17"/>
  <c r="B710" i="17" s="1"/>
  <c r="C710" i="17" s="1"/>
  <c r="V726" i="17"/>
  <c r="B726" i="17" s="1"/>
  <c r="C726" i="17" s="1"/>
  <c r="V742" i="17"/>
  <c r="B742" i="17" s="1"/>
  <c r="C742" i="17" s="1"/>
  <c r="V758" i="17"/>
  <c r="B758" i="17" s="1"/>
  <c r="C758" i="17" s="1"/>
  <c r="V774" i="17"/>
  <c r="B774" i="17" s="1"/>
  <c r="C774" i="17" s="1"/>
  <c r="V790" i="17"/>
  <c r="B790" i="17" s="1"/>
  <c r="C790" i="17" s="1"/>
  <c r="V806" i="17"/>
  <c r="B806" i="17" s="1"/>
  <c r="C806" i="17" s="1"/>
  <c r="V822" i="17"/>
  <c r="B822" i="17" s="1"/>
  <c r="C822" i="17" s="1"/>
  <c r="V838" i="17"/>
  <c r="B838" i="17" s="1"/>
  <c r="C838" i="17" s="1"/>
  <c r="V854" i="17"/>
  <c r="B854" i="17" s="1"/>
  <c r="C854" i="17" s="1"/>
  <c r="V870" i="17"/>
  <c r="B870" i="17" s="1"/>
  <c r="C870" i="17" s="1"/>
  <c r="V886" i="17"/>
  <c r="B886" i="17" s="1"/>
  <c r="C886" i="17" s="1"/>
  <c r="V902" i="17"/>
  <c r="B902" i="17" s="1"/>
  <c r="C902" i="17" s="1"/>
  <c r="V918" i="17"/>
  <c r="B918" i="17" s="1"/>
  <c r="C918" i="17" s="1"/>
  <c r="V934" i="17"/>
  <c r="B934" i="17" s="1"/>
  <c r="C934" i="17" s="1"/>
  <c r="V950" i="17"/>
  <c r="B950" i="17" s="1"/>
  <c r="C950" i="17" s="1"/>
  <c r="V966" i="17"/>
  <c r="B966" i="17" s="1"/>
  <c r="C966" i="17" s="1"/>
  <c r="V982" i="17"/>
  <c r="B982" i="17" s="1"/>
  <c r="C982" i="17" s="1"/>
  <c r="V998" i="17"/>
  <c r="B998" i="17" s="1"/>
  <c r="C998" i="17" s="1"/>
  <c r="V95" i="17"/>
  <c r="B95" i="17" s="1"/>
  <c r="C95" i="17" s="1"/>
  <c r="V223" i="17"/>
  <c r="B223" i="17" s="1"/>
  <c r="C223" i="17" s="1"/>
  <c r="V351" i="17"/>
  <c r="B351" i="17" s="1"/>
  <c r="C351" i="17" s="1"/>
  <c r="V421" i="17"/>
  <c r="B421" i="17" s="1"/>
  <c r="C421" i="17" s="1"/>
  <c r="V450" i="17"/>
  <c r="B450" i="17" s="1"/>
  <c r="C450" i="17" s="1"/>
  <c r="V524" i="17"/>
  <c r="B524" i="17" s="1"/>
  <c r="C524" i="17" s="1"/>
  <c r="V542" i="17"/>
  <c r="B542" i="17" s="1"/>
  <c r="C542" i="17" s="1"/>
  <c r="V558" i="17"/>
  <c r="B558" i="17" s="1"/>
  <c r="C558" i="17" s="1"/>
  <c r="V574" i="17"/>
  <c r="B574" i="17" s="1"/>
  <c r="C574" i="17" s="1"/>
  <c r="V590" i="17"/>
  <c r="B590" i="17" s="1"/>
  <c r="C590" i="17" s="1"/>
  <c r="V606" i="17"/>
  <c r="B606" i="17" s="1"/>
  <c r="C606" i="17" s="1"/>
  <c r="V622" i="17"/>
  <c r="B622" i="17" s="1"/>
  <c r="C622" i="17" s="1"/>
  <c r="V638" i="17"/>
  <c r="B638" i="17" s="1"/>
  <c r="C638" i="17" s="1"/>
  <c r="V654" i="17"/>
  <c r="B654" i="17" s="1"/>
  <c r="C654" i="17" s="1"/>
  <c r="V670" i="17"/>
  <c r="B670" i="17" s="1"/>
  <c r="C670" i="17" s="1"/>
  <c r="V686" i="17"/>
  <c r="B686" i="17" s="1"/>
  <c r="C686" i="17" s="1"/>
  <c r="V702" i="17"/>
  <c r="B702" i="17" s="1"/>
  <c r="C702" i="17" s="1"/>
  <c r="V718" i="17"/>
  <c r="B718" i="17" s="1"/>
  <c r="C718" i="17" s="1"/>
  <c r="V734" i="17"/>
  <c r="B734" i="17" s="1"/>
  <c r="C734" i="17" s="1"/>
  <c r="V750" i="17"/>
  <c r="B750" i="17" s="1"/>
  <c r="C750" i="17" s="1"/>
  <c r="V766" i="17"/>
  <c r="B766" i="17" s="1"/>
  <c r="C766" i="17" s="1"/>
  <c r="V782" i="17"/>
  <c r="B782" i="17" s="1"/>
  <c r="C782" i="17" s="1"/>
  <c r="V798" i="17"/>
  <c r="B798" i="17" s="1"/>
  <c r="C798" i="17" s="1"/>
  <c r="V814" i="17"/>
  <c r="B814" i="17" s="1"/>
  <c r="C814" i="17" s="1"/>
  <c r="V830" i="17"/>
  <c r="B830" i="17" s="1"/>
  <c r="C830" i="17" s="1"/>
  <c r="V846" i="17"/>
  <c r="B846" i="17" s="1"/>
  <c r="C846" i="17" s="1"/>
  <c r="V862" i="17"/>
  <c r="B862" i="17" s="1"/>
  <c r="C862" i="17" s="1"/>
  <c r="V878" i="17"/>
  <c r="B878" i="17" s="1"/>
  <c r="C878" i="17" s="1"/>
  <c r="V894" i="17"/>
  <c r="B894" i="17" s="1"/>
  <c r="C894" i="17" s="1"/>
  <c r="V910" i="17"/>
  <c r="B910" i="17" s="1"/>
  <c r="C910" i="17" s="1"/>
  <c r="V926" i="17"/>
  <c r="B926" i="17" s="1"/>
  <c r="C926" i="17" s="1"/>
  <c r="V942" i="17"/>
  <c r="B942" i="17" s="1"/>
  <c r="C942" i="17" s="1"/>
  <c r="V958" i="17"/>
  <c r="B958" i="17" s="1"/>
  <c r="C958" i="17" s="1"/>
  <c r="V974" i="17"/>
  <c r="B974" i="17" s="1"/>
  <c r="C974" i="17" s="1"/>
  <c r="V990" i="17"/>
  <c r="B990" i="17" s="1"/>
  <c r="C990" i="17" s="1"/>
  <c r="V1006" i="17"/>
  <c r="B1006" i="17" s="1"/>
  <c r="C1006" i="17" s="1"/>
  <c r="V79" i="17"/>
  <c r="B79" i="17" s="1"/>
  <c r="C79" i="17" s="1"/>
  <c r="V335" i="17"/>
  <c r="B335" i="17" s="1"/>
  <c r="C335" i="17" s="1"/>
  <c r="V500" i="17"/>
  <c r="B500" i="17" s="1"/>
  <c r="C500" i="17" s="1"/>
  <c r="V540" i="17"/>
  <c r="B540" i="17" s="1"/>
  <c r="C540" i="17" s="1"/>
  <c r="V572" i="17"/>
  <c r="B572" i="17" s="1"/>
  <c r="C572" i="17" s="1"/>
  <c r="V604" i="17"/>
  <c r="B604" i="17" s="1"/>
  <c r="C604" i="17" s="1"/>
  <c r="V636" i="17"/>
  <c r="B636" i="17" s="1"/>
  <c r="C636" i="17" s="1"/>
  <c r="V668" i="17"/>
  <c r="B668" i="17" s="1"/>
  <c r="C668" i="17" s="1"/>
  <c r="V700" i="17"/>
  <c r="B700" i="17" s="1"/>
  <c r="C700" i="17" s="1"/>
  <c r="V732" i="17"/>
  <c r="B732" i="17" s="1"/>
  <c r="C732" i="17" s="1"/>
  <c r="V764" i="17"/>
  <c r="B764" i="17" s="1"/>
  <c r="C764" i="17" s="1"/>
  <c r="V796" i="17"/>
  <c r="B796" i="17" s="1"/>
  <c r="C796" i="17" s="1"/>
  <c r="V828" i="17"/>
  <c r="B828" i="17" s="1"/>
  <c r="C828" i="17" s="1"/>
  <c r="V860" i="17"/>
  <c r="B860" i="17" s="1"/>
  <c r="C860" i="17" s="1"/>
  <c r="V892" i="17"/>
  <c r="B892" i="17" s="1"/>
  <c r="C892" i="17" s="1"/>
  <c r="V924" i="17"/>
  <c r="B924" i="17" s="1"/>
  <c r="C924" i="17" s="1"/>
  <c r="V956" i="17"/>
  <c r="B956" i="17" s="1"/>
  <c r="C956" i="17" s="1"/>
  <c r="V988" i="17"/>
  <c r="B988" i="17" s="1"/>
  <c r="C988" i="17" s="1"/>
  <c r="V143" i="17"/>
  <c r="B143" i="17" s="1"/>
  <c r="C143" i="17" s="1"/>
  <c r="V399" i="17"/>
  <c r="B399" i="17" s="1"/>
  <c r="C399" i="17" s="1"/>
  <c r="V548" i="17"/>
  <c r="B548" i="17" s="1"/>
  <c r="C548" i="17" s="1"/>
  <c r="V580" i="17"/>
  <c r="B580" i="17" s="1"/>
  <c r="C580" i="17" s="1"/>
  <c r="V612" i="17"/>
  <c r="B612" i="17" s="1"/>
  <c r="C612" i="17" s="1"/>
  <c r="V644" i="17"/>
  <c r="B644" i="17" s="1"/>
  <c r="C644" i="17" s="1"/>
  <c r="V676" i="17"/>
  <c r="B676" i="17" s="1"/>
  <c r="C676" i="17" s="1"/>
  <c r="V708" i="17"/>
  <c r="B708" i="17" s="1"/>
  <c r="C708" i="17" s="1"/>
  <c r="V740" i="17"/>
  <c r="B740" i="17" s="1"/>
  <c r="C740" i="17" s="1"/>
  <c r="V772" i="17"/>
  <c r="B772" i="17" s="1"/>
  <c r="C772" i="17" s="1"/>
  <c r="V804" i="17"/>
  <c r="B804" i="17" s="1"/>
  <c r="C804" i="17" s="1"/>
  <c r="V836" i="17"/>
  <c r="B836" i="17" s="1"/>
  <c r="C836" i="17" s="1"/>
  <c r="V868" i="17"/>
  <c r="B868" i="17" s="1"/>
  <c r="C868" i="17" s="1"/>
  <c r="V900" i="17"/>
  <c r="B900" i="17" s="1"/>
  <c r="C900" i="17" s="1"/>
  <c r="V932" i="17"/>
  <c r="B932" i="17" s="1"/>
  <c r="C932" i="17" s="1"/>
  <c r="V964" i="17"/>
  <c r="B964" i="17" s="1"/>
  <c r="C964" i="17" s="1"/>
  <c r="V996" i="17"/>
  <c r="B996" i="17" s="1"/>
  <c r="C996" i="17" s="1"/>
  <c r="V207" i="17"/>
  <c r="B207" i="17" s="1"/>
  <c r="C207" i="17" s="1"/>
  <c r="V418" i="17"/>
  <c r="B418" i="17" s="1"/>
  <c r="C418" i="17" s="1"/>
  <c r="V521" i="17"/>
  <c r="B521" i="17" s="1"/>
  <c r="C521" i="17" s="1"/>
  <c r="V556" i="17"/>
  <c r="B556" i="17" s="1"/>
  <c r="C556" i="17" s="1"/>
  <c r="V588" i="17"/>
  <c r="B588" i="17" s="1"/>
  <c r="C588" i="17" s="1"/>
  <c r="V620" i="17"/>
  <c r="B620" i="17" s="1"/>
  <c r="C620" i="17" s="1"/>
  <c r="V652" i="17"/>
  <c r="B652" i="17" s="1"/>
  <c r="C652" i="17" s="1"/>
  <c r="V684" i="17"/>
  <c r="B684" i="17" s="1"/>
  <c r="C684" i="17" s="1"/>
  <c r="V716" i="17"/>
  <c r="B716" i="17" s="1"/>
  <c r="C716" i="17" s="1"/>
  <c r="V748" i="17"/>
  <c r="B748" i="17" s="1"/>
  <c r="C748" i="17" s="1"/>
  <c r="V780" i="17"/>
  <c r="B780" i="17" s="1"/>
  <c r="C780" i="17" s="1"/>
  <c r="V812" i="17"/>
  <c r="B812" i="17" s="1"/>
  <c r="C812" i="17" s="1"/>
  <c r="V844" i="17"/>
  <c r="B844" i="17" s="1"/>
  <c r="C844" i="17" s="1"/>
  <c r="V876" i="17"/>
  <c r="B876" i="17" s="1"/>
  <c r="C876" i="17" s="1"/>
  <c r="V908" i="17"/>
  <c r="B908" i="17" s="1"/>
  <c r="C908" i="17" s="1"/>
  <c r="V940" i="17"/>
  <c r="B940" i="17" s="1"/>
  <c r="C940" i="17" s="1"/>
  <c r="V972" i="17"/>
  <c r="B972" i="17" s="1"/>
  <c r="C972" i="17" s="1"/>
  <c r="V1004" i="17"/>
  <c r="B1004" i="17" s="1"/>
  <c r="C1004" i="17" s="1"/>
  <c r="V532" i="17"/>
  <c r="B532" i="17" s="1"/>
  <c r="C532" i="17" s="1"/>
  <c r="V660" i="17"/>
  <c r="B660" i="17" s="1"/>
  <c r="C660" i="17" s="1"/>
  <c r="V788" i="17"/>
  <c r="B788" i="17" s="1"/>
  <c r="C788" i="17" s="1"/>
  <c r="V916" i="17"/>
  <c r="B916" i="17" s="1"/>
  <c r="C916" i="17" s="1"/>
  <c r="V271" i="17"/>
  <c r="B271" i="17" s="1"/>
  <c r="C271" i="17" s="1"/>
  <c r="V564" i="17"/>
  <c r="B564" i="17" s="1"/>
  <c r="C564" i="17" s="1"/>
  <c r="V692" i="17"/>
  <c r="B692" i="17" s="1"/>
  <c r="C692" i="17" s="1"/>
  <c r="V820" i="17"/>
  <c r="B820" i="17" s="1"/>
  <c r="C820" i="17" s="1"/>
  <c r="V948" i="17"/>
  <c r="B948" i="17" s="1"/>
  <c r="C948" i="17" s="1"/>
  <c r="V432" i="17"/>
  <c r="B432" i="17" s="1"/>
  <c r="C432" i="17" s="1"/>
  <c r="V596" i="17"/>
  <c r="B596" i="17" s="1"/>
  <c r="C596" i="17" s="1"/>
  <c r="V724" i="17"/>
  <c r="B724" i="17" s="1"/>
  <c r="C724" i="17" s="1"/>
  <c r="V852" i="17"/>
  <c r="B852" i="17" s="1"/>
  <c r="C852" i="17" s="1"/>
  <c r="V980" i="17"/>
  <c r="B980" i="17" s="1"/>
  <c r="C980" i="17" s="1"/>
  <c r="V489" i="17"/>
  <c r="B489" i="17" s="1"/>
  <c r="C489" i="17" s="1"/>
  <c r="V628" i="17"/>
  <c r="B628" i="17" s="1"/>
  <c r="C628" i="17" s="1"/>
  <c r="V756" i="17"/>
  <c r="B756" i="17" s="1"/>
  <c r="C756" i="17" s="1"/>
  <c r="V884" i="17"/>
  <c r="B884" i="17" s="1"/>
  <c r="C884" i="17" s="1"/>
  <c r="AF458" i="11" l="1"/>
  <c r="C458" i="11" s="1"/>
  <c r="AF443" i="11"/>
  <c r="C443" i="11" s="1"/>
  <c r="AF910" i="11"/>
  <c r="C910" i="11" s="1"/>
  <c r="AF618" i="11"/>
  <c r="C618" i="11" s="1"/>
  <c r="AF740" i="11"/>
  <c r="C740" i="11" s="1"/>
  <c r="AF813" i="11"/>
  <c r="C813" i="11" s="1"/>
  <c r="AF961" i="11"/>
  <c r="C961" i="11" s="1"/>
  <c r="AF904" i="11"/>
  <c r="C904" i="11" s="1"/>
  <c r="AF842" i="11"/>
  <c r="C842" i="11" s="1"/>
  <c r="AF109" i="11"/>
  <c r="C109" i="11" s="1"/>
  <c r="AF441" i="11"/>
  <c r="C441" i="11" s="1"/>
  <c r="AF714" i="11"/>
  <c r="C714" i="11" s="1"/>
  <c r="AF874" i="11"/>
  <c r="C874" i="11" s="1"/>
  <c r="AF228" i="11"/>
  <c r="C228" i="11" s="1"/>
  <c r="AF557" i="11"/>
  <c r="C557" i="11" s="1"/>
  <c r="AF47" i="11"/>
  <c r="C47" i="11" s="1"/>
  <c r="AF495" i="11"/>
  <c r="C495" i="11" s="1"/>
  <c r="AF499" i="11"/>
  <c r="C499" i="11" s="1"/>
  <c r="AF699" i="11"/>
  <c r="C699" i="11" s="1"/>
  <c r="AF267" i="11"/>
  <c r="C267" i="11" s="1"/>
  <c r="AF270" i="11"/>
  <c r="C270" i="11" s="1"/>
  <c r="AF875" i="11"/>
  <c r="C875" i="11" s="1"/>
  <c r="AF362" i="11"/>
  <c r="C362" i="11" s="1"/>
  <c r="AF586" i="11"/>
  <c r="C586" i="11" s="1"/>
  <c r="AF484" i="11"/>
  <c r="C484" i="11" s="1"/>
  <c r="AF644" i="11"/>
  <c r="C644" i="11" s="1"/>
  <c r="AF45" i="11"/>
  <c r="C45" i="11" s="1"/>
  <c r="AF751" i="11"/>
  <c r="C751" i="11" s="1"/>
  <c r="AF997" i="11"/>
  <c r="C997" i="11" s="1"/>
  <c r="AF697" i="11"/>
  <c r="C697" i="11" s="1"/>
  <c r="AF808" i="11"/>
  <c r="C808" i="11" s="1"/>
  <c r="AF43" i="11"/>
  <c r="C43" i="11" s="1"/>
  <c r="AF10" i="11"/>
  <c r="AF100" i="11"/>
  <c r="C100" i="11" s="1"/>
  <c r="AF388" i="11"/>
  <c r="C388" i="11" s="1"/>
  <c r="AF612" i="11"/>
  <c r="C612" i="11" s="1"/>
  <c r="AF239" i="11"/>
  <c r="C239" i="11" s="1"/>
  <c r="AF559" i="11"/>
  <c r="C559" i="11" s="1"/>
  <c r="AF955" i="11"/>
  <c r="C955" i="11" s="1"/>
  <c r="AF387" i="11"/>
  <c r="C387" i="11" s="1"/>
  <c r="AF916" i="11"/>
  <c r="C916" i="11" s="1"/>
  <c r="AF330" i="11"/>
  <c r="C330" i="11" s="1"/>
  <c r="AF970" i="11"/>
  <c r="C970" i="11" s="1"/>
  <c r="AF132" i="11"/>
  <c r="C132" i="11" s="1"/>
  <c r="AF356" i="11"/>
  <c r="C356" i="11" s="1"/>
  <c r="AF301" i="11"/>
  <c r="C301" i="11" s="1"/>
  <c r="AF621" i="11"/>
  <c r="C621" i="11" s="1"/>
  <c r="AF996" i="11"/>
  <c r="C996" i="11" s="1"/>
  <c r="AF185" i="11"/>
  <c r="C185" i="11" s="1"/>
  <c r="AF505" i="11"/>
  <c r="C505" i="11" s="1"/>
  <c r="AF919" i="11"/>
  <c r="C919" i="11" s="1"/>
  <c r="AF296" i="11"/>
  <c r="C296" i="11" s="1"/>
  <c r="AF65" i="11"/>
  <c r="C65" i="11" s="1"/>
  <c r="AF490" i="11"/>
  <c r="C490" i="11" s="1"/>
  <c r="AF746" i="11"/>
  <c r="C746" i="11" s="1"/>
  <c r="AF1002" i="11"/>
  <c r="C1002" i="11" s="1"/>
  <c r="AF260" i="11"/>
  <c r="C260" i="11" s="1"/>
  <c r="AF516" i="11"/>
  <c r="C516" i="11" s="1"/>
  <c r="AF772" i="11"/>
  <c r="C772" i="11" s="1"/>
  <c r="AF365" i="11"/>
  <c r="C365" i="11" s="1"/>
  <c r="AF868" i="11"/>
  <c r="C868" i="11" s="1"/>
  <c r="AF303" i="11"/>
  <c r="C303" i="11" s="1"/>
  <c r="AF815" i="11"/>
  <c r="C815" i="11" s="1"/>
  <c r="AF249" i="11"/>
  <c r="C249" i="11" s="1"/>
  <c r="AF761" i="11"/>
  <c r="C761" i="11" s="1"/>
  <c r="AF755" i="11"/>
  <c r="C755" i="11" s="1"/>
  <c r="AF643" i="11"/>
  <c r="C643" i="11" s="1"/>
  <c r="AF782" i="11"/>
  <c r="C782" i="11" s="1"/>
  <c r="AF181" i="11"/>
  <c r="C181" i="11" s="1"/>
  <c r="AF833" i="11"/>
  <c r="C833" i="11" s="1"/>
  <c r="D4" i="15"/>
  <c r="AF398" i="11"/>
  <c r="C398" i="11" s="1"/>
  <c r="AF424" i="11"/>
  <c r="C424" i="11" s="1"/>
  <c r="AF119" i="11"/>
  <c r="C119" i="11" s="1"/>
  <c r="AF19" i="11"/>
  <c r="C19" i="11" s="1"/>
  <c r="AF138" i="11"/>
  <c r="C138" i="11" s="1"/>
  <c r="AF426" i="11"/>
  <c r="C426" i="11" s="1"/>
  <c r="AF554" i="11"/>
  <c r="C554" i="11" s="1"/>
  <c r="AF682" i="11"/>
  <c r="C682" i="11" s="1"/>
  <c r="AF810" i="11"/>
  <c r="C810" i="11" s="1"/>
  <c r="AF938" i="11"/>
  <c r="C938" i="11" s="1"/>
  <c r="AF68" i="11"/>
  <c r="C68" i="11" s="1"/>
  <c r="AF196" i="11"/>
  <c r="C196" i="11" s="1"/>
  <c r="AF324" i="11"/>
  <c r="C324" i="11" s="1"/>
  <c r="AF452" i="11"/>
  <c r="C452" i="11" s="1"/>
  <c r="AF580" i="11"/>
  <c r="C580" i="11" s="1"/>
  <c r="AF708" i="11"/>
  <c r="C708" i="11" s="1"/>
  <c r="AF836" i="11"/>
  <c r="C836" i="11" s="1"/>
  <c r="AF237" i="11"/>
  <c r="C237" i="11" s="1"/>
  <c r="AF493" i="11"/>
  <c r="C493" i="11" s="1"/>
  <c r="AF749" i="11"/>
  <c r="C749" i="11" s="1"/>
  <c r="AF953" i="11"/>
  <c r="C953" i="11" s="1"/>
  <c r="AF175" i="11"/>
  <c r="C175" i="11" s="1"/>
  <c r="AF431" i="11"/>
  <c r="C431" i="11" s="1"/>
  <c r="AF687" i="11"/>
  <c r="C687" i="11" s="1"/>
  <c r="AF912" i="11"/>
  <c r="C912" i="11" s="1"/>
  <c r="AF121" i="11"/>
  <c r="C121" i="11" s="1"/>
  <c r="AF377" i="11"/>
  <c r="C377" i="11" s="1"/>
  <c r="AF633" i="11"/>
  <c r="C633" i="11" s="1"/>
  <c r="AF876" i="11"/>
  <c r="C876" i="11" s="1"/>
  <c r="AF243" i="11"/>
  <c r="C243" i="11" s="1"/>
  <c r="AF187" i="11"/>
  <c r="C187" i="11" s="1"/>
  <c r="AF131" i="11"/>
  <c r="C131" i="11" s="1"/>
  <c r="AF363" i="11"/>
  <c r="C363" i="11" s="1"/>
  <c r="AF14" i="11"/>
  <c r="C14" i="11" s="1"/>
  <c r="AF526" i="11"/>
  <c r="C526" i="11" s="1"/>
  <c r="AF40" i="11"/>
  <c r="C40" i="11" s="1"/>
  <c r="AF552" i="11"/>
  <c r="C552" i="11" s="1"/>
  <c r="AF437" i="11"/>
  <c r="C437" i="11" s="1"/>
  <c r="AF375" i="11"/>
  <c r="C375" i="11" s="1"/>
  <c r="AF321" i="11"/>
  <c r="C321" i="11" s="1"/>
  <c r="AF979" i="11"/>
  <c r="C979" i="11" s="1"/>
  <c r="AF266" i="11"/>
  <c r="C266" i="11" s="1"/>
  <c r="AF394" i="11"/>
  <c r="C394" i="11" s="1"/>
  <c r="AF522" i="11"/>
  <c r="C522" i="11" s="1"/>
  <c r="AF650" i="11"/>
  <c r="C650" i="11" s="1"/>
  <c r="AF778" i="11"/>
  <c r="C778" i="11" s="1"/>
  <c r="AF906" i="11"/>
  <c r="C906" i="11" s="1"/>
  <c r="AF36" i="11"/>
  <c r="C36" i="11" s="1"/>
  <c r="AF164" i="11"/>
  <c r="C164" i="11" s="1"/>
  <c r="AF292" i="11"/>
  <c r="C292" i="11" s="1"/>
  <c r="AF420" i="11"/>
  <c r="C420" i="11" s="1"/>
  <c r="AF548" i="11"/>
  <c r="C548" i="11" s="1"/>
  <c r="AF676" i="11"/>
  <c r="C676" i="11" s="1"/>
  <c r="AF804" i="11"/>
  <c r="C804" i="11" s="1"/>
  <c r="AF173" i="11"/>
  <c r="C173" i="11" s="1"/>
  <c r="AF429" i="11"/>
  <c r="C429" i="11" s="1"/>
  <c r="AF685" i="11"/>
  <c r="C685" i="11" s="1"/>
  <c r="AF911" i="11"/>
  <c r="C911" i="11" s="1"/>
  <c r="AF111" i="11"/>
  <c r="C111" i="11" s="1"/>
  <c r="AF367" i="11"/>
  <c r="C367" i="11" s="1"/>
  <c r="AF623" i="11"/>
  <c r="C623" i="11" s="1"/>
  <c r="AF869" i="11"/>
  <c r="C869" i="11" s="1"/>
  <c r="AF57" i="11"/>
  <c r="C57" i="11" s="1"/>
  <c r="AF313" i="11"/>
  <c r="C313" i="11" s="1"/>
  <c r="AF569" i="11"/>
  <c r="C569" i="11" s="1"/>
  <c r="AF825" i="11"/>
  <c r="C825" i="11" s="1"/>
  <c r="AF1004" i="11"/>
  <c r="C1004" i="11" s="1"/>
  <c r="AF957" i="11"/>
  <c r="C957" i="11" s="1"/>
  <c r="AF920" i="11"/>
  <c r="C920" i="11" s="1"/>
  <c r="AF883" i="11"/>
  <c r="C883" i="11" s="1"/>
  <c r="AF142" i="11"/>
  <c r="C142" i="11" s="1"/>
  <c r="AF654" i="11"/>
  <c r="C654" i="11" s="1"/>
  <c r="AF168" i="11"/>
  <c r="C168" i="11" s="1"/>
  <c r="AF680" i="11"/>
  <c r="C680" i="11" s="1"/>
  <c r="AF693" i="11"/>
  <c r="C693" i="11" s="1"/>
  <c r="AF631" i="11"/>
  <c r="C631" i="11" s="1"/>
  <c r="AF577" i="11"/>
  <c r="C577" i="11" s="1"/>
  <c r="AF941" i="11"/>
  <c r="C941" i="11" s="1"/>
  <c r="D4" i="18"/>
  <c r="D4" i="16"/>
  <c r="AF930" i="11"/>
  <c r="C930" i="11" s="1"/>
  <c r="AF348" i="11"/>
  <c r="C348" i="11" s="1"/>
  <c r="AF105" i="11"/>
  <c r="C105" i="11" s="1"/>
  <c r="AF908" i="11"/>
  <c r="C908" i="11" s="1"/>
  <c r="AF453" i="11"/>
  <c r="C453" i="11" s="1"/>
  <c r="AF871" i="11"/>
  <c r="C871" i="11" s="1"/>
  <c r="V10" i="11"/>
  <c r="AF106" i="11"/>
  <c r="C106" i="11" s="1"/>
  <c r="AF234" i="11"/>
  <c r="C234" i="11" s="1"/>
  <c r="AF203" i="11"/>
  <c r="C203" i="11" s="1"/>
  <c r="AF909" i="11"/>
  <c r="C909" i="11" s="1"/>
  <c r="AF299" i="11"/>
  <c r="C299" i="11" s="1"/>
  <c r="D4" i="17"/>
  <c r="AF110" i="11"/>
  <c r="C110" i="11" s="1"/>
  <c r="AF238" i="11"/>
  <c r="C238" i="11" s="1"/>
  <c r="AF366" i="11"/>
  <c r="C366" i="11" s="1"/>
  <c r="AF494" i="11"/>
  <c r="C494" i="11" s="1"/>
  <c r="AF622" i="11"/>
  <c r="C622" i="11" s="1"/>
  <c r="AF750" i="11"/>
  <c r="C750" i="11" s="1"/>
  <c r="AF878" i="11"/>
  <c r="C878" i="11" s="1"/>
  <c r="AF1006" i="11"/>
  <c r="C1006" i="11" s="1"/>
  <c r="AF136" i="11"/>
  <c r="C136" i="11" s="1"/>
  <c r="AF264" i="11"/>
  <c r="C264" i="11" s="1"/>
  <c r="AF392" i="11"/>
  <c r="C392" i="11" s="1"/>
  <c r="AF520" i="11"/>
  <c r="C520" i="11" s="1"/>
  <c r="AF648" i="11"/>
  <c r="C648" i="11" s="1"/>
  <c r="AF776" i="11"/>
  <c r="C776" i="11" s="1"/>
  <c r="AF117" i="11"/>
  <c r="C117" i="11" s="1"/>
  <c r="AF373" i="11"/>
  <c r="C373" i="11" s="1"/>
  <c r="AF629" i="11"/>
  <c r="C629" i="11" s="1"/>
  <c r="AF873" i="11"/>
  <c r="C873" i="11" s="1"/>
  <c r="AF55" i="11"/>
  <c r="C55" i="11" s="1"/>
  <c r="AF311" i="11"/>
  <c r="C311" i="11" s="1"/>
  <c r="AF567" i="11"/>
  <c r="C567" i="11" s="1"/>
  <c r="AF823" i="11"/>
  <c r="C823" i="11" s="1"/>
  <c r="AF1003" i="11"/>
  <c r="C1003" i="11" s="1"/>
  <c r="AF257" i="11"/>
  <c r="C257" i="11" s="1"/>
  <c r="AF513" i="11"/>
  <c r="C513" i="11" s="1"/>
  <c r="AF769" i="11"/>
  <c r="C769" i="11" s="1"/>
  <c r="AF967" i="11"/>
  <c r="C967" i="11" s="1"/>
  <c r="AF787" i="11"/>
  <c r="C787" i="11" s="1"/>
  <c r="AF731" i="11"/>
  <c r="C731" i="11" s="1"/>
  <c r="AF675" i="11"/>
  <c r="C675" i="11" s="1"/>
  <c r="AF331" i="11"/>
  <c r="C331" i="11" s="1"/>
  <c r="AF418" i="11"/>
  <c r="C418" i="11" s="1"/>
  <c r="AF834" i="11"/>
  <c r="C834" i="11" s="1"/>
  <c r="AF188" i="11"/>
  <c r="C188" i="11" s="1"/>
  <c r="AF159" i="11"/>
  <c r="C159" i="11" s="1"/>
  <c r="AF944" i="11"/>
  <c r="C944" i="11" s="1"/>
  <c r="AF617" i="11"/>
  <c r="C617" i="11" s="1"/>
  <c r="AF48" i="11"/>
  <c r="C48" i="11" s="1"/>
  <c r="AF927" i="11"/>
  <c r="C927" i="11" s="1"/>
  <c r="AF155" i="11"/>
  <c r="C155" i="11" s="1"/>
  <c r="AF74" i="11"/>
  <c r="C74" i="11" s="1"/>
  <c r="AF346" i="11"/>
  <c r="C346" i="11" s="1"/>
  <c r="AF442" i="11"/>
  <c r="C442" i="11" s="1"/>
  <c r="AF506" i="11"/>
  <c r="C506" i="11" s="1"/>
  <c r="AF570" i="11"/>
  <c r="C570" i="11" s="1"/>
  <c r="AF634" i="11"/>
  <c r="C634" i="11" s="1"/>
  <c r="AF698" i="11"/>
  <c r="C698" i="11" s="1"/>
  <c r="AF762" i="11"/>
  <c r="C762" i="11" s="1"/>
  <c r="AF826" i="11"/>
  <c r="C826" i="11" s="1"/>
  <c r="AF890" i="11"/>
  <c r="C890" i="11" s="1"/>
  <c r="AF954" i="11"/>
  <c r="C954" i="11" s="1"/>
  <c r="AF20" i="11"/>
  <c r="C20" i="11" s="1"/>
  <c r="AF84" i="11"/>
  <c r="C84" i="11" s="1"/>
  <c r="AF148" i="11"/>
  <c r="C148" i="11" s="1"/>
  <c r="AF212" i="11"/>
  <c r="C212" i="11" s="1"/>
  <c r="AF276" i="11"/>
  <c r="C276" i="11" s="1"/>
  <c r="AF340" i="11"/>
  <c r="C340" i="11" s="1"/>
  <c r="AF404" i="11"/>
  <c r="C404" i="11" s="1"/>
  <c r="AF468" i="11"/>
  <c r="C468" i="11" s="1"/>
  <c r="AF532" i="11"/>
  <c r="C532" i="11" s="1"/>
  <c r="AF564" i="11"/>
  <c r="C564" i="11" s="1"/>
  <c r="AF628" i="11"/>
  <c r="C628" i="11" s="1"/>
  <c r="AF692" i="11"/>
  <c r="C692" i="11" s="1"/>
  <c r="AF756" i="11"/>
  <c r="C756" i="11" s="1"/>
  <c r="AF820" i="11"/>
  <c r="C820" i="11" s="1"/>
  <c r="AF77" i="11"/>
  <c r="C77" i="11" s="1"/>
  <c r="AF205" i="11"/>
  <c r="C205" i="11" s="1"/>
  <c r="AF333" i="11"/>
  <c r="C333" i="11" s="1"/>
  <c r="AF461" i="11"/>
  <c r="C461" i="11" s="1"/>
  <c r="AF589" i="11"/>
  <c r="C589" i="11" s="1"/>
  <c r="AF717" i="11"/>
  <c r="C717" i="11" s="1"/>
  <c r="AF845" i="11"/>
  <c r="C845" i="11" s="1"/>
  <c r="AF932" i="11"/>
  <c r="C932" i="11" s="1"/>
  <c r="AF15" i="11"/>
  <c r="C15" i="11" s="1"/>
  <c r="AF143" i="11"/>
  <c r="C143" i="11" s="1"/>
  <c r="AF271" i="11"/>
  <c r="C271" i="11" s="1"/>
  <c r="AF399" i="11"/>
  <c r="C399" i="11" s="1"/>
  <c r="AF527" i="11"/>
  <c r="C527" i="11" s="1"/>
  <c r="AF655" i="11"/>
  <c r="C655" i="11" s="1"/>
  <c r="AF783" i="11"/>
  <c r="C783" i="11" s="1"/>
  <c r="AF891" i="11"/>
  <c r="C891" i="11" s="1"/>
  <c r="AF976" i="11"/>
  <c r="C976" i="11" s="1"/>
  <c r="AF25" i="11"/>
  <c r="C25" i="11" s="1"/>
  <c r="AF217" i="11"/>
  <c r="C217" i="11" s="1"/>
  <c r="AF345" i="11"/>
  <c r="C345" i="11" s="1"/>
  <c r="AF473" i="11"/>
  <c r="C473" i="11" s="1"/>
  <c r="AF601" i="11"/>
  <c r="C601" i="11" s="1"/>
  <c r="AF729" i="11"/>
  <c r="C729" i="11" s="1"/>
  <c r="AF855" i="11"/>
  <c r="C855" i="11" s="1"/>
  <c r="AF940" i="11"/>
  <c r="C940" i="11" s="1"/>
  <c r="AF115" i="11"/>
  <c r="C115" i="11" s="1"/>
  <c r="AF627" i="11"/>
  <c r="C627" i="11" s="1"/>
  <c r="AF59" i="11"/>
  <c r="C59" i="11" s="1"/>
  <c r="AF571" i="11"/>
  <c r="C571" i="11" s="1"/>
  <c r="AF1005" i="11"/>
  <c r="C1005" i="11" s="1"/>
  <c r="AF515" i="11"/>
  <c r="C515" i="11" s="1"/>
  <c r="AF968" i="11"/>
  <c r="C968" i="11" s="1"/>
  <c r="AF779" i="11"/>
  <c r="C779" i="11" s="1"/>
  <c r="AF78" i="11"/>
  <c r="C78" i="11" s="1"/>
  <c r="AF334" i="11"/>
  <c r="C334" i="11" s="1"/>
  <c r="AF590" i="11"/>
  <c r="C590" i="11" s="1"/>
  <c r="AF232" i="11"/>
  <c r="C232" i="11" s="1"/>
  <c r="AF488" i="11"/>
  <c r="C488" i="11" s="1"/>
  <c r="AF744" i="11"/>
  <c r="C744" i="11" s="1"/>
  <c r="AF309" i="11"/>
  <c r="C309" i="11" s="1"/>
  <c r="AF821" i="11"/>
  <c r="C821" i="11" s="1"/>
  <c r="AF247" i="11"/>
  <c r="C247" i="11" s="1"/>
  <c r="AF503" i="11"/>
  <c r="C503" i="11" s="1"/>
  <c r="AF960" i="11"/>
  <c r="C960" i="11" s="1"/>
  <c r="AF193" i="11"/>
  <c r="C193" i="11" s="1"/>
  <c r="AF924" i="11"/>
  <c r="C924" i="11" s="1"/>
  <c r="AF475" i="11"/>
  <c r="C475" i="11" s="1"/>
  <c r="AF395" i="11"/>
  <c r="C395" i="11" s="1"/>
  <c r="AF22" i="11"/>
  <c r="C22" i="11" s="1"/>
  <c r="AF304" i="11"/>
  <c r="C304" i="11" s="1"/>
  <c r="AF423" i="11"/>
  <c r="C423" i="11" s="1"/>
  <c r="AF700" i="11"/>
  <c r="C700" i="11" s="1"/>
  <c r="AF67" i="11"/>
  <c r="C67" i="11" s="1"/>
  <c r="AF534" i="11"/>
  <c r="C534" i="11" s="1"/>
  <c r="AF202" i="11"/>
  <c r="C202" i="11" s="1"/>
  <c r="AF314" i="11"/>
  <c r="C314" i="11" s="1"/>
  <c r="AF378" i="11"/>
  <c r="C378" i="11" s="1"/>
  <c r="AF410" i="11"/>
  <c r="C410" i="11" s="1"/>
  <c r="AF474" i="11"/>
  <c r="C474" i="11" s="1"/>
  <c r="AF538" i="11"/>
  <c r="C538" i="11" s="1"/>
  <c r="AF602" i="11"/>
  <c r="C602" i="11" s="1"/>
  <c r="AF666" i="11"/>
  <c r="C666" i="11" s="1"/>
  <c r="AF730" i="11"/>
  <c r="C730" i="11" s="1"/>
  <c r="AF794" i="11"/>
  <c r="C794" i="11" s="1"/>
  <c r="AF858" i="11"/>
  <c r="C858" i="11" s="1"/>
  <c r="AF922" i="11"/>
  <c r="C922" i="11" s="1"/>
  <c r="AF986" i="11"/>
  <c r="C986" i="11" s="1"/>
  <c r="AF52" i="11"/>
  <c r="C52" i="11" s="1"/>
  <c r="AF116" i="11"/>
  <c r="C116" i="11" s="1"/>
  <c r="AF180" i="11"/>
  <c r="C180" i="11" s="1"/>
  <c r="AF244" i="11"/>
  <c r="C244" i="11" s="1"/>
  <c r="AF308" i="11"/>
  <c r="C308" i="11" s="1"/>
  <c r="AF372" i="11"/>
  <c r="C372" i="11" s="1"/>
  <c r="AF436" i="11"/>
  <c r="C436" i="11" s="1"/>
  <c r="AF500" i="11"/>
  <c r="C500" i="11" s="1"/>
  <c r="AF596" i="11"/>
  <c r="C596" i="11" s="1"/>
  <c r="AF660" i="11"/>
  <c r="C660" i="11" s="1"/>
  <c r="AF724" i="11"/>
  <c r="C724" i="11" s="1"/>
  <c r="AF788" i="11"/>
  <c r="C788" i="11" s="1"/>
  <c r="AF13" i="11"/>
  <c r="C13" i="11" s="1"/>
  <c r="AF141" i="11"/>
  <c r="C141" i="11" s="1"/>
  <c r="AF269" i="11"/>
  <c r="C269" i="11" s="1"/>
  <c r="AF397" i="11"/>
  <c r="C397" i="11" s="1"/>
  <c r="AF525" i="11"/>
  <c r="C525" i="11" s="1"/>
  <c r="AF653" i="11"/>
  <c r="C653" i="11" s="1"/>
  <c r="AF781" i="11"/>
  <c r="C781" i="11" s="1"/>
  <c r="AF889" i="11"/>
  <c r="C889" i="11" s="1"/>
  <c r="AF975" i="11"/>
  <c r="C975" i="11" s="1"/>
  <c r="AF79" i="11"/>
  <c r="C79" i="11" s="1"/>
  <c r="AF207" i="11"/>
  <c r="C207" i="11" s="1"/>
  <c r="AF335" i="11"/>
  <c r="C335" i="11" s="1"/>
  <c r="AF463" i="11"/>
  <c r="C463" i="11" s="1"/>
  <c r="AF591" i="11"/>
  <c r="C591" i="11" s="1"/>
  <c r="AF719" i="11"/>
  <c r="C719" i="11" s="1"/>
  <c r="AF847" i="11"/>
  <c r="C847" i="11" s="1"/>
  <c r="AF933" i="11"/>
  <c r="C933" i="11" s="1"/>
  <c r="AF89" i="11"/>
  <c r="C89" i="11" s="1"/>
  <c r="AF153" i="11"/>
  <c r="C153" i="11" s="1"/>
  <c r="AF281" i="11"/>
  <c r="C281" i="11" s="1"/>
  <c r="AF409" i="11"/>
  <c r="C409" i="11" s="1"/>
  <c r="AF537" i="11"/>
  <c r="C537" i="11" s="1"/>
  <c r="AF665" i="11"/>
  <c r="C665" i="11" s="1"/>
  <c r="AF793" i="11"/>
  <c r="C793" i="11" s="1"/>
  <c r="AF897" i="11"/>
  <c r="C897" i="11" s="1"/>
  <c r="AF983" i="11"/>
  <c r="C983" i="11" s="1"/>
  <c r="AF371" i="11"/>
  <c r="C371" i="11" s="1"/>
  <c r="AF872" i="11"/>
  <c r="C872" i="11" s="1"/>
  <c r="AF315" i="11"/>
  <c r="C315" i="11" s="1"/>
  <c r="AF827" i="11"/>
  <c r="C827" i="11" s="1"/>
  <c r="AF259" i="11"/>
  <c r="C259" i="11" s="1"/>
  <c r="AF771" i="11"/>
  <c r="C771" i="11" s="1"/>
  <c r="AF867" i="11"/>
  <c r="C867" i="11" s="1"/>
  <c r="AF206" i="11"/>
  <c r="C206" i="11" s="1"/>
  <c r="AF462" i="11"/>
  <c r="C462" i="11" s="1"/>
  <c r="AF718" i="11"/>
  <c r="C718" i="11" s="1"/>
  <c r="AF846" i="11"/>
  <c r="C846" i="11" s="1"/>
  <c r="AF974" i="11"/>
  <c r="C974" i="11" s="1"/>
  <c r="AF104" i="11"/>
  <c r="C104" i="11" s="1"/>
  <c r="AF360" i="11"/>
  <c r="C360" i="11" s="1"/>
  <c r="AF616" i="11"/>
  <c r="C616" i="11" s="1"/>
  <c r="AF53" i="11"/>
  <c r="C53" i="11" s="1"/>
  <c r="AF565" i="11"/>
  <c r="C565" i="11" s="1"/>
  <c r="AF1001" i="11"/>
  <c r="C1001" i="11" s="1"/>
  <c r="AF759" i="11"/>
  <c r="C759" i="11" s="1"/>
  <c r="AF449" i="11"/>
  <c r="C449" i="11" s="1"/>
  <c r="AF705" i="11"/>
  <c r="C705" i="11" s="1"/>
  <c r="AF531" i="11"/>
  <c r="C531" i="11" s="1"/>
  <c r="AF419" i="11"/>
  <c r="C419" i="11" s="1"/>
  <c r="AF322" i="11"/>
  <c r="C322" i="11" s="1"/>
  <c r="AF674" i="11"/>
  <c r="C674" i="11" s="1"/>
  <c r="AF221" i="11"/>
  <c r="C221" i="11" s="1"/>
  <c r="AF985" i="11"/>
  <c r="C985" i="11" s="1"/>
  <c r="AF671" i="11"/>
  <c r="C671" i="11" s="1"/>
  <c r="AF42" i="11"/>
  <c r="C42" i="11" s="1"/>
  <c r="AF170" i="11"/>
  <c r="C170" i="11" s="1"/>
  <c r="AF298" i="11"/>
  <c r="C298" i="11" s="1"/>
  <c r="AF715" i="11"/>
  <c r="C715" i="11" s="1"/>
  <c r="AF683" i="11"/>
  <c r="C683" i="11" s="1"/>
  <c r="AF46" i="11"/>
  <c r="C46" i="11" s="1"/>
  <c r="AF174" i="11"/>
  <c r="C174" i="11" s="1"/>
  <c r="AF302" i="11"/>
  <c r="C302" i="11" s="1"/>
  <c r="AF430" i="11"/>
  <c r="C430" i="11" s="1"/>
  <c r="AF558" i="11"/>
  <c r="C558" i="11" s="1"/>
  <c r="AF686" i="11"/>
  <c r="C686" i="11" s="1"/>
  <c r="AF814" i="11"/>
  <c r="C814" i="11" s="1"/>
  <c r="AF942" i="11"/>
  <c r="C942" i="11" s="1"/>
  <c r="AF72" i="11"/>
  <c r="C72" i="11" s="1"/>
  <c r="AF200" i="11"/>
  <c r="C200" i="11" s="1"/>
  <c r="AF328" i="11"/>
  <c r="C328" i="11" s="1"/>
  <c r="AF456" i="11"/>
  <c r="C456" i="11" s="1"/>
  <c r="AF584" i="11"/>
  <c r="C584" i="11" s="1"/>
  <c r="AF712" i="11"/>
  <c r="C712" i="11" s="1"/>
  <c r="AF840" i="11"/>
  <c r="C840" i="11" s="1"/>
  <c r="AF245" i="11"/>
  <c r="C245" i="11" s="1"/>
  <c r="AF501" i="11"/>
  <c r="C501" i="11" s="1"/>
  <c r="AF757" i="11"/>
  <c r="C757" i="11" s="1"/>
  <c r="AF959" i="11"/>
  <c r="C959" i="11" s="1"/>
  <c r="AF183" i="11"/>
  <c r="C183" i="11" s="1"/>
  <c r="AF439" i="11"/>
  <c r="C439" i="11" s="1"/>
  <c r="AF695" i="11"/>
  <c r="C695" i="11" s="1"/>
  <c r="AF917" i="11"/>
  <c r="C917" i="11" s="1"/>
  <c r="AF129" i="11"/>
  <c r="C129" i="11" s="1"/>
  <c r="AF385" i="11"/>
  <c r="C385" i="11" s="1"/>
  <c r="AF641" i="11"/>
  <c r="C641" i="11" s="1"/>
  <c r="AF881" i="11"/>
  <c r="C881" i="11" s="1"/>
  <c r="AF275" i="11"/>
  <c r="C275" i="11" s="1"/>
  <c r="AF219" i="11"/>
  <c r="C219" i="11" s="1"/>
  <c r="AF163" i="11"/>
  <c r="C163" i="11" s="1"/>
  <c r="AF491" i="11"/>
  <c r="C491" i="11" s="1"/>
  <c r="AF171" i="11"/>
  <c r="C171" i="11" s="1"/>
  <c r="AF444" i="11"/>
  <c r="C444" i="11" s="1"/>
  <c r="AF29" i="11"/>
  <c r="C29" i="11" s="1"/>
  <c r="AF733" i="11"/>
  <c r="C733" i="11" s="1"/>
  <c r="AF179" i="11"/>
  <c r="C179" i="11" s="1"/>
  <c r="AF278" i="11"/>
  <c r="C278" i="11" s="1"/>
  <c r="AF560" i="11"/>
  <c r="C560" i="11" s="1"/>
  <c r="AF369" i="11"/>
  <c r="C369" i="11" s="1"/>
  <c r="AF578" i="11"/>
  <c r="C578" i="11" s="1"/>
  <c r="AF92" i="11"/>
  <c r="C92" i="11" s="1"/>
  <c r="AF604" i="11"/>
  <c r="C604" i="11" s="1"/>
  <c r="AF541" i="11"/>
  <c r="C541" i="11" s="1"/>
  <c r="AF479" i="11"/>
  <c r="C479" i="11" s="1"/>
  <c r="AF425" i="11"/>
  <c r="C425" i="11" s="1"/>
  <c r="AF379" i="11"/>
  <c r="C379" i="11" s="1"/>
  <c r="AF790" i="11"/>
  <c r="C790" i="11" s="1"/>
  <c r="AF816" i="11"/>
  <c r="C816" i="11" s="1"/>
  <c r="AF907" i="11"/>
  <c r="C907" i="11" s="1"/>
  <c r="AF235" i="11"/>
  <c r="C235" i="11" s="1"/>
  <c r="AF450" i="11"/>
  <c r="C450" i="11" s="1"/>
  <c r="AF706" i="11"/>
  <c r="C706" i="11" s="1"/>
  <c r="AF962" i="11"/>
  <c r="C962" i="11" s="1"/>
  <c r="AF220" i="11"/>
  <c r="C220" i="11" s="1"/>
  <c r="AF476" i="11"/>
  <c r="C476" i="11" s="1"/>
  <c r="AF732" i="11"/>
  <c r="C732" i="11" s="1"/>
  <c r="AF285" i="11"/>
  <c r="C285" i="11" s="1"/>
  <c r="AF797" i="11"/>
  <c r="C797" i="11" s="1"/>
  <c r="AF223" i="11"/>
  <c r="C223" i="11" s="1"/>
  <c r="AF735" i="11"/>
  <c r="C735" i="11" s="1"/>
  <c r="AF169" i="11"/>
  <c r="C169" i="11" s="1"/>
  <c r="AF681" i="11"/>
  <c r="C681" i="11" s="1"/>
  <c r="AF435" i="11"/>
  <c r="C435" i="11" s="1"/>
  <c r="AF323" i="11"/>
  <c r="C323" i="11" s="1"/>
  <c r="AF54" i="11"/>
  <c r="C54" i="11" s="1"/>
  <c r="AF310" i="11"/>
  <c r="C310" i="11" s="1"/>
  <c r="AF566" i="11"/>
  <c r="C566" i="11" s="1"/>
  <c r="AF822" i="11"/>
  <c r="C822" i="11" s="1"/>
  <c r="AF80" i="11"/>
  <c r="C80" i="11" s="1"/>
  <c r="AF336" i="11"/>
  <c r="C336" i="11" s="1"/>
  <c r="AF592" i="11"/>
  <c r="C592" i="11" s="1"/>
  <c r="AF848" i="11"/>
  <c r="C848" i="11" s="1"/>
  <c r="AF517" i="11"/>
  <c r="C517" i="11" s="1"/>
  <c r="AF969" i="11"/>
  <c r="C969" i="11" s="1"/>
  <c r="AF487" i="11"/>
  <c r="C487" i="11" s="1"/>
  <c r="AF949" i="11"/>
  <c r="C949" i="11" s="1"/>
  <c r="AF433" i="11"/>
  <c r="C433" i="11" s="1"/>
  <c r="AF913" i="11"/>
  <c r="C913" i="11" s="1"/>
  <c r="AF411" i="11"/>
  <c r="C411" i="11" s="1"/>
  <c r="AF139" i="11"/>
  <c r="C139" i="11" s="1"/>
  <c r="AF182" i="11"/>
  <c r="C182" i="11" s="1"/>
  <c r="AF438" i="11"/>
  <c r="C438" i="11" s="1"/>
  <c r="AF694" i="11"/>
  <c r="C694" i="11" s="1"/>
  <c r="AF950" i="11"/>
  <c r="C950" i="11" s="1"/>
  <c r="AF208" i="11"/>
  <c r="C208" i="11" s="1"/>
  <c r="AF464" i="11"/>
  <c r="C464" i="11" s="1"/>
  <c r="AF720" i="11"/>
  <c r="C720" i="11" s="1"/>
  <c r="AF261" i="11"/>
  <c r="C261" i="11" s="1"/>
  <c r="AF773" i="11"/>
  <c r="C773" i="11" s="1"/>
  <c r="AF231" i="11"/>
  <c r="C231" i="11" s="1"/>
  <c r="AF743" i="11"/>
  <c r="C743" i="11" s="1"/>
  <c r="AF177" i="11"/>
  <c r="C177" i="11" s="1"/>
  <c r="AF689" i="11"/>
  <c r="C689" i="11" s="1"/>
  <c r="AF467" i="11"/>
  <c r="C467" i="11" s="1"/>
  <c r="AF355" i="11"/>
  <c r="C355" i="11" s="1"/>
  <c r="AF546" i="11"/>
  <c r="C546" i="11" s="1"/>
  <c r="AF802" i="11"/>
  <c r="C802" i="11" s="1"/>
  <c r="AF60" i="11"/>
  <c r="C60" i="11" s="1"/>
  <c r="AF316" i="11"/>
  <c r="C316" i="11" s="1"/>
  <c r="AF572" i="11"/>
  <c r="C572" i="11" s="1"/>
  <c r="AF828" i="11"/>
  <c r="C828" i="11" s="1"/>
  <c r="AF477" i="11"/>
  <c r="C477" i="11" s="1"/>
  <c r="AF943" i="11"/>
  <c r="C943" i="11" s="1"/>
  <c r="AF415" i="11"/>
  <c r="C415" i="11" s="1"/>
  <c r="AF901" i="11"/>
  <c r="C901" i="11" s="1"/>
  <c r="AF361" i="11"/>
  <c r="C361" i="11" s="1"/>
  <c r="AF865" i="11"/>
  <c r="C865" i="11" s="1"/>
  <c r="AF123" i="11"/>
  <c r="C123" i="11" s="1"/>
  <c r="AF107" i="11"/>
  <c r="C107" i="11" s="1"/>
  <c r="AF150" i="11"/>
  <c r="C150" i="11" s="1"/>
  <c r="AF406" i="11"/>
  <c r="C406" i="11" s="1"/>
  <c r="AF662" i="11"/>
  <c r="C662" i="11" s="1"/>
  <c r="AF918" i="11"/>
  <c r="C918" i="11" s="1"/>
  <c r="AF176" i="11"/>
  <c r="C176" i="11" s="1"/>
  <c r="AF432" i="11"/>
  <c r="C432" i="11" s="1"/>
  <c r="AF688" i="11"/>
  <c r="C688" i="11" s="1"/>
  <c r="AF197" i="11"/>
  <c r="C197" i="11" s="1"/>
  <c r="AF709" i="11"/>
  <c r="C709" i="11" s="1"/>
  <c r="AF167" i="11"/>
  <c r="C167" i="11" s="1"/>
  <c r="AF679" i="11"/>
  <c r="C679" i="11" s="1"/>
  <c r="AF113" i="11"/>
  <c r="C113" i="11" s="1"/>
  <c r="AF625" i="11"/>
  <c r="C625" i="11" s="1"/>
  <c r="AF211" i="11"/>
  <c r="C211" i="11" s="1"/>
  <c r="AF99" i="11"/>
  <c r="C99" i="11" s="1"/>
  <c r="AF770" i="11"/>
  <c r="C770" i="11" s="1"/>
  <c r="AF898" i="11"/>
  <c r="C898" i="11" s="1"/>
  <c r="AF28" i="11"/>
  <c r="C28" i="11" s="1"/>
  <c r="AF156" i="11"/>
  <c r="C156" i="11" s="1"/>
  <c r="AF668" i="11"/>
  <c r="C668" i="11" s="1"/>
  <c r="AF157" i="11"/>
  <c r="C157" i="11" s="1"/>
  <c r="AF413" i="11"/>
  <c r="C413" i="11" s="1"/>
  <c r="AF669" i="11"/>
  <c r="C669" i="11" s="1"/>
  <c r="AF900" i="11"/>
  <c r="C900" i="11" s="1"/>
  <c r="AF95" i="11"/>
  <c r="C95" i="11" s="1"/>
  <c r="AF351" i="11"/>
  <c r="C351" i="11" s="1"/>
  <c r="AF993" i="11"/>
  <c r="C993" i="11" s="1"/>
  <c r="AF915" i="11"/>
  <c r="C915" i="11" s="1"/>
  <c r="AF877" i="11"/>
  <c r="C877" i="11" s="1"/>
  <c r="AF835" i="11"/>
  <c r="C835" i="11" s="1"/>
  <c r="AF931" i="11"/>
  <c r="C931" i="11" s="1"/>
  <c r="AF26" i="11"/>
  <c r="C26" i="11" s="1"/>
  <c r="AF58" i="11"/>
  <c r="C58" i="11" s="1"/>
  <c r="AF90" i="11"/>
  <c r="C90" i="11" s="1"/>
  <c r="AF122" i="11"/>
  <c r="C122" i="11" s="1"/>
  <c r="AF154" i="11"/>
  <c r="C154" i="11" s="1"/>
  <c r="AF186" i="11"/>
  <c r="C186" i="11" s="1"/>
  <c r="AF218" i="11"/>
  <c r="C218" i="11" s="1"/>
  <c r="AF250" i="11"/>
  <c r="C250" i="11" s="1"/>
  <c r="AF282" i="11"/>
  <c r="C282" i="11" s="1"/>
  <c r="AF30" i="11"/>
  <c r="C30" i="11" s="1"/>
  <c r="AF62" i="11"/>
  <c r="C62" i="11" s="1"/>
  <c r="AF94" i="11"/>
  <c r="C94" i="11" s="1"/>
  <c r="AF126" i="11"/>
  <c r="C126" i="11" s="1"/>
  <c r="AF158" i="11"/>
  <c r="C158" i="11" s="1"/>
  <c r="AF190" i="11"/>
  <c r="C190" i="11" s="1"/>
  <c r="AF222" i="11"/>
  <c r="C222" i="11" s="1"/>
  <c r="AF254" i="11"/>
  <c r="C254" i="11" s="1"/>
  <c r="AF286" i="11"/>
  <c r="C286" i="11" s="1"/>
  <c r="AF318" i="11"/>
  <c r="C318" i="11" s="1"/>
  <c r="AF350" i="11"/>
  <c r="C350" i="11" s="1"/>
  <c r="AF382" i="11"/>
  <c r="C382" i="11" s="1"/>
  <c r="AF414" i="11"/>
  <c r="C414" i="11" s="1"/>
  <c r="AF446" i="11"/>
  <c r="C446" i="11" s="1"/>
  <c r="AF478" i="11"/>
  <c r="C478" i="11" s="1"/>
  <c r="AF510" i="11"/>
  <c r="C510" i="11" s="1"/>
  <c r="AF542" i="11"/>
  <c r="C542" i="11" s="1"/>
  <c r="AF574" i="11"/>
  <c r="C574" i="11" s="1"/>
  <c r="AF606" i="11"/>
  <c r="C606" i="11" s="1"/>
  <c r="AF638" i="11"/>
  <c r="C638" i="11" s="1"/>
  <c r="AF670" i="11"/>
  <c r="C670" i="11" s="1"/>
  <c r="AF702" i="11"/>
  <c r="C702" i="11" s="1"/>
  <c r="AF734" i="11"/>
  <c r="C734" i="11" s="1"/>
  <c r="AF766" i="11"/>
  <c r="C766" i="11" s="1"/>
  <c r="AF798" i="11"/>
  <c r="C798" i="11" s="1"/>
  <c r="AF830" i="11"/>
  <c r="C830" i="11" s="1"/>
  <c r="AF862" i="11"/>
  <c r="C862" i="11" s="1"/>
  <c r="AF894" i="11"/>
  <c r="C894" i="11" s="1"/>
  <c r="AF926" i="11"/>
  <c r="C926" i="11" s="1"/>
  <c r="AF958" i="11"/>
  <c r="C958" i="11" s="1"/>
  <c r="AF990" i="11"/>
  <c r="C990" i="11" s="1"/>
  <c r="AF24" i="11"/>
  <c r="C24" i="11" s="1"/>
  <c r="AF56" i="11"/>
  <c r="C56" i="11" s="1"/>
  <c r="AF88" i="11"/>
  <c r="C88" i="11" s="1"/>
  <c r="AF120" i="11"/>
  <c r="C120" i="11" s="1"/>
  <c r="AF152" i="11"/>
  <c r="C152" i="11" s="1"/>
  <c r="AF184" i="11"/>
  <c r="C184" i="11" s="1"/>
  <c r="AF216" i="11"/>
  <c r="C216" i="11" s="1"/>
  <c r="AF248" i="11"/>
  <c r="C248" i="11" s="1"/>
  <c r="AF280" i="11"/>
  <c r="C280" i="11" s="1"/>
  <c r="AF312" i="11"/>
  <c r="C312" i="11" s="1"/>
  <c r="AF344" i="11"/>
  <c r="C344" i="11" s="1"/>
  <c r="AF376" i="11"/>
  <c r="C376" i="11" s="1"/>
  <c r="AF408" i="11"/>
  <c r="C408" i="11" s="1"/>
  <c r="AF440" i="11"/>
  <c r="C440" i="11" s="1"/>
  <c r="AF472" i="11"/>
  <c r="C472" i="11" s="1"/>
  <c r="AF504" i="11"/>
  <c r="C504" i="11" s="1"/>
  <c r="AF536" i="11"/>
  <c r="C536" i="11" s="1"/>
  <c r="AF568" i="11"/>
  <c r="C568" i="11" s="1"/>
  <c r="AF600" i="11"/>
  <c r="C600" i="11" s="1"/>
  <c r="AF632" i="11"/>
  <c r="C632" i="11" s="1"/>
  <c r="AF664" i="11"/>
  <c r="C664" i="11" s="1"/>
  <c r="AF696" i="11"/>
  <c r="C696" i="11" s="1"/>
  <c r="AF728" i="11"/>
  <c r="C728" i="11" s="1"/>
  <c r="AF760" i="11"/>
  <c r="C760" i="11" s="1"/>
  <c r="AF792" i="11"/>
  <c r="C792" i="11" s="1"/>
  <c r="AF824" i="11"/>
  <c r="C824" i="11" s="1"/>
  <c r="AF21" i="11"/>
  <c r="C21" i="11" s="1"/>
  <c r="AF85" i="11"/>
  <c r="C85" i="11" s="1"/>
  <c r="AF149" i="11"/>
  <c r="C149" i="11" s="1"/>
  <c r="AF213" i="11"/>
  <c r="C213" i="11" s="1"/>
  <c r="AF277" i="11"/>
  <c r="C277" i="11" s="1"/>
  <c r="AF341" i="11"/>
  <c r="C341" i="11" s="1"/>
  <c r="AF405" i="11"/>
  <c r="C405" i="11" s="1"/>
  <c r="AF469" i="11"/>
  <c r="C469" i="11" s="1"/>
  <c r="AF533" i="11"/>
  <c r="C533" i="11" s="1"/>
  <c r="AF597" i="11"/>
  <c r="C597" i="11" s="1"/>
  <c r="AF661" i="11"/>
  <c r="C661" i="11" s="1"/>
  <c r="AF725" i="11"/>
  <c r="C725" i="11" s="1"/>
  <c r="AF789" i="11"/>
  <c r="C789" i="11" s="1"/>
  <c r="AF852" i="11"/>
  <c r="C852" i="11" s="1"/>
  <c r="AF895" i="11"/>
  <c r="C895" i="11" s="1"/>
  <c r="AF937" i="11"/>
  <c r="C937" i="11" s="1"/>
  <c r="AF980" i="11"/>
  <c r="C980" i="11" s="1"/>
  <c r="AF23" i="11"/>
  <c r="C23" i="11" s="1"/>
  <c r="AF87" i="11"/>
  <c r="C87" i="11" s="1"/>
  <c r="AF151" i="11"/>
  <c r="C151" i="11" s="1"/>
  <c r="AF215" i="11"/>
  <c r="C215" i="11" s="1"/>
  <c r="AF279" i="11"/>
  <c r="C279" i="11" s="1"/>
  <c r="AF343" i="11"/>
  <c r="C343" i="11" s="1"/>
  <c r="AF407" i="11"/>
  <c r="C407" i="11" s="1"/>
  <c r="AF471" i="11"/>
  <c r="C471" i="11" s="1"/>
  <c r="AF535" i="11"/>
  <c r="C535" i="11" s="1"/>
  <c r="AF599" i="11"/>
  <c r="C599" i="11" s="1"/>
  <c r="AF663" i="11"/>
  <c r="C663" i="11" s="1"/>
  <c r="AF727" i="11"/>
  <c r="C727" i="11" s="1"/>
  <c r="AF791" i="11"/>
  <c r="C791" i="11" s="1"/>
  <c r="AF853" i="11"/>
  <c r="C853" i="11" s="1"/>
  <c r="AF896" i="11"/>
  <c r="C896" i="11" s="1"/>
  <c r="AF939" i="11"/>
  <c r="C939" i="11" s="1"/>
  <c r="AF981" i="11"/>
  <c r="C981" i="11" s="1"/>
  <c r="AF33" i="11"/>
  <c r="C33" i="11" s="1"/>
  <c r="AF97" i="11"/>
  <c r="C97" i="11" s="1"/>
  <c r="AF161" i="11"/>
  <c r="C161" i="11" s="1"/>
  <c r="AF225" i="11"/>
  <c r="C225" i="11" s="1"/>
  <c r="AF289" i="11"/>
  <c r="C289" i="11" s="1"/>
  <c r="AF353" i="11"/>
  <c r="C353" i="11" s="1"/>
  <c r="AF417" i="11"/>
  <c r="C417" i="11" s="1"/>
  <c r="AF481" i="11"/>
  <c r="C481" i="11" s="1"/>
  <c r="AF545" i="11"/>
  <c r="C545" i="11" s="1"/>
  <c r="AF609" i="11"/>
  <c r="C609" i="11" s="1"/>
  <c r="AF673" i="11"/>
  <c r="C673" i="11" s="1"/>
  <c r="AF737" i="11"/>
  <c r="C737" i="11" s="1"/>
  <c r="AF801" i="11"/>
  <c r="C801" i="11" s="1"/>
  <c r="AF860" i="11"/>
  <c r="C860" i="11" s="1"/>
  <c r="AF903" i="11"/>
  <c r="C903" i="11" s="1"/>
  <c r="AF945" i="11"/>
  <c r="C945" i="11" s="1"/>
  <c r="AF988" i="11"/>
  <c r="C988" i="11" s="1"/>
  <c r="AF147" i="11"/>
  <c r="C147" i="11" s="1"/>
  <c r="AF403" i="11"/>
  <c r="C403" i="11" s="1"/>
  <c r="AF659" i="11"/>
  <c r="C659" i="11" s="1"/>
  <c r="AF893" i="11"/>
  <c r="C893" i="11" s="1"/>
  <c r="AF91" i="11"/>
  <c r="C91" i="11" s="1"/>
  <c r="AF347" i="11"/>
  <c r="C347" i="11" s="1"/>
  <c r="AF603" i="11"/>
  <c r="C603" i="11" s="1"/>
  <c r="AF856" i="11"/>
  <c r="C856" i="11" s="1"/>
  <c r="AF35" i="11"/>
  <c r="C35" i="11" s="1"/>
  <c r="AF291" i="11"/>
  <c r="C291" i="11" s="1"/>
  <c r="AF547" i="11"/>
  <c r="C547" i="11" s="1"/>
  <c r="AF803" i="11"/>
  <c r="C803" i="11" s="1"/>
  <c r="AF989" i="11"/>
  <c r="C989" i="11" s="1"/>
  <c r="AF952" i="11"/>
  <c r="C952" i="11" s="1"/>
  <c r="AF888" i="11"/>
  <c r="C888" i="11" s="1"/>
  <c r="AF843" i="11"/>
  <c r="C843" i="11" s="1"/>
  <c r="AF811" i="11"/>
  <c r="C811" i="11" s="1"/>
  <c r="AF354" i="11"/>
  <c r="C354" i="11" s="1"/>
  <c r="AF482" i="11"/>
  <c r="C482" i="11" s="1"/>
  <c r="AF610" i="11"/>
  <c r="C610" i="11" s="1"/>
  <c r="AF738" i="11"/>
  <c r="C738" i="11" s="1"/>
  <c r="AF866" i="11"/>
  <c r="C866" i="11" s="1"/>
  <c r="AF994" i="11"/>
  <c r="C994" i="11" s="1"/>
  <c r="AF124" i="11"/>
  <c r="C124" i="11" s="1"/>
  <c r="AF252" i="11"/>
  <c r="C252" i="11" s="1"/>
  <c r="AF380" i="11"/>
  <c r="C380" i="11" s="1"/>
  <c r="AF508" i="11"/>
  <c r="C508" i="11" s="1"/>
  <c r="AF636" i="11"/>
  <c r="C636" i="11" s="1"/>
  <c r="AF764" i="11"/>
  <c r="C764" i="11" s="1"/>
  <c r="AF93" i="11"/>
  <c r="C93" i="11" s="1"/>
  <c r="AF349" i="11"/>
  <c r="C349" i="11" s="1"/>
  <c r="AF605" i="11"/>
  <c r="C605" i="11" s="1"/>
  <c r="AF857" i="11"/>
  <c r="C857" i="11" s="1"/>
  <c r="AF31" i="11"/>
  <c r="C31" i="11" s="1"/>
  <c r="AF287" i="11"/>
  <c r="C287" i="11" s="1"/>
  <c r="AF543" i="11"/>
  <c r="C543" i="11" s="1"/>
  <c r="AF799" i="11"/>
  <c r="C799" i="11" s="1"/>
  <c r="AF987" i="11"/>
  <c r="C987" i="11" s="1"/>
  <c r="AF233" i="11"/>
  <c r="C233" i="11" s="1"/>
  <c r="AF489" i="11"/>
  <c r="C489" i="11" s="1"/>
  <c r="AF745" i="11"/>
  <c r="C745" i="11" s="1"/>
  <c r="AF951" i="11"/>
  <c r="C951" i="11" s="1"/>
  <c r="AF691" i="11"/>
  <c r="C691" i="11" s="1"/>
  <c r="AF635" i="11"/>
  <c r="C635" i="11" s="1"/>
  <c r="AF579" i="11"/>
  <c r="C579" i="11" s="1"/>
  <c r="AF973" i="11"/>
  <c r="C973" i="11" s="1"/>
  <c r="AF86" i="11"/>
  <c r="C86" i="11" s="1"/>
  <c r="AF214" i="11"/>
  <c r="C214" i="11" s="1"/>
  <c r="AF342" i="11"/>
  <c r="C342" i="11" s="1"/>
  <c r="AF470" i="11"/>
  <c r="C470" i="11" s="1"/>
  <c r="AF598" i="11"/>
  <c r="C598" i="11" s="1"/>
  <c r="AF726" i="11"/>
  <c r="C726" i="11" s="1"/>
  <c r="AF854" i="11"/>
  <c r="C854" i="11" s="1"/>
  <c r="AF982" i="11"/>
  <c r="C982" i="11" s="1"/>
  <c r="AF112" i="11"/>
  <c r="C112" i="11" s="1"/>
  <c r="AF240" i="11"/>
  <c r="C240" i="11" s="1"/>
  <c r="AF368" i="11"/>
  <c r="C368" i="11" s="1"/>
  <c r="AF496" i="11"/>
  <c r="C496" i="11" s="1"/>
  <c r="AF624" i="11"/>
  <c r="C624" i="11" s="1"/>
  <c r="AF752" i="11"/>
  <c r="C752" i="11" s="1"/>
  <c r="AF69" i="11"/>
  <c r="C69" i="11" s="1"/>
  <c r="AF325" i="11"/>
  <c r="C325" i="11" s="1"/>
  <c r="AF581" i="11"/>
  <c r="C581" i="11" s="1"/>
  <c r="AF837" i="11"/>
  <c r="C837" i="11" s="1"/>
  <c r="AF39" i="11"/>
  <c r="C39" i="11" s="1"/>
  <c r="AF295" i="11"/>
  <c r="C295" i="11" s="1"/>
  <c r="AF551" i="11"/>
  <c r="C551" i="11" s="1"/>
  <c r="AF807" i="11"/>
  <c r="C807" i="11" s="1"/>
  <c r="AF992" i="11"/>
  <c r="C992" i="11" s="1"/>
  <c r="AF241" i="11"/>
  <c r="C241" i="11" s="1"/>
  <c r="AF497" i="11"/>
  <c r="C497" i="11" s="1"/>
  <c r="AF753" i="11"/>
  <c r="C753" i="11" s="1"/>
  <c r="AF956" i="11"/>
  <c r="C956" i="11" s="1"/>
  <c r="AF723" i="11"/>
  <c r="C723" i="11" s="1"/>
  <c r="AF667" i="11"/>
  <c r="C667" i="11" s="1"/>
  <c r="AF611" i="11"/>
  <c r="C611" i="11" s="1"/>
  <c r="AF75" i="11"/>
  <c r="C75" i="11" s="1"/>
  <c r="AF386" i="11"/>
  <c r="C386" i="11" s="1"/>
  <c r="AF514" i="11"/>
  <c r="C514" i="11" s="1"/>
  <c r="AF642" i="11"/>
  <c r="C642" i="11" s="1"/>
  <c r="AF284" i="11"/>
  <c r="C284" i="11" s="1"/>
  <c r="AF412" i="11"/>
  <c r="C412" i="11" s="1"/>
  <c r="AF540" i="11"/>
  <c r="C540" i="11" s="1"/>
  <c r="AF796" i="11"/>
  <c r="C796" i="11" s="1"/>
  <c r="AF607" i="11"/>
  <c r="C607" i="11" s="1"/>
  <c r="AF859" i="11"/>
  <c r="C859" i="11" s="1"/>
  <c r="AF41" i="11"/>
  <c r="C41" i="11" s="1"/>
  <c r="AF297" i="11"/>
  <c r="C297" i="11" s="1"/>
  <c r="AF553" i="11"/>
  <c r="C553" i="11" s="1"/>
  <c r="AF809" i="11"/>
  <c r="C809" i="11" s="1"/>
  <c r="AF118" i="11"/>
  <c r="C118" i="11" s="1"/>
  <c r="AF246" i="11"/>
  <c r="C246" i="11" s="1"/>
  <c r="AF374" i="11"/>
  <c r="C374" i="11" s="1"/>
  <c r="AF502" i="11"/>
  <c r="C502" i="11" s="1"/>
  <c r="AF630" i="11"/>
  <c r="C630" i="11" s="1"/>
  <c r="AF758" i="11"/>
  <c r="C758" i="11" s="1"/>
  <c r="AF886" i="11"/>
  <c r="C886" i="11" s="1"/>
  <c r="AF16" i="11"/>
  <c r="C16" i="11" s="1"/>
  <c r="AF144" i="11"/>
  <c r="C144" i="11" s="1"/>
  <c r="AF272" i="11"/>
  <c r="C272" i="11" s="1"/>
  <c r="AF400" i="11"/>
  <c r="C400" i="11" s="1"/>
  <c r="AF528" i="11"/>
  <c r="C528" i="11" s="1"/>
  <c r="AF656" i="11"/>
  <c r="C656" i="11" s="1"/>
  <c r="AF784" i="11"/>
  <c r="C784" i="11" s="1"/>
  <c r="AF133" i="11"/>
  <c r="C133" i="11" s="1"/>
  <c r="AF389" i="11"/>
  <c r="C389" i="11" s="1"/>
  <c r="AF645" i="11"/>
  <c r="C645" i="11" s="1"/>
  <c r="AF884" i="11"/>
  <c r="C884" i="11" s="1"/>
  <c r="AF103" i="11"/>
  <c r="C103" i="11" s="1"/>
  <c r="AF359" i="11"/>
  <c r="C359" i="11" s="1"/>
  <c r="AF615" i="11"/>
  <c r="C615" i="11" s="1"/>
  <c r="AF864" i="11"/>
  <c r="C864" i="11" s="1"/>
  <c r="AF49" i="11"/>
  <c r="C49" i="11" s="1"/>
  <c r="AF305" i="11"/>
  <c r="C305" i="11" s="1"/>
  <c r="AF561" i="11"/>
  <c r="C561" i="11" s="1"/>
  <c r="AF817" i="11"/>
  <c r="C817" i="11" s="1"/>
  <c r="AF999" i="11"/>
  <c r="C999" i="11" s="1"/>
  <c r="AF936" i="11"/>
  <c r="C936" i="11" s="1"/>
  <c r="AF899" i="11"/>
  <c r="C899" i="11" s="1"/>
  <c r="AF861" i="11"/>
  <c r="C861" i="11" s="1"/>
  <c r="AF427" i="11"/>
  <c r="C427" i="11" s="1"/>
  <c r="B9" i="16"/>
  <c r="R1014" i="16"/>
  <c r="AF18" i="11"/>
  <c r="C18" i="11" s="1"/>
  <c r="AF50" i="11"/>
  <c r="C50" i="11" s="1"/>
  <c r="AF82" i="11"/>
  <c r="C82" i="11" s="1"/>
  <c r="AF114" i="11"/>
  <c r="C114" i="11" s="1"/>
  <c r="AF146" i="11"/>
  <c r="C146" i="11" s="1"/>
  <c r="AF178" i="11"/>
  <c r="C178" i="11" s="1"/>
  <c r="AF210" i="11"/>
  <c r="C210" i="11" s="1"/>
  <c r="AF242" i="11"/>
  <c r="C242" i="11" s="1"/>
  <c r="AF274" i="11"/>
  <c r="C274" i="11" s="1"/>
  <c r="B9" i="18"/>
  <c r="S516" i="18"/>
  <c r="B9" i="19"/>
  <c r="W516" i="19"/>
  <c r="AG10" i="11"/>
  <c r="C10" i="11"/>
  <c r="AF306" i="11"/>
  <c r="C306" i="11" s="1"/>
  <c r="AF338" i="11"/>
  <c r="C338" i="11" s="1"/>
  <c r="AF370" i="11"/>
  <c r="C370" i="11" s="1"/>
  <c r="AF402" i="11"/>
  <c r="C402" i="11" s="1"/>
  <c r="AF434" i="11"/>
  <c r="C434" i="11" s="1"/>
  <c r="AF466" i="11"/>
  <c r="C466" i="11" s="1"/>
  <c r="AF498" i="11"/>
  <c r="C498" i="11" s="1"/>
  <c r="AF530" i="11"/>
  <c r="C530" i="11" s="1"/>
  <c r="AF562" i="11"/>
  <c r="C562" i="11" s="1"/>
  <c r="AF594" i="11"/>
  <c r="C594" i="11" s="1"/>
  <c r="AF626" i="11"/>
  <c r="C626" i="11" s="1"/>
  <c r="AF658" i="11"/>
  <c r="C658" i="11" s="1"/>
  <c r="AF690" i="11"/>
  <c r="C690" i="11" s="1"/>
  <c r="AF722" i="11"/>
  <c r="C722" i="11" s="1"/>
  <c r="AF754" i="11"/>
  <c r="C754" i="11" s="1"/>
  <c r="AF786" i="11"/>
  <c r="C786" i="11" s="1"/>
  <c r="AF818" i="11"/>
  <c r="C818" i="11" s="1"/>
  <c r="AF850" i="11"/>
  <c r="C850" i="11" s="1"/>
  <c r="AF882" i="11"/>
  <c r="C882" i="11" s="1"/>
  <c r="AF914" i="11"/>
  <c r="C914" i="11" s="1"/>
  <c r="AF946" i="11"/>
  <c r="C946" i="11" s="1"/>
  <c r="AF978" i="11"/>
  <c r="C978" i="11" s="1"/>
  <c r="AF12" i="11"/>
  <c r="C12" i="11" s="1"/>
  <c r="AF44" i="11"/>
  <c r="C44" i="11" s="1"/>
  <c r="AF76" i="11"/>
  <c r="C76" i="11" s="1"/>
  <c r="AF108" i="11"/>
  <c r="C108" i="11" s="1"/>
  <c r="AF140" i="11"/>
  <c r="C140" i="11" s="1"/>
  <c r="AF172" i="11"/>
  <c r="C172" i="11" s="1"/>
  <c r="AF204" i="11"/>
  <c r="C204" i="11" s="1"/>
  <c r="AF236" i="11"/>
  <c r="C236" i="11" s="1"/>
  <c r="AF268" i="11"/>
  <c r="C268" i="11" s="1"/>
  <c r="AF300" i="11"/>
  <c r="C300" i="11" s="1"/>
  <c r="AF332" i="11"/>
  <c r="C332" i="11" s="1"/>
  <c r="AF364" i="11"/>
  <c r="C364" i="11" s="1"/>
  <c r="AF396" i="11"/>
  <c r="C396" i="11" s="1"/>
  <c r="AF428" i="11"/>
  <c r="C428" i="11" s="1"/>
  <c r="AF460" i="11"/>
  <c r="C460" i="11" s="1"/>
  <c r="AF492" i="11"/>
  <c r="C492" i="11" s="1"/>
  <c r="AF524" i="11"/>
  <c r="C524" i="11" s="1"/>
  <c r="AF556" i="11"/>
  <c r="C556" i="11" s="1"/>
  <c r="AF588" i="11"/>
  <c r="C588" i="11" s="1"/>
  <c r="AF620" i="11"/>
  <c r="C620" i="11" s="1"/>
  <c r="AF652" i="11"/>
  <c r="C652" i="11" s="1"/>
  <c r="AF684" i="11"/>
  <c r="C684" i="11" s="1"/>
  <c r="AF716" i="11"/>
  <c r="C716" i="11" s="1"/>
  <c r="AF748" i="11"/>
  <c r="C748" i="11" s="1"/>
  <c r="AF780" i="11"/>
  <c r="C780" i="11" s="1"/>
  <c r="AF812" i="11"/>
  <c r="C812" i="11" s="1"/>
  <c r="AF844" i="11"/>
  <c r="C844" i="11" s="1"/>
  <c r="AF61" i="11"/>
  <c r="C61" i="11" s="1"/>
  <c r="AF125" i="11"/>
  <c r="C125" i="11" s="1"/>
  <c r="AF189" i="11"/>
  <c r="C189" i="11" s="1"/>
  <c r="AF253" i="11"/>
  <c r="C253" i="11" s="1"/>
  <c r="AF317" i="11"/>
  <c r="C317" i="11" s="1"/>
  <c r="AF381" i="11"/>
  <c r="C381" i="11" s="1"/>
  <c r="AF445" i="11"/>
  <c r="C445" i="11" s="1"/>
  <c r="AF509" i="11"/>
  <c r="C509" i="11" s="1"/>
  <c r="AF573" i="11"/>
  <c r="C573" i="11" s="1"/>
  <c r="AF637" i="11"/>
  <c r="C637" i="11" s="1"/>
  <c r="AF701" i="11"/>
  <c r="C701" i="11" s="1"/>
  <c r="AF765" i="11"/>
  <c r="C765" i="11" s="1"/>
  <c r="AF829" i="11"/>
  <c r="C829" i="11" s="1"/>
  <c r="AF879" i="11"/>
  <c r="C879" i="11" s="1"/>
  <c r="AF921" i="11"/>
  <c r="C921" i="11" s="1"/>
  <c r="AF964" i="11"/>
  <c r="C964" i="11" s="1"/>
  <c r="AF1007" i="11"/>
  <c r="C1007" i="11" s="1"/>
  <c r="AF63" i="11"/>
  <c r="C63" i="11" s="1"/>
  <c r="AF127" i="11"/>
  <c r="C127" i="11" s="1"/>
  <c r="AF191" i="11"/>
  <c r="C191" i="11" s="1"/>
  <c r="AF255" i="11"/>
  <c r="C255" i="11" s="1"/>
  <c r="AF319" i="11"/>
  <c r="C319" i="11" s="1"/>
  <c r="AF383" i="11"/>
  <c r="C383" i="11" s="1"/>
  <c r="AF447" i="11"/>
  <c r="C447" i="11" s="1"/>
  <c r="AF511" i="11"/>
  <c r="C511" i="11" s="1"/>
  <c r="AF575" i="11"/>
  <c r="C575" i="11" s="1"/>
  <c r="AF639" i="11"/>
  <c r="C639" i="11" s="1"/>
  <c r="AF703" i="11"/>
  <c r="C703" i="11" s="1"/>
  <c r="AF767" i="11"/>
  <c r="C767" i="11" s="1"/>
  <c r="AF831" i="11"/>
  <c r="C831" i="11" s="1"/>
  <c r="AF880" i="11"/>
  <c r="C880" i="11" s="1"/>
  <c r="AF923" i="11"/>
  <c r="C923" i="11" s="1"/>
  <c r="AF965" i="11"/>
  <c r="C965" i="11" s="1"/>
  <c r="AF1008" i="11"/>
  <c r="C1008" i="11" s="1"/>
  <c r="AF73" i="11"/>
  <c r="C73" i="11" s="1"/>
  <c r="AF137" i="11"/>
  <c r="C137" i="11" s="1"/>
  <c r="AF201" i="11"/>
  <c r="C201" i="11" s="1"/>
  <c r="AF265" i="11"/>
  <c r="C265" i="11" s="1"/>
  <c r="AF329" i="11"/>
  <c r="C329" i="11" s="1"/>
  <c r="AF393" i="11"/>
  <c r="C393" i="11" s="1"/>
  <c r="AF457" i="11"/>
  <c r="C457" i="11" s="1"/>
  <c r="AF521" i="11"/>
  <c r="C521" i="11" s="1"/>
  <c r="AF585" i="11"/>
  <c r="C585" i="11" s="1"/>
  <c r="AF649" i="11"/>
  <c r="C649" i="11" s="1"/>
  <c r="AF713" i="11"/>
  <c r="C713" i="11" s="1"/>
  <c r="AF777" i="11"/>
  <c r="C777" i="11" s="1"/>
  <c r="AF841" i="11"/>
  <c r="C841" i="11" s="1"/>
  <c r="AF887" i="11"/>
  <c r="C887" i="11" s="1"/>
  <c r="AF929" i="11"/>
  <c r="C929" i="11" s="1"/>
  <c r="AF972" i="11"/>
  <c r="C972" i="11" s="1"/>
  <c r="AF51" i="11"/>
  <c r="C51" i="11" s="1"/>
  <c r="AF307" i="11"/>
  <c r="C307" i="11" s="1"/>
  <c r="AF563" i="11"/>
  <c r="C563" i="11" s="1"/>
  <c r="AF819" i="11"/>
  <c r="C819" i="11" s="1"/>
  <c r="AF1000" i="11"/>
  <c r="C1000" i="11" s="1"/>
  <c r="AF251" i="11"/>
  <c r="C251" i="11" s="1"/>
  <c r="AF507" i="11"/>
  <c r="C507" i="11" s="1"/>
  <c r="AF763" i="11"/>
  <c r="C763" i="11" s="1"/>
  <c r="AF963" i="11"/>
  <c r="C963" i="11" s="1"/>
  <c r="AF195" i="11"/>
  <c r="C195" i="11" s="1"/>
  <c r="AF451" i="11"/>
  <c r="C451" i="11" s="1"/>
  <c r="AF707" i="11"/>
  <c r="C707" i="11" s="1"/>
  <c r="AF925" i="11"/>
  <c r="C925" i="11" s="1"/>
  <c r="AF619" i="11"/>
  <c r="C619" i="11" s="1"/>
  <c r="AF523" i="11"/>
  <c r="C523" i="11" s="1"/>
  <c r="AF459" i="11"/>
  <c r="C459" i="11" s="1"/>
  <c r="AF555" i="11"/>
  <c r="C555" i="11" s="1"/>
  <c r="AF38" i="11"/>
  <c r="C38" i="11" s="1"/>
  <c r="AF70" i="11"/>
  <c r="C70" i="11" s="1"/>
  <c r="AF102" i="11"/>
  <c r="C102" i="11" s="1"/>
  <c r="AF134" i="11"/>
  <c r="C134" i="11" s="1"/>
  <c r="AF166" i="11"/>
  <c r="C166" i="11" s="1"/>
  <c r="AF198" i="11"/>
  <c r="C198" i="11" s="1"/>
  <c r="AF230" i="11"/>
  <c r="C230" i="11" s="1"/>
  <c r="AF262" i="11"/>
  <c r="C262" i="11" s="1"/>
  <c r="AF294" i="11"/>
  <c r="C294" i="11" s="1"/>
  <c r="AF326" i="11"/>
  <c r="C326" i="11" s="1"/>
  <c r="AF358" i="11"/>
  <c r="C358" i="11" s="1"/>
  <c r="AF390" i="11"/>
  <c r="C390" i="11" s="1"/>
  <c r="AF422" i="11"/>
  <c r="C422" i="11" s="1"/>
  <c r="AF454" i="11"/>
  <c r="C454" i="11" s="1"/>
  <c r="AF486" i="11"/>
  <c r="C486" i="11" s="1"/>
  <c r="AF518" i="11"/>
  <c r="C518" i="11" s="1"/>
  <c r="AF550" i="11"/>
  <c r="C550" i="11" s="1"/>
  <c r="AF582" i="11"/>
  <c r="C582" i="11" s="1"/>
  <c r="AF614" i="11"/>
  <c r="C614" i="11" s="1"/>
  <c r="AF646" i="11"/>
  <c r="C646" i="11" s="1"/>
  <c r="AF678" i="11"/>
  <c r="C678" i="11" s="1"/>
  <c r="AF710" i="11"/>
  <c r="C710" i="11" s="1"/>
  <c r="AF742" i="11"/>
  <c r="C742" i="11" s="1"/>
  <c r="AF774" i="11"/>
  <c r="C774" i="11" s="1"/>
  <c r="AF806" i="11"/>
  <c r="C806" i="11" s="1"/>
  <c r="AF838" i="11"/>
  <c r="C838" i="11" s="1"/>
  <c r="AF870" i="11"/>
  <c r="C870" i="11" s="1"/>
  <c r="AF902" i="11"/>
  <c r="C902" i="11" s="1"/>
  <c r="AF934" i="11"/>
  <c r="C934" i="11" s="1"/>
  <c r="AF966" i="11"/>
  <c r="C966" i="11" s="1"/>
  <c r="AF998" i="11"/>
  <c r="C998" i="11" s="1"/>
  <c r="AF32" i="11"/>
  <c r="C32" i="11" s="1"/>
  <c r="AF64" i="11"/>
  <c r="C64" i="11" s="1"/>
  <c r="AF96" i="11"/>
  <c r="C96" i="11" s="1"/>
  <c r="AF128" i="11"/>
  <c r="C128" i="11" s="1"/>
  <c r="AF160" i="11"/>
  <c r="C160" i="11" s="1"/>
  <c r="AF192" i="11"/>
  <c r="C192" i="11" s="1"/>
  <c r="AF224" i="11"/>
  <c r="C224" i="11" s="1"/>
  <c r="AF256" i="11"/>
  <c r="C256" i="11" s="1"/>
  <c r="AF288" i="11"/>
  <c r="C288" i="11" s="1"/>
  <c r="AF320" i="11"/>
  <c r="C320" i="11" s="1"/>
  <c r="AF352" i="11"/>
  <c r="C352" i="11" s="1"/>
  <c r="AF384" i="11"/>
  <c r="C384" i="11" s="1"/>
  <c r="AF416" i="11"/>
  <c r="C416" i="11" s="1"/>
  <c r="AF448" i="11"/>
  <c r="C448" i="11" s="1"/>
  <c r="AF480" i="11"/>
  <c r="C480" i="11" s="1"/>
  <c r="AF512" i="11"/>
  <c r="C512" i="11" s="1"/>
  <c r="AF544" i="11"/>
  <c r="C544" i="11" s="1"/>
  <c r="AF576" i="11"/>
  <c r="C576" i="11" s="1"/>
  <c r="AF608" i="11"/>
  <c r="C608" i="11" s="1"/>
  <c r="AF640" i="11"/>
  <c r="C640" i="11" s="1"/>
  <c r="AF672" i="11"/>
  <c r="C672" i="11" s="1"/>
  <c r="AF704" i="11"/>
  <c r="C704" i="11" s="1"/>
  <c r="AF736" i="11"/>
  <c r="C736" i="11" s="1"/>
  <c r="AF768" i="11"/>
  <c r="C768" i="11" s="1"/>
  <c r="AF800" i="11"/>
  <c r="C800" i="11" s="1"/>
  <c r="AF832" i="11"/>
  <c r="C832" i="11" s="1"/>
  <c r="AF37" i="11"/>
  <c r="C37" i="11" s="1"/>
  <c r="AF101" i="11"/>
  <c r="C101" i="11" s="1"/>
  <c r="AF165" i="11"/>
  <c r="C165" i="11" s="1"/>
  <c r="AF229" i="11"/>
  <c r="C229" i="11" s="1"/>
  <c r="AF293" i="11"/>
  <c r="C293" i="11" s="1"/>
  <c r="AF357" i="11"/>
  <c r="C357" i="11" s="1"/>
  <c r="AF421" i="11"/>
  <c r="C421" i="11" s="1"/>
  <c r="AF485" i="11"/>
  <c r="C485" i="11" s="1"/>
  <c r="AF549" i="11"/>
  <c r="C549" i="11" s="1"/>
  <c r="AF613" i="11"/>
  <c r="C613" i="11" s="1"/>
  <c r="AF677" i="11"/>
  <c r="C677" i="11" s="1"/>
  <c r="AF741" i="11"/>
  <c r="C741" i="11" s="1"/>
  <c r="AF805" i="11"/>
  <c r="C805" i="11" s="1"/>
  <c r="AF863" i="11"/>
  <c r="C863" i="11" s="1"/>
  <c r="AF905" i="11"/>
  <c r="C905" i="11" s="1"/>
  <c r="AF948" i="11"/>
  <c r="C948" i="11" s="1"/>
  <c r="AF991" i="11"/>
  <c r="C991" i="11" s="1"/>
  <c r="AF71" i="11"/>
  <c r="C71" i="11" s="1"/>
  <c r="AF135" i="11"/>
  <c r="C135" i="11" s="1"/>
  <c r="AF199" i="11"/>
  <c r="C199" i="11" s="1"/>
  <c r="AF263" i="11"/>
  <c r="C263" i="11" s="1"/>
  <c r="AF327" i="11"/>
  <c r="C327" i="11" s="1"/>
  <c r="AF391" i="11"/>
  <c r="C391" i="11" s="1"/>
  <c r="AF455" i="11"/>
  <c r="C455" i="11" s="1"/>
  <c r="AF519" i="11"/>
  <c r="C519" i="11" s="1"/>
  <c r="AF583" i="11"/>
  <c r="C583" i="11" s="1"/>
  <c r="AF647" i="11"/>
  <c r="C647" i="11" s="1"/>
  <c r="AF711" i="11"/>
  <c r="C711" i="11" s="1"/>
  <c r="AF775" i="11"/>
  <c r="C775" i="11" s="1"/>
  <c r="AF839" i="11"/>
  <c r="C839" i="11" s="1"/>
  <c r="AF885" i="11"/>
  <c r="C885" i="11" s="1"/>
  <c r="AF928" i="11"/>
  <c r="C928" i="11" s="1"/>
  <c r="AF971" i="11"/>
  <c r="C971" i="11" s="1"/>
  <c r="AF17" i="11"/>
  <c r="C17" i="11" s="1"/>
  <c r="AF81" i="11"/>
  <c r="C81" i="11" s="1"/>
  <c r="AF145" i="11"/>
  <c r="C145" i="11" s="1"/>
  <c r="AF209" i="11"/>
  <c r="C209" i="11" s="1"/>
  <c r="AF273" i="11"/>
  <c r="C273" i="11" s="1"/>
  <c r="AF337" i="11"/>
  <c r="C337" i="11" s="1"/>
  <c r="AF401" i="11"/>
  <c r="C401" i="11" s="1"/>
  <c r="AF465" i="11"/>
  <c r="C465" i="11" s="1"/>
  <c r="AF529" i="11"/>
  <c r="C529" i="11" s="1"/>
  <c r="AF593" i="11"/>
  <c r="C593" i="11" s="1"/>
  <c r="AF657" i="11"/>
  <c r="C657" i="11" s="1"/>
  <c r="AF721" i="11"/>
  <c r="C721" i="11" s="1"/>
  <c r="AF785" i="11"/>
  <c r="C785" i="11" s="1"/>
  <c r="AF849" i="11"/>
  <c r="C849" i="11" s="1"/>
  <c r="AF892" i="11"/>
  <c r="C892" i="11" s="1"/>
  <c r="AF935" i="11"/>
  <c r="C935" i="11" s="1"/>
  <c r="AF977" i="11"/>
  <c r="C977" i="11" s="1"/>
  <c r="AF83" i="11"/>
  <c r="C83" i="11" s="1"/>
  <c r="AF339" i="11"/>
  <c r="C339" i="11" s="1"/>
  <c r="AF595" i="11"/>
  <c r="C595" i="11" s="1"/>
  <c r="AF851" i="11"/>
  <c r="C851" i="11" s="1"/>
  <c r="AF27" i="11"/>
  <c r="C27" i="11" s="1"/>
  <c r="AF283" i="11"/>
  <c r="C283" i="11" s="1"/>
  <c r="AF539" i="11"/>
  <c r="C539" i="11" s="1"/>
  <c r="AF795" i="11"/>
  <c r="C795" i="11" s="1"/>
  <c r="AF984" i="11"/>
  <c r="C984" i="11" s="1"/>
  <c r="AF227" i="11"/>
  <c r="C227" i="11" s="1"/>
  <c r="AF483" i="11"/>
  <c r="C483" i="11" s="1"/>
  <c r="AF739" i="11"/>
  <c r="C739" i="11" s="1"/>
  <c r="AF947" i="11"/>
  <c r="C947" i="11" s="1"/>
  <c r="AF747" i="11"/>
  <c r="C747" i="11" s="1"/>
  <c r="AF651" i="11"/>
  <c r="C651" i="11" s="1"/>
  <c r="AF587" i="11"/>
  <c r="C587" i="11" s="1"/>
  <c r="B9" i="17"/>
  <c r="V1016" i="17"/>
  <c r="BE60" i="12"/>
  <c r="AZ60" i="12"/>
  <c r="BD58" i="12"/>
  <c r="BD59" i="12"/>
  <c r="BN17" i="12"/>
  <c r="AI26" i="12"/>
  <c r="AA26" i="12"/>
  <c r="O26" i="12"/>
  <c r="D26" i="12"/>
  <c r="Y63" i="12"/>
  <c r="V60" i="12"/>
  <c r="K60" i="12"/>
  <c r="C60" i="12"/>
  <c r="AC26" i="12"/>
  <c r="R26" i="12"/>
  <c r="F26" i="12"/>
  <c r="AF63" i="12"/>
  <c r="AJ60" i="12"/>
  <c r="M60" i="12"/>
  <c r="E60" i="12"/>
  <c r="A26" i="12"/>
  <c r="BG26" i="12"/>
  <c r="AE26" i="12"/>
  <c r="J26" i="12"/>
  <c r="BC73" i="12"/>
  <c r="Q60" i="12"/>
  <c r="BF26" i="12"/>
  <c r="AS26" i="12"/>
  <c r="BE26" i="12"/>
  <c r="BB26" i="12"/>
  <c r="AU6" i="12"/>
  <c r="X26" i="12"/>
  <c r="B26" i="12"/>
  <c r="J60" i="12"/>
  <c r="BD26" i="12"/>
  <c r="BH8" i="12"/>
  <c r="T26" i="12"/>
  <c r="AK63" i="12"/>
  <c r="AU59" i="12"/>
  <c r="H60" i="12"/>
  <c r="BL26" i="12"/>
  <c r="AZ26" i="12"/>
  <c r="AU8" i="12"/>
  <c r="AG26" i="12"/>
  <c r="L26" i="12"/>
  <c r="U63" i="12"/>
  <c r="S60" i="12"/>
  <c r="BK26" i="12"/>
  <c r="AY26" i="12"/>
  <c r="C9" i="11"/>
  <c r="U1016" i="15"/>
  <c r="B9" i="15"/>
  <c r="AF34" i="11"/>
  <c r="C34" i="11" s="1"/>
  <c r="AF66" i="11"/>
  <c r="C66" i="11" s="1"/>
  <c r="AF98" i="11"/>
  <c r="C98" i="11" s="1"/>
  <c r="AF130" i="11"/>
  <c r="C130" i="11" s="1"/>
  <c r="AF162" i="11"/>
  <c r="C162" i="11" s="1"/>
  <c r="AF194" i="11"/>
  <c r="C194" i="11" s="1"/>
  <c r="AF226" i="11"/>
  <c r="C226" i="11" s="1"/>
  <c r="AF258" i="11"/>
  <c r="C258" i="11" s="1"/>
  <c r="AF290" i="11"/>
  <c r="C290" i="11" s="1"/>
  <c r="V9" i="11" l="1"/>
  <c r="V1011" i="11" s="1"/>
  <c r="BE44" i="12"/>
  <c r="AY44" i="12"/>
  <c r="U44" i="12"/>
  <c r="BF44" i="12"/>
  <c r="BK44" i="12"/>
  <c r="AZ44" i="12"/>
  <c r="W44" i="12"/>
  <c r="BL44" i="12"/>
  <c r="BB44" i="12"/>
  <c r="AS44" i="12"/>
  <c r="J44" i="12"/>
  <c r="BG44" i="12"/>
  <c r="BD44" i="12"/>
  <c r="C9" i="17"/>
  <c r="BL53" i="12"/>
  <c r="BE53" i="12"/>
  <c r="AY53" i="12"/>
  <c r="C51" i="12"/>
  <c r="AZ53" i="12"/>
  <c r="E51" i="12"/>
  <c r="BK53" i="12"/>
  <c r="BD53" i="12"/>
  <c r="BG53" i="12"/>
  <c r="BB53" i="12"/>
  <c r="G51" i="12"/>
  <c r="BF53" i="12"/>
  <c r="AS53" i="12"/>
  <c r="B51" i="12"/>
  <c r="C9" i="19"/>
  <c r="BN21" i="12"/>
  <c r="BN25" i="12"/>
  <c r="BN22" i="12"/>
  <c r="BN20" i="12"/>
  <c r="BN24" i="12"/>
  <c r="Z21" i="12"/>
  <c r="BN23" i="12"/>
  <c r="AO25" i="12"/>
  <c r="BE24" i="12"/>
  <c r="BD23" i="12"/>
  <c r="BB22" i="12"/>
  <c r="BE20" i="12"/>
  <c r="AZ22" i="12"/>
  <c r="AZ20" i="12"/>
  <c r="AY24" i="12"/>
  <c r="AS21" i="12"/>
  <c r="AS25" i="12"/>
  <c r="AO23" i="12"/>
  <c r="AI22" i="12"/>
  <c r="Z22" i="12"/>
  <c r="BE21" i="12"/>
  <c r="BE25" i="12"/>
  <c r="BD24" i="12"/>
  <c r="BB23" i="12"/>
  <c r="BD20" i="12"/>
  <c r="AZ23" i="12"/>
  <c r="AY21" i="12"/>
  <c r="AY25" i="12"/>
  <c r="AS22" i="12"/>
  <c r="AO20" i="12"/>
  <c r="AO24" i="12"/>
  <c r="AI23" i="12"/>
  <c r="Z23" i="12"/>
  <c r="BE22" i="12"/>
  <c r="BD21" i="12"/>
  <c r="BD25" i="12"/>
  <c r="BB24" i="12"/>
  <c r="BB20" i="12"/>
  <c r="AZ24" i="12"/>
  <c r="AY22" i="12"/>
  <c r="AY20" i="12"/>
  <c r="AS23" i="12"/>
  <c r="AO21" i="12"/>
  <c r="AI20" i="12"/>
  <c r="AI24" i="12"/>
  <c r="Z24" i="12"/>
  <c r="Z20" i="12"/>
  <c r="BE23" i="12"/>
  <c r="BD22" i="12"/>
  <c r="BB21" i="12"/>
  <c r="BB25" i="12"/>
  <c r="AZ21" i="12"/>
  <c r="AZ25" i="12"/>
  <c r="AY23" i="12"/>
  <c r="AS20" i="12"/>
  <c r="AS24" i="12"/>
  <c r="AO22" i="12"/>
  <c r="AI21" i="12"/>
  <c r="AI25" i="12"/>
  <c r="Z25" i="12"/>
  <c r="BK38" i="12"/>
  <c r="BB38" i="12"/>
  <c r="BL38" i="12"/>
  <c r="BD38" i="12"/>
  <c r="AS38" i="12"/>
  <c r="AY38" i="12"/>
  <c r="BF38" i="12"/>
  <c r="BE38" i="12"/>
  <c r="BG38" i="12"/>
  <c r="AZ38" i="12"/>
  <c r="C9" i="16"/>
  <c r="BK55" i="12"/>
  <c r="BF49" i="12"/>
  <c r="BK49" i="12"/>
  <c r="BB49" i="12"/>
  <c r="BL49" i="12"/>
  <c r="BD49" i="12"/>
  <c r="AS49" i="12"/>
  <c r="BE49" i="12"/>
  <c r="AZ49" i="12"/>
  <c r="AY49" i="12"/>
  <c r="BG49" i="12"/>
  <c r="C9" i="18"/>
  <c r="BL32" i="12"/>
  <c r="BE32" i="12"/>
  <c r="AY32" i="12"/>
  <c r="AZ32" i="12"/>
  <c r="BG32" i="12"/>
  <c r="BF32" i="12"/>
  <c r="BK32" i="12"/>
  <c r="BD32" i="12"/>
  <c r="BB32" i="12"/>
  <c r="AS32" i="12"/>
  <c r="C9" i="15"/>
  <c r="BG55" i="12"/>
  <c r="BL55" i="12" l="1"/>
  <c r="BN28" i="12"/>
  <c r="BN29" i="12"/>
  <c r="BN31" i="12"/>
  <c r="BN30" i="12"/>
  <c r="B28" i="12"/>
  <c r="BD29" i="12"/>
  <c r="BD28" i="12"/>
  <c r="AZ31" i="12"/>
  <c r="AZ28" i="12"/>
  <c r="BE31" i="12"/>
  <c r="BE28" i="12"/>
  <c r="AZ30" i="12"/>
  <c r="BD30" i="12"/>
  <c r="AY29" i="12"/>
  <c r="AS28" i="12"/>
  <c r="AS29" i="12"/>
  <c r="AP29" i="12"/>
  <c r="AO29" i="12"/>
  <c r="AK29" i="12"/>
  <c r="AH29" i="12"/>
  <c r="L29" i="12"/>
  <c r="H29" i="12"/>
  <c r="B30" i="12"/>
  <c r="BD31" i="12"/>
  <c r="AY30" i="12"/>
  <c r="BB29" i="12"/>
  <c r="AS30" i="12"/>
  <c r="AP30" i="12"/>
  <c r="AO30" i="12"/>
  <c r="AK30" i="12"/>
  <c r="AH30" i="12"/>
  <c r="L30" i="12"/>
  <c r="H30" i="12"/>
  <c r="B31" i="12"/>
  <c r="BE29" i="12"/>
  <c r="BB28" i="12"/>
  <c r="AY31" i="12"/>
  <c r="BB30" i="12"/>
  <c r="AS31" i="12"/>
  <c r="AP31" i="12"/>
  <c r="AO31" i="12"/>
  <c r="AK31" i="12"/>
  <c r="AH31" i="12"/>
  <c r="L31" i="12"/>
  <c r="H31" i="12"/>
  <c r="BE30" i="12"/>
  <c r="AZ29" i="12"/>
  <c r="AY28" i="12"/>
  <c r="BB31" i="12"/>
  <c r="AP28" i="12"/>
  <c r="AO28" i="12"/>
  <c r="AK28" i="12"/>
  <c r="AH28" i="12"/>
  <c r="L28" i="12"/>
  <c r="H28" i="12"/>
  <c r="B29" i="12"/>
  <c r="BN42" i="12"/>
  <c r="BN43" i="12"/>
  <c r="BN40" i="12"/>
  <c r="BE41" i="12"/>
  <c r="BD42" i="12"/>
  <c r="BB43" i="12"/>
  <c r="AY41" i="12"/>
  <c r="AS42" i="12"/>
  <c r="AO43" i="12"/>
  <c r="AI40" i="12"/>
  <c r="Z40" i="12"/>
  <c r="AZ40" i="12"/>
  <c r="S40" i="12"/>
  <c r="Q43" i="12"/>
  <c r="N40" i="12"/>
  <c r="J42" i="12"/>
  <c r="G42" i="12"/>
  <c r="E43" i="12"/>
  <c r="B41" i="12"/>
  <c r="BN41" i="12"/>
  <c r="N42" i="12"/>
  <c r="BD41" i="12"/>
  <c r="BB42" i="12"/>
  <c r="AZ43" i="12"/>
  <c r="AS41" i="12"/>
  <c r="AO42" i="12"/>
  <c r="AI43" i="12"/>
  <c r="Z43" i="12"/>
  <c r="BB40" i="12"/>
  <c r="AO40" i="12"/>
  <c r="Q42" i="12"/>
  <c r="K43" i="12"/>
  <c r="J41" i="12"/>
  <c r="G41" i="12"/>
  <c r="E42" i="12"/>
  <c r="C43" i="12"/>
  <c r="C40" i="12"/>
  <c r="B40" i="12"/>
  <c r="BE42" i="12"/>
  <c r="AZ41" i="12"/>
  <c r="AS43" i="12"/>
  <c r="Z41" i="12"/>
  <c r="AY40" i="12"/>
  <c r="K41" i="12"/>
  <c r="J43" i="12"/>
  <c r="C41" i="12"/>
  <c r="BE43" i="12"/>
  <c r="AZ42" i="12"/>
  <c r="AO41" i="12"/>
  <c r="Z42" i="12"/>
  <c r="AS40" i="12"/>
  <c r="K42" i="12"/>
  <c r="G40" i="12"/>
  <c r="C42" i="12"/>
  <c r="B43" i="12"/>
  <c r="BD43" i="12"/>
  <c r="AY42" i="12"/>
  <c r="AI41" i="12"/>
  <c r="BE40" i="12"/>
  <c r="Q40" i="12"/>
  <c r="K40" i="12"/>
  <c r="G43" i="12"/>
  <c r="B42" i="12"/>
  <c r="BB41" i="12"/>
  <c r="AY43" i="12"/>
  <c r="AI42" i="12"/>
  <c r="BD40" i="12"/>
  <c r="Q41" i="12"/>
  <c r="J40" i="12"/>
  <c r="E41" i="12"/>
  <c r="E40" i="12"/>
  <c r="BN52" i="12"/>
  <c r="BN51" i="12"/>
  <c r="BD52" i="12"/>
  <c r="AS52" i="12"/>
  <c r="AH52" i="12"/>
  <c r="O51" i="12"/>
  <c r="BD51" i="12"/>
  <c r="AS51" i="12"/>
  <c r="AH51" i="12"/>
  <c r="BE52" i="12"/>
  <c r="AY52" i="12"/>
  <c r="AK52" i="12"/>
  <c r="O52" i="12"/>
  <c r="BE51" i="12"/>
  <c r="AY51" i="12"/>
  <c r="AK51" i="12"/>
  <c r="AO52" i="12"/>
  <c r="I51" i="12"/>
  <c r="AO51" i="12"/>
  <c r="BB52" i="12"/>
  <c r="V52" i="12"/>
  <c r="BB51" i="12"/>
  <c r="AZ52" i="12"/>
  <c r="V51" i="12"/>
  <c r="AZ51" i="12"/>
  <c r="AP52" i="12"/>
  <c r="I52" i="12"/>
  <c r="AP51" i="12"/>
  <c r="BN48" i="12"/>
  <c r="BN46" i="12"/>
  <c r="BD47" i="12"/>
  <c r="AZ47" i="12"/>
  <c r="AS47" i="12"/>
  <c r="AP46" i="12"/>
  <c r="AG47" i="12"/>
  <c r="V48" i="12"/>
  <c r="BE46" i="12"/>
  <c r="AY46" i="12"/>
  <c r="BN47" i="12"/>
  <c r="BE48" i="12"/>
  <c r="BB48" i="12"/>
  <c r="AY48" i="12"/>
  <c r="AP48" i="12"/>
  <c r="AK46" i="12"/>
  <c r="V47" i="12"/>
  <c r="M48" i="12"/>
  <c r="AZ46" i="12"/>
  <c r="BE47" i="12"/>
  <c r="AY47" i="12"/>
  <c r="AK48" i="12"/>
  <c r="M47" i="12"/>
  <c r="M46" i="12"/>
  <c r="BD48" i="12"/>
  <c r="AS48" i="12"/>
  <c r="AG48" i="12"/>
  <c r="BD46" i="12"/>
  <c r="BB47" i="12"/>
  <c r="AP47" i="12"/>
  <c r="AG46" i="12"/>
  <c r="BB46" i="12"/>
  <c r="AZ48" i="12"/>
  <c r="AK47" i="12"/>
  <c r="V46" i="12"/>
  <c r="AS46" i="12"/>
  <c r="BN35" i="12"/>
  <c r="BN36" i="12"/>
  <c r="BN34" i="12"/>
  <c r="BN37" i="12"/>
  <c r="B34" i="12"/>
  <c r="BD35" i="12"/>
  <c r="BB36" i="12"/>
  <c r="AZ37" i="12"/>
  <c r="AS35" i="12"/>
  <c r="AO36" i="12"/>
  <c r="AI37" i="12"/>
  <c r="D35" i="12"/>
  <c r="B36" i="12"/>
  <c r="AZ34" i="12"/>
  <c r="BD34" i="12"/>
  <c r="BE37" i="12"/>
  <c r="BB35" i="12"/>
  <c r="AZ36" i="12"/>
  <c r="AY37" i="12"/>
  <c r="AO35" i="12"/>
  <c r="AI36" i="12"/>
  <c r="Z37" i="12"/>
  <c r="B35" i="12"/>
  <c r="Z34" i="12"/>
  <c r="BE34" i="12"/>
  <c r="AI34" i="12"/>
  <c r="BE35" i="12"/>
  <c r="BB37" i="12"/>
  <c r="AS36" i="12"/>
  <c r="Z35" i="12"/>
  <c r="B37" i="12"/>
  <c r="BB34" i="12"/>
  <c r="BE36" i="12"/>
  <c r="AZ35" i="12"/>
  <c r="AS37" i="12"/>
  <c r="Z36" i="12"/>
  <c r="D34" i="12"/>
  <c r="AO34" i="12"/>
  <c r="BD36" i="12"/>
  <c r="AY35" i="12"/>
  <c r="AO37" i="12"/>
  <c r="D36" i="12"/>
  <c r="AY34" i="12"/>
  <c r="BD37" i="12"/>
  <c r="AY36" i="12"/>
  <c r="AI35" i="12"/>
  <c r="D37" i="12"/>
  <c r="AS34" i="12"/>
</calcChain>
</file>

<file path=xl/sharedStrings.xml><?xml version="1.0" encoding="utf-8"?>
<sst xmlns="http://schemas.openxmlformats.org/spreadsheetml/2006/main" count="5606" uniqueCount="1331">
  <si>
    <t>info@marcopiccoli.it</t>
  </si>
  <si>
    <t>Tutti i diritti sul presente file sono riservati.</t>
  </si>
  <si>
    <t>www.marcopiccoli.it</t>
  </si>
  <si>
    <t>X</t>
  </si>
  <si>
    <t>Dati Anagrafici</t>
  </si>
  <si>
    <t>Cognome, denominazione o ragione sociale</t>
  </si>
  <si>
    <t>Nome</t>
  </si>
  <si>
    <t>Data di nascita</t>
  </si>
  <si>
    <t>Sesso</t>
  </si>
  <si>
    <t>Maschile</t>
  </si>
  <si>
    <t>Femminile</t>
  </si>
  <si>
    <t>M</t>
  </si>
  <si>
    <t>F</t>
  </si>
  <si>
    <t>CONTRIBUENTE</t>
  </si>
  <si>
    <t>DATA</t>
  </si>
  <si>
    <t>codice</t>
  </si>
  <si>
    <t>Comune (o Stato estero) di nascita</t>
  </si>
  <si>
    <t>Codice integrità</t>
  </si>
  <si>
    <t>Integrità</t>
  </si>
  <si>
    <t>CODICE FISCALE</t>
  </si>
  <si>
    <t>Prov.</t>
  </si>
  <si>
    <t>.</t>
  </si>
  <si>
    <t>Domicilio Fiscale</t>
  </si>
  <si>
    <t>Comune</t>
  </si>
  <si>
    <t>Via e numero civico</t>
  </si>
  <si>
    <t>Codice fiscale</t>
  </si>
  <si>
    <t>Codice identificativo</t>
  </si>
  <si>
    <t>TIPO</t>
  </si>
  <si>
    <t>G</t>
  </si>
  <si>
    <t>A</t>
  </si>
  <si>
    <t>I</t>
  </si>
  <si>
    <t>R</t>
  </si>
  <si>
    <t>anno di</t>
  </si>
  <si>
    <t>importi a debito</t>
  </si>
  <si>
    <t>Pagamento con</t>
  </si>
  <si>
    <t>assegno nr.</t>
  </si>
  <si>
    <t>ABI</t>
  </si>
  <si>
    <t>CAB</t>
  </si>
  <si>
    <t xml:space="preserve"> </t>
  </si>
  <si>
    <t>Prot.</t>
  </si>
  <si>
    <t>NR.</t>
  </si>
  <si>
    <t>B2</t>
  </si>
  <si>
    <t>B3</t>
  </si>
  <si>
    <t>Codice</t>
  </si>
  <si>
    <t>UFFICIO</t>
  </si>
  <si>
    <t>ATTO</t>
  </si>
  <si>
    <t>bancario</t>
  </si>
  <si>
    <t>postale</t>
  </si>
  <si>
    <t>circ. o</t>
  </si>
  <si>
    <t>vaglia</t>
  </si>
  <si>
    <t>compila</t>
  </si>
  <si>
    <t>Delega irrevocabile a</t>
  </si>
  <si>
    <t>Agenzia</t>
  </si>
  <si>
    <t>ANNO</t>
  </si>
  <si>
    <t>Protocollo DOC.</t>
  </si>
  <si>
    <t>Protocolli</t>
  </si>
  <si>
    <t>disponibili</t>
  </si>
  <si>
    <t>Protocollo</t>
  </si>
  <si>
    <t>alfanumerico</t>
  </si>
  <si>
    <t>Alfanumerico</t>
  </si>
  <si>
    <t>opz.</t>
  </si>
  <si>
    <t>IBAN</t>
  </si>
  <si>
    <t>Oscura Riscossore</t>
  </si>
  <si>
    <t>Oscura Data</t>
  </si>
  <si>
    <t>Oscura pagamento con assegno</t>
  </si>
  <si>
    <t>Oscura IBAN</t>
  </si>
  <si>
    <t>anche a titolo gratuito diverso dalle disposizioni originarie del file, sarà considerata violazione delle norme sulle opere</t>
  </si>
  <si>
    <t>d' ingegno. (Libro 5 C.C. titolo IX da Art. 2575 ad Art. 2594). Il file originale si scarica al sito www.marcopiccoli.it.</t>
  </si>
  <si>
    <t>giorni</t>
  </si>
  <si>
    <t>Nome del Titolare</t>
  </si>
  <si>
    <t>P. IVA o Cod. Fiscale</t>
  </si>
  <si>
    <t>B</t>
  </si>
  <si>
    <t>C</t>
  </si>
  <si>
    <t>D</t>
  </si>
  <si>
    <t>E</t>
  </si>
  <si>
    <t>H</t>
  </si>
  <si>
    <t>J</t>
  </si>
  <si>
    <t>K</t>
  </si>
  <si>
    <t>L</t>
  </si>
  <si>
    <t>N</t>
  </si>
  <si>
    <t>O</t>
  </si>
  <si>
    <t>P</t>
  </si>
  <si>
    <t>Q</t>
  </si>
  <si>
    <t>S</t>
  </si>
  <si>
    <t>T</t>
  </si>
  <si>
    <t>U</t>
  </si>
  <si>
    <t>V</t>
  </si>
  <si>
    <t>W</t>
  </si>
  <si>
    <t>Y</t>
  </si>
  <si>
    <t>Z</t>
  </si>
  <si>
    <t>à</t>
  </si>
  <si>
    <t>è</t>
  </si>
  <si>
    <t>ù</t>
  </si>
  <si>
    <t>ò</t>
  </si>
  <si>
    <t>ì</t>
  </si>
  <si>
    <t/>
  </si>
  <si>
    <t>"</t>
  </si>
  <si>
    <t>/</t>
  </si>
  <si>
    <t>-</t>
  </si>
  <si>
    <t>1</t>
  </si>
  <si>
    <t>2</t>
  </si>
  <si>
    <t>3</t>
  </si>
  <si>
    <t>4</t>
  </si>
  <si>
    <t>5</t>
  </si>
  <si>
    <t>6</t>
  </si>
  <si>
    <t>7</t>
  </si>
  <si>
    <t>8</t>
  </si>
  <si>
    <t>9</t>
  </si>
  <si>
    <t>0</t>
  </si>
  <si>
    <t>LUNG. Txt</t>
  </si>
  <si>
    <t>Sistema scaduto</t>
  </si>
  <si>
    <t>File scaduto</t>
  </si>
  <si>
    <t>AB 000</t>
  </si>
  <si>
    <t>B1</t>
  </si>
  <si>
    <t>SIGLA</t>
  </si>
  <si>
    <t>Nome Agenzia 1</t>
  </si>
  <si>
    <t>Nome Agenzia 2</t>
  </si>
  <si>
    <t>Nome Agenzia 3</t>
  </si>
  <si>
    <t>XX</t>
  </si>
  <si>
    <t>00001</t>
  </si>
  <si>
    <t>00002</t>
  </si>
  <si>
    <t>00003</t>
  </si>
  <si>
    <t>10000</t>
  </si>
  <si>
    <t>20000</t>
  </si>
  <si>
    <t>30000</t>
  </si>
  <si>
    <r>
      <t>Vedi foglio  \</t>
    </r>
    <r>
      <rPr>
        <u/>
        <sz val="8"/>
        <color indexed="23"/>
        <rFont val="Tahoma"/>
        <family val="2"/>
      </rPr>
      <t xml:space="preserve"> Tabelle </t>
    </r>
    <r>
      <rPr>
        <sz val="8"/>
        <color indexed="23"/>
        <rFont val="Tahoma"/>
        <family val="2"/>
      </rPr>
      <t>/</t>
    </r>
  </si>
  <si>
    <t>Provincia</t>
  </si>
  <si>
    <t>importi a credito</t>
  </si>
  <si>
    <t>prov./mese rif.</t>
  </si>
  <si>
    <t>riferimento</t>
  </si>
  <si>
    <t>VERSATI</t>
  </si>
  <si>
    <t>COMPENSATI</t>
  </si>
  <si>
    <t>Sezione INPS</t>
  </si>
  <si>
    <t>causale</t>
  </si>
  <si>
    <t>matricola INPS / codice INPS /</t>
  </si>
  <si>
    <t>sede</t>
  </si>
  <si>
    <t>contributo</t>
  </si>
  <si>
    <t>filiale azienda</t>
  </si>
  <si>
    <t>MM</t>
  </si>
  <si>
    <t>AAAA</t>
  </si>
  <si>
    <t>Sezione REGIONI</t>
  </si>
  <si>
    <t>Rateazione</t>
  </si>
  <si>
    <t>tributo</t>
  </si>
  <si>
    <t>num.</t>
  </si>
  <si>
    <t>immob.</t>
  </si>
  <si>
    <t>mese</t>
  </si>
  <si>
    <t>anno di rif.</t>
  </si>
  <si>
    <t>c.c.</t>
  </si>
  <si>
    <t>numero di</t>
  </si>
  <si>
    <t>caus.</t>
  </si>
  <si>
    <t>SEDE</t>
  </si>
  <si>
    <t>DITTA</t>
  </si>
  <si>
    <t>ENTE</t>
  </si>
  <si>
    <t>posizione</t>
  </si>
  <si>
    <t>Ravvedimento</t>
  </si>
  <si>
    <t>Acconto</t>
  </si>
  <si>
    <t>Saldo</t>
  </si>
  <si>
    <r>
      <t>DA</t>
    </r>
    <r>
      <rPr>
        <sz val="8"/>
        <color indexed="8"/>
        <rFont val="Tahoma"/>
        <family val="2"/>
      </rPr>
      <t xml:space="preserve">  periodo di riferimento  </t>
    </r>
    <r>
      <rPr>
        <b/>
        <sz val="8"/>
        <color indexed="8"/>
        <rFont val="Tahoma"/>
        <family val="2"/>
      </rPr>
      <t>A</t>
    </r>
  </si>
  <si>
    <t>rateaz./reg.</t>
  </si>
  <si>
    <t>SEZIONE ERARIO</t>
  </si>
  <si>
    <t>Ultimo Protocollo</t>
  </si>
  <si>
    <t>nelle SEZIONI</t>
  </si>
  <si>
    <t>regione</t>
  </si>
  <si>
    <t>Righe di Prot.</t>
  </si>
  <si>
    <t>Subtotali</t>
  </si>
  <si>
    <t>Righe Prot.</t>
  </si>
  <si>
    <t>01</t>
  </si>
  <si>
    <t>Sezione IMU e altri tributi locali</t>
  </si>
  <si>
    <t>0001</t>
  </si>
  <si>
    <t>01 01</t>
  </si>
  <si>
    <t>0002</t>
  </si>
  <si>
    <t>12345</t>
  </si>
  <si>
    <t>R. Prot.</t>
  </si>
  <si>
    <t>codice comune</t>
  </si>
  <si>
    <t>codice ente</t>
  </si>
  <si>
    <t>Detrazione</t>
  </si>
  <si>
    <t>G + H + Detrazione</t>
  </si>
  <si>
    <t>0123</t>
  </si>
  <si>
    <t>SALDO di tutte le</t>
  </si>
  <si>
    <t>SEZIONI per il Prot.</t>
  </si>
  <si>
    <t>Rimuovere le protezioni per accedere alla struttura del file o far circolare una parte del sistema o qualsiasi altro utilizzo</t>
  </si>
  <si>
    <t>TUTTE LE ALTRE SONO BLOCCATE E NON TI SERVONO PER L' USO CORRETTO DI QUESTO FILE.</t>
  </si>
  <si>
    <t>Contribuente:</t>
  </si>
  <si>
    <t>Compila le righe di questa sezione una sotto l' altra, assegnando un numero di protocollo progressivo e la data</t>
  </si>
  <si>
    <r>
      <t>in ogni riga. Nel foglio \</t>
    </r>
    <r>
      <rPr>
        <u/>
        <sz val="8"/>
        <color indexed="23"/>
        <rFont val="Tahoma"/>
        <family val="2"/>
      </rPr>
      <t xml:space="preserve"> F24 </t>
    </r>
    <r>
      <rPr>
        <sz val="8"/>
        <color indexed="23"/>
        <rFont val="Tahoma"/>
        <family val="2"/>
      </rPr>
      <t>/ potrai richiamare e stampare tutti i documenti così generati.</t>
    </r>
  </si>
  <si>
    <t>Compila le righe di questa sezione una sotto l' altra, assegnando un numero di protocollo progressivo e</t>
  </si>
  <si>
    <t>Sezione Altri Enti Previdenziali</t>
  </si>
  <si>
    <t>Sezione INAIL</t>
  </si>
  <si>
    <t>0003</t>
  </si>
  <si>
    <t>0000000000003</t>
  </si>
  <si>
    <t>123456</t>
  </si>
  <si>
    <t>IT12 A 12345 12345 123456789012</t>
  </si>
  <si>
    <t>Sequenza IBAN:</t>
  </si>
  <si>
    <t>IT12 A 12345 12345 123456789012 = 31 carat.</t>
  </si>
  <si>
    <t>010</t>
  </si>
  <si>
    <t>01020304050</t>
  </si>
  <si>
    <r>
      <t>la data in ogni riga. Nel foglio \</t>
    </r>
    <r>
      <rPr>
        <u/>
        <sz val="8"/>
        <color indexed="23"/>
        <rFont val="Tahoma"/>
        <family val="2"/>
      </rPr>
      <t xml:space="preserve"> F24 </t>
    </r>
    <r>
      <rPr>
        <sz val="8"/>
        <color indexed="23"/>
        <rFont val="Tahoma"/>
        <family val="2"/>
      </rPr>
      <t>/ potrai richiamare e stampare tutti i documenti così generati.</t>
    </r>
  </si>
  <si>
    <t>MACRO ?</t>
  </si>
  <si>
    <t>Imm.li Variati</t>
  </si>
  <si>
    <t>Puoi lasciare un tuo commento al sito cliccando questo link</t>
  </si>
  <si>
    <t>Questo file funziona solo se lasciato integro in tutte le sue parti.</t>
  </si>
  <si>
    <r>
      <t xml:space="preserve">USA IL TASTO - </t>
    </r>
    <r>
      <rPr>
        <sz val="8"/>
        <color indexed="10"/>
        <rFont val="Tahoma"/>
        <family val="2"/>
      </rPr>
      <t>TAB</t>
    </r>
    <r>
      <rPr>
        <sz val="8"/>
        <color indexed="63"/>
        <rFont val="Tahoma"/>
        <family val="2"/>
      </rPr>
      <t xml:space="preserve"> - PER MUOVERTI NELLE CELLE LIBERE DESTINATE ALL' USO DEL SISTEMA.</t>
    </r>
  </si>
  <si>
    <t>convalida START</t>
  </si>
  <si>
    <t>convalida END</t>
  </si>
  <si>
    <t>Il sistema conta 9 fogli compreso il presente. I fogli NON POSSONO ESSERE ELIMINATI altrimenti l' intero</t>
  </si>
  <si>
    <t>sistema non funzionerà. Se succede involontariamente NON SALVARE IL FILE ma chiudilo e riaprilo nuovamente.</t>
  </si>
  <si>
    <t>Professionista Web di cui alla legge nr. 4/2013</t>
  </si>
  <si>
    <t>[axel] di Marco Piccoli - P. IVA 01151800313</t>
  </si>
  <si>
    <t>Monfalcone - GO - cell. 333 46 39 497</t>
  </si>
  <si>
    <t>Sezione F.A.Q.</t>
  </si>
  <si>
    <t>Richiedi via mail il TUO CODICE di PROPRIETA' per EXCEL:</t>
  </si>
  <si>
    <t>Il codice che hai inserito nel sistema non è stato riconosciuto.</t>
  </si>
  <si>
    <t>Contatta A.C. cell</t>
  </si>
  <si>
    <t>Le cause possono essere le seguenti:</t>
  </si>
  <si>
    <t>Questo file contiene delle MACRO. Leggi le istruzioni e completa il foglio  \ IMPOSTAZIONI /  prima di utilizzare il file.</t>
  </si>
  <si>
    <t>Questo file contiene delle MACRO.</t>
  </si>
  <si>
    <t>disattivato</t>
  </si>
  <si>
    <t>Questo sistema appartiene al TITOLARE in anagrafica. Qualsiasi altro uso non è permesso.</t>
  </si>
  <si>
    <t>Questo file si considera funzionante al momento della richiesta del codice.</t>
  </si>
  <si>
    <t>Verifica le NOTE che trovi a fondo pagina.</t>
  </si>
  <si>
    <t>Tieni costantemente una copia di sicurezza ed una MATRICE in bianco per gli anni successivi.</t>
  </si>
  <si>
    <t>OK ! Codice corretto.</t>
  </si>
  <si>
    <t>Il sistema risulta funzionante al 100% e rileva tutti i fogli che lo compongono.</t>
  </si>
  <si>
    <t>CODICE NON VALIDO</t>
  </si>
  <si>
    <t>SISTEMA DANNEGGIATO !!! Chiudere senza salvare!</t>
  </si>
  <si>
    <t>TITOLARE DEL SISTEMA</t>
  </si>
  <si>
    <t>BIT INTEGRITA'</t>
  </si>
  <si>
    <t>PROPRIETA'</t>
  </si>
  <si>
    <t>SCADENZA</t>
  </si>
  <si>
    <t>INTEGRITA'</t>
  </si>
  <si>
    <t>Verifica la punteggiatura e l' assenza di spazi iniziali / finali. Controlla la P.E.C. ricevuta.</t>
  </si>
  <si>
    <t>2) La Partita IVA  inserita nel foglio IMPOSTAZIONI non coincide con il numero in mio possesso.</t>
  </si>
  <si>
    <t>3) Il codice fornito non è stato correttamente inserito; il codice è alfanumerico ed è così composto:</t>
  </si>
  <si>
    <t>3 numeri / trattino meno / 5 lettere / trattino meno / 3 numeri</t>
  </si>
  <si>
    <t>4) Sei in possesso di un codice destinato ad un' altra versione del sistema. Comunica esattamente</t>
  </si>
  <si>
    <t>la tua versione del file perché ognuna necessita di un codice di attivazione diverso.</t>
  </si>
  <si>
    <t>5) Hai cambiato Ragione Sociale o Partita IVA? Contattami e riceverai gratuitamente il codice aggiornato.</t>
  </si>
  <si>
    <t>6) Hai usato il codice di un altro sistema? Ogni sistema ha il suo codice e ricorda:</t>
  </si>
  <si>
    <t>Il codice è assegnato come monoutenza ad una specifica Ragione Sociale + Partita IVA.</t>
  </si>
  <si>
    <t>Per qualsiasi altra cosa, contattami dopo aver considerato attentamente questi punti.</t>
  </si>
  <si>
    <t>A.C. cell di Marco Piccoli</t>
  </si>
  <si>
    <t>Spuntando accetti le norme legali</t>
  </si>
  <si>
    <t>Via San Francesco, 22</t>
  </si>
  <si>
    <t>sull' utilizzo di questo file.</t>
  </si>
  <si>
    <t>34074 Monfalcone - GO</t>
  </si>
  <si>
    <t>P. IVA 01151800313</t>
  </si>
  <si>
    <t>INFORMA CHIUNQUE ENTRI IN POSSESSO DI QUESTO FILE, CHE NON E'</t>
  </si>
  <si>
    <t>POSSIBILE UTILIZZARLO OLTRE IL PERIODO DI VALIDITA' SPECIFICATO</t>
  </si>
  <si>
    <t>SENZA CODICE DI PROPRIETA' E PROTEZIONI ORIGINALI.</t>
  </si>
  <si>
    <t>Questo strumento è coperto da diritti d' autore dal momento della sua</t>
  </si>
  <si>
    <t>pubblicazione sul sito www.marcopiccoli.it.</t>
  </si>
  <si>
    <t>E' una applicazione elettronica distribuita per usi professionali e necessita</t>
  </si>
  <si>
    <t>di CODICE di PROPRIETA' per essere usata illimitatamente.</t>
  </si>
  <si>
    <t>Per tutte le informazioni sul codice contattami liberamente via mail.</t>
  </si>
  <si>
    <t>A fondo pagina c'è una spunta senza la quale il sistema non funziona.</t>
  </si>
  <si>
    <t>Anagrafica:</t>
  </si>
  <si>
    <t>Indirizzo:</t>
  </si>
  <si>
    <t>Inserisci qui il tuo codice di proprietà  ---&gt;</t>
  </si>
  <si>
    <t>Questo file scade fra</t>
  </si>
  <si>
    <t>Questo file è sempre disponibile al sito www.marcopiccoli.it</t>
  </si>
  <si>
    <t>Note pratiche:</t>
  </si>
  <si>
    <t>Area Download</t>
  </si>
  <si>
    <r>
      <t>USA IL TASTO -</t>
    </r>
    <r>
      <rPr>
        <sz val="8"/>
        <color indexed="10"/>
        <rFont val="Tahoma"/>
        <family val="2"/>
      </rPr>
      <t xml:space="preserve"> TAB</t>
    </r>
    <r>
      <rPr>
        <sz val="8"/>
        <color indexed="23"/>
        <rFont val="Tahoma"/>
        <family val="2"/>
      </rPr>
      <t xml:space="preserve"> - PER MUOVERE IL CURSORE NELLE</t>
    </r>
  </si>
  <si>
    <r>
      <t>USA IL TASTO -</t>
    </r>
    <r>
      <rPr>
        <sz val="8"/>
        <color indexed="10"/>
        <rFont val="Tahoma"/>
        <family val="2"/>
      </rPr>
      <t xml:space="preserve"> Canc</t>
    </r>
    <r>
      <rPr>
        <sz val="8"/>
        <color indexed="23"/>
        <rFont val="Tahoma"/>
        <family val="2"/>
      </rPr>
      <t xml:space="preserve"> - PER RIMUOVERE IL</t>
    </r>
  </si>
  <si>
    <t>CELLE LIBERE. TUTTE LE ALTRE SONO BLOCCATE E NON</t>
  </si>
  <si>
    <r>
      <t xml:space="preserve">CONTENUTO DI UNA CELLA. PER </t>
    </r>
    <r>
      <rPr>
        <sz val="8"/>
        <color indexed="10"/>
        <rFont val="Tahoma"/>
        <family val="2"/>
      </rPr>
      <t>MAC</t>
    </r>
    <r>
      <rPr>
        <sz val="8"/>
        <color indexed="23"/>
        <rFont val="Tahoma"/>
        <family val="2"/>
      </rPr>
      <t xml:space="preserve"> USA</t>
    </r>
  </si>
  <si>
    <t>TI SERVONO PER IL CORRETTO USO DI QUESTO FILE.</t>
  </si>
  <si>
    <t>- doppio tasto -   NON TAGLIARE LE CELLE!</t>
  </si>
  <si>
    <t>Validità file</t>
  </si>
  <si>
    <t>DAL  - gg/mm -  AL</t>
  </si>
  <si>
    <t>1 numero di protocollo progressivo.</t>
  </si>
  <si>
    <t>per generare i tuoi singoli documenti inserendo gli elementi specifici riga per riga.</t>
  </si>
  <si>
    <r>
      <t xml:space="preserve">Assegna:  </t>
    </r>
    <r>
      <rPr>
        <u/>
        <sz val="10"/>
        <color indexed="18"/>
        <rFont val="Tahoma"/>
        <family val="2"/>
      </rPr>
      <t>1 numero di protocollo progressivo</t>
    </r>
    <r>
      <rPr>
        <sz val="10"/>
        <color indexed="8"/>
        <rFont val="Tahoma"/>
        <family val="2"/>
      </rPr>
      <t xml:space="preserve">  per creare ogni singolo documento.   </t>
    </r>
    <r>
      <rPr>
        <u/>
        <sz val="10"/>
        <color indexed="18"/>
        <rFont val="Tahoma"/>
        <family val="2"/>
      </rPr>
      <t>Stesso nr. di prot. =  stesso DOC</t>
    </r>
    <r>
      <rPr>
        <sz val="10"/>
        <color indexed="8"/>
        <rFont val="Tahoma"/>
        <family val="2"/>
      </rPr>
      <t>.</t>
    </r>
  </si>
  <si>
    <r>
      <t>Dopo aver compilato il quadro CONTRIBUENTE, utilizza i fogli  \</t>
    </r>
    <r>
      <rPr>
        <u/>
        <sz val="10"/>
        <color indexed="8"/>
        <rFont val="Tahoma"/>
        <family val="2"/>
      </rPr>
      <t xml:space="preserve"> SEZIONE </t>
    </r>
    <r>
      <rPr>
        <sz val="10"/>
        <color indexed="8"/>
        <rFont val="Tahoma"/>
        <family val="2"/>
      </rPr>
      <t>/</t>
    </r>
  </si>
  <si>
    <t>Partita IVA / C.F:</t>
  </si>
  <si>
    <t>Il file contiene 1 Selettore MACRO.                       Segui le istruzioni e le note pratiche.</t>
  </si>
  <si>
    <r>
      <t>Il documento si edita nelle schede delle SUE \</t>
    </r>
    <r>
      <rPr>
        <u/>
        <sz val="10"/>
        <color indexed="63"/>
        <rFont val="Tahoma"/>
        <family val="2"/>
      </rPr>
      <t xml:space="preserve"> SEZIONI </t>
    </r>
    <r>
      <rPr>
        <sz val="10"/>
        <color indexed="63"/>
        <rFont val="Tahoma"/>
        <family val="2"/>
      </rPr>
      <t>/ e si stampa nel  \</t>
    </r>
    <r>
      <rPr>
        <u/>
        <sz val="10"/>
        <color indexed="63"/>
        <rFont val="Tahoma"/>
        <family val="2"/>
      </rPr>
      <t xml:space="preserve"> MODELLO Elettronico </t>
    </r>
    <r>
      <rPr>
        <sz val="10"/>
        <color indexed="63"/>
        <rFont val="Tahoma"/>
        <family val="2"/>
      </rPr>
      <t>/.</t>
    </r>
  </si>
  <si>
    <t>PREZZO per 1 codice di proprietà € 29,00</t>
  </si>
  <si>
    <t>Pagina WEB del Sistema</t>
  </si>
  <si>
    <t>QUI</t>
  </si>
  <si>
    <t>Sistema interamente originale. Non riproducibile.</t>
  </si>
  <si>
    <t>OPEN OFFICE a richiesta</t>
  </si>
  <si>
    <t>Note:</t>
  </si>
  <si>
    <t>PROPRIETA' del file</t>
  </si>
  <si>
    <t>Questo sistema può funzionare in enne copie ogni anno. Se desideri utilizzarlo senza limitazioni, inserisci in qualsiasi</t>
  </si>
  <si>
    <t>momento il codice di proprietà nell' apposito spazio e salva un file IN BIANCO da tenere come MATRICE per il futuro.</t>
  </si>
  <si>
    <t>Il codice è valido per tutti i modelli F24 / F23 e succ. agg.ti.</t>
  </si>
  <si>
    <t>1) L' ANAGRAFICA inserita in questo foglio non coincide con il testo in mio possesso.</t>
  </si>
  <si>
    <t>BIT integrità</t>
  </si>
  <si>
    <t>File scaduto / INVERTITO</t>
  </si>
  <si>
    <t>Personalizza tutti i campi liberi.</t>
  </si>
  <si>
    <t>Nome Banca 1</t>
  </si>
  <si>
    <t>Nome Banca 2</t>
  </si>
  <si>
    <t>Nome Banca 3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</si>
  <si>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</si>
  <si>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</si>
  <si>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</si>
  <si>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</si>
  <si>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</si>
  <si>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</si>
  <si>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</si>
  <si>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</si>
  <si>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</si>
  <si>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</si>
  <si>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</si>
  <si>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</si>
  <si>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</si>
  <si>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</si>
  <si>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</si>
  <si>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</si>
  <si>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</si>
  <si>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</si>
  <si>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</si>
  <si>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</si>
  <si>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</si>
  <si>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</si>
  <si>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</si>
  <si>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</si>
  <si>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</si>
  <si>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</si>
  <si>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</si>
  <si>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</si>
  <si>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</si>
  <si>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</si>
  <si>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</si>
  <si>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</si>
  <si>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</si>
  <si>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</si>
  <si>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</si>
  <si>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</si>
  <si>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</si>
  <si>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</si>
  <si>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</si>
  <si>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</si>
  <si>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</si>
  <si>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</si>
  <si>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</si>
  <si>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</si>
  <si>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</si>
  <si>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</si>
  <si>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</si>
  <si>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</si>
  <si>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</si>
  <si>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</si>
  <si>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</si>
  <si>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</si>
  <si>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</si>
  <si>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</si>
  <si>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</si>
  <si>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</si>
  <si>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</si>
  <si>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</si>
  <si>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</si>
  <si>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</si>
  <si>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</si>
  <si>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</si>
  <si>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</si>
  <si>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</si>
  <si>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</si>
  <si>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</si>
  <si>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</si>
  <si>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</si>
  <si>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</si>
  <si>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</si>
  <si>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</si>
  <si>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</si>
  <si>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</si>
  <si>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</si>
  <si>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</si>
  <si>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</si>
  <si>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</si>
  <si>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</si>
  <si>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</si>
  <si>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</si>
  <si>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</si>
  <si>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</si>
  <si>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</si>
  <si>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</si>
  <si>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</si>
  <si>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</si>
  <si>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</si>
  <si>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</si>
  <si>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</si>
  <si>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</si>
  <si>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</si>
  <si>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</si>
  <si>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</si>
  <si>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</si>
  <si>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</si>
  <si>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</si>
  <si>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</si>
  <si>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</si>
  <si>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</si>
  <si>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</si>
  <si>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</si>
  <si>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</si>
  <si>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</si>
  <si>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</si>
  <si>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</si>
  <si>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</si>
  <si>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</si>
  <si>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</si>
  <si>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</si>
  <si>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</si>
  <si>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</si>
  <si>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</si>
  <si>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</si>
  <si>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</si>
  <si>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</si>
  <si>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</si>
  <si>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</si>
  <si>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</si>
  <si>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</si>
  <si>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</si>
  <si>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</si>
  <si>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</si>
  <si>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</si>
  <si>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</si>
  <si>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</si>
  <si>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</si>
  <si>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</si>
  <si>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</si>
  <si>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</si>
  <si>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</si>
  <si>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</si>
  <si>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</si>
  <si>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</si>
  <si>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</si>
  <si>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</si>
  <si>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</si>
  <si>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</si>
  <si>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</si>
  <si>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</si>
  <si>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</si>
  <si>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</si>
  <si>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</si>
  <si>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</si>
  <si>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</si>
  <si>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</si>
  <si>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</si>
  <si>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</si>
  <si>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</si>
  <si>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</si>
  <si>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</si>
  <si>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</si>
  <si>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</si>
  <si>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</si>
  <si>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</si>
  <si>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</si>
  <si>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</si>
  <si>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</si>
  <si>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</si>
  <si>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</si>
  <si>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</si>
  <si>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</si>
  <si>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</si>
  <si>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</si>
  <si>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</si>
  <si>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</si>
  <si>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</si>
  <si>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</si>
  <si>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</si>
  <si>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</si>
  <si>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</si>
  <si>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</si>
  <si>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</si>
  <si>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</si>
  <si>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</si>
  <si>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</si>
  <si>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</si>
  <si>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</si>
  <si>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</si>
  <si>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</si>
  <si>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</si>
  <si>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</si>
  <si>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</si>
  <si>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</si>
  <si>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</si>
  <si>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</si>
  <si>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</si>
  <si>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</si>
  <si>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</si>
  <si>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</si>
  <si>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</si>
  <si>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</si>
  <si>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</si>
  <si>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</si>
  <si>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</si>
  <si>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</si>
  <si>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</si>
  <si>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</si>
  <si>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</si>
  <si>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</si>
  <si>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</si>
  <si>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</si>
  <si>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</si>
  <si>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</si>
  <si>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</si>
  <si>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</si>
  <si>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</si>
  <si>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</si>
  <si>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</si>
  <si>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</si>
  <si>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</si>
  <si>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</si>
  <si>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</si>
  <si>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</si>
  <si>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</si>
  <si>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</si>
  <si>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</si>
  <si>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</si>
  <si>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</si>
  <si>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</si>
  <si>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</si>
  <si>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</si>
  <si>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</si>
  <si>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</si>
  <si>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</si>
  <si>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</si>
  <si>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</si>
  <si>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</si>
  <si>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</si>
  <si>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</si>
  <si>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</si>
  <si>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</si>
  <si>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</si>
  <si>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</si>
  <si>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</si>
  <si>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</si>
  <si>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</si>
  <si>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</si>
  <si>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</si>
  <si>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</si>
  <si>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</si>
  <si>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</si>
  <si>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</si>
  <si>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</si>
  <si>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</si>
  <si>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</si>
  <si>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</si>
  <si>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</si>
  <si>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</si>
  <si>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</si>
  <si>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</si>
  <si>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</si>
  <si>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</si>
  <si>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</si>
  <si>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</si>
  <si>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</si>
  <si>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</si>
  <si>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</si>
  <si>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</si>
  <si>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</si>
  <si>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</si>
  <si>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</si>
  <si>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</si>
  <si>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</si>
  <si>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</si>
  <si>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</si>
  <si>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</si>
  <si>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</si>
  <si>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</si>
  <si>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</si>
  <si>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</si>
  <si>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</si>
  <si>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</si>
  <si>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</si>
  <si>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</si>
  <si>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</si>
  <si>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</si>
  <si>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</si>
  <si>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</si>
  <si>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</si>
  <si>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</si>
  <si>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</si>
  <si>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</si>
  <si>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</si>
  <si>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</si>
  <si>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</si>
  <si>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</si>
  <si>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</si>
  <si>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</si>
  <si>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</si>
  <si>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</si>
  <si>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</si>
  <si>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</si>
  <si>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</si>
  <si>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</si>
  <si>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</si>
  <si>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</si>
  <si>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</si>
  <si>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</si>
  <si>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</si>
  <si>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</si>
  <si>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</si>
  <si>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</si>
  <si>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</si>
  <si>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</si>
  <si>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</si>
  <si>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</si>
  <si>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</si>
  <si>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</si>
  <si>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</si>
  <si>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</si>
  <si>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</si>
  <si>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</si>
  <si>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</si>
  <si>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</si>
  <si>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</si>
  <si>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</si>
  <si>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</si>
  <si>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</si>
  <si>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</si>
  <si>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</si>
  <si>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</si>
  <si>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</si>
  <si>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</si>
  <si>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</si>
  <si>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</si>
  <si>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</si>
  <si>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</si>
  <si>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</si>
  <si>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</si>
  <si>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</si>
  <si>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</si>
  <si>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</si>
  <si>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</si>
  <si>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</si>
  <si>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</si>
  <si>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</si>
  <si>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</si>
  <si>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</si>
  <si>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</si>
  <si>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</si>
  <si>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</si>
  <si>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</si>
  <si>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</si>
  <si>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</si>
  <si>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</si>
  <si>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</si>
  <si>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</si>
  <si>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</si>
  <si>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</si>
  <si>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</si>
  <si>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</si>
  <si>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</si>
  <si>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</si>
  <si>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</si>
  <si>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</si>
  <si>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</si>
  <si>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</si>
  <si>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</si>
  <si>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</si>
  <si>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</si>
  <si>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</si>
  <si>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</si>
  <si>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</si>
  <si>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</si>
  <si>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</si>
  <si>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</si>
  <si>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</si>
  <si>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</si>
  <si>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</si>
  <si>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</si>
  <si>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</si>
  <si>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</si>
  <si>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</si>
  <si>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</si>
  <si>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</si>
  <si>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</si>
  <si>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</si>
  <si>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</si>
  <si>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</si>
  <si>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</si>
  <si>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</si>
  <si>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</si>
  <si>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</si>
  <si>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</si>
  <si>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</si>
  <si>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</si>
  <si>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</si>
  <si>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</si>
  <si>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</si>
  <si>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</si>
  <si>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</si>
  <si>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</si>
  <si>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</si>
  <si>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</si>
  <si>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</si>
  <si>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</si>
  <si>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</si>
  <si>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</si>
  <si>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</si>
  <si>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</si>
  <si>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</si>
  <si>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</si>
  <si>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</si>
  <si>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</si>
  <si>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</si>
  <si>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</si>
  <si>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</si>
  <si>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</si>
  <si>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</si>
  <si>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</si>
  <si>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</si>
  <si>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</si>
  <si>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</si>
  <si>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</si>
  <si>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</si>
  <si>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</si>
  <si>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</si>
  <si>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</si>
  <si>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</si>
  <si>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</si>
  <si>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</si>
  <si>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</si>
  <si>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</si>
  <si>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</si>
  <si>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</si>
  <si>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</si>
  <si>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</si>
  <si>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</si>
  <si>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</si>
  <si>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</si>
  <si>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</si>
  <si>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</si>
  <si>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</si>
  <si>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</si>
  <si>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</si>
  <si>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</si>
  <si>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</si>
  <si>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</si>
  <si>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</si>
  <si>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</si>
  <si>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</si>
  <si>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</si>
  <si>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</si>
  <si>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</si>
  <si>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</si>
  <si>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</si>
  <si>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</si>
  <si>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</si>
  <si>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</si>
  <si>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</si>
  <si>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</si>
  <si>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</si>
  <si>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</si>
  <si>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</si>
  <si>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</si>
  <si>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</si>
  <si>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</si>
  <si>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</si>
  <si>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</si>
  <si>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</si>
  <si>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</si>
  <si>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</si>
  <si>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</si>
  <si>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</si>
  <si>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</si>
  <si>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</si>
  <si>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</si>
  <si>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</si>
  <si>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</si>
  <si>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</si>
  <si>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</si>
  <si>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</si>
  <si>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</si>
  <si>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</si>
  <si>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</si>
  <si>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</si>
  <si>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</si>
  <si>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</si>
  <si>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</si>
  <si>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</si>
  <si>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</si>
  <si>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</si>
  <si>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</si>
  <si>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</si>
  <si>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</si>
  <si>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</si>
  <si>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</si>
  <si>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</si>
  <si>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</si>
  <si>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</si>
  <si>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</si>
  <si>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</si>
  <si>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</si>
  <si>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</si>
  <si>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</si>
  <si>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</si>
  <si>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</si>
  <si>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</si>
  <si>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</si>
  <si>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</si>
  <si>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</si>
  <si>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</si>
  <si>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</si>
  <si>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</si>
  <si>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</si>
  <si>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</si>
  <si>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</si>
  <si>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</si>
  <si>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</si>
  <si>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</si>
  <si>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</si>
  <si>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</si>
  <si>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</si>
  <si>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</si>
  <si>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</si>
  <si>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</si>
  <si>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</si>
  <si>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</si>
  <si>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</si>
  <si>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</si>
  <si>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</si>
  <si>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</si>
  <si>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</si>
  <si>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</si>
  <si>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</si>
  <si>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</si>
  <si>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</si>
  <si>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</si>
  <si>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</si>
  <si>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</si>
  <si>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</si>
  <si>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</si>
  <si>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</si>
  <si>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</si>
  <si>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</si>
  <si>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</si>
  <si>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</si>
  <si>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</si>
  <si>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</si>
  <si>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</si>
  <si>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</si>
  <si>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</si>
  <si>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</si>
  <si>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</si>
  <si>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</si>
  <si>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</si>
  <si>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</si>
  <si>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</si>
  <si>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</si>
  <si>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</si>
  <si>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</si>
  <si>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</si>
  <si>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</si>
  <si>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</si>
  <si>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</si>
  <si>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</si>
  <si>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</si>
  <si>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</si>
  <si>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</si>
  <si>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</si>
  <si>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</si>
  <si>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</si>
  <si>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</si>
  <si>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</si>
  <si>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</si>
  <si>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</si>
  <si>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</si>
  <si>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</si>
  <si>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</si>
  <si>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</si>
  <si>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</si>
  <si>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</si>
  <si>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</si>
  <si>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</si>
  <si>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</si>
  <si>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</si>
  <si>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</si>
  <si>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</si>
  <si>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</si>
  <si>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</si>
  <si>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</si>
  <si>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</si>
  <si>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</si>
  <si>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</si>
  <si>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</si>
  <si>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</si>
  <si>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</si>
  <si>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</si>
  <si>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</si>
  <si>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</si>
  <si>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</si>
  <si>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</si>
  <si>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</si>
  <si>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</si>
  <si>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</si>
  <si>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</si>
  <si>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</si>
  <si>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</si>
  <si>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</si>
  <si>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</si>
  <si>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</si>
  <si>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</si>
  <si>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</si>
  <si>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</si>
  <si>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</si>
  <si>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</si>
  <si>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</si>
  <si>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</si>
  <si>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</si>
  <si>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</si>
  <si>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</si>
  <si>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</si>
  <si>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</si>
  <si>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</si>
  <si>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</si>
  <si>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</si>
  <si>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</si>
  <si>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</si>
  <si>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</si>
  <si>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</si>
  <si>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</si>
  <si>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</si>
  <si>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</si>
  <si>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</si>
  <si>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</si>
  <si>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</si>
  <si>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</si>
  <si>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</si>
  <si>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</si>
  <si>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</si>
  <si>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</si>
  <si>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</si>
  <si>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</si>
  <si>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</si>
  <si>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</si>
  <si>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</si>
  <si>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</si>
  <si>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</si>
  <si>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</si>
  <si>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</si>
  <si>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</si>
  <si>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</si>
  <si>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</si>
  <si>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</si>
  <si>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</si>
  <si>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</si>
  <si>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</si>
  <si>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</si>
  <si>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</si>
  <si>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</si>
  <si>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</si>
  <si>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</si>
  <si>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</si>
  <si>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</si>
  <si>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</si>
  <si>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</si>
  <si>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</si>
  <si>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</si>
  <si>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</si>
  <si>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</si>
  <si>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</si>
  <si>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</si>
  <si>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</si>
  <si>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</si>
  <si>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</si>
  <si>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</si>
  <si>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</si>
  <si>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</si>
  <si>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</si>
  <si>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</si>
  <si>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</si>
  <si>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</si>
  <si>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</si>
  <si>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</si>
  <si>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</si>
  <si>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</si>
  <si>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</si>
  <si>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</si>
  <si>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</si>
  <si>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</si>
  <si>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</si>
  <si>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</si>
  <si>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</si>
  <si>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</si>
  <si>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</si>
  <si>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</si>
  <si>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</si>
  <si>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</si>
  <si>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</si>
  <si>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</si>
  <si>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</si>
  <si>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</si>
  <si>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</si>
  <si>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</si>
  <si>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</si>
  <si>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</si>
  <si>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</si>
  <si>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</si>
  <si>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</si>
  <si>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</si>
  <si>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</si>
  <si>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</si>
  <si>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</si>
  <si>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</si>
  <si>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</si>
  <si>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</si>
  <si>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</si>
  <si>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</si>
  <si>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</si>
  <si>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</si>
  <si>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</si>
  <si>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</si>
  <si>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</si>
  <si>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</si>
  <si>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</si>
  <si>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</si>
  <si>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</si>
  <si>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</si>
  <si>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</si>
  <si>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</si>
  <si>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</si>
  <si>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</si>
  <si>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</si>
  <si>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</si>
  <si>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</si>
  <si>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</si>
  <si>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</si>
  <si>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</si>
  <si>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</si>
  <si>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</si>
  <si>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</si>
  <si>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</si>
  <si>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</si>
  <si>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</si>
  <si>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</si>
  <si>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</si>
  <si>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</si>
  <si>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</si>
  <si>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</si>
  <si>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</si>
  <si>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</si>
  <si>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</si>
  <si>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</si>
  <si>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</si>
  <si>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</si>
  <si>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</si>
  <si>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</si>
  <si>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</si>
  <si>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</si>
  <si>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</si>
  <si>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</si>
  <si>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</si>
  <si>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</si>
  <si>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</si>
  <si>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</si>
  <si>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</si>
  <si>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</si>
  <si>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</si>
  <si>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</si>
  <si>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</si>
  <si>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</si>
  <si>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</si>
  <si>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</si>
  <si>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</si>
  <si>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</si>
  <si>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</si>
  <si>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</si>
  <si>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</si>
  <si>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</si>
  <si>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</si>
  <si>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</si>
  <si>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</si>
  <si>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</si>
  <si>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</si>
  <si>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</si>
  <si>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</si>
  <si>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</si>
  <si>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</si>
  <si>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</si>
  <si>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</si>
  <si>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</si>
  <si>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</si>
  <si>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</si>
  <si>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</si>
  <si>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</si>
  <si>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</si>
  <si>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</si>
  <si>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</si>
  <si>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</si>
  <si>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</si>
  <si>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</si>
  <si>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</si>
  <si>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</si>
  <si>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</si>
  <si>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</si>
  <si>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</si>
  <si>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</si>
  <si>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</si>
  <si>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</si>
  <si>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</si>
  <si>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</si>
  <si>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</si>
  <si>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</si>
  <si>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</si>
  <si>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</si>
  <si>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</si>
  <si>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</si>
  <si>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</si>
  <si>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</si>
  <si>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</si>
  <si>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</si>
  <si>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</si>
  <si>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</si>
  <si>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</si>
  <si>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</si>
  <si>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</si>
  <si>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</si>
  <si>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</si>
  <si>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</si>
  <si>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</si>
  <si>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</si>
  <si>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</si>
  <si>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</si>
  <si>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</si>
  <si>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</si>
  <si>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</si>
  <si>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</si>
  <si>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</si>
  <si>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</si>
  <si>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</si>
  <si>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</si>
  <si>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</si>
  <si>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</si>
  <si>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</si>
  <si>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</si>
  <si>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</si>
  <si>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</si>
  <si>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</si>
  <si>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</si>
  <si>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</si>
  <si>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</si>
  <si>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</si>
  <si>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</si>
  <si>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</si>
  <si>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</si>
  <si>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</si>
  <si>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</si>
  <si>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</si>
  <si>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</si>
  <si>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</si>
  <si>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</si>
  <si>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</si>
  <si>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</si>
  <si>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</si>
  <si>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</si>
  <si>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</si>
  <si>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</si>
  <si>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</si>
  <si>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</si>
  <si>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</si>
  <si>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</si>
  <si>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</si>
  <si>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</si>
  <si>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</si>
  <si>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</si>
  <si>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</si>
  <si>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</si>
  <si>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</si>
  <si>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</si>
  <si>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</si>
  <si>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</si>
  <si>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</si>
  <si>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</si>
  <si>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</si>
  <si>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</si>
  <si>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</si>
  <si>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</si>
  <si>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</si>
  <si>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</si>
  <si>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</si>
  <si>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</si>
  <si>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</si>
  <si>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</si>
  <si>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</si>
  <si>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</si>
  <si>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</si>
  <si>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</si>
  <si>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</si>
  <si>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</si>
  <si>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</si>
  <si>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</si>
  <si>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</si>
  <si>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</si>
  <si>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</si>
  <si>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</si>
  <si>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</si>
  <si>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</si>
  <si>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</si>
  <si>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</si>
  <si>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</si>
  <si>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</si>
  <si>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</si>
  <si>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</si>
  <si>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</si>
  <si>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</si>
  <si>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</si>
  <si>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</si>
  <si>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</si>
  <si>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</si>
  <si>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</si>
  <si>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</si>
  <si>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</si>
  <si>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</si>
  <si>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</si>
  <si>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</si>
  <si>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</si>
  <si>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</si>
  <si>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</si>
  <si>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</si>
  <si>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</si>
  <si>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</si>
  <si>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</si>
  <si>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</si>
  <si>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</si>
  <si>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</si>
  <si>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</si>
  <si>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</si>
  <si>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</si>
  <si>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</si>
  <si>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</si>
  <si>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</si>
  <si>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</si>
  <si>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</si>
  <si>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</si>
  <si>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</si>
  <si>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</si>
  <si>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</si>
  <si>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</si>
  <si>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</si>
  <si>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</si>
  <si>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</si>
  <si>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</si>
  <si>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</si>
  <si>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</si>
  <si>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</si>
  <si>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</si>
  <si>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</si>
  <si>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</si>
  <si>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</si>
  <si>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</si>
  <si>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</si>
  <si>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</si>
  <si>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</si>
  <si>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</si>
  <si>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</si>
  <si>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</si>
  <si>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</si>
  <si>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</si>
  <si>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</si>
  <si>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</si>
  <si>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</si>
  <si>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</si>
  <si>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</si>
  <si>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</si>
  <si>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</si>
  <si>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</si>
  <si>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</si>
  <si>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</si>
  <si>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</si>
  <si>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</si>
  <si>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</si>
  <si>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</si>
  <si>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</si>
  <si>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</si>
  <si>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</si>
  <si>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</si>
  <si>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</si>
  <si>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</si>
  <si>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</si>
  <si>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</si>
  <si>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</si>
  <si>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</si>
  <si>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</si>
  <si>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</si>
  <si>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</si>
  <si>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</si>
  <si>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</si>
  <si>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</si>
  <si>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</si>
  <si>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 di 1000</t>
  </si>
  <si>
    <t>500 di 1000</t>
  </si>
  <si>
    <t>900 di 1000</t>
  </si>
  <si>
    <t>1000</t>
  </si>
  <si>
    <t>1 di 500</t>
  </si>
  <si>
    <t>250 di 500</t>
  </si>
  <si>
    <t>400 di 500</t>
  </si>
  <si>
    <t>Testo Libero</t>
  </si>
  <si>
    <t>N O T E</t>
  </si>
  <si>
    <t>Max prot. nr. 9.999</t>
  </si>
  <si>
    <t>Note</t>
  </si>
  <si>
    <t>P. B.</t>
  </si>
  <si>
    <t>Hai dei PROTOCOLLI BLOCCATI nelle date fuori dal periodo di validità del file.</t>
  </si>
  <si>
    <t>Richiedi in qualsiasi momento via mail il tuo codice di proprietà per l' attivazione illimitata.</t>
  </si>
  <si>
    <t>Proprietà</t>
  </si>
  <si>
    <t>Anagrafica CONTRIBUENTE</t>
  </si>
  <si>
    <t>Nome CONTRIBUENTE</t>
  </si>
  <si>
    <t>01234567891</t>
  </si>
  <si>
    <t>……………………..</t>
  </si>
  <si>
    <t>Questo strumento è LIBERAMENTE utilizzabile DA TUTTI. Funziona per TUTTO L' ANNO ma con delle limitazioni.</t>
  </si>
  <si>
    <t>E' una versione LITE. Puoi sbloccare questo file in qualsiasi momento per accedere al suo uso illimitato.</t>
  </si>
  <si>
    <t>Versioni LITE</t>
  </si>
  <si>
    <t>DAL  - Protocollo -  AL</t>
  </si>
  <si>
    <t>Hai dei PROTOCOLLI BLOCCATI per raggiunto numero massimo nelle versioni LITE.</t>
  </si>
  <si>
    <t>convalida Protocollo START</t>
  </si>
  <si>
    <t>convalida Protocollo END</t>
  </si>
  <si>
    <t>[F24 1.3 - LITE.xls]Sezione ERARIO</t>
  </si>
  <si>
    <t>[F24 1.3 - LITE.xlsx]Sezione ERARIO</t>
  </si>
  <si>
    <t>[F24 1.3 - LITE.xlsm]Sezione ERARIO</t>
  </si>
  <si>
    <t>[F24 1.3 - LITE.xls]Sezione Altri Enti Prev.li</t>
  </si>
  <si>
    <t>[F24 1.3 - LITE.xlsx]Sezione Altri Enti Prev.li</t>
  </si>
  <si>
    <t>[F24 1.3 - LITE.xlsm]Sezione Altri Enti Prev.li</t>
  </si>
  <si>
    <t>[F24 1.3 - LITE.xls]Sezione INAIL</t>
  </si>
  <si>
    <t>[F24 1.3 - LITE.xlsx]Sezione INAIL</t>
  </si>
  <si>
    <t>[F24 1.3 - LITE.xlsm]Sezione INAIL</t>
  </si>
  <si>
    <t>[F24 1.3 - LITE.xls]Sezione IMU e trib. locali</t>
  </si>
  <si>
    <t>[F24 1.3 - LITE.xlsx]Sezione IMU e trib. locali</t>
  </si>
  <si>
    <t>[F24 1.3 - LITE.xlsm]Sezione IMU e trib. locali</t>
  </si>
  <si>
    <t>[F24 1.3 - LITE.xls]Sezione REGIONI</t>
  </si>
  <si>
    <t>[F24 1.3 - LITE.xlsx]Sezione REGIONI</t>
  </si>
  <si>
    <t>[F24 1.3 - LITE.xlsm]Sezione REGIONI</t>
  </si>
  <si>
    <t>[F24 1.3 - LITE.xls]Sezione INPS</t>
  </si>
  <si>
    <t>[F24 1.3 - LITE.xlsx]Sezione INPS</t>
  </si>
  <si>
    <t>[F24 1.3 - LITE.xlsm]Sezione INPS</t>
  </si>
  <si>
    <t>Nome File e nome Foglio NON sono modificabili fino ad inserimento del tuo Codice di Proprietà.</t>
  </si>
  <si>
    <t>IT12 A 12345 12345 123456789014</t>
  </si>
  <si>
    <t>IT12 A 12345 12345 123456789013</t>
  </si>
  <si>
    <t>F24 1.3 - LITE per Excel .xlsm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</si>
</sst>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\ @\ "/>
    <numFmt numFmtId="165" formatCode="\ 0\ "/>
    <numFmt numFmtId="166" formatCode="00"/>
    <numFmt numFmtId="167" formatCode="\ #,##0.00\ ;[Red]\ \-\ #,##0.00\ "/>
    <numFmt numFmtId="168" formatCode="&quot;+&quot;\ #,##0.00\ ;[Red]\ \-\ #,##0.00\ "/>
    <numFmt numFmtId="169" formatCode="\ dd/mm/yyyy\ "/>
    <numFmt numFmtId="170" formatCode="00\ "/>
    <numFmt numFmtId="171" formatCode="dd/mm"/>
    <numFmt numFmtId="172" formatCode="0;\-\ 0"/>
    <numFmt numFmtId="173" formatCode="\ #,##0\ "/>
  </numFmts>
  <fonts count="82">
    <font>
      <sz val="10"/>
      <name val="Arial"/>
    </font>
    <font>
      <sz val="10"/>
      <name val="Arial"/>
    </font>
    <font>
      <sz val="10"/>
      <name val="Tahoma"/>
      <family val="2"/>
    </font>
    <font>
      <sz val="10"/>
      <name val="Tahoma"/>
    </font>
    <font>
      <sz val="10"/>
      <color indexed="23"/>
      <name val="Tahoma"/>
      <family val="2"/>
    </font>
    <font>
      <u/>
      <sz val="10"/>
      <color indexed="12"/>
      <name val="Arial"/>
    </font>
    <font>
      <b/>
      <u/>
      <sz val="11"/>
      <color indexed="23"/>
      <name val="Tahoma"/>
      <family val="2"/>
    </font>
    <font>
      <sz val="10"/>
      <color indexed="63"/>
      <name val="Tahoma"/>
      <family val="2"/>
    </font>
    <font>
      <b/>
      <sz val="10"/>
      <color indexed="10"/>
      <name val="Tahoma"/>
      <family val="2"/>
    </font>
    <font>
      <b/>
      <sz val="10"/>
      <name val="Tahoma"/>
      <family val="2"/>
    </font>
    <font>
      <u/>
      <sz val="10"/>
      <color indexed="12"/>
      <name val="Tahoma"/>
      <family val="2"/>
    </font>
    <font>
      <b/>
      <sz val="10"/>
      <color indexed="23"/>
      <name val="Tahoma"/>
      <family val="2"/>
    </font>
    <font>
      <u/>
      <sz val="10"/>
      <color indexed="8"/>
      <name val="Tahoma"/>
      <family val="2"/>
    </font>
    <font>
      <b/>
      <sz val="8"/>
      <color indexed="63"/>
      <name val="Tahoma"/>
      <family val="2"/>
    </font>
    <font>
      <b/>
      <sz val="8"/>
      <color indexed="10"/>
      <name val="Tahoma"/>
      <family val="2"/>
    </font>
    <font>
      <sz val="8"/>
      <name val="Arial"/>
    </font>
    <font>
      <b/>
      <i/>
      <sz val="8"/>
      <color indexed="23"/>
      <name val="Arial"/>
      <family val="2"/>
    </font>
    <font>
      <sz val="8"/>
      <color indexed="23"/>
      <name val="Tahoma"/>
      <family val="2"/>
    </font>
    <font>
      <sz val="8"/>
      <color indexed="10"/>
      <name val="Tahoma"/>
      <family val="2"/>
    </font>
    <font>
      <sz val="11"/>
      <name val="Tahoma"/>
      <family val="2"/>
    </font>
    <font>
      <sz val="10"/>
      <color indexed="8"/>
      <name val="Tahoma"/>
      <family val="2"/>
    </font>
    <font>
      <b/>
      <sz val="10"/>
      <color indexed="8"/>
      <name val="Arial"/>
      <family val="2"/>
    </font>
    <font>
      <b/>
      <sz val="8"/>
      <color indexed="23"/>
      <name val="Tahoma"/>
      <family val="2"/>
    </font>
    <font>
      <sz val="8"/>
      <name val="Tahoma"/>
      <family val="2"/>
    </font>
    <font>
      <b/>
      <sz val="11"/>
      <name val="Arial"/>
      <family val="2"/>
    </font>
    <font>
      <b/>
      <sz val="10"/>
      <name val="Arial"/>
      <family val="2"/>
    </font>
    <font>
      <sz val="8"/>
      <color indexed="23"/>
      <name val="Arial"/>
      <family val="2"/>
    </font>
    <font>
      <b/>
      <sz val="10"/>
      <color indexed="16"/>
      <name val="Arial"/>
      <family val="2"/>
    </font>
    <font>
      <sz val="8"/>
      <color indexed="8"/>
      <name val="Tahoma"/>
      <family val="2"/>
    </font>
    <font>
      <b/>
      <sz val="10"/>
      <color indexed="18"/>
      <name val="Tahoma"/>
      <family val="2"/>
    </font>
    <font>
      <b/>
      <sz val="10"/>
      <color indexed="18"/>
      <name val="Arial"/>
      <family val="2"/>
    </font>
    <font>
      <sz val="8"/>
      <color indexed="63"/>
      <name val="Tahoma"/>
      <family val="2"/>
    </font>
    <font>
      <sz val="8"/>
      <color indexed="10"/>
      <name val="Arial"/>
    </font>
    <font>
      <b/>
      <i/>
      <sz val="8"/>
      <color indexed="10"/>
      <name val="Arial"/>
      <family val="2"/>
    </font>
    <font>
      <i/>
      <sz val="8"/>
      <color indexed="16"/>
      <name val="Arial"/>
      <family val="2"/>
    </font>
    <font>
      <sz val="8"/>
      <color indexed="16"/>
      <name val="Arial"/>
      <family val="2"/>
    </font>
    <font>
      <b/>
      <i/>
      <sz val="11"/>
      <name val="Arial"/>
      <family val="2"/>
    </font>
    <font>
      <b/>
      <i/>
      <sz val="10"/>
      <name val="Arial"/>
      <family val="2"/>
    </font>
    <font>
      <sz val="10"/>
      <color indexed="10"/>
      <name val="Tahoma"/>
      <family val="2"/>
    </font>
    <font>
      <sz val="8"/>
      <color indexed="16"/>
      <name val="Tahoma"/>
      <family val="2"/>
    </font>
    <font>
      <b/>
      <sz val="10"/>
      <color indexed="23"/>
      <name val="Arial"/>
      <family val="2"/>
    </font>
    <font>
      <b/>
      <sz val="8"/>
      <color indexed="8"/>
      <name val="Tahoma"/>
      <family val="2"/>
    </font>
    <font>
      <b/>
      <i/>
      <sz val="10"/>
      <color indexed="10"/>
      <name val="Arial"/>
      <family val="2"/>
    </font>
    <font>
      <u/>
      <sz val="10"/>
      <color indexed="63"/>
      <name val="Tahoma"/>
      <family val="2"/>
    </font>
    <font>
      <b/>
      <sz val="8"/>
      <color indexed="10"/>
      <name val="Arial"/>
      <family val="2"/>
    </font>
    <font>
      <u/>
      <sz val="8"/>
      <color indexed="23"/>
      <name val="Tahoma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11"/>
      <color indexed="10"/>
      <name val="Tahoma"/>
      <family val="2"/>
    </font>
    <font>
      <sz val="11"/>
      <color indexed="18"/>
      <name val="Tahoma"/>
      <family val="2"/>
    </font>
    <font>
      <i/>
      <sz val="10"/>
      <color indexed="63"/>
      <name val="Corbel"/>
      <family val="2"/>
    </font>
    <font>
      <i/>
      <sz val="10"/>
      <color indexed="23"/>
      <name val="Corbel"/>
      <family val="2"/>
    </font>
    <font>
      <sz val="11"/>
      <color indexed="23"/>
      <name val="Tahoma"/>
      <family val="2"/>
    </font>
    <font>
      <sz val="11"/>
      <color indexed="63"/>
      <name val="Tahoma"/>
      <family val="2"/>
    </font>
    <font>
      <u/>
      <sz val="10"/>
      <color indexed="18"/>
      <name val="Tahoma"/>
      <family val="2"/>
    </font>
    <font>
      <i/>
      <u/>
      <sz val="11"/>
      <color indexed="10"/>
      <name val="Corbel"/>
      <family val="2"/>
    </font>
    <font>
      <i/>
      <u/>
      <sz val="11"/>
      <color indexed="63"/>
      <name val="Corbel"/>
      <family val="2"/>
    </font>
    <font>
      <u/>
      <sz val="8"/>
      <color indexed="18"/>
      <name val="Tahoma"/>
      <family val="2"/>
    </font>
    <font>
      <sz val="10"/>
      <color indexed="16"/>
      <name val="Tahoma"/>
      <family val="2"/>
    </font>
    <font>
      <sz val="11"/>
      <color indexed="9"/>
      <name val="Tahoma"/>
      <family val="2"/>
    </font>
    <font>
      <i/>
      <u/>
      <sz val="11"/>
      <color indexed="9"/>
      <name val="Corbel"/>
      <family val="2"/>
    </font>
    <font>
      <sz val="10"/>
      <color indexed="9"/>
      <name val="Tahoma"/>
      <family val="2"/>
    </font>
    <font>
      <i/>
      <sz val="11"/>
      <color indexed="9"/>
      <name val="Corbel"/>
      <family val="2"/>
    </font>
    <font>
      <u/>
      <sz val="11"/>
      <color indexed="63"/>
      <name val="Tahoma"/>
      <family val="2"/>
    </font>
    <font>
      <i/>
      <sz val="11"/>
      <color indexed="23"/>
      <name val="Corbel"/>
      <family val="2"/>
    </font>
    <font>
      <sz val="11"/>
      <color indexed="16"/>
      <name val="Tahoma"/>
      <family val="2"/>
    </font>
    <font>
      <u/>
      <sz val="11"/>
      <color indexed="23"/>
      <name val="Tahoma"/>
      <family val="2"/>
    </font>
    <font>
      <sz val="11"/>
      <name val="Tahoma"/>
    </font>
    <font>
      <i/>
      <u/>
      <sz val="10"/>
      <color indexed="10"/>
      <name val="Corbel"/>
      <family val="2"/>
    </font>
    <font>
      <u/>
      <sz val="8"/>
      <color indexed="63"/>
      <name val="Tahoma"/>
      <family val="2"/>
    </font>
    <font>
      <sz val="9"/>
      <color indexed="23"/>
      <name val="Tahoma"/>
      <family val="2"/>
    </font>
    <font>
      <sz val="11"/>
      <color indexed="8"/>
      <name val="Tahoma"/>
      <family val="2"/>
    </font>
    <font>
      <b/>
      <i/>
      <sz val="12"/>
      <color indexed="8"/>
      <name val="Arial"/>
      <family val="2"/>
    </font>
    <font>
      <i/>
      <sz val="8"/>
      <color indexed="23"/>
      <name val="Tahoma"/>
      <family val="2"/>
    </font>
    <font>
      <i/>
      <sz val="10"/>
      <name val="Tahoma"/>
      <family val="2"/>
    </font>
    <font>
      <sz val="10"/>
      <color indexed="18"/>
      <name val="Tahoma"/>
      <family val="2"/>
    </font>
    <font>
      <sz val="10"/>
      <color indexed="10"/>
      <name val="Tahoma"/>
    </font>
    <font>
      <sz val="10"/>
      <color indexed="53"/>
      <name val="Tahoma"/>
      <family val="2"/>
    </font>
    <font>
      <sz val="10"/>
      <color indexed="9"/>
      <name val="Arial"/>
    </font>
    <font>
      <sz val="8"/>
      <color indexed="9"/>
      <name val="Tahoma"/>
      <family val="2"/>
    </font>
    <font>
      <sz val="12"/>
      <color indexed="9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 style="hair">
        <color indexed="23"/>
      </left>
      <right/>
      <top style="thin">
        <color indexed="23"/>
      </top>
      <bottom/>
      <diagonal/>
    </border>
    <border>
      <left style="hair">
        <color indexed="23"/>
      </left>
      <right/>
      <top/>
      <bottom style="thin">
        <color indexed="23"/>
      </bottom>
      <diagonal/>
    </border>
    <border>
      <left style="hair">
        <color indexed="23"/>
      </left>
      <right style="thin">
        <color indexed="23"/>
      </right>
      <top style="thin">
        <color indexed="23"/>
      </top>
      <bottom/>
      <diagonal/>
    </border>
    <border>
      <left/>
      <right/>
      <top/>
      <bottom style="thin">
        <color indexed="23"/>
      </bottom>
      <diagonal/>
    </border>
    <border>
      <left style="thin">
        <color indexed="23"/>
      </left>
      <right style="hair">
        <color indexed="23"/>
      </right>
      <top style="thin">
        <color indexed="23"/>
      </top>
      <bottom/>
      <diagonal/>
    </border>
    <border>
      <left style="hair">
        <color indexed="23"/>
      </left>
      <right style="hair">
        <color indexed="23"/>
      </right>
      <top style="thin">
        <color indexed="23"/>
      </top>
      <bottom/>
      <diagonal/>
    </border>
    <border>
      <left style="hair">
        <color indexed="23"/>
      </left>
      <right style="hair">
        <color indexed="23"/>
      </right>
      <top/>
      <bottom style="thin">
        <color indexed="23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hair">
        <color indexed="23"/>
      </left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hair">
        <color indexed="23"/>
      </right>
      <top style="thin">
        <color indexed="23"/>
      </top>
      <bottom style="hair">
        <color indexed="23"/>
      </bottom>
      <diagonal/>
    </border>
    <border>
      <left/>
      <right style="hair">
        <color indexed="23"/>
      </right>
      <top style="thin">
        <color indexed="23"/>
      </top>
      <bottom style="hair">
        <color indexed="23"/>
      </bottom>
      <diagonal/>
    </border>
    <border>
      <left style="thin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/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23"/>
      </left>
      <right style="hair">
        <color indexed="23"/>
      </right>
      <top style="hair">
        <color indexed="23"/>
      </top>
      <bottom style="thin">
        <color indexed="23"/>
      </bottom>
      <diagonal/>
    </border>
    <border>
      <left/>
      <right style="hair">
        <color indexed="23"/>
      </right>
      <top style="hair">
        <color indexed="23"/>
      </top>
      <bottom style="thin">
        <color indexed="23"/>
      </bottom>
      <diagonal/>
    </border>
    <border>
      <left style="hair">
        <color indexed="23"/>
      </left>
      <right/>
      <top/>
      <bottom/>
      <diagonal/>
    </border>
    <border>
      <left style="thin">
        <color indexed="23"/>
      </left>
      <right style="hair">
        <color indexed="23"/>
      </right>
      <top/>
      <bottom style="thin">
        <color indexed="23"/>
      </bottom>
      <diagonal/>
    </border>
    <border>
      <left style="hair">
        <color indexed="23"/>
      </left>
      <right/>
      <top style="hair">
        <color indexed="23"/>
      </top>
      <bottom style="thin">
        <color indexed="23"/>
      </bottom>
      <diagonal/>
    </border>
    <border>
      <left/>
      <right/>
      <top style="hair">
        <color indexed="23"/>
      </top>
      <bottom style="thin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thin">
        <color indexed="23"/>
      </bottom>
      <diagonal/>
    </border>
    <border>
      <left style="hair">
        <color indexed="23"/>
      </left>
      <right style="hair">
        <color indexed="23"/>
      </right>
      <top/>
      <bottom/>
      <diagonal/>
    </border>
    <border>
      <left style="thin">
        <color indexed="23"/>
      </left>
      <right/>
      <top style="hair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hair">
        <color indexed="23"/>
      </top>
      <bottom style="thin">
        <color indexed="23"/>
      </bottom>
      <diagonal/>
    </border>
    <border>
      <left style="hair">
        <color indexed="23"/>
      </left>
      <right style="thin">
        <color indexed="23"/>
      </right>
      <top style="hair">
        <color indexed="23"/>
      </top>
      <bottom style="thin">
        <color indexed="23"/>
      </bottom>
      <diagonal/>
    </border>
    <border>
      <left/>
      <right style="hair">
        <color indexed="23"/>
      </right>
      <top/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 style="hair">
        <color indexed="23"/>
      </right>
      <top/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/>
      <bottom/>
      <diagonal/>
    </border>
    <border>
      <left style="thin">
        <color indexed="23"/>
      </left>
      <right/>
      <top/>
      <bottom style="hair">
        <color indexed="23"/>
      </bottom>
      <diagonal/>
    </border>
    <border>
      <left/>
      <right/>
      <top/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/>
      <diagonal/>
    </border>
    <border>
      <left style="thin">
        <color indexed="16"/>
      </left>
      <right style="thin">
        <color indexed="16"/>
      </right>
      <top/>
      <bottom style="thin">
        <color indexed="16"/>
      </bottom>
      <diagonal/>
    </border>
    <border>
      <left/>
      <right/>
      <top style="thin">
        <color indexed="16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hair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23"/>
      </left>
      <right style="thin">
        <color indexed="23"/>
      </right>
      <top/>
      <bottom style="hair">
        <color indexed="23"/>
      </bottom>
      <diagonal/>
    </border>
    <border>
      <left style="thin">
        <color indexed="23"/>
      </left>
      <right style="hair">
        <color indexed="23"/>
      </right>
      <top/>
      <bottom style="hair">
        <color indexed="23"/>
      </bottom>
      <diagonal/>
    </border>
    <border>
      <left style="hair">
        <color indexed="23"/>
      </left>
      <right/>
      <top/>
      <bottom style="hair">
        <color indexed="23"/>
      </bottom>
      <diagonal/>
    </border>
    <border>
      <left style="hair">
        <color indexed="23"/>
      </left>
      <right style="hair">
        <color indexed="23"/>
      </right>
      <top/>
      <bottom style="hair">
        <color indexed="23"/>
      </bottom>
      <diagonal/>
    </border>
    <border>
      <left/>
      <right style="hair">
        <color indexed="23"/>
      </right>
      <top/>
      <bottom style="hair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hair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 style="thin">
        <color indexed="23"/>
      </right>
      <top/>
      <bottom style="hair">
        <color indexed="23"/>
      </bottom>
      <diagonal/>
    </border>
    <border>
      <left style="hair">
        <color indexed="23"/>
      </left>
      <right style="thin">
        <color indexed="23"/>
      </right>
      <top style="thin">
        <color indexed="23"/>
      </top>
      <bottom style="hair">
        <color indexed="23"/>
      </bottom>
      <diagonal/>
    </border>
    <border>
      <left style="hair">
        <color indexed="23"/>
      </left>
      <right style="thin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thin">
        <color indexed="23"/>
      </top>
      <bottom style="hair">
        <color indexed="23"/>
      </bottom>
      <diagonal/>
    </border>
    <border>
      <left style="thin">
        <color indexed="23"/>
      </left>
      <right style="thin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/>
      <top style="hair">
        <color indexed="23"/>
      </top>
      <bottom style="hair">
        <color indexed="23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/>
      <right/>
      <top style="hair">
        <color indexed="23"/>
      </top>
      <bottom/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6"/>
      </left>
      <right/>
      <top style="thin">
        <color indexed="16"/>
      </top>
      <bottom style="thin">
        <color indexed="16"/>
      </bottom>
      <diagonal/>
    </border>
    <border>
      <left/>
      <right/>
      <top style="thin">
        <color indexed="16"/>
      </top>
      <bottom style="thin">
        <color indexed="16"/>
      </bottom>
      <diagonal/>
    </border>
    <border>
      <left/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indexed="23"/>
      </top>
      <bottom style="hair">
        <color indexed="23"/>
      </bottom>
      <diagonal/>
    </border>
    <border>
      <left style="hair">
        <color indexed="23"/>
      </left>
      <right/>
      <top style="thin">
        <color indexed="23"/>
      </top>
      <bottom style="hair">
        <color indexed="23"/>
      </bottom>
      <diagonal/>
    </border>
  </borders>
  <cellStyleXfs count="5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3" fillId="0" borderId="0"/>
  </cellStyleXfs>
  <cellXfs count="570">
    <xf numFmtId="0" fontId="0" fillId="0" borderId="0" xfId="0"/>
    <xf numFmtId="0" fontId="2" fillId="2" borderId="0" xfId="0" applyFont="1" applyFill="1" applyAlignment="1" applyProtection="1">
      <alignment vertical="center"/>
      <protection hidden="1"/>
    </xf>
    <xf numFmtId="0" fontId="0" fillId="0" borderId="0" xfId="0" applyProtection="1">
      <protection hidden="1"/>
    </xf>
    <xf numFmtId="0" fontId="6" fillId="2" borderId="0" xfId="4" applyFont="1" applyFill="1" applyAlignment="1" applyProtection="1">
      <alignment vertical="top"/>
      <protection hidden="1"/>
    </xf>
    <xf numFmtId="0" fontId="7" fillId="2" borderId="0" xfId="0" applyFont="1" applyFill="1" applyAlignment="1" applyProtection="1">
      <protection hidden="1"/>
    </xf>
    <xf numFmtId="0" fontId="0" fillId="2" borderId="0" xfId="0" applyFill="1" applyProtection="1">
      <protection hidden="1"/>
    </xf>
    <xf numFmtId="0" fontId="2" fillId="2" borderId="0" xfId="0" applyFont="1" applyFill="1" applyAlignment="1" applyProtection="1">
      <alignment vertical="top"/>
      <protection hidden="1"/>
    </xf>
    <xf numFmtId="0" fontId="2" fillId="2" borderId="0" xfId="0" applyFont="1" applyFill="1" applyProtection="1">
      <protection hidden="1"/>
    </xf>
    <xf numFmtId="0" fontId="19" fillId="2" borderId="0" xfId="4" applyFont="1" applyFill="1" applyAlignment="1" applyProtection="1">
      <protection hidden="1"/>
    </xf>
    <xf numFmtId="0" fontId="2" fillId="0" borderId="0" xfId="0" applyFont="1" applyProtection="1">
      <protection hidden="1"/>
    </xf>
    <xf numFmtId="0" fontId="23" fillId="2" borderId="0" xfId="0" applyFont="1" applyFill="1" applyAlignment="1" applyProtection="1">
      <protection hidden="1"/>
    </xf>
    <xf numFmtId="0" fontId="11" fillId="2" borderId="0" xfId="0" applyFont="1" applyFill="1" applyAlignment="1" applyProtection="1">
      <alignment vertical="center"/>
      <protection hidden="1"/>
    </xf>
    <xf numFmtId="165" fontId="16" fillId="2" borderId="0" xfId="0" applyNumberFormat="1" applyFont="1" applyFill="1" applyAlignment="1" applyProtection="1">
      <alignment vertical="center"/>
      <protection hidden="1"/>
    </xf>
    <xf numFmtId="0" fontId="2" fillId="2" borderId="1" xfId="0" applyFont="1" applyFill="1" applyBorder="1" applyAlignment="1" applyProtection="1">
      <alignment horizontal="center"/>
      <protection hidden="1"/>
    </xf>
    <xf numFmtId="0" fontId="2" fillId="2" borderId="2" xfId="0" applyFont="1" applyFill="1" applyBorder="1" applyAlignment="1" applyProtection="1">
      <alignment horizontal="center"/>
      <protection hidden="1"/>
    </xf>
    <xf numFmtId="0" fontId="17" fillId="2" borderId="0" xfId="0" applyFont="1" applyFill="1" applyAlignment="1" applyProtection="1">
      <alignment horizontal="center"/>
      <protection hidden="1"/>
    </xf>
    <xf numFmtId="0" fontId="17" fillId="2" borderId="0" xfId="0" applyFont="1" applyFill="1" applyAlignment="1" applyProtection="1">
      <alignment vertical="center"/>
      <protection hidden="1"/>
    </xf>
    <xf numFmtId="0" fontId="17" fillId="2" borderId="0" xfId="0" applyFont="1" applyFill="1" applyAlignment="1" applyProtection="1">
      <alignment horizontal="center" vertical="center"/>
      <protection hidden="1"/>
    </xf>
    <xf numFmtId="0" fontId="23" fillId="2" borderId="0" xfId="0" applyFont="1" applyFill="1" applyBorder="1" applyAlignment="1" applyProtection="1">
      <protection hidden="1"/>
    </xf>
    <xf numFmtId="0" fontId="16" fillId="2" borderId="0" xfId="0" applyFont="1" applyFill="1" applyAlignment="1" applyProtection="1">
      <alignment horizontal="left" vertical="center"/>
      <protection hidden="1"/>
    </xf>
    <xf numFmtId="164" fontId="29" fillId="2" borderId="0" xfId="0" applyNumberFormat="1" applyFont="1" applyFill="1" applyAlignment="1" applyProtection="1">
      <alignment vertical="center"/>
      <protection hidden="1"/>
    </xf>
    <xf numFmtId="0" fontId="0" fillId="2" borderId="0" xfId="0" applyFill="1" applyBorder="1" applyProtection="1">
      <protection hidden="1"/>
    </xf>
    <xf numFmtId="0" fontId="0" fillId="0" borderId="0" xfId="0" applyBorder="1" applyProtection="1">
      <protection hidden="1"/>
    </xf>
    <xf numFmtId="0" fontId="2" fillId="2" borderId="0" xfId="0" applyFont="1" applyFill="1" applyAlignment="1" applyProtection="1">
      <alignment horizontal="left" vertical="top"/>
      <protection hidden="1"/>
    </xf>
    <xf numFmtId="0" fontId="2" fillId="2" borderId="0" xfId="0" applyFont="1" applyFill="1" applyBorder="1" applyProtection="1">
      <protection hidden="1"/>
    </xf>
    <xf numFmtId="0" fontId="17" fillId="2" borderId="0" xfId="0" applyFont="1" applyFill="1" applyBorder="1" applyAlignment="1" applyProtection="1">
      <alignment horizontal="center"/>
      <protection hidden="1"/>
    </xf>
    <xf numFmtId="164" fontId="31" fillId="2" borderId="0" xfId="0" applyNumberFormat="1" applyFont="1" applyFill="1" applyAlignment="1" applyProtection="1">
      <protection hidden="1"/>
    </xf>
    <xf numFmtId="0" fontId="26" fillId="2" borderId="0" xfId="0" applyNumberFormat="1" applyFont="1" applyFill="1" applyBorder="1" applyAlignment="1" applyProtection="1">
      <alignment vertical="center"/>
      <protection hidden="1"/>
    </xf>
    <xf numFmtId="0" fontId="25" fillId="2" borderId="0" xfId="0" applyFont="1" applyFill="1" applyBorder="1" applyAlignment="1" applyProtection="1">
      <alignment horizontal="center"/>
      <protection hidden="1"/>
    </xf>
    <xf numFmtId="0" fontId="25" fillId="2" borderId="0" xfId="0" applyFon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protection hidden="1"/>
    </xf>
    <xf numFmtId="0" fontId="2" fillId="2" borderId="0" xfId="0" applyFont="1" applyFill="1" applyAlignment="1" applyProtection="1">
      <protection hidden="1"/>
    </xf>
    <xf numFmtId="0" fontId="8" fillId="2" borderId="0" xfId="0" applyNumberFormat="1" applyFont="1" applyFill="1" applyAlignment="1" applyProtection="1">
      <alignment vertical="center"/>
      <protection hidden="1"/>
    </xf>
    <xf numFmtId="0" fontId="28" fillId="3" borderId="3" xfId="0" applyFont="1" applyFill="1" applyBorder="1" applyAlignment="1" applyProtection="1">
      <alignment horizontal="center"/>
      <protection hidden="1"/>
    </xf>
    <xf numFmtId="0" fontId="28" fillId="3" borderId="4" xfId="0" applyFont="1" applyFill="1" applyBorder="1" applyAlignment="1" applyProtection="1">
      <alignment horizontal="center" vertical="top"/>
      <protection hidden="1"/>
    </xf>
    <xf numFmtId="0" fontId="9" fillId="2" borderId="0" xfId="0" applyFont="1" applyFill="1" applyAlignment="1" applyProtection="1">
      <alignment horizontal="left"/>
      <protection hidden="1"/>
    </xf>
    <xf numFmtId="0" fontId="2" fillId="2" borderId="5" xfId="0" applyFont="1" applyFill="1" applyBorder="1" applyProtection="1">
      <protection hidden="1"/>
    </xf>
    <xf numFmtId="0" fontId="29" fillId="2" borderId="0" xfId="0" applyNumberFormat="1" applyFont="1" applyFill="1" applyAlignment="1" applyProtection="1">
      <protection hidden="1"/>
    </xf>
    <xf numFmtId="164" fontId="17" fillId="2" borderId="0" xfId="0" applyNumberFormat="1" applyFont="1" applyFill="1" applyBorder="1" applyAlignment="1" applyProtection="1">
      <alignment vertical="top"/>
      <protection hidden="1"/>
    </xf>
    <xf numFmtId="164" fontId="17" fillId="2" borderId="0" xfId="0" applyNumberFormat="1" applyFont="1" applyFill="1" applyBorder="1" applyAlignment="1" applyProtection="1">
      <alignment horizontal="center" vertical="center"/>
      <protection hidden="1"/>
    </xf>
    <xf numFmtId="0" fontId="17" fillId="2" borderId="1" xfId="0" applyFont="1" applyFill="1" applyBorder="1" applyAlignment="1" applyProtection="1">
      <alignment horizontal="left" indent="1"/>
      <protection hidden="1"/>
    </xf>
    <xf numFmtId="0" fontId="2" fillId="2" borderId="2" xfId="0" applyFont="1" applyFill="1" applyBorder="1" applyProtection="1">
      <protection hidden="1"/>
    </xf>
    <xf numFmtId="0" fontId="2" fillId="2" borderId="6" xfId="0" applyFont="1" applyFill="1" applyBorder="1" applyProtection="1">
      <protection hidden="1"/>
    </xf>
    <xf numFmtId="0" fontId="2" fillId="2" borderId="7" xfId="0" applyFont="1" applyFill="1" applyBorder="1" applyAlignment="1" applyProtection="1">
      <protection hidden="1"/>
    </xf>
    <xf numFmtId="0" fontId="28" fillId="3" borderId="8" xfId="0" applyFont="1" applyFill="1" applyBorder="1" applyAlignment="1" applyProtection="1">
      <alignment horizontal="center"/>
      <protection hidden="1"/>
    </xf>
    <xf numFmtId="0" fontId="28" fillId="3" borderId="9" xfId="0" applyFont="1" applyFill="1" applyBorder="1" applyAlignment="1" applyProtection="1">
      <alignment horizontal="center" vertical="top"/>
      <protection hidden="1"/>
    </xf>
    <xf numFmtId="0" fontId="2" fillId="4" borderId="1" xfId="0" applyFont="1" applyFill="1" applyBorder="1" applyProtection="1">
      <protection hidden="1"/>
    </xf>
    <xf numFmtId="165" fontId="27" fillId="4" borderId="10" xfId="0" applyNumberFormat="1" applyFont="1" applyFill="1" applyBorder="1" applyAlignment="1" applyProtection="1">
      <alignment vertical="center"/>
      <protection hidden="1"/>
    </xf>
    <xf numFmtId="169" fontId="40" fillId="2" borderId="11" xfId="0" applyNumberFormat="1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protection hidden="1"/>
    </xf>
    <xf numFmtId="0" fontId="17" fillId="2" borderId="1" xfId="0" applyFont="1" applyFill="1" applyBorder="1" applyAlignment="1" applyProtection="1">
      <alignment horizontal="center"/>
      <protection hidden="1"/>
    </xf>
    <xf numFmtId="0" fontId="17" fillId="2" borderId="10" xfId="0" applyFont="1" applyFill="1" applyBorder="1" applyAlignment="1" applyProtection="1">
      <alignment horizontal="center" vertical="top"/>
      <protection hidden="1"/>
    </xf>
    <xf numFmtId="164" fontId="17" fillId="2" borderId="6" xfId="0" applyNumberFormat="1" applyFont="1" applyFill="1" applyBorder="1" applyAlignment="1" applyProtection="1">
      <alignment horizontal="center" vertical="center"/>
      <protection hidden="1"/>
    </xf>
    <xf numFmtId="164" fontId="17" fillId="2" borderId="12" xfId="0" applyNumberFormat="1" applyFont="1" applyFill="1" applyBorder="1" applyAlignment="1" applyProtection="1">
      <alignment horizontal="center" vertical="center"/>
      <protection hidden="1"/>
    </xf>
    <xf numFmtId="0" fontId="17" fillId="2" borderId="3" xfId="0" applyFont="1" applyFill="1" applyBorder="1" applyAlignment="1" applyProtection="1">
      <alignment horizontal="center"/>
      <protection hidden="1"/>
    </xf>
    <xf numFmtId="0" fontId="17" fillId="2" borderId="4" xfId="0" applyFont="1" applyFill="1" applyBorder="1" applyAlignment="1" applyProtection="1">
      <alignment horizontal="center" vertical="top"/>
      <protection hidden="1"/>
    </xf>
    <xf numFmtId="0" fontId="17" fillId="2" borderId="5" xfId="0" applyFont="1" applyFill="1" applyBorder="1" applyAlignment="1" applyProtection="1">
      <alignment horizontal="center"/>
      <protection hidden="1"/>
    </xf>
    <xf numFmtId="0" fontId="17" fillId="2" borderId="11" xfId="0" applyFont="1" applyFill="1" applyBorder="1" applyAlignment="1" applyProtection="1">
      <alignment horizontal="center" vertical="top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17" fillId="2" borderId="6" xfId="0" applyNumberFormat="1" applyFont="1" applyFill="1" applyBorder="1" applyAlignment="1" applyProtection="1">
      <alignment horizontal="center"/>
      <protection hidden="1"/>
    </xf>
    <xf numFmtId="0" fontId="28" fillId="2" borderId="10" xfId="0" applyFon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left" indent="1"/>
      <protection hidden="1"/>
    </xf>
    <xf numFmtId="0" fontId="17" fillId="2" borderId="0" xfId="0" applyFont="1" applyFill="1" applyAlignment="1" applyProtection="1">
      <alignment horizontal="right" vertical="center"/>
      <protection hidden="1"/>
    </xf>
    <xf numFmtId="0" fontId="28" fillId="3" borderId="13" xfId="0" applyFont="1" applyFill="1" applyBorder="1" applyAlignment="1" applyProtection="1">
      <alignment horizontal="center"/>
      <protection hidden="1"/>
    </xf>
    <xf numFmtId="0" fontId="28" fillId="3" borderId="14" xfId="0" applyFont="1" applyFill="1" applyBorder="1" applyAlignment="1" applyProtection="1">
      <alignment horizontal="center" vertical="top"/>
      <protection hidden="1"/>
    </xf>
    <xf numFmtId="165" fontId="26" fillId="2" borderId="0" xfId="0" applyNumberFormat="1" applyFont="1" applyFill="1" applyAlignment="1" applyProtection="1">
      <alignment horizontal="center" vertical="center"/>
      <protection hidden="1"/>
    </xf>
    <xf numFmtId="0" fontId="0" fillId="2" borderId="0" xfId="0" applyNumberFormat="1" applyFill="1" applyBorder="1" applyProtection="1"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0" fillId="2" borderId="6" xfId="0" applyFill="1" applyBorder="1" applyProtection="1">
      <protection hidden="1"/>
    </xf>
    <xf numFmtId="0" fontId="17" fillId="0" borderId="0" xfId="0" applyFont="1" applyAlignment="1" applyProtection="1">
      <alignment horizontal="right"/>
      <protection hidden="1"/>
    </xf>
    <xf numFmtId="164" fontId="2" fillId="2" borderId="15" xfId="0" applyNumberFormat="1" applyFont="1" applyFill="1" applyBorder="1" applyAlignment="1" applyProtection="1">
      <alignment vertical="center"/>
      <protection locked="0"/>
    </xf>
    <xf numFmtId="164" fontId="2" fillId="2" borderId="16" xfId="0" applyNumberFormat="1" applyFont="1" applyFill="1" applyBorder="1" applyAlignment="1" applyProtection="1">
      <alignment vertical="center"/>
      <protection locked="0"/>
    </xf>
    <xf numFmtId="164" fontId="2" fillId="2" borderId="16" xfId="0" applyNumberFormat="1" applyFont="1" applyFill="1" applyBorder="1" applyAlignment="1" applyProtection="1">
      <alignment horizontal="center" vertical="center"/>
      <protection locked="0"/>
    </xf>
    <xf numFmtId="164" fontId="2" fillId="2" borderId="17" xfId="0" applyNumberFormat="1" applyFont="1" applyFill="1" applyBorder="1" applyAlignment="1" applyProtection="1">
      <alignment vertical="center"/>
      <protection locked="0"/>
    </xf>
    <xf numFmtId="164" fontId="2" fillId="2" borderId="18" xfId="0" applyNumberFormat="1" applyFont="1" applyFill="1" applyBorder="1" applyAlignment="1" applyProtection="1">
      <alignment vertical="center"/>
      <protection locked="0"/>
    </xf>
    <xf numFmtId="164" fontId="2" fillId="2" borderId="18" xfId="0" applyNumberFormat="1" applyFont="1" applyFill="1" applyBorder="1" applyAlignment="1" applyProtection="1">
      <alignment horizontal="center" vertical="center"/>
      <protection locked="0"/>
    </xf>
    <xf numFmtId="164" fontId="2" fillId="2" borderId="19" xfId="0" applyNumberFormat="1" applyFont="1" applyFill="1" applyBorder="1" applyAlignment="1" applyProtection="1">
      <alignment vertical="center"/>
      <protection locked="0"/>
    </xf>
    <xf numFmtId="164" fontId="2" fillId="2" borderId="20" xfId="0" applyNumberFormat="1" applyFont="1" applyFill="1" applyBorder="1" applyAlignment="1" applyProtection="1">
      <alignment vertical="center"/>
      <protection locked="0"/>
    </xf>
    <xf numFmtId="164" fontId="2" fillId="2" borderId="20" xfId="0" applyNumberFormat="1" applyFont="1" applyFill="1" applyBorder="1" applyAlignment="1" applyProtection="1">
      <alignment horizontal="center" vertical="center"/>
      <protection locked="0"/>
    </xf>
    <xf numFmtId="0" fontId="39" fillId="2" borderId="0" xfId="0" applyFont="1" applyFill="1" applyAlignment="1" applyProtection="1">
      <alignment horizontal="center" vertical="top"/>
      <protection hidden="1"/>
    </xf>
    <xf numFmtId="0" fontId="31" fillId="2" borderId="0" xfId="0" applyNumberFormat="1" applyFont="1" applyFill="1" applyAlignment="1" applyProtection="1">
      <protection hidden="1"/>
    </xf>
    <xf numFmtId="0" fontId="23" fillId="2" borderId="0" xfId="0" applyFont="1" applyFill="1" applyAlignment="1" applyProtection="1">
      <alignment horizontal="center" vertical="center"/>
      <protection locked="0"/>
    </xf>
    <xf numFmtId="0" fontId="14" fillId="2" borderId="0" xfId="0" applyNumberFormat="1" applyFont="1" applyFill="1" applyBorder="1" applyAlignment="1" applyProtection="1">
      <alignment vertical="center"/>
      <protection hidden="1"/>
    </xf>
    <xf numFmtId="14" fontId="32" fillId="2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/>
    <xf numFmtId="0" fontId="2" fillId="0" borderId="0" xfId="0" applyFont="1"/>
    <xf numFmtId="0" fontId="23" fillId="2" borderId="0" xfId="0" applyFont="1" applyFill="1" applyBorder="1" applyAlignment="1"/>
    <xf numFmtId="0" fontId="2" fillId="2" borderId="0" xfId="0" applyFont="1" applyFill="1" applyBorder="1"/>
    <xf numFmtId="164" fontId="17" fillId="2" borderId="0" xfId="0" applyNumberFormat="1" applyFont="1" applyFill="1" applyBorder="1" applyAlignment="1">
      <alignment horizontal="right"/>
    </xf>
    <xf numFmtId="164" fontId="25" fillId="2" borderId="0" xfId="0" applyNumberFormat="1" applyFont="1" applyFill="1" applyBorder="1" applyAlignment="1">
      <alignment vertical="center"/>
    </xf>
    <xf numFmtId="164" fontId="17" fillId="2" borderId="0" xfId="0" applyNumberFormat="1" applyFont="1" applyFill="1" applyBorder="1" applyAlignment="1">
      <alignment horizontal="center" vertical="top"/>
    </xf>
    <xf numFmtId="164" fontId="17" fillId="2" borderId="0" xfId="0" applyNumberFormat="1" applyFont="1" applyFill="1" applyBorder="1" applyAlignment="1">
      <alignment vertical="center"/>
    </xf>
    <xf numFmtId="0" fontId="26" fillId="2" borderId="0" xfId="0" applyNumberFormat="1" applyFont="1" applyFill="1" applyBorder="1" applyAlignment="1">
      <alignment horizontal="right" vertical="center"/>
    </xf>
    <xf numFmtId="0" fontId="21" fillId="2" borderId="0" xfId="0" applyNumberFormat="1" applyFont="1" applyFill="1" applyBorder="1" applyAlignment="1">
      <alignment horizontal="center" vertical="center"/>
    </xf>
    <xf numFmtId="0" fontId="17" fillId="2" borderId="0" xfId="0" applyNumberFormat="1" applyFont="1" applyFill="1" applyBorder="1" applyAlignment="1">
      <alignment vertical="top"/>
    </xf>
    <xf numFmtId="164" fontId="25" fillId="2" borderId="21" xfId="0" applyNumberFormat="1" applyFont="1" applyFill="1" applyBorder="1" applyAlignment="1">
      <alignment vertical="center"/>
    </xf>
    <xf numFmtId="164" fontId="34" fillId="2" borderId="0" xfId="0" applyNumberFormat="1" applyFont="1" applyFill="1" applyBorder="1" applyAlignment="1">
      <alignment vertical="top"/>
    </xf>
    <xf numFmtId="164" fontId="35" fillId="2" borderId="0" xfId="0" applyNumberFormat="1" applyFont="1" applyFill="1" applyBorder="1" applyAlignment="1">
      <alignment vertical="center"/>
    </xf>
    <xf numFmtId="0" fontId="28" fillId="3" borderId="7" xfId="0" applyFont="1" applyFill="1" applyBorder="1" applyAlignment="1" applyProtection="1">
      <alignment horizontal="center"/>
      <protection hidden="1"/>
    </xf>
    <xf numFmtId="0" fontId="28" fillId="3" borderId="22" xfId="0" applyFont="1" applyFill="1" applyBorder="1" applyAlignment="1" applyProtection="1">
      <alignment horizontal="center" vertical="top"/>
      <protection hidden="1"/>
    </xf>
    <xf numFmtId="164" fontId="28" fillId="3" borderId="23" xfId="0" applyNumberFormat="1" applyFont="1" applyFill="1" applyBorder="1" applyAlignment="1" applyProtection="1">
      <alignment horizontal="right" vertical="center"/>
      <protection hidden="1"/>
    </xf>
    <xf numFmtId="0" fontId="28" fillId="3" borderId="24" xfId="0" applyFont="1" applyFill="1" applyBorder="1" applyAlignment="1" applyProtection="1">
      <alignment horizontal="left" vertical="center"/>
      <protection hidden="1"/>
    </xf>
    <xf numFmtId="0" fontId="2" fillId="2" borderId="0" xfId="0" applyFont="1" applyFill="1" applyBorder="1" applyAlignment="1" applyProtection="1">
      <alignment horizontal="right"/>
      <protection hidden="1"/>
    </xf>
    <xf numFmtId="0" fontId="2" fillId="2" borderId="0" xfId="0" applyFont="1" applyFill="1" applyBorder="1" applyAlignment="1" applyProtection="1">
      <protection hidden="1"/>
    </xf>
    <xf numFmtId="0" fontId="2" fillId="2" borderId="21" xfId="0" applyFont="1" applyFill="1" applyBorder="1" applyAlignment="1" applyProtection="1">
      <protection hidden="1"/>
    </xf>
    <xf numFmtId="0" fontId="2" fillId="2" borderId="19" xfId="0" applyFont="1" applyFill="1" applyBorder="1" applyAlignment="1" applyProtection="1">
      <protection hidden="1"/>
    </xf>
    <xf numFmtId="0" fontId="2" fillId="2" borderId="23" xfId="0" applyFont="1" applyFill="1" applyBorder="1" applyAlignment="1" applyProtection="1">
      <protection hidden="1"/>
    </xf>
    <xf numFmtId="0" fontId="2" fillId="2" borderId="24" xfId="0" applyFont="1" applyFill="1" applyBorder="1" applyAlignment="1" applyProtection="1">
      <protection hidden="1"/>
    </xf>
    <xf numFmtId="0" fontId="28" fillId="2" borderId="0" xfId="0" applyFont="1" applyFill="1" applyBorder="1" applyAlignment="1" applyProtection="1">
      <protection hidden="1"/>
    </xf>
    <xf numFmtId="0" fontId="28" fillId="2" borderId="0" xfId="0" applyFont="1" applyFill="1" applyBorder="1" applyAlignment="1" applyProtection="1">
      <alignment vertical="top"/>
      <protection hidden="1"/>
    </xf>
    <xf numFmtId="164" fontId="28" fillId="3" borderId="24" xfId="0" applyNumberFormat="1" applyFont="1" applyFill="1" applyBorder="1" applyAlignment="1" applyProtection="1">
      <alignment horizontal="center" vertical="center"/>
      <protection hidden="1"/>
    </xf>
    <xf numFmtId="0" fontId="28" fillId="3" borderId="25" xfId="0" applyFont="1" applyFill="1" applyBorder="1" applyAlignment="1" applyProtection="1">
      <alignment horizontal="center" vertical="center"/>
      <protection hidden="1"/>
    </xf>
    <xf numFmtId="0" fontId="2" fillId="2" borderId="13" xfId="0" applyFont="1" applyFill="1" applyBorder="1" applyAlignment="1" applyProtection="1">
      <protection hidden="1"/>
    </xf>
    <xf numFmtId="0" fontId="2" fillId="2" borderId="26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alignment vertical="center"/>
      <protection hidden="1"/>
    </xf>
    <xf numFmtId="0" fontId="2" fillId="2" borderId="27" xfId="0" applyFont="1" applyFill="1" applyBorder="1" applyAlignment="1" applyProtection="1">
      <protection hidden="1"/>
    </xf>
    <xf numFmtId="0" fontId="28" fillId="3" borderId="5" xfId="0" applyFont="1" applyFill="1" applyBorder="1" applyAlignment="1" applyProtection="1">
      <alignment horizontal="center"/>
      <protection hidden="1"/>
    </xf>
    <xf numFmtId="0" fontId="28" fillId="3" borderId="11" xfId="0" applyFont="1" applyFill="1" applyBorder="1" applyAlignment="1" applyProtection="1">
      <alignment horizontal="center" vertical="top"/>
      <protection hidden="1"/>
    </xf>
    <xf numFmtId="0" fontId="2" fillId="2" borderId="5" xfId="0" applyFont="1" applyFill="1" applyBorder="1" applyAlignment="1" applyProtection="1">
      <protection hidden="1"/>
    </xf>
    <xf numFmtId="0" fontId="25" fillId="2" borderId="28" xfId="0" applyFont="1" applyFill="1" applyBorder="1" applyAlignment="1" applyProtection="1">
      <alignment horizontal="center" vertical="center"/>
      <protection hidden="1"/>
    </xf>
    <xf numFmtId="0" fontId="25" fillId="2" borderId="29" xfId="0" applyFont="1" applyFill="1" applyBorder="1" applyAlignment="1" applyProtection="1">
      <alignment horizontal="center" vertical="center"/>
      <protection hidden="1"/>
    </xf>
    <xf numFmtId="165" fontId="16" fillId="2" borderId="0" xfId="0" applyNumberFormat="1" applyFont="1" applyFill="1" applyAlignment="1" applyProtection="1">
      <alignment horizontal="right" vertical="center"/>
      <protection hidden="1"/>
    </xf>
    <xf numFmtId="0" fontId="2" fillId="2" borderId="25" xfId="0" applyFont="1" applyFill="1" applyBorder="1" applyAlignment="1" applyProtection="1">
      <protection hidden="1"/>
    </xf>
    <xf numFmtId="0" fontId="2" fillId="2" borderId="3" xfId="0" applyFont="1" applyFill="1" applyBorder="1" applyAlignment="1" applyProtection="1">
      <protection hidden="1"/>
    </xf>
    <xf numFmtId="0" fontId="25" fillId="2" borderId="19" xfId="0" applyFont="1" applyFill="1" applyBorder="1" applyAlignment="1" applyProtection="1">
      <alignment horizontal="center" vertical="center"/>
      <protection hidden="1"/>
    </xf>
    <xf numFmtId="0" fontId="25" fillId="2" borderId="23" xfId="0" applyFont="1" applyFill="1" applyBorder="1" applyAlignment="1" applyProtection="1">
      <alignment vertical="center"/>
      <protection hidden="1"/>
    </xf>
    <xf numFmtId="170" fontId="25" fillId="2" borderId="24" xfId="0" applyNumberFormat="1" applyFont="1" applyFill="1" applyBorder="1" applyAlignment="1" applyProtection="1">
      <alignment horizontal="right" vertical="center"/>
      <protection hidden="1"/>
    </xf>
    <xf numFmtId="0" fontId="25" fillId="2" borderId="24" xfId="0" applyNumberFormat="1" applyFont="1" applyFill="1" applyBorder="1" applyAlignment="1" applyProtection="1">
      <alignment horizontal="left" vertical="center"/>
      <protection hidden="1"/>
    </xf>
    <xf numFmtId="170" fontId="25" fillId="2" borderId="23" xfId="0" applyNumberFormat="1" applyFont="1" applyFill="1" applyBorder="1" applyAlignment="1" applyProtection="1">
      <alignment horizontal="right" vertical="center"/>
      <protection hidden="1"/>
    </xf>
    <xf numFmtId="0" fontId="33" fillId="2" borderId="0" xfId="0" applyFont="1" applyFill="1" applyAlignment="1" applyProtection="1">
      <alignment vertical="center"/>
      <protection hidden="1"/>
    </xf>
    <xf numFmtId="0" fontId="46" fillId="2" borderId="0" xfId="0" applyFont="1" applyFill="1" applyBorder="1" applyAlignment="1" applyProtection="1">
      <alignment horizontal="center"/>
      <protection hidden="1"/>
    </xf>
    <xf numFmtId="166" fontId="25" fillId="2" borderId="0" xfId="0" applyNumberFormat="1" applyFont="1" applyFill="1" applyBorder="1" applyAlignment="1" applyProtection="1">
      <alignment horizontal="center"/>
      <protection hidden="1"/>
    </xf>
    <xf numFmtId="0" fontId="25" fillId="2" borderId="0" xfId="0" applyFont="1" applyFill="1" applyBorder="1" applyAlignment="1" applyProtection="1">
      <protection hidden="1"/>
    </xf>
    <xf numFmtId="0" fontId="33" fillId="2" borderId="0" xfId="0" applyFont="1" applyFill="1" applyAlignment="1" applyProtection="1">
      <alignment horizontal="left" vertical="top"/>
      <protection hidden="1"/>
    </xf>
    <xf numFmtId="0" fontId="18" fillId="2" borderId="0" xfId="0" applyFont="1" applyFill="1" applyAlignment="1" applyProtection="1">
      <alignment horizontal="center"/>
      <protection hidden="1"/>
    </xf>
    <xf numFmtId="0" fontId="28" fillId="3" borderId="1" xfId="0" applyFont="1" applyFill="1" applyBorder="1" applyAlignment="1" applyProtection="1">
      <alignment horizontal="center"/>
      <protection hidden="1"/>
    </xf>
    <xf numFmtId="0" fontId="28" fillId="3" borderId="10" xfId="0" applyFont="1" applyFill="1" applyBorder="1" applyAlignment="1" applyProtection="1">
      <alignment horizontal="center" vertical="top"/>
      <protection hidden="1"/>
    </xf>
    <xf numFmtId="49" fontId="28" fillId="3" borderId="10" xfId="0" applyNumberFormat="1" applyFont="1" applyFill="1" applyBorder="1" applyAlignment="1" applyProtection="1">
      <alignment horizontal="center" vertical="top"/>
      <protection hidden="1"/>
    </xf>
    <xf numFmtId="0" fontId="28" fillId="3" borderId="23" xfId="0" applyFont="1" applyFill="1" applyBorder="1" applyAlignment="1" applyProtection="1">
      <alignment horizontal="center" vertical="center"/>
      <protection hidden="1"/>
    </xf>
    <xf numFmtId="0" fontId="28" fillId="3" borderId="30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/>
      <protection hidden="1"/>
    </xf>
    <xf numFmtId="0" fontId="17" fillId="2" borderId="0" xfId="0" applyNumberFormat="1" applyFont="1" applyFill="1" applyAlignment="1" applyProtection="1">
      <protection hidden="1"/>
    </xf>
    <xf numFmtId="0" fontId="17" fillId="2" borderId="0" xfId="0" applyNumberFormat="1" applyFont="1" applyFill="1" applyAlignment="1" applyProtection="1">
      <alignment vertical="top"/>
      <protection hidden="1"/>
    </xf>
    <xf numFmtId="164" fontId="17" fillId="2" borderId="0" xfId="0" applyNumberFormat="1" applyFont="1" applyFill="1" applyAlignment="1" applyProtection="1">
      <protection hidden="1"/>
    </xf>
    <xf numFmtId="0" fontId="29" fillId="2" borderId="0" xfId="0" applyNumberFormat="1" applyFont="1" applyFill="1" applyAlignment="1" applyProtection="1">
      <alignment vertical="top"/>
      <protection hidden="1"/>
    </xf>
    <xf numFmtId="0" fontId="2" fillId="2" borderId="1" xfId="0" applyFont="1" applyFill="1" applyBorder="1" applyAlignment="1" applyProtection="1">
      <protection hidden="1"/>
    </xf>
    <xf numFmtId="0" fontId="2" fillId="2" borderId="29" xfId="0" applyFont="1" applyFill="1" applyBorder="1" applyAlignment="1" applyProtection="1">
      <protection hidden="1"/>
    </xf>
    <xf numFmtId="0" fontId="17" fillId="2" borderId="0" xfId="0" applyFont="1" applyFill="1" applyBorder="1" applyAlignment="1" applyProtection="1">
      <alignment horizontal="center" vertical="center"/>
      <protection hidden="1"/>
    </xf>
    <xf numFmtId="0" fontId="17" fillId="2" borderId="0" xfId="0" applyFont="1" applyFill="1" applyBorder="1" applyAlignment="1" applyProtection="1">
      <alignment vertical="center"/>
      <protection hidden="1"/>
    </xf>
    <xf numFmtId="0" fontId="17" fillId="2" borderId="6" xfId="0" applyFont="1" applyFill="1" applyBorder="1" applyAlignment="1" applyProtection="1">
      <alignment horizontal="center" vertical="center"/>
      <protection hidden="1"/>
    </xf>
    <xf numFmtId="0" fontId="17" fillId="2" borderId="0" xfId="0" applyFont="1" applyFill="1" applyBorder="1" applyAlignment="1" applyProtection="1">
      <alignment vertical="top"/>
      <protection hidden="1"/>
    </xf>
    <xf numFmtId="0" fontId="18" fillId="2" borderId="0" xfId="0" applyFont="1" applyFill="1" applyAlignment="1" applyProtection="1">
      <alignment horizontal="left"/>
      <protection hidden="1"/>
    </xf>
    <xf numFmtId="0" fontId="18" fillId="2" borderId="0" xfId="0" applyFont="1" applyFill="1" applyAlignment="1" applyProtection="1">
      <alignment vertical="top"/>
      <protection hidden="1"/>
    </xf>
    <xf numFmtId="0" fontId="16" fillId="2" borderId="0" xfId="0" applyFont="1" applyFill="1" applyBorder="1" applyAlignment="1" applyProtection="1">
      <alignment horizontal="left" vertical="center"/>
      <protection hidden="1"/>
    </xf>
    <xf numFmtId="0" fontId="33" fillId="2" borderId="0" xfId="0" applyFont="1" applyFill="1" applyBorder="1" applyAlignment="1" applyProtection="1">
      <alignment horizontal="left" vertical="center"/>
      <protection hidden="1"/>
    </xf>
    <xf numFmtId="164" fontId="17" fillId="2" borderId="0" xfId="0" applyNumberFormat="1" applyFont="1" applyFill="1" applyBorder="1" applyAlignment="1" applyProtection="1">
      <protection hidden="1"/>
    </xf>
    <xf numFmtId="0" fontId="30" fillId="2" borderId="0" xfId="0" applyFont="1" applyFill="1" applyBorder="1" applyAlignment="1" applyProtection="1">
      <alignment vertical="center"/>
      <protection hidden="1"/>
    </xf>
    <xf numFmtId="164" fontId="28" fillId="3" borderId="24" xfId="0" applyNumberFormat="1" applyFont="1" applyFill="1" applyBorder="1" applyAlignment="1" applyProtection="1">
      <alignment horizontal="right" vertical="center"/>
      <protection hidden="1"/>
    </xf>
    <xf numFmtId="0" fontId="2" fillId="2" borderId="8" xfId="0" applyFont="1" applyFill="1" applyBorder="1" applyAlignment="1" applyProtection="1">
      <protection hidden="1"/>
    </xf>
    <xf numFmtId="0" fontId="26" fillId="2" borderId="6" xfId="0" applyFont="1" applyFill="1" applyBorder="1" applyAlignment="1" applyProtection="1">
      <alignment horizontal="center" vertical="center"/>
      <protection hidden="1"/>
    </xf>
    <xf numFmtId="0" fontId="29" fillId="2" borderId="0" xfId="0" applyFont="1" applyFill="1" applyAlignment="1" applyProtection="1">
      <protection hidden="1"/>
    </xf>
    <xf numFmtId="0" fontId="28" fillId="3" borderId="31" xfId="0" applyFont="1" applyFill="1" applyBorder="1" applyAlignment="1" applyProtection="1">
      <alignment horizontal="center" vertical="top"/>
      <protection hidden="1"/>
    </xf>
    <xf numFmtId="164" fontId="28" fillId="3" borderId="22" xfId="0" applyNumberFormat="1" applyFont="1" applyFill="1" applyBorder="1" applyAlignment="1" applyProtection="1">
      <alignment horizontal="center" vertical="top"/>
      <protection hidden="1"/>
    </xf>
    <xf numFmtId="0" fontId="25" fillId="2" borderId="27" xfId="0" applyFont="1" applyFill="1" applyBorder="1" applyAlignment="1" applyProtection="1">
      <alignment vertical="center"/>
      <protection hidden="1"/>
    </xf>
    <xf numFmtId="167" fontId="25" fillId="2" borderId="23" xfId="0" applyNumberFormat="1" applyFont="1" applyFill="1" applyBorder="1" applyAlignment="1" applyProtection="1">
      <alignment vertical="center"/>
      <protection hidden="1"/>
    </xf>
    <xf numFmtId="0" fontId="2" fillId="2" borderId="32" xfId="0" applyFont="1" applyFill="1" applyBorder="1" applyAlignment="1" applyProtection="1">
      <protection hidden="1"/>
    </xf>
    <xf numFmtId="0" fontId="25" fillId="2" borderId="20" xfId="0" applyNumberFormat="1" applyFont="1" applyFill="1" applyBorder="1" applyAlignment="1" applyProtection="1">
      <alignment horizontal="left" vertical="center"/>
      <protection hidden="1"/>
    </xf>
    <xf numFmtId="170" fontId="25" fillId="2" borderId="19" xfId="0" applyNumberFormat="1" applyFont="1" applyFill="1" applyBorder="1" applyAlignment="1" applyProtection="1">
      <alignment vertical="center"/>
      <protection hidden="1"/>
    </xf>
    <xf numFmtId="167" fontId="25" fillId="2" borderId="29" xfId="0" applyNumberFormat="1" applyFont="1" applyFill="1" applyBorder="1" applyAlignment="1" applyProtection="1">
      <alignment vertical="center"/>
      <protection hidden="1"/>
    </xf>
    <xf numFmtId="164" fontId="31" fillId="0" borderId="0" xfId="0" applyNumberFormat="1" applyFont="1" applyAlignment="1" applyProtection="1"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38" fillId="2" borderId="0" xfId="0" applyFont="1" applyFill="1" applyProtection="1">
      <protection hidden="1"/>
    </xf>
    <xf numFmtId="0" fontId="25" fillId="2" borderId="25" xfId="0" applyFont="1" applyFill="1" applyBorder="1" applyAlignment="1" applyProtection="1">
      <alignment vertical="center"/>
      <protection hidden="1"/>
    </xf>
    <xf numFmtId="0" fontId="39" fillId="2" borderId="0" xfId="0" applyNumberFormat="1" applyFont="1" applyFill="1" applyBorder="1" applyAlignment="1" applyProtection="1">
      <alignment horizontal="center"/>
      <protection hidden="1"/>
    </xf>
    <xf numFmtId="0" fontId="39" fillId="2" borderId="0" xfId="0" applyNumberFormat="1" applyFont="1" applyFill="1" applyBorder="1" applyAlignment="1" applyProtection="1">
      <alignment horizontal="center" vertical="top"/>
      <protection hidden="1"/>
    </xf>
    <xf numFmtId="49" fontId="25" fillId="2" borderId="19" xfId="0" applyNumberFormat="1" applyFont="1" applyFill="1" applyBorder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left" vertical="center" indent="1"/>
      <protection hidden="1"/>
    </xf>
    <xf numFmtId="49" fontId="37" fillId="2" borderId="0" xfId="0" applyNumberFormat="1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protection hidden="1"/>
    </xf>
    <xf numFmtId="0" fontId="17" fillId="2" borderId="2" xfId="0" applyFont="1" applyFill="1" applyBorder="1" applyAlignment="1" applyProtection="1">
      <alignment horizontal="center"/>
      <protection hidden="1"/>
    </xf>
    <xf numFmtId="0" fontId="17" fillId="2" borderId="33" xfId="0" applyFont="1" applyFill="1" applyBorder="1" applyAlignment="1" applyProtection="1">
      <alignment horizontal="center"/>
      <protection hidden="1"/>
    </xf>
    <xf numFmtId="0" fontId="17" fillId="2" borderId="31" xfId="0" applyFont="1" applyFill="1" applyBorder="1" applyAlignment="1" applyProtection="1">
      <alignment horizontal="left" vertical="center" indent="1"/>
      <protection hidden="1"/>
    </xf>
    <xf numFmtId="0" fontId="4" fillId="2" borderId="0" xfId="0" applyFont="1" applyFill="1" applyBorder="1" applyAlignment="1" applyProtection="1">
      <alignment vertical="center"/>
      <protection hidden="1"/>
    </xf>
    <xf numFmtId="0" fontId="4" fillId="2" borderId="34" xfId="0" applyFont="1" applyFill="1" applyBorder="1" applyAlignment="1" applyProtection="1">
      <alignment vertical="center"/>
      <protection hidden="1"/>
    </xf>
    <xf numFmtId="0" fontId="17" fillId="2" borderId="10" xfId="0" applyFont="1" applyFill="1" applyBorder="1" applyAlignment="1" applyProtection="1">
      <alignment horizontal="left" vertical="top" indent="1"/>
      <protection hidden="1"/>
    </xf>
    <xf numFmtId="0" fontId="4" fillId="2" borderId="6" xfId="0" applyFont="1" applyFill="1" applyBorder="1" applyAlignment="1" applyProtection="1">
      <alignment vertical="top"/>
      <protection hidden="1"/>
    </xf>
    <xf numFmtId="0" fontId="17" fillId="2" borderId="12" xfId="0" applyFont="1" applyFill="1" applyBorder="1" applyAlignment="1" applyProtection="1">
      <alignment horizontal="center" vertical="top"/>
      <protection hidden="1"/>
    </xf>
    <xf numFmtId="0" fontId="2" fillId="2" borderId="10" xfId="0" applyFont="1" applyFill="1" applyBorder="1" applyProtection="1">
      <protection hidden="1"/>
    </xf>
    <xf numFmtId="168" fontId="25" fillId="2" borderId="0" xfId="0" applyNumberFormat="1" applyFont="1" applyFill="1" applyBorder="1" applyAlignment="1" applyProtection="1">
      <alignment vertical="center"/>
      <protection hidden="1"/>
    </xf>
    <xf numFmtId="0" fontId="2" fillId="2" borderId="31" xfId="0" applyFont="1" applyFill="1" applyBorder="1" applyProtection="1">
      <protection hidden="1"/>
    </xf>
    <xf numFmtId="164" fontId="39" fillId="2" borderId="35" xfId="0" applyNumberFormat="1" applyFont="1" applyFill="1" applyBorder="1" applyAlignment="1" applyProtection="1">
      <alignment horizontal="right" vertical="center"/>
      <protection hidden="1"/>
    </xf>
    <xf numFmtId="0" fontId="27" fillId="2" borderId="36" xfId="0" applyNumberFormat="1" applyFont="1" applyFill="1" applyBorder="1" applyAlignment="1" applyProtection="1">
      <alignment horizontal="left" vertical="center"/>
      <protection hidden="1"/>
    </xf>
    <xf numFmtId="0" fontId="41" fillId="2" borderId="0" xfId="0" applyNumberFormat="1" applyFont="1" applyFill="1" applyBorder="1" applyAlignment="1" applyProtection="1">
      <alignment horizontal="center" vertical="center"/>
      <protection hidden="1"/>
    </xf>
    <xf numFmtId="0" fontId="17" fillId="2" borderId="13" xfId="0" applyFont="1" applyFill="1" applyBorder="1" applyAlignment="1" applyProtection="1">
      <alignment horizontal="left" indent="1"/>
      <protection hidden="1"/>
    </xf>
    <xf numFmtId="0" fontId="17" fillId="2" borderId="14" xfId="0" applyFont="1" applyFill="1" applyBorder="1" applyAlignment="1" applyProtection="1">
      <alignment horizontal="left" indent="1"/>
      <protection hidden="1"/>
    </xf>
    <xf numFmtId="164" fontId="20" fillId="2" borderId="35" xfId="0" applyNumberFormat="1" applyFont="1" applyFill="1" applyBorder="1" applyAlignment="1" applyProtection="1">
      <alignment horizontal="left" vertical="center"/>
      <protection locked="0"/>
    </xf>
    <xf numFmtId="0" fontId="25" fillId="2" borderId="0" xfId="0" applyNumberFormat="1" applyFont="1" applyFill="1" applyBorder="1" applyAlignment="1" applyProtection="1">
      <alignment horizontal="center"/>
      <protection hidden="1"/>
    </xf>
    <xf numFmtId="0" fontId="33" fillId="2" borderId="37" xfId="0" applyFont="1" applyFill="1" applyBorder="1" applyAlignment="1" applyProtection="1">
      <alignment horizontal="center" vertical="center"/>
      <protection hidden="1"/>
    </xf>
    <xf numFmtId="0" fontId="17" fillId="2" borderId="0" xfId="0" applyNumberFormat="1" applyFont="1" applyFill="1" applyAlignment="1" applyProtection="1">
      <alignment horizontal="left"/>
      <protection hidden="1"/>
    </xf>
    <xf numFmtId="0" fontId="17" fillId="2" borderId="0" xfId="0" applyNumberFormat="1" applyFont="1" applyFill="1" applyAlignment="1" applyProtection="1">
      <alignment horizontal="left" vertical="top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167" fontId="25" fillId="2" borderId="0" xfId="0" applyNumberFormat="1" applyFont="1" applyFill="1" applyBorder="1" applyAlignment="1" applyProtection="1">
      <alignment vertical="center"/>
      <protection hidden="1"/>
    </xf>
    <xf numFmtId="0" fontId="17" fillId="2" borderId="0" xfId="0" applyFont="1" applyFill="1" applyBorder="1" applyAlignment="1" applyProtection="1">
      <alignment horizontal="center" vertical="top"/>
      <protection hidden="1"/>
    </xf>
    <xf numFmtId="0" fontId="28" fillId="2" borderId="0" xfId="0" applyFont="1" applyFill="1" applyBorder="1" applyAlignment="1" applyProtection="1">
      <alignment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0" fontId="28" fillId="2" borderId="25" xfId="0" applyFont="1" applyFill="1" applyBorder="1" applyAlignment="1" applyProtection="1">
      <alignment vertical="center"/>
      <protection hidden="1"/>
    </xf>
    <xf numFmtId="0" fontId="39" fillId="4" borderId="38" xfId="0" applyFont="1" applyFill="1" applyBorder="1" applyAlignment="1" applyProtection="1">
      <alignment horizontal="center"/>
      <protection hidden="1"/>
    </xf>
    <xf numFmtId="0" fontId="39" fillId="4" borderId="39" xfId="0" applyFont="1" applyFill="1" applyBorder="1" applyAlignment="1" applyProtection="1">
      <alignment horizontal="center" vertical="top"/>
      <protection hidden="1"/>
    </xf>
    <xf numFmtId="0" fontId="2" fillId="2" borderId="40" xfId="0" applyFont="1" applyFill="1" applyBorder="1" applyAlignment="1" applyProtection="1">
      <protection hidden="1"/>
    </xf>
    <xf numFmtId="14" fontId="32" fillId="2" borderId="0" xfId="0" applyNumberFormat="1" applyFont="1" applyFill="1" applyBorder="1" applyAlignment="1" applyProtection="1">
      <alignment horizontal="center" vertical="top"/>
      <protection hidden="1"/>
    </xf>
    <xf numFmtId="0" fontId="46" fillId="2" borderId="0" xfId="0" applyFont="1" applyFill="1" applyBorder="1" applyAlignment="1" applyProtection="1">
      <alignment horizontal="right" vertical="center"/>
      <protection hidden="1"/>
    </xf>
    <xf numFmtId="0" fontId="4" fillId="2" borderId="0" xfId="0" applyFont="1" applyFill="1" applyBorder="1" applyAlignment="1" applyProtection="1">
      <protection hidden="1"/>
    </xf>
    <xf numFmtId="0" fontId="22" fillId="2" borderId="0" xfId="0" applyFont="1" applyFill="1" applyBorder="1" applyAlignment="1" applyProtection="1">
      <protection hidden="1"/>
    </xf>
    <xf numFmtId="0" fontId="38" fillId="2" borderId="0" xfId="0" applyFont="1" applyFill="1" applyBorder="1" applyAlignment="1" applyProtection="1">
      <alignment horizontal="left"/>
      <protection hidden="1"/>
    </xf>
    <xf numFmtId="0" fontId="42" fillId="2" borderId="0" xfId="0" applyFont="1" applyFill="1" applyBorder="1" applyAlignment="1" applyProtection="1">
      <alignment horizontal="left" vertical="top"/>
      <protection hidden="1"/>
    </xf>
    <xf numFmtId="0" fontId="8" fillId="2" borderId="0" xfId="0" applyFont="1" applyFill="1" applyAlignment="1" applyProtection="1">
      <protection hidden="1"/>
    </xf>
    <xf numFmtId="164" fontId="17" fillId="2" borderId="0" xfId="0" applyNumberFormat="1" applyFont="1" applyFill="1" applyBorder="1" applyAlignment="1" applyProtection="1">
      <alignment horizontal="center"/>
      <protection hidden="1"/>
    </xf>
    <xf numFmtId="164" fontId="39" fillId="2" borderId="0" xfId="0" applyNumberFormat="1" applyFont="1" applyFill="1" applyBorder="1" applyAlignment="1" applyProtection="1">
      <protection hidden="1"/>
    </xf>
    <xf numFmtId="164" fontId="39" fillId="2" borderId="0" xfId="0" applyNumberFormat="1" applyFont="1" applyFill="1" applyBorder="1" applyAlignment="1" applyProtection="1">
      <alignment vertical="top"/>
      <protection hidden="1"/>
    </xf>
    <xf numFmtId="0" fontId="47" fillId="2" borderId="0" xfId="0" applyFont="1" applyFill="1" applyBorder="1" applyAlignment="1" applyProtection="1">
      <alignment horizontal="center"/>
      <protection hidden="1"/>
    </xf>
    <xf numFmtId="0" fontId="48" fillId="2" borderId="0" xfId="0" applyFont="1" applyFill="1" applyBorder="1" applyProtection="1">
      <protection hidden="1"/>
    </xf>
    <xf numFmtId="0" fontId="25" fillId="2" borderId="0" xfId="0" applyNumberFormat="1" applyFont="1" applyFill="1" applyBorder="1" applyAlignment="1" applyProtection="1">
      <alignment vertical="top"/>
      <protection hidden="1"/>
    </xf>
    <xf numFmtId="0" fontId="25" fillId="2" borderId="0" xfId="0" applyNumberFormat="1" applyFont="1" applyFill="1" applyBorder="1" applyAlignment="1" applyProtection="1">
      <alignment horizontal="right"/>
      <protection hidden="1"/>
    </xf>
    <xf numFmtId="0" fontId="19" fillId="2" borderId="0" xfId="4" applyFont="1" applyFill="1" applyAlignment="1" applyProtection="1">
      <protection locked="0"/>
    </xf>
    <xf numFmtId="0" fontId="17" fillId="2" borderId="0" xfId="0" applyFont="1" applyFill="1" applyAlignment="1" applyProtection="1">
      <alignment horizontal="left" vertical="center" indent="1"/>
      <protection hidden="1"/>
    </xf>
    <xf numFmtId="0" fontId="59" fillId="4" borderId="1" xfId="0" applyFont="1" applyFill="1" applyBorder="1" applyAlignment="1" applyProtection="1">
      <alignment horizontal="center"/>
      <protection hidden="1"/>
    </xf>
    <xf numFmtId="0" fontId="59" fillId="4" borderId="10" xfId="0" applyFont="1" applyFill="1" applyBorder="1" applyAlignment="1" applyProtection="1">
      <alignment horizontal="center" vertical="top"/>
      <protection hidden="1"/>
    </xf>
    <xf numFmtId="0" fontId="0" fillId="2" borderId="0" xfId="0" applyFill="1" applyBorder="1" applyProtection="1">
      <protection locked="0"/>
    </xf>
    <xf numFmtId="0" fontId="60" fillId="2" borderId="0" xfId="4" applyFont="1" applyFill="1" applyAlignment="1" applyProtection="1">
      <alignment horizontal="center" vertical="center"/>
      <protection hidden="1"/>
    </xf>
    <xf numFmtId="0" fontId="10" fillId="2" borderId="0" xfId="1" applyFont="1" applyFill="1" applyAlignment="1" applyProtection="1">
      <protection hidden="1"/>
    </xf>
    <xf numFmtId="0" fontId="0" fillId="2" borderId="0" xfId="0" applyFill="1" applyAlignment="1" applyProtection="1">
      <alignment horizontal="center"/>
      <protection hidden="1"/>
    </xf>
    <xf numFmtId="0" fontId="61" fillId="2" borderId="0" xfId="0" applyFont="1" applyFill="1" applyAlignment="1" applyProtection="1">
      <alignment horizontal="left" vertical="center" indent="1"/>
      <protection hidden="1"/>
    </xf>
    <xf numFmtId="0" fontId="63" fillId="2" borderId="0" xfId="0" applyFont="1" applyFill="1" applyAlignment="1" applyProtection="1">
      <alignment horizontal="left" vertical="center" indent="2"/>
      <protection hidden="1"/>
    </xf>
    <xf numFmtId="0" fontId="0" fillId="2" borderId="0" xfId="0" applyFill="1" applyAlignment="1" applyProtection="1">
      <alignment horizontal="left"/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53" fillId="2" borderId="0" xfId="0" applyFont="1" applyFill="1" applyAlignment="1" applyProtection="1">
      <protection hidden="1"/>
    </xf>
    <xf numFmtId="0" fontId="0" fillId="2" borderId="0" xfId="0" applyFill="1" applyAlignment="1" applyProtection="1">
      <alignment horizontal="center"/>
      <protection locked="0"/>
    </xf>
    <xf numFmtId="0" fontId="1" fillId="2" borderId="0" xfId="2" applyFill="1" applyProtection="1">
      <protection hidden="1"/>
    </xf>
    <xf numFmtId="0" fontId="1" fillId="0" borderId="0" xfId="2" applyProtection="1">
      <protection hidden="1"/>
    </xf>
    <xf numFmtId="0" fontId="51" fillId="2" borderId="0" xfId="2" applyFont="1" applyFill="1" applyAlignment="1" applyProtection="1">
      <alignment vertical="center"/>
      <protection hidden="1"/>
    </xf>
    <xf numFmtId="0" fontId="62" fillId="2" borderId="0" xfId="2" applyFont="1" applyFill="1" applyAlignment="1" applyProtection="1">
      <alignment horizontal="center" vertical="center"/>
      <protection hidden="1"/>
    </xf>
    <xf numFmtId="0" fontId="1" fillId="0" borderId="0" xfId="2" applyFont="1" applyProtection="1">
      <protection hidden="1"/>
    </xf>
    <xf numFmtId="0" fontId="1" fillId="2" borderId="0" xfId="2" applyFill="1" applyProtection="1">
      <protection locked="0"/>
    </xf>
    <xf numFmtId="0" fontId="0" fillId="0" borderId="0" xfId="0" applyFill="1" applyProtection="1">
      <protection hidden="1"/>
    </xf>
    <xf numFmtId="0" fontId="66" fillId="2" borderId="0" xfId="0" applyFont="1" applyFill="1" applyBorder="1" applyAlignment="1" applyProtection="1">
      <alignment horizontal="right" vertical="top" indent="1"/>
      <protection hidden="1"/>
    </xf>
    <xf numFmtId="0" fontId="68" fillId="2" borderId="0" xfId="4" applyFont="1" applyFill="1" applyAlignment="1" applyProtection="1">
      <protection hidden="1"/>
    </xf>
    <xf numFmtId="0" fontId="17" fillId="2" borderId="0" xfId="0" applyFont="1" applyFill="1" applyAlignment="1" applyProtection="1">
      <protection hidden="1"/>
    </xf>
    <xf numFmtId="0" fontId="31" fillId="2" borderId="0" xfId="0" applyFont="1" applyFill="1" applyAlignment="1" applyProtection="1">
      <alignment horizontal="left" vertical="top" indent="1"/>
      <protection hidden="1"/>
    </xf>
    <xf numFmtId="0" fontId="31" fillId="2" borderId="0" xfId="0" applyFont="1" applyFill="1" applyBorder="1" applyAlignment="1" applyProtection="1">
      <alignment horizontal="left" vertical="top" indent="1"/>
      <protection hidden="1"/>
    </xf>
    <xf numFmtId="0" fontId="52" fillId="2" borderId="0" xfId="0" applyFont="1" applyFill="1" applyAlignment="1" applyProtection="1">
      <alignment horizontal="left" vertical="top" indent="1"/>
      <protection hidden="1"/>
    </xf>
    <xf numFmtId="0" fontId="70" fillId="2" borderId="0" xfId="1" applyFont="1" applyFill="1" applyAlignment="1" applyProtection="1">
      <alignment horizontal="right" vertical="top" indent="1"/>
      <protection hidden="1"/>
    </xf>
    <xf numFmtId="0" fontId="50" fillId="2" borderId="0" xfId="4" applyFont="1" applyFill="1" applyAlignment="1" applyProtection="1">
      <alignment vertical="center"/>
      <protection hidden="1"/>
    </xf>
    <xf numFmtId="164" fontId="58" fillId="2" borderId="0" xfId="1" applyNumberFormat="1" applyFont="1" applyFill="1" applyAlignment="1" applyProtection="1">
      <alignment vertic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2" fillId="2" borderId="6" xfId="0" applyFont="1" applyFill="1" applyBorder="1" applyAlignment="1" applyProtection="1">
      <alignment vertical="center"/>
      <protection hidden="1"/>
    </xf>
    <xf numFmtId="0" fontId="6" fillId="2" borderId="6" xfId="4" applyFont="1" applyFill="1" applyBorder="1" applyAlignment="1" applyProtection="1">
      <alignment vertical="top"/>
      <protection hidden="1"/>
    </xf>
    <xf numFmtId="164" fontId="58" fillId="2" borderId="6" xfId="1" applyNumberFormat="1" applyFont="1" applyFill="1" applyBorder="1" applyAlignment="1" applyProtection="1">
      <alignment vertical="center"/>
      <protection hidden="1"/>
    </xf>
    <xf numFmtId="0" fontId="57" fillId="2" borderId="0" xfId="1" applyFont="1" applyFill="1" applyAlignment="1" applyProtection="1">
      <alignment horizontal="center" vertical="top"/>
      <protection locked="0"/>
    </xf>
    <xf numFmtId="0" fontId="7" fillId="2" borderId="0" xfId="0" applyFont="1" applyFill="1" applyAlignment="1" applyProtection="1">
      <alignment vertical="top"/>
      <protection hidden="1"/>
    </xf>
    <xf numFmtId="0" fontId="73" fillId="2" borderId="37" xfId="0" applyFont="1" applyFill="1" applyBorder="1" applyAlignment="1" applyProtection="1">
      <alignment horizontal="center" vertical="center"/>
      <protection locked="0"/>
    </xf>
    <xf numFmtId="0" fontId="72" fillId="2" borderId="37" xfId="0" applyNumberFormat="1" applyFont="1" applyFill="1" applyBorder="1" applyAlignment="1" applyProtection="1">
      <alignment horizontal="center" vertical="center"/>
      <protection locked="0"/>
    </xf>
    <xf numFmtId="0" fontId="72" fillId="2" borderId="37" xfId="0" applyFont="1" applyFill="1" applyBorder="1" applyAlignment="1" applyProtection="1">
      <alignment horizontal="center" vertical="center"/>
      <protection locked="0"/>
    </xf>
    <xf numFmtId="49" fontId="72" fillId="2" borderId="37" xfId="0" applyNumberFormat="1" applyFont="1" applyFill="1" applyBorder="1" applyAlignment="1" applyProtection="1">
      <alignment horizontal="center" vertical="center"/>
      <protection locked="0"/>
    </xf>
    <xf numFmtId="0" fontId="65" fillId="2" borderId="0" xfId="2" applyFont="1" applyFill="1" applyAlignment="1" applyProtection="1">
      <protection hidden="1"/>
    </xf>
    <xf numFmtId="0" fontId="4" fillId="2" borderId="0" xfId="2" applyFont="1" applyFill="1" applyAlignment="1" applyProtection="1">
      <alignment vertical="center"/>
      <protection hidden="1"/>
    </xf>
    <xf numFmtId="0" fontId="4" fillId="2" borderId="0" xfId="2" applyNumberFormat="1" applyFont="1" applyFill="1" applyAlignment="1" applyProtection="1">
      <alignment horizontal="right" vertical="center" indent="1"/>
      <protection hidden="1"/>
    </xf>
    <xf numFmtId="0" fontId="54" fillId="2" borderId="0" xfId="0" applyFont="1" applyFill="1" applyAlignment="1" applyProtection="1">
      <protection hidden="1"/>
    </xf>
    <xf numFmtId="0" fontId="53" fillId="2" borderId="0" xfId="0" applyFont="1" applyFill="1" applyAlignment="1" applyProtection="1">
      <alignment vertical="top"/>
      <protection hidden="1"/>
    </xf>
    <xf numFmtId="0" fontId="64" fillId="2" borderId="0" xfId="0" applyFont="1" applyFill="1" applyAlignment="1" applyProtection="1">
      <alignment vertical="top"/>
      <protection hidden="1"/>
    </xf>
    <xf numFmtId="0" fontId="54" fillId="2" borderId="0" xfId="0" applyFont="1" applyFill="1" applyAlignment="1" applyProtection="1">
      <alignment vertical="top"/>
      <protection hidden="1"/>
    </xf>
    <xf numFmtId="0" fontId="54" fillId="2" borderId="0" xfId="0" applyFont="1" applyFill="1" applyAlignment="1" applyProtection="1">
      <alignment vertical="center"/>
      <protection hidden="1"/>
    </xf>
    <xf numFmtId="0" fontId="59" fillId="2" borderId="0" xfId="2" applyFont="1" applyFill="1" applyBorder="1" applyAlignment="1" applyProtection="1">
      <alignment horizontal="right" vertical="center" indent="1"/>
      <protection hidden="1"/>
    </xf>
    <xf numFmtId="171" fontId="50" fillId="4" borderId="41" xfId="4" applyNumberFormat="1" applyFont="1" applyFill="1" applyBorder="1" applyAlignment="1" applyProtection="1">
      <alignment horizontal="center" vertical="center"/>
      <protection hidden="1"/>
    </xf>
    <xf numFmtId="171" fontId="50" fillId="4" borderId="42" xfId="4" applyNumberFormat="1" applyFont="1" applyFill="1" applyBorder="1" applyAlignment="1" applyProtection="1">
      <alignment horizontal="center" vertical="center"/>
      <protection hidden="1"/>
    </xf>
    <xf numFmtId="0" fontId="59" fillId="2" borderId="0" xfId="2" applyFont="1" applyFill="1" applyBorder="1" applyAlignment="1" applyProtection="1">
      <alignment vertical="center"/>
      <protection hidden="1"/>
    </xf>
    <xf numFmtId="0" fontId="57" fillId="2" borderId="0" xfId="0" applyFont="1" applyFill="1" applyBorder="1" applyAlignment="1" applyProtection="1">
      <alignment horizontal="right" vertical="center" indent="1"/>
      <protection hidden="1"/>
    </xf>
    <xf numFmtId="0" fontId="57" fillId="2" borderId="0" xfId="0" applyFont="1" applyFill="1" applyBorder="1" applyAlignment="1" applyProtection="1">
      <alignment horizontal="left" vertical="center" indent="1"/>
      <protection hidden="1"/>
    </xf>
    <xf numFmtId="0" fontId="65" fillId="2" borderId="0" xfId="1" applyFont="1" applyFill="1" applyAlignment="1" applyProtection="1">
      <alignment horizontal="right" indent="1"/>
      <protection hidden="1"/>
    </xf>
    <xf numFmtId="0" fontId="55" fillId="2" borderId="0" xfId="1" applyFont="1" applyFill="1" applyAlignment="1" applyProtection="1">
      <protection locked="0"/>
    </xf>
    <xf numFmtId="0" fontId="55" fillId="2" borderId="0" xfId="1" applyFont="1" applyFill="1" applyAlignment="1" applyProtection="1">
      <protection hidden="1"/>
    </xf>
    <xf numFmtId="0" fontId="57" fillId="2" borderId="0" xfId="0" applyFont="1" applyFill="1" applyBorder="1" applyAlignment="1" applyProtection="1">
      <alignment vertical="center"/>
      <protection hidden="1"/>
    </xf>
    <xf numFmtId="0" fontId="53" fillId="2" borderId="36" xfId="0" applyFont="1" applyFill="1" applyBorder="1" applyAlignment="1" applyProtection="1">
      <alignment horizontal="left" vertical="center" indent="1"/>
      <protection hidden="1"/>
    </xf>
    <xf numFmtId="0" fontId="31" fillId="2" borderId="0" xfId="0" applyFont="1" applyFill="1" applyBorder="1" applyAlignment="1" applyProtection="1">
      <protection hidden="1"/>
    </xf>
    <xf numFmtId="169" fontId="4" fillId="2" borderId="43" xfId="0" applyNumberFormat="1" applyFont="1" applyFill="1" applyBorder="1" applyAlignment="1" applyProtection="1">
      <alignment horizontal="center" vertical="center"/>
      <protection locked="0"/>
    </xf>
    <xf numFmtId="49" fontId="2" fillId="2" borderId="44" xfId="0" applyNumberFormat="1" applyFont="1" applyFill="1" applyBorder="1" applyAlignment="1" applyProtection="1">
      <alignment horizontal="center" vertical="center"/>
      <protection locked="0"/>
    </xf>
    <xf numFmtId="49" fontId="2" fillId="2" borderId="45" xfId="0" applyNumberFormat="1" applyFont="1" applyFill="1" applyBorder="1" applyAlignment="1" applyProtection="1">
      <alignment horizontal="center" vertical="center"/>
      <protection locked="0"/>
    </xf>
    <xf numFmtId="49" fontId="2" fillId="2" borderId="46" xfId="0" applyNumberFormat="1" applyFont="1" applyFill="1" applyBorder="1" applyAlignment="1" applyProtection="1">
      <alignment horizontal="center" vertical="center"/>
      <protection locked="0"/>
    </xf>
    <xf numFmtId="170" fontId="2" fillId="2" borderId="36" xfId="0" applyNumberFormat="1" applyFont="1" applyFill="1" applyBorder="1" applyAlignment="1" applyProtection="1">
      <alignment horizontal="right" vertical="center"/>
      <protection locked="0"/>
    </xf>
    <xf numFmtId="0" fontId="2" fillId="2" borderId="47" xfId="0" applyNumberFormat="1" applyFont="1" applyFill="1" applyBorder="1" applyAlignment="1" applyProtection="1">
      <alignment horizontal="left" vertical="center"/>
      <protection locked="0"/>
    </xf>
    <xf numFmtId="0" fontId="2" fillId="2" borderId="36" xfId="0" applyNumberFormat="1" applyFont="1" applyFill="1" applyBorder="1" applyAlignment="1" applyProtection="1">
      <alignment horizontal="left" vertical="center"/>
      <protection locked="0"/>
    </xf>
    <xf numFmtId="167" fontId="2" fillId="2" borderId="45" xfId="0" applyNumberFormat="1" applyFont="1" applyFill="1" applyBorder="1" applyAlignment="1" applyProtection="1">
      <alignment vertical="center"/>
      <protection locked="0"/>
    </xf>
    <xf numFmtId="167" fontId="2" fillId="2" borderId="43" xfId="0" applyNumberFormat="1" applyFont="1" applyFill="1" applyBorder="1" applyAlignment="1" applyProtection="1">
      <alignment vertical="center"/>
      <protection locked="0"/>
    </xf>
    <xf numFmtId="49" fontId="2" fillId="2" borderId="48" xfId="0" applyNumberFormat="1" applyFont="1" applyFill="1" applyBorder="1" applyAlignment="1" applyProtection="1">
      <alignment horizontal="left" vertical="center" indent="1"/>
      <protection locked="0"/>
    </xf>
    <xf numFmtId="168" fontId="2" fillId="3" borderId="49" xfId="0" applyNumberFormat="1" applyFont="1" applyFill="1" applyBorder="1" applyAlignment="1" applyProtection="1">
      <alignment vertical="center"/>
      <protection hidden="1"/>
    </xf>
    <xf numFmtId="168" fontId="2" fillId="3" borderId="42" xfId="0" applyNumberFormat="1" applyFont="1" applyFill="1" applyBorder="1" applyAlignment="1" applyProtection="1">
      <alignment vertical="center"/>
      <protection hidden="1"/>
    </xf>
    <xf numFmtId="168" fontId="2" fillId="2" borderId="48" xfId="0" applyNumberFormat="1" applyFont="1" applyFill="1" applyBorder="1" applyAlignment="1" applyProtection="1">
      <alignment vertical="center"/>
      <protection hidden="1"/>
    </xf>
    <xf numFmtId="0" fontId="28" fillId="2" borderId="12" xfId="0" applyNumberFormat="1" applyFont="1" applyFill="1" applyBorder="1" applyAlignment="1" applyProtection="1">
      <alignment horizontal="center" vertical="center"/>
      <protection hidden="1"/>
    </xf>
    <xf numFmtId="49" fontId="2" fillId="2" borderId="35" xfId="0" applyNumberFormat="1" applyFont="1" applyFill="1" applyBorder="1" applyAlignment="1" applyProtection="1">
      <alignment horizontal="center" vertical="center"/>
      <protection locked="0"/>
    </xf>
    <xf numFmtId="168" fontId="2" fillId="2" borderId="0" xfId="0" applyNumberFormat="1" applyFont="1" applyFill="1" applyBorder="1" applyAlignment="1" applyProtection="1">
      <alignment vertical="center"/>
      <protection hidden="1"/>
    </xf>
    <xf numFmtId="166" fontId="2" fillId="2" borderId="43" xfId="0" applyNumberFormat="1" applyFont="1" applyFill="1" applyBorder="1" applyAlignment="1" applyProtection="1">
      <alignment horizontal="center" vertical="center"/>
      <protection locked="0"/>
    </xf>
    <xf numFmtId="49" fontId="2" fillId="2" borderId="36" xfId="0" applyNumberFormat="1" applyFont="1" applyFill="1" applyBorder="1" applyAlignment="1" applyProtection="1">
      <alignment horizontal="center" vertical="center"/>
      <protection locked="0"/>
    </xf>
    <xf numFmtId="0" fontId="2" fillId="2" borderId="45" xfId="0" applyFont="1" applyFill="1" applyBorder="1" applyAlignment="1" applyProtection="1">
      <alignment horizontal="center" vertical="center"/>
      <protection locked="0"/>
    </xf>
    <xf numFmtId="165" fontId="74" fillId="2" borderId="0" xfId="0" applyNumberFormat="1" applyFont="1" applyFill="1" applyAlignment="1" applyProtection="1">
      <alignment vertical="center"/>
      <protection hidden="1"/>
    </xf>
    <xf numFmtId="167" fontId="2" fillId="2" borderId="48" xfId="0" applyNumberFormat="1" applyFont="1" applyFill="1" applyBorder="1" applyAlignment="1" applyProtection="1">
      <alignment vertical="center"/>
      <protection locked="0"/>
    </xf>
    <xf numFmtId="49" fontId="2" fillId="2" borderId="50" xfId="0" applyNumberFormat="1" applyFont="1" applyFill="1" applyBorder="1" applyAlignment="1" applyProtection="1">
      <alignment horizontal="center" vertical="center"/>
      <protection locked="0"/>
    </xf>
    <xf numFmtId="0" fontId="2" fillId="2" borderId="46" xfId="0" applyNumberFormat="1" applyFont="1" applyFill="1" applyBorder="1" applyAlignment="1" applyProtection="1">
      <alignment horizontal="center" vertical="center"/>
      <protection locked="0"/>
    </xf>
    <xf numFmtId="170" fontId="2" fillId="2" borderId="45" xfId="0" applyNumberFormat="1" applyFont="1" applyFill="1" applyBorder="1" applyAlignment="1" applyProtection="1">
      <alignment horizontal="right" vertical="center"/>
      <protection locked="0"/>
    </xf>
    <xf numFmtId="0" fontId="20" fillId="3" borderId="41" xfId="0" applyFont="1" applyFill="1" applyBorder="1" applyAlignment="1" applyProtection="1">
      <alignment horizontal="center" vertical="center"/>
      <protection locked="0"/>
    </xf>
    <xf numFmtId="0" fontId="2" fillId="2" borderId="51" xfId="0" applyNumberFormat="1" applyFont="1" applyFill="1" applyBorder="1" applyAlignment="1" applyProtection="1">
      <alignment horizontal="center" vertical="center"/>
      <protection hidden="1"/>
    </xf>
    <xf numFmtId="49" fontId="2" fillId="2" borderId="41" xfId="0" applyNumberFormat="1" applyFont="1" applyFill="1" applyBorder="1" applyAlignment="1" applyProtection="1">
      <alignment horizontal="left" vertical="center" indent="1"/>
      <protection locked="0"/>
    </xf>
    <xf numFmtId="49" fontId="2" fillId="2" borderId="42" xfId="0" applyNumberFormat="1" applyFont="1" applyFill="1" applyBorder="1" applyAlignment="1" applyProtection="1">
      <alignment horizontal="left" vertical="center" indent="1"/>
      <protection locked="0"/>
    </xf>
    <xf numFmtId="0" fontId="2" fillId="2" borderId="42" xfId="0" applyNumberFormat="1" applyFont="1" applyFill="1" applyBorder="1" applyAlignment="1" applyProtection="1">
      <alignment horizontal="center" vertical="center"/>
      <protection hidden="1"/>
    </xf>
    <xf numFmtId="164" fontId="20" fillId="2" borderId="48" xfId="0" applyNumberFormat="1" applyFont="1" applyFill="1" applyBorder="1" applyAlignment="1" applyProtection="1">
      <alignment horizontal="left" vertical="center"/>
      <protection locked="0"/>
    </xf>
    <xf numFmtId="2" fontId="59" fillId="4" borderId="52" xfId="0" applyNumberFormat="1" applyFont="1" applyFill="1" applyBorder="1" applyAlignment="1" applyProtection="1">
      <alignment horizontal="right" vertical="center" indent="1"/>
      <protection hidden="1"/>
    </xf>
    <xf numFmtId="49" fontId="75" fillId="2" borderId="49" xfId="0" applyNumberFormat="1" applyFont="1" applyFill="1" applyBorder="1" applyAlignment="1" applyProtection="1">
      <alignment horizontal="center" vertical="center"/>
      <protection locked="0"/>
    </xf>
    <xf numFmtId="49" fontId="75" fillId="2" borderId="42" xfId="0" applyNumberFormat="1" applyFont="1" applyFill="1" applyBorder="1" applyAlignment="1" applyProtection="1">
      <alignment horizontal="center" vertical="center"/>
      <protection locked="0"/>
    </xf>
    <xf numFmtId="49" fontId="2" fillId="2" borderId="49" xfId="0" applyNumberFormat="1" applyFont="1" applyFill="1" applyBorder="1" applyAlignment="1" applyProtection="1">
      <alignment horizontal="center" vertical="center"/>
      <protection locked="0"/>
    </xf>
    <xf numFmtId="49" fontId="2" fillId="2" borderId="42" xfId="0" applyNumberFormat="1" applyFont="1" applyFill="1" applyBorder="1" applyAlignment="1" applyProtection="1">
      <alignment horizontal="center" vertical="center"/>
      <protection locked="0"/>
    </xf>
    <xf numFmtId="0" fontId="39" fillId="2" borderId="36" xfId="0" applyNumberFormat="1" applyFont="1" applyFill="1" applyBorder="1" applyAlignment="1" applyProtection="1">
      <alignment horizontal="left" vertical="center"/>
      <protection hidden="1"/>
    </xf>
    <xf numFmtId="164" fontId="17" fillId="2" borderId="53" xfId="0" applyNumberFormat="1" applyFont="1" applyFill="1" applyBorder="1" applyAlignment="1" applyProtection="1">
      <alignment horizontal="center" vertical="center"/>
      <protection hidden="1"/>
    </xf>
    <xf numFmtId="164" fontId="17" fillId="2" borderId="53" xfId="0" applyNumberFormat="1" applyFont="1" applyFill="1" applyBorder="1" applyAlignment="1" applyProtection="1">
      <alignment horizontal="right" vertical="center" indent="1"/>
      <protection hidden="1"/>
    </xf>
    <xf numFmtId="168" fontId="2" fillId="3" borderId="48" xfId="0" applyNumberFormat="1" applyFont="1" applyFill="1" applyBorder="1" applyAlignment="1" applyProtection="1">
      <alignment vertical="center"/>
      <protection hidden="1"/>
    </xf>
    <xf numFmtId="164" fontId="50" fillId="2" borderId="6" xfId="0" applyNumberFormat="1" applyFont="1" applyFill="1" applyBorder="1" applyAlignment="1" applyProtection="1">
      <alignment horizontal="left" vertical="center"/>
      <protection hidden="1"/>
    </xf>
    <xf numFmtId="0" fontId="50" fillId="2" borderId="0" xfId="0" applyFont="1" applyFill="1" applyAlignment="1" applyProtection="1">
      <alignment horizontal="center" vertical="center"/>
      <protection locked="0"/>
    </xf>
    <xf numFmtId="164" fontId="2" fillId="3" borderId="54" xfId="0" applyNumberFormat="1" applyFont="1" applyFill="1" applyBorder="1" applyAlignment="1" applyProtection="1">
      <alignment horizontal="left" vertical="center"/>
      <protection locked="0"/>
    </xf>
    <xf numFmtId="164" fontId="2" fillId="3" borderId="55" xfId="0" applyNumberFormat="1" applyFont="1" applyFill="1" applyBorder="1" applyAlignment="1" applyProtection="1">
      <alignment horizontal="left" vertical="center"/>
      <protection locked="0"/>
    </xf>
    <xf numFmtId="164" fontId="2" fillId="3" borderId="29" xfId="0" applyNumberFormat="1" applyFont="1" applyFill="1" applyBorder="1" applyAlignment="1" applyProtection="1">
      <alignment horizontal="left" vertical="center"/>
      <protection locked="0"/>
    </xf>
    <xf numFmtId="49" fontId="2" fillId="2" borderId="56" xfId="0" applyNumberFormat="1" applyFont="1" applyFill="1" applyBorder="1" applyAlignment="1" applyProtection="1">
      <alignment horizontal="center" vertical="center"/>
      <protection locked="0"/>
    </xf>
    <xf numFmtId="49" fontId="2" fillId="2" borderId="54" xfId="0" applyNumberFormat="1" applyFont="1" applyFill="1" applyBorder="1" applyAlignment="1" applyProtection="1">
      <alignment horizontal="center" vertical="center"/>
      <protection locked="0"/>
    </xf>
    <xf numFmtId="49" fontId="2" fillId="2" borderId="37" xfId="0" applyNumberFormat="1" applyFont="1" applyFill="1" applyBorder="1" applyAlignment="1" applyProtection="1">
      <alignment horizontal="center" vertical="center"/>
      <protection locked="0"/>
    </xf>
    <xf numFmtId="49" fontId="2" fillId="2" borderId="55" xfId="0" applyNumberFormat="1" applyFont="1" applyFill="1" applyBorder="1" applyAlignment="1" applyProtection="1">
      <alignment horizontal="center" vertical="center"/>
      <protection locked="0"/>
    </xf>
    <xf numFmtId="49" fontId="2" fillId="2" borderId="25" xfId="0" applyNumberFormat="1" applyFont="1" applyFill="1" applyBorder="1" applyAlignment="1" applyProtection="1">
      <alignment horizontal="center" vertical="center"/>
      <protection locked="0"/>
    </xf>
    <xf numFmtId="49" fontId="2" fillId="2" borderId="29" xfId="0" applyNumberFormat="1" applyFont="1" applyFill="1" applyBorder="1" applyAlignment="1" applyProtection="1">
      <alignment horizontal="center" vertical="center"/>
      <protection locked="0"/>
    </xf>
    <xf numFmtId="164" fontId="17" fillId="2" borderId="0" xfId="0" applyNumberFormat="1" applyFont="1" applyFill="1" applyAlignment="1" applyProtection="1">
      <alignment horizontal="right" vertical="center"/>
      <protection locked="0"/>
    </xf>
    <xf numFmtId="164" fontId="17" fillId="2" borderId="0" xfId="0" applyNumberFormat="1" applyFont="1" applyFill="1" applyAlignment="1" applyProtection="1">
      <alignment horizontal="right" vertical="center"/>
      <protection hidden="1"/>
    </xf>
    <xf numFmtId="0" fontId="20" fillId="2" borderId="0" xfId="0" applyFont="1" applyFill="1" applyBorder="1" applyAlignment="1" applyProtection="1">
      <alignment horizontal="center" vertical="top"/>
      <protection hidden="1"/>
    </xf>
    <xf numFmtId="169" fontId="18" fillId="2" borderId="13" xfId="0" applyNumberFormat="1" applyFont="1" applyFill="1" applyBorder="1" applyAlignment="1" applyProtection="1">
      <alignment horizontal="center"/>
      <protection hidden="1"/>
    </xf>
    <xf numFmtId="169" fontId="18" fillId="2" borderId="14" xfId="0" applyNumberFormat="1" applyFont="1" applyFill="1" applyBorder="1" applyAlignment="1" applyProtection="1">
      <alignment horizontal="center" vertical="top"/>
      <protection hidden="1"/>
    </xf>
    <xf numFmtId="169" fontId="17" fillId="2" borderId="13" xfId="0" applyNumberFormat="1" applyFont="1" applyFill="1" applyBorder="1" applyAlignment="1" applyProtection="1">
      <alignment horizontal="center"/>
      <protection hidden="1"/>
    </xf>
    <xf numFmtId="169" fontId="17" fillId="2" borderId="14" xfId="0" applyNumberFormat="1" applyFont="1" applyFill="1" applyBorder="1" applyAlignment="1" applyProtection="1">
      <alignment horizontal="center" vertical="top"/>
      <protection hidden="1"/>
    </xf>
    <xf numFmtId="173" fontId="59" fillId="4" borderId="35" xfId="0" applyNumberFormat="1" applyFont="1" applyFill="1" applyBorder="1" applyAlignment="1" applyProtection="1">
      <alignment horizontal="right" vertical="center"/>
      <protection locked="0"/>
    </xf>
    <xf numFmtId="0" fontId="4" fillId="2" borderId="0" xfId="0" applyNumberFormat="1" applyFont="1" applyFill="1" applyAlignment="1" applyProtection="1">
      <alignment horizontal="left" vertical="center"/>
      <protection hidden="1"/>
    </xf>
    <xf numFmtId="0" fontId="18" fillId="2" borderId="0" xfId="0" applyNumberFormat="1" applyFont="1" applyFill="1" applyAlignment="1" applyProtection="1">
      <alignment horizontal="left" vertical="center"/>
      <protection hidden="1"/>
    </xf>
    <xf numFmtId="0" fontId="17" fillId="2" borderId="0" xfId="0" applyFont="1" applyFill="1" applyBorder="1" applyAlignment="1" applyProtection="1">
      <protection hidden="1"/>
    </xf>
    <xf numFmtId="0" fontId="38" fillId="2" borderId="0" xfId="0" applyFont="1" applyFill="1" applyBorder="1" applyAlignment="1" applyProtection="1">
      <alignment horizontal="left" vertical="top"/>
      <protection locked="0"/>
    </xf>
    <xf numFmtId="0" fontId="31" fillId="2" borderId="0" xfId="0" applyFont="1" applyFill="1" applyBorder="1" applyAlignment="1" applyProtection="1">
      <alignment vertical="top"/>
      <protection hidden="1"/>
    </xf>
    <xf numFmtId="0" fontId="17" fillId="2" borderId="0" xfId="0" applyFont="1" applyFill="1" applyBorder="1" applyAlignment="1" applyProtection="1">
      <alignment horizontal="right" vertical="center"/>
      <protection hidden="1"/>
    </xf>
    <xf numFmtId="0" fontId="31" fillId="2" borderId="0" xfId="0" applyFont="1" applyFill="1" applyBorder="1" applyAlignment="1" applyProtection="1">
      <alignment horizontal="left" vertical="center"/>
      <protection hidden="1"/>
    </xf>
    <xf numFmtId="164" fontId="2" fillId="2" borderId="50" xfId="0" applyNumberFormat="1" applyFont="1" applyFill="1" applyBorder="1" applyAlignment="1" applyProtection="1">
      <alignment horizontal="left" vertical="center"/>
      <protection locked="0"/>
    </xf>
    <xf numFmtId="164" fontId="28" fillId="2" borderId="28" xfId="0" applyNumberFormat="1" applyFont="1" applyFill="1" applyBorder="1" applyAlignment="1" applyProtection="1">
      <alignment horizontal="left" vertical="center"/>
      <protection hidden="1"/>
    </xf>
    <xf numFmtId="0" fontId="2" fillId="2" borderId="28" xfId="0" applyFont="1" applyFill="1" applyBorder="1" applyAlignment="1" applyProtection="1">
      <protection hidden="1"/>
    </xf>
    <xf numFmtId="164" fontId="2" fillId="2" borderId="13" xfId="0" applyNumberFormat="1" applyFont="1" applyFill="1" applyBorder="1" applyAlignment="1" applyProtection="1">
      <alignment horizontal="left"/>
      <protection hidden="1"/>
    </xf>
    <xf numFmtId="164" fontId="2" fillId="2" borderId="28" xfId="0" applyNumberFormat="1" applyFont="1" applyFill="1" applyBorder="1" applyAlignment="1" applyProtection="1">
      <alignment horizontal="left"/>
      <protection hidden="1"/>
    </xf>
    <xf numFmtId="164" fontId="20" fillId="2" borderId="50" xfId="0" applyNumberFormat="1" applyFont="1" applyFill="1" applyBorder="1" applyAlignment="1" applyProtection="1">
      <alignment horizontal="left" vertical="center"/>
      <protection locked="0"/>
    </xf>
    <xf numFmtId="164" fontId="25" fillId="2" borderId="28" xfId="0" applyNumberFormat="1" applyFont="1" applyFill="1" applyBorder="1" applyAlignment="1" applyProtection="1">
      <alignment horizontal="left" vertical="center"/>
      <protection hidden="1"/>
    </xf>
    <xf numFmtId="164" fontId="2" fillId="2" borderId="57" xfId="0" applyNumberFormat="1" applyFont="1" applyFill="1" applyBorder="1" applyAlignment="1" applyProtection="1">
      <alignment horizontal="left" vertical="center"/>
      <protection locked="0"/>
    </xf>
    <xf numFmtId="0" fontId="77" fillId="2" borderId="0" xfId="0" applyFont="1" applyFill="1" applyBorder="1" applyAlignment="1" applyProtection="1">
      <alignment horizontal="left"/>
      <protection hidden="1"/>
    </xf>
    <xf numFmtId="0" fontId="4" fillId="2" borderId="0" xfId="0" applyNumberFormat="1" applyFont="1" applyFill="1" applyAlignment="1" applyProtection="1">
      <alignment horizontal="left" vertical="top"/>
      <protection hidden="1"/>
    </xf>
    <xf numFmtId="0" fontId="18" fillId="2" borderId="13" xfId="0" applyNumberFormat="1" applyFont="1" applyFill="1" applyBorder="1" applyAlignment="1" applyProtection="1">
      <alignment horizontal="center"/>
      <protection hidden="1"/>
    </xf>
    <xf numFmtId="0" fontId="18" fillId="2" borderId="14" xfId="0" applyNumberFormat="1" applyFont="1" applyFill="1" applyBorder="1" applyAlignment="1" applyProtection="1">
      <alignment horizontal="center" vertical="top"/>
      <protection hidden="1"/>
    </xf>
    <xf numFmtId="0" fontId="78" fillId="2" borderId="0" xfId="0" applyFont="1" applyFill="1" applyAlignment="1" applyProtection="1">
      <alignment horizontal="center"/>
      <protection hidden="1"/>
    </xf>
    <xf numFmtId="0" fontId="62" fillId="2" borderId="0" xfId="0" applyFont="1" applyFill="1" applyAlignment="1" applyProtection="1">
      <alignment horizontal="center" vertical="top"/>
      <protection hidden="1"/>
    </xf>
    <xf numFmtId="0" fontId="4" fillId="2" borderId="0" xfId="0" applyFont="1" applyFill="1" applyAlignment="1" applyProtection="1">
      <alignment horizontal="right"/>
      <protection hidden="1"/>
    </xf>
    <xf numFmtId="0" fontId="4" fillId="2" borderId="0" xfId="0" applyFont="1" applyFill="1" applyAlignment="1" applyProtection="1">
      <alignment horizontal="right" vertical="top"/>
      <protection hidden="1"/>
    </xf>
    <xf numFmtId="0" fontId="78" fillId="2" borderId="0" xfId="0" applyFont="1" applyFill="1" applyAlignment="1" applyProtection="1">
      <alignment horizontal="center" vertical="center"/>
      <protection hidden="1"/>
    </xf>
    <xf numFmtId="0" fontId="17" fillId="2" borderId="13" xfId="0" applyNumberFormat="1" applyFont="1" applyFill="1" applyBorder="1" applyAlignment="1" applyProtection="1">
      <alignment horizontal="center"/>
      <protection hidden="1"/>
    </xf>
    <xf numFmtId="0" fontId="17" fillId="2" borderId="14" xfId="0" applyNumberFormat="1" applyFont="1" applyFill="1" applyBorder="1" applyAlignment="1" applyProtection="1">
      <alignment horizontal="center" vertical="top"/>
      <protection hidden="1"/>
    </xf>
    <xf numFmtId="0" fontId="79" fillId="0" borderId="0" xfId="0" applyFont="1" applyFill="1" applyBorder="1" applyAlignment="1" applyProtection="1">
      <alignment horizontal="justify"/>
      <protection hidden="1"/>
    </xf>
    <xf numFmtId="0" fontId="80" fillId="0" borderId="0" xfId="0" applyFont="1" applyFill="1" applyBorder="1" applyAlignment="1" applyProtection="1">
      <alignment horizontal="justify"/>
      <protection hidden="1"/>
    </xf>
    <xf numFmtId="0" fontId="62" fillId="0" borderId="0" xfId="0" applyFont="1" applyFill="1" applyBorder="1" applyAlignment="1" applyProtection="1">
      <alignment horizontal="justify"/>
      <protection hidden="1"/>
    </xf>
    <xf numFmtId="0" fontId="79" fillId="0" borderId="0" xfId="2" applyFont="1" applyFill="1" applyBorder="1" applyAlignment="1" applyProtection="1">
      <alignment horizontal="justify"/>
      <protection hidden="1"/>
    </xf>
    <xf numFmtId="0" fontId="80" fillId="0" borderId="0" xfId="0" applyFont="1" applyFill="1" applyBorder="1" applyAlignment="1" applyProtection="1">
      <alignment horizontal="justify" vertical="top"/>
      <protection hidden="1"/>
    </xf>
    <xf numFmtId="0" fontId="62" fillId="0" borderId="0" xfId="0" applyFont="1" applyFill="1" applyBorder="1" applyAlignment="1" applyProtection="1">
      <alignment horizontal="justify"/>
      <protection locked="0"/>
    </xf>
    <xf numFmtId="0" fontId="69" fillId="2" borderId="0" xfId="1" applyFont="1" applyFill="1" applyBorder="1" applyAlignment="1" applyProtection="1">
      <alignment vertical="top"/>
      <protection hidden="1"/>
    </xf>
    <xf numFmtId="0" fontId="0" fillId="2" borderId="0" xfId="0" applyFill="1" applyProtection="1">
      <protection locked="0"/>
    </xf>
    <xf numFmtId="0" fontId="50" fillId="4" borderId="41" xfId="4" applyNumberFormat="1" applyFont="1" applyFill="1" applyBorder="1" applyAlignment="1" applyProtection="1">
      <alignment horizontal="center" vertical="center"/>
      <protection hidden="1"/>
    </xf>
    <xf numFmtId="0" fontId="50" fillId="4" borderId="42" xfId="4" applyNumberFormat="1" applyFont="1" applyFill="1" applyBorder="1" applyAlignment="1" applyProtection="1">
      <alignment horizontal="center" vertical="center"/>
      <protection hidden="1"/>
    </xf>
    <xf numFmtId="0" fontId="18" fillId="2" borderId="0" xfId="0" applyFont="1" applyFill="1" applyAlignment="1" applyProtection="1">
      <alignment horizontal="left" vertical="center" indent="1"/>
      <protection hidden="1"/>
    </xf>
    <xf numFmtId="0" fontId="38" fillId="2" borderId="0" xfId="0" applyFont="1" applyFill="1" applyAlignment="1" applyProtection="1">
      <alignment horizontal="left" vertical="center" indent="1"/>
      <protection hidden="1"/>
    </xf>
    <xf numFmtId="0" fontId="4" fillId="2" borderId="0" xfId="0" applyFont="1" applyFill="1" applyAlignment="1" applyProtection="1">
      <alignment horizontal="left" indent="1"/>
      <protection hidden="1"/>
    </xf>
    <xf numFmtId="0" fontId="18" fillId="2" borderId="0" xfId="0" applyNumberFormat="1" applyFont="1" applyFill="1" applyAlignment="1" applyProtection="1">
      <alignment horizontal="right" vertical="center"/>
      <protection hidden="1"/>
    </xf>
    <xf numFmtId="0" fontId="17" fillId="2" borderId="0" xfId="0" applyNumberFormat="1" applyFont="1" applyFill="1" applyAlignment="1" applyProtection="1">
      <alignment horizontal="center" vertical="center"/>
      <protection hidden="1"/>
    </xf>
    <xf numFmtId="0" fontId="4" fillId="2" borderId="0" xfId="0" applyNumberFormat="1" applyFont="1" applyFill="1" applyAlignment="1" applyProtection="1">
      <alignment horizontal="right" vertical="center"/>
      <protection hidden="1"/>
    </xf>
    <xf numFmtId="0" fontId="38" fillId="2" borderId="0" xfId="0" applyFont="1" applyFill="1" applyAlignment="1" applyProtection="1">
      <alignment horizontal="left" indent="1"/>
      <protection hidden="1"/>
    </xf>
    <xf numFmtId="0" fontId="49" fillId="2" borderId="0" xfId="0" applyFont="1" applyFill="1" applyProtection="1">
      <protection hidden="1"/>
    </xf>
    <xf numFmtId="0" fontId="49" fillId="2" borderId="0" xfId="0" applyFont="1" applyFill="1" applyBorder="1" applyProtection="1">
      <protection hidden="1"/>
    </xf>
    <xf numFmtId="0" fontId="16" fillId="2" borderId="37" xfId="0" applyFont="1" applyFill="1" applyBorder="1" applyAlignment="1" applyProtection="1">
      <alignment horizontal="center" vertical="center"/>
      <protection hidden="1"/>
    </xf>
    <xf numFmtId="0" fontId="44" fillId="2" borderId="0" xfId="0" applyFont="1" applyFill="1" applyBorder="1" applyAlignment="1" applyProtection="1">
      <alignment vertical="top"/>
      <protection hidden="1"/>
    </xf>
    <xf numFmtId="172" fontId="81" fillId="2" borderId="0" xfId="0" applyNumberFormat="1" applyFont="1" applyFill="1" applyBorder="1" applyAlignment="1" applyProtection="1">
      <alignment horizontal="left" vertical="center"/>
      <protection hidden="1"/>
    </xf>
    <xf numFmtId="0" fontId="76" fillId="2" borderId="6" xfId="0" applyFont="1" applyFill="1" applyBorder="1" applyAlignment="1" applyProtection="1">
      <alignment horizontal="center" vertical="center"/>
      <protection hidden="1"/>
    </xf>
    <xf numFmtId="0" fontId="76" fillId="2" borderId="2" xfId="4" applyNumberFormat="1" applyFont="1" applyFill="1" applyBorder="1" applyAlignment="1" applyProtection="1">
      <alignment horizontal="center" vertical="center"/>
      <protection hidden="1"/>
    </xf>
    <xf numFmtId="0" fontId="50" fillId="2" borderId="6" xfId="4" applyFont="1" applyFill="1" applyBorder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right" vertical="top" indent="1"/>
      <protection hidden="1"/>
    </xf>
    <xf numFmtId="0" fontId="55" fillId="2" borderId="0" xfId="1" applyFont="1" applyFill="1" applyAlignment="1" applyProtection="1">
      <alignment horizontal="left" vertical="top"/>
      <protection locked="0"/>
    </xf>
    <xf numFmtId="0" fontId="71" fillId="2" borderId="6" xfId="0" applyFont="1" applyFill="1" applyBorder="1" applyAlignment="1" applyProtection="1">
      <alignment horizontal="center"/>
      <protection hidden="1"/>
    </xf>
    <xf numFmtId="0" fontId="53" fillId="2" borderId="0" xfId="4" applyNumberFormat="1" applyFont="1" applyFill="1" applyBorder="1" applyAlignment="1" applyProtection="1">
      <alignment horizontal="left" vertical="center" indent="1"/>
      <protection hidden="1"/>
    </xf>
    <xf numFmtId="0" fontId="49" fillId="2" borderId="0" xfId="4" applyNumberFormat="1" applyFont="1" applyFill="1" applyBorder="1" applyAlignment="1" applyProtection="1">
      <alignment horizontal="center" vertical="center"/>
      <protection hidden="1"/>
    </xf>
    <xf numFmtId="0" fontId="17" fillId="2" borderId="0" xfId="0" applyFont="1" applyFill="1" applyAlignment="1" applyProtection="1">
      <alignment horizontal="left" indent="2"/>
      <protection hidden="1"/>
    </xf>
    <xf numFmtId="0" fontId="31" fillId="2" borderId="0" xfId="0" applyFont="1" applyFill="1" applyAlignment="1" applyProtection="1">
      <alignment horizontal="left" vertical="top" indent="1"/>
      <protection hidden="1"/>
    </xf>
    <xf numFmtId="49" fontId="17" fillId="2" borderId="0" xfId="0" applyNumberFormat="1" applyFont="1" applyFill="1" applyAlignment="1" applyProtection="1">
      <alignment horizontal="right" vertical="top" indent="2"/>
      <protection hidden="1"/>
    </xf>
    <xf numFmtId="0" fontId="69" fillId="2" borderId="0" xfId="1" applyFont="1" applyFill="1" applyBorder="1" applyAlignment="1" applyProtection="1">
      <alignment horizontal="right" vertical="center"/>
      <protection hidden="1"/>
    </xf>
    <xf numFmtId="0" fontId="17" fillId="2" borderId="0" xfId="0" applyFont="1" applyFill="1" applyAlignment="1" applyProtection="1">
      <alignment horizontal="left" vertical="center" indent="2"/>
      <protection hidden="1"/>
    </xf>
    <xf numFmtId="0" fontId="65" fillId="2" borderId="0" xfId="0" applyFont="1" applyFill="1" applyAlignment="1" applyProtection="1">
      <alignment horizontal="right" vertical="top"/>
      <protection hidden="1"/>
    </xf>
    <xf numFmtId="0" fontId="61" fillId="2" borderId="0" xfId="0" applyFon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62" fillId="2" borderId="0" xfId="0" applyFont="1" applyFill="1" applyAlignment="1" applyProtection="1">
      <alignment horizontal="left" indent="4"/>
      <protection hidden="1"/>
    </xf>
    <xf numFmtId="0" fontId="62" fillId="2" borderId="0" xfId="0" applyFont="1" applyFill="1" applyAlignment="1" applyProtection="1">
      <alignment horizontal="left" vertical="top" indent="6"/>
      <protection hidden="1"/>
    </xf>
    <xf numFmtId="0" fontId="61" fillId="2" borderId="0" xfId="0" applyFont="1" applyFill="1" applyAlignment="1" applyProtection="1">
      <alignment horizontal="center" vertical="center"/>
      <protection hidden="1"/>
    </xf>
    <xf numFmtId="0" fontId="62" fillId="2" borderId="0" xfId="0" applyFont="1" applyFill="1" applyAlignment="1" applyProtection="1">
      <alignment horizontal="left" vertical="center" indent="4"/>
      <protection hidden="1"/>
    </xf>
    <xf numFmtId="0" fontId="54" fillId="2" borderId="0" xfId="0" applyFont="1" applyFill="1" applyAlignment="1" applyProtection="1">
      <alignment horizontal="left" vertical="top"/>
      <protection hidden="1"/>
    </xf>
    <xf numFmtId="0" fontId="54" fillId="2" borderId="0" xfId="0" applyFont="1" applyFill="1" applyAlignment="1" applyProtection="1">
      <alignment horizontal="left"/>
      <protection hidden="1"/>
    </xf>
    <xf numFmtId="0" fontId="0" fillId="2" borderId="0" xfId="0" applyFill="1" applyAlignment="1" applyProtection="1">
      <alignment horizontal="center"/>
      <protection locked="0"/>
    </xf>
    <xf numFmtId="0" fontId="55" fillId="2" borderId="0" xfId="1" applyFont="1" applyFill="1" applyAlignment="1" applyProtection="1">
      <alignment horizontal="center"/>
      <protection locked="0"/>
    </xf>
    <xf numFmtId="0" fontId="31" fillId="2" borderId="0" xfId="0" applyFont="1" applyFill="1" applyAlignment="1" applyProtection="1">
      <alignment horizontal="left" indent="4"/>
      <protection hidden="1"/>
    </xf>
    <xf numFmtId="0" fontId="49" fillId="2" borderId="0" xfId="0" applyFont="1" applyFill="1" applyBorder="1" applyAlignment="1" applyProtection="1">
      <alignment horizontal="right" indent="1"/>
      <protection hidden="1"/>
    </xf>
    <xf numFmtId="0" fontId="55" fillId="2" borderId="0" xfId="1" applyFont="1" applyFill="1" applyAlignment="1" applyProtection="1">
      <alignment horizontal="left"/>
      <protection locked="0"/>
    </xf>
    <xf numFmtId="0" fontId="13" fillId="2" borderId="0" xfId="0" applyFont="1" applyFill="1" applyAlignment="1" applyProtection="1">
      <alignment horizontal="left" vertical="top" indent="1"/>
      <protection hidden="1"/>
    </xf>
    <xf numFmtId="0" fontId="31" fillId="2" borderId="0" xfId="0" applyFont="1" applyFill="1" applyBorder="1" applyAlignment="1" applyProtection="1">
      <alignment horizontal="right"/>
      <protection hidden="1"/>
    </xf>
    <xf numFmtId="0" fontId="56" fillId="2" borderId="0" xfId="3" applyFont="1" applyFill="1" applyAlignment="1" applyProtection="1">
      <alignment horizontal="left" vertical="center" indent="3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31" fillId="2" borderId="0" xfId="0" applyFont="1" applyFill="1" applyBorder="1" applyAlignment="1" applyProtection="1">
      <alignment horizontal="left"/>
      <protection hidden="1"/>
    </xf>
    <xf numFmtId="0" fontId="4" fillId="2" borderId="0" xfId="0" applyFont="1" applyFill="1" applyAlignment="1" applyProtection="1">
      <alignment horizontal="distributed" vertical="top"/>
      <protection hidden="1"/>
    </xf>
    <xf numFmtId="0" fontId="4" fillId="2" borderId="0" xfId="0" applyFont="1" applyFill="1" applyAlignment="1" applyProtection="1">
      <alignment horizontal="distributed" vertical="center"/>
      <protection hidden="1"/>
    </xf>
    <xf numFmtId="0" fontId="7" fillId="2" borderId="0" xfId="0" applyFont="1" applyFill="1" applyAlignment="1" applyProtection="1">
      <alignment horizontal="left" vertical="top" indent="3"/>
      <protection hidden="1"/>
    </xf>
    <xf numFmtId="164" fontId="72" fillId="2" borderId="58" xfId="0" applyNumberFormat="1" applyFont="1" applyFill="1" applyBorder="1" applyAlignment="1" applyProtection="1">
      <alignment horizontal="left" vertical="center"/>
      <protection locked="0"/>
    </xf>
    <xf numFmtId="164" fontId="72" fillId="2" borderId="59" xfId="0" applyNumberFormat="1" applyFont="1" applyFill="1" applyBorder="1" applyAlignment="1" applyProtection="1">
      <alignment horizontal="left" vertical="center"/>
      <protection locked="0"/>
    </xf>
    <xf numFmtId="164" fontId="72" fillId="2" borderId="18" xfId="0" applyNumberFormat="1" applyFont="1" applyFill="1" applyBorder="1" applyAlignment="1" applyProtection="1">
      <alignment horizontal="left" vertical="center"/>
      <protection locked="0"/>
    </xf>
    <xf numFmtId="164" fontId="22" fillId="2" borderId="0" xfId="0" applyNumberFormat="1" applyFont="1" applyFill="1" applyBorder="1" applyAlignment="1">
      <alignment horizontal="right" vertical="center"/>
    </xf>
    <xf numFmtId="0" fontId="17" fillId="2" borderId="60" xfId="0" applyNumberFormat="1" applyFont="1" applyFill="1" applyBorder="1" applyAlignment="1">
      <alignment horizontal="center" vertical="top"/>
    </xf>
    <xf numFmtId="0" fontId="17" fillId="2" borderId="0" xfId="0" applyNumberFormat="1" applyFont="1" applyFill="1" applyBorder="1" applyAlignment="1">
      <alignment horizontal="left" vertical="top"/>
    </xf>
    <xf numFmtId="0" fontId="17" fillId="2" borderId="60" xfId="0" applyNumberFormat="1" applyFont="1" applyFill="1" applyBorder="1" applyAlignment="1">
      <alignment horizontal="left" vertical="top"/>
    </xf>
    <xf numFmtId="0" fontId="4" fillId="2" borderId="0" xfId="0" applyFont="1" applyFill="1" applyAlignment="1" applyProtection="1">
      <alignment horizontal="distributed"/>
      <protection hidden="1"/>
    </xf>
    <xf numFmtId="164" fontId="17" fillId="2" borderId="0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 applyAlignment="1">
      <alignment horizontal="left" vertical="center"/>
    </xf>
    <xf numFmtId="164" fontId="4" fillId="2" borderId="32" xfId="0" applyNumberFormat="1" applyFont="1" applyFill="1" applyBorder="1" applyAlignment="1">
      <alignment horizontal="left" vertical="center"/>
    </xf>
    <xf numFmtId="164" fontId="72" fillId="0" borderId="59" xfId="0" applyNumberFormat="1" applyFont="1" applyBorder="1" applyProtection="1">
      <protection locked="0"/>
    </xf>
    <xf numFmtId="164" fontId="72" fillId="0" borderId="18" xfId="0" applyNumberFormat="1" applyFont="1" applyBorder="1" applyProtection="1">
      <protection locked="0"/>
    </xf>
    <xf numFmtId="0" fontId="7" fillId="2" borderId="0" xfId="0" applyFont="1" applyFill="1" applyAlignment="1" applyProtection="1">
      <alignment horizontal="distributed" vertical="center" indent="3"/>
      <protection hidden="1"/>
    </xf>
    <xf numFmtId="0" fontId="66" fillId="2" borderId="6" xfId="0" applyFont="1" applyFill="1" applyBorder="1" applyAlignment="1" applyProtection="1">
      <alignment horizontal="left" vertical="top" indent="1"/>
      <protection hidden="1"/>
    </xf>
    <xf numFmtId="0" fontId="53" fillId="2" borderId="0" xfId="0" applyFont="1" applyFill="1" applyAlignment="1" applyProtection="1">
      <alignment horizontal="center" vertical="top"/>
      <protection hidden="1"/>
    </xf>
    <xf numFmtId="0" fontId="20" fillId="2" borderId="0" xfId="0" applyFont="1" applyFill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center" vertical="center"/>
      <protection hidden="1"/>
    </xf>
    <xf numFmtId="0" fontId="54" fillId="2" borderId="0" xfId="0" applyFont="1" applyFill="1" applyAlignment="1" applyProtection="1">
      <alignment horizontal="center"/>
      <protection hidden="1"/>
    </xf>
    <xf numFmtId="0" fontId="4" fillId="2" borderId="0" xfId="0" applyFont="1" applyFill="1" applyAlignment="1" applyProtection="1">
      <alignment horizontal="left" vertical="top" indent="3"/>
      <protection hidden="1"/>
    </xf>
    <xf numFmtId="0" fontId="54" fillId="2" borderId="36" xfId="0" applyFont="1" applyFill="1" applyBorder="1" applyAlignment="1" applyProtection="1">
      <alignment horizontal="left" vertical="center" indent="1"/>
      <protection locked="0"/>
    </xf>
    <xf numFmtId="0" fontId="54" fillId="2" borderId="59" xfId="0" applyFont="1" applyFill="1" applyBorder="1" applyAlignment="1" applyProtection="1">
      <alignment horizontal="left" vertical="center" indent="1"/>
      <protection locked="0"/>
    </xf>
    <xf numFmtId="0" fontId="63" fillId="2" borderId="0" xfId="0" applyFont="1" applyFill="1" applyBorder="1" applyAlignment="1" applyProtection="1">
      <alignment horizontal="left" vertical="center" indent="1"/>
      <protection hidden="1"/>
    </xf>
    <xf numFmtId="0" fontId="17" fillId="2" borderId="59" xfId="0" applyNumberFormat="1" applyFont="1" applyFill="1" applyBorder="1" applyAlignment="1">
      <alignment horizontal="left" vertical="top"/>
    </xf>
    <xf numFmtId="0" fontId="7" fillId="2" borderId="0" xfId="0" applyFont="1" applyFill="1" applyAlignment="1" applyProtection="1">
      <alignment horizontal="left" vertical="top"/>
      <protection hidden="1"/>
    </xf>
    <xf numFmtId="0" fontId="7" fillId="2" borderId="0" xfId="3" applyFont="1" applyFill="1" applyAlignment="1" applyProtection="1">
      <alignment horizontal="left"/>
      <protection hidden="1"/>
    </xf>
    <xf numFmtId="0" fontId="4" fillId="2" borderId="6" xfId="2" applyFont="1" applyFill="1" applyBorder="1" applyAlignment="1" applyProtection="1">
      <alignment horizontal="center" vertical="center"/>
      <protection hidden="1"/>
    </xf>
    <xf numFmtId="164" fontId="53" fillId="2" borderId="41" xfId="2" applyNumberFormat="1" applyFont="1" applyFill="1" applyBorder="1" applyAlignment="1" applyProtection="1">
      <alignment horizontal="center" vertical="center"/>
      <protection hidden="1"/>
    </xf>
    <xf numFmtId="0" fontId="53" fillId="2" borderId="61" xfId="2" applyNumberFormat="1" applyFont="1" applyFill="1" applyBorder="1" applyAlignment="1" applyProtection="1">
      <alignment horizontal="center" vertical="center"/>
      <protection hidden="1"/>
    </xf>
    <xf numFmtId="0" fontId="53" fillId="2" borderId="62" xfId="2" applyNumberFormat="1" applyFont="1" applyFill="1" applyBorder="1" applyAlignment="1" applyProtection="1">
      <alignment horizontal="center" vertical="center"/>
      <protection hidden="1"/>
    </xf>
    <xf numFmtId="0" fontId="26" fillId="2" borderId="0" xfId="0" applyNumberFormat="1" applyFont="1" applyFill="1" applyBorder="1" applyAlignment="1">
      <alignment horizontal="right" vertical="center"/>
    </xf>
    <xf numFmtId="164" fontId="53" fillId="2" borderId="41" xfId="2" applyNumberFormat="1" applyFont="1" applyFill="1" applyBorder="1" applyAlignment="1" applyProtection="1">
      <alignment horizontal="left" vertical="center" indent="1"/>
      <protection hidden="1"/>
    </xf>
    <xf numFmtId="0" fontId="53" fillId="2" borderId="61" xfId="2" applyNumberFormat="1" applyFont="1" applyFill="1" applyBorder="1" applyAlignment="1" applyProtection="1">
      <alignment horizontal="left" vertical="center" indent="1"/>
      <protection hidden="1"/>
    </xf>
    <xf numFmtId="0" fontId="53" fillId="2" borderId="62" xfId="2" applyNumberFormat="1" applyFont="1" applyFill="1" applyBorder="1" applyAlignment="1" applyProtection="1">
      <alignment horizontal="left" vertical="center" indent="1"/>
      <protection hidden="1"/>
    </xf>
    <xf numFmtId="0" fontId="7" fillId="2" borderId="0" xfId="0" applyFont="1" applyFill="1" applyBorder="1" applyAlignment="1" applyProtection="1">
      <alignment horizontal="left" vertical="top"/>
      <protection hidden="1"/>
    </xf>
    <xf numFmtId="0" fontId="39" fillId="2" borderId="0" xfId="2" applyFont="1" applyFill="1" applyBorder="1" applyAlignment="1" applyProtection="1">
      <alignment horizontal="right" vertical="center" indent="1"/>
      <protection hidden="1"/>
    </xf>
    <xf numFmtId="0" fontId="7" fillId="2" borderId="0" xfId="0" applyFont="1" applyFill="1" applyAlignment="1" applyProtection="1">
      <alignment horizontal="distributed"/>
      <protection hidden="1"/>
    </xf>
    <xf numFmtId="0" fontId="7" fillId="2" borderId="0" xfId="0" applyFont="1" applyFill="1" applyAlignment="1" applyProtection="1">
      <alignment horizontal="left" vertical="center"/>
      <protection hidden="1"/>
    </xf>
    <xf numFmtId="0" fontId="17" fillId="2" borderId="0" xfId="0" applyFont="1" applyFill="1" applyAlignment="1" applyProtection="1">
      <alignment horizontal="right" indent="2"/>
      <protection hidden="1"/>
    </xf>
    <xf numFmtId="0" fontId="17" fillId="2" borderId="0" xfId="0" applyFont="1" applyFill="1" applyAlignment="1" applyProtection="1">
      <alignment horizontal="right" vertical="center" indent="2"/>
      <protection hidden="1"/>
    </xf>
    <xf numFmtId="0" fontId="50" fillId="2" borderId="0" xfId="0" applyNumberFormat="1" applyFont="1" applyFill="1" applyAlignment="1" applyProtection="1">
      <alignment horizontal="left" vertical="center"/>
      <protection hidden="1"/>
    </xf>
    <xf numFmtId="0" fontId="17" fillId="2" borderId="0" xfId="0" applyFont="1" applyFill="1" applyAlignment="1" applyProtection="1">
      <alignment horizontal="left" vertical="top" indent="2"/>
      <protection hidden="1"/>
    </xf>
    <xf numFmtId="0" fontId="52" fillId="2" borderId="0" xfId="4" applyFont="1" applyFill="1" applyAlignment="1" applyProtection="1">
      <alignment horizontal="right"/>
      <protection hidden="1"/>
    </xf>
    <xf numFmtId="0" fontId="58" fillId="2" borderId="0" xfId="1" applyFont="1" applyFill="1" applyAlignment="1" applyProtection="1">
      <alignment horizontal="right" vertical="top"/>
      <protection locked="0"/>
    </xf>
    <xf numFmtId="0" fontId="7" fillId="2" borderId="0" xfId="0" applyFont="1" applyFill="1" applyAlignment="1" applyProtection="1">
      <alignment horizontal="justify"/>
      <protection hidden="1"/>
    </xf>
    <xf numFmtId="0" fontId="50" fillId="2" borderId="0" xfId="4" applyFont="1" applyFill="1" applyAlignment="1" applyProtection="1">
      <alignment horizontal="left" indent="1"/>
      <protection hidden="1"/>
    </xf>
    <xf numFmtId="14" fontId="72" fillId="2" borderId="58" xfId="0" applyNumberFormat="1" applyFont="1" applyFill="1" applyBorder="1" applyAlignment="1" applyProtection="1">
      <alignment horizontal="center" vertical="center"/>
      <protection locked="0"/>
    </xf>
    <xf numFmtId="14" fontId="72" fillId="2" borderId="18" xfId="0" applyNumberFormat="1" applyFont="1" applyFill="1" applyBorder="1" applyAlignment="1" applyProtection="1">
      <alignment horizontal="center" vertical="center"/>
      <protection locked="0"/>
    </xf>
    <xf numFmtId="164" fontId="4" fillId="2" borderId="0" xfId="0" applyNumberFormat="1" applyFont="1" applyFill="1" applyBorder="1" applyAlignment="1" applyProtection="1">
      <alignment horizontal="left" vertical="center"/>
      <protection hidden="1"/>
    </xf>
    <xf numFmtId="164" fontId="4" fillId="2" borderId="32" xfId="0" applyNumberFormat="1" applyFont="1" applyFill="1" applyBorder="1" applyAlignment="1" applyProtection="1">
      <alignment horizontal="left" vertical="center"/>
      <protection hidden="1"/>
    </xf>
    <xf numFmtId="0" fontId="50" fillId="2" borderId="0" xfId="0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horizontal="left" indent="3"/>
      <protection hidden="1"/>
    </xf>
    <xf numFmtId="0" fontId="20" fillId="2" borderId="0" xfId="0" applyFont="1" applyFill="1" applyAlignment="1" applyProtection="1">
      <alignment horizontal="center"/>
      <protection hidden="1"/>
    </xf>
    <xf numFmtId="0" fontId="53" fillId="2" borderId="0" xfId="0" applyFont="1" applyFill="1" applyAlignment="1" applyProtection="1">
      <alignment horizontal="center"/>
      <protection hidden="1"/>
    </xf>
    <xf numFmtId="0" fontId="4" fillId="2" borderId="0" xfId="2" applyFont="1" applyFill="1" applyAlignment="1" applyProtection="1">
      <alignment horizontal="center" vertical="center"/>
      <protection hidden="1"/>
    </xf>
    <xf numFmtId="0" fontId="63" fillId="2" borderId="0" xfId="0" applyFont="1" applyFill="1" applyBorder="1" applyAlignment="1" applyProtection="1">
      <alignment vertical="center"/>
      <protection hidden="1"/>
    </xf>
    <xf numFmtId="0" fontId="50" fillId="2" borderId="0" xfId="0" applyFont="1" applyFill="1" applyBorder="1" applyAlignment="1" applyProtection="1">
      <alignment horizontal="left"/>
      <protection hidden="1"/>
    </xf>
    <xf numFmtId="164" fontId="53" fillId="2" borderId="6" xfId="2" applyNumberFormat="1" applyFont="1" applyFill="1" applyBorder="1" applyAlignment="1" applyProtection="1">
      <alignment horizontal="left" vertical="center" indent="1"/>
      <protection hidden="1"/>
    </xf>
    <xf numFmtId="0" fontId="53" fillId="2" borderId="6" xfId="2" applyNumberFormat="1" applyFont="1" applyFill="1" applyBorder="1" applyAlignment="1" applyProtection="1">
      <alignment horizontal="left" vertical="center" indent="1"/>
      <protection hidden="1"/>
    </xf>
    <xf numFmtId="49" fontId="66" fillId="4" borderId="63" xfId="2" applyNumberFormat="1" applyFont="1" applyFill="1" applyBorder="1" applyAlignment="1" applyProtection="1">
      <alignment horizontal="center" vertical="center"/>
      <protection locked="0"/>
    </xf>
    <xf numFmtId="49" fontId="66" fillId="4" borderId="64" xfId="2" applyNumberFormat="1" applyFont="1" applyFill="1" applyBorder="1" applyAlignment="1" applyProtection="1">
      <alignment horizontal="center" vertical="center"/>
      <protection locked="0"/>
    </xf>
    <xf numFmtId="49" fontId="66" fillId="4" borderId="65" xfId="2" applyNumberFormat="1" applyFont="1" applyFill="1" applyBorder="1" applyAlignment="1" applyProtection="1">
      <alignment horizontal="center" vertical="center"/>
      <protection locked="0"/>
    </xf>
    <xf numFmtId="0" fontId="67" fillId="2" borderId="0" xfId="0" applyFont="1" applyFill="1" applyAlignment="1" applyProtection="1">
      <alignment horizontal="right" vertical="top" indent="1"/>
      <protection hidden="1"/>
    </xf>
    <xf numFmtId="0" fontId="20" fillId="2" borderId="0" xfId="0" applyFont="1" applyFill="1" applyAlignment="1" applyProtection="1">
      <alignment horizontal="center" vertical="top"/>
      <protection hidden="1"/>
    </xf>
    <xf numFmtId="0" fontId="31" fillId="2" borderId="0" xfId="0" applyFont="1" applyFill="1" applyAlignment="1" applyProtection="1">
      <alignment horizontal="left" vertical="center" indent="4"/>
      <protection hidden="1"/>
    </xf>
    <xf numFmtId="0" fontId="55" fillId="2" borderId="0" xfId="1" applyFont="1" applyFill="1" applyAlignment="1" applyProtection="1">
      <alignment horizontal="left" vertical="top" indent="3"/>
      <protection locked="0"/>
    </xf>
    <xf numFmtId="0" fontId="17" fillId="2" borderId="2" xfId="0" applyFont="1" applyFill="1" applyBorder="1" applyAlignment="1" applyProtection="1">
      <alignment horizontal="left" vertical="center" indent="1"/>
      <protection hidden="1"/>
    </xf>
    <xf numFmtId="0" fontId="4" fillId="2" borderId="6" xfId="0" applyFont="1" applyFill="1" applyBorder="1" applyAlignment="1" applyProtection="1">
      <alignment horizontal="right" vertical="center" indent="1"/>
      <protection hidden="1"/>
    </xf>
    <xf numFmtId="0" fontId="17" fillId="2" borderId="2" xfId="0" applyFont="1" applyFill="1" applyBorder="1" applyAlignment="1" applyProtection="1">
      <alignment horizontal="right" vertical="center" indent="1"/>
      <protection hidden="1"/>
    </xf>
    <xf numFmtId="0" fontId="7" fillId="2" borderId="0" xfId="0" applyFont="1" applyFill="1" applyBorder="1" applyAlignment="1" applyProtection="1">
      <alignment horizontal="left"/>
      <protection hidden="1"/>
    </xf>
    <xf numFmtId="0" fontId="33" fillId="2" borderId="0" xfId="0" applyFont="1" applyFill="1" applyAlignment="1" applyProtection="1">
      <alignment horizontal="center" vertical="center"/>
      <protection hidden="1"/>
    </xf>
    <xf numFmtId="0" fontId="53" fillId="2" borderId="5" xfId="0" applyFont="1" applyFill="1" applyBorder="1" applyAlignment="1" applyProtection="1">
      <alignment horizontal="center" vertical="center"/>
      <protection hidden="1"/>
    </xf>
    <xf numFmtId="0" fontId="53" fillId="2" borderId="11" xfId="0" applyFont="1" applyFill="1" applyBorder="1" applyAlignment="1" applyProtection="1">
      <alignment horizontal="center" vertical="center"/>
      <protection hidden="1"/>
    </xf>
    <xf numFmtId="0" fontId="50" fillId="2" borderId="0" xfId="0" applyNumberFormat="1" applyFont="1" applyFill="1" applyAlignment="1" applyProtection="1">
      <alignment horizontal="left"/>
      <protection hidden="1"/>
    </xf>
    <xf numFmtId="164" fontId="17" fillId="2" borderId="0" xfId="0" applyNumberFormat="1" applyFont="1" applyFill="1" applyAlignment="1" applyProtection="1">
      <alignment horizontal="left"/>
      <protection hidden="1"/>
    </xf>
    <xf numFmtId="164" fontId="17" fillId="2" borderId="0" xfId="0" applyNumberFormat="1" applyFont="1" applyFill="1" applyAlignment="1" applyProtection="1">
      <alignment horizontal="left" vertical="top"/>
      <protection hidden="1"/>
    </xf>
    <xf numFmtId="0" fontId="49" fillId="2" borderId="6" xfId="0" applyFont="1" applyFill="1" applyBorder="1" applyAlignment="1" applyProtection="1">
      <alignment horizontal="left" vertical="top"/>
      <protection hidden="1"/>
    </xf>
    <xf numFmtId="164" fontId="59" fillId="2" borderId="0" xfId="0" applyNumberFormat="1" applyFont="1" applyFill="1" applyAlignment="1" applyProtection="1">
      <alignment horizontal="center" vertical="center"/>
      <protection hidden="1"/>
    </xf>
    <xf numFmtId="0" fontId="20" fillId="3" borderId="13" xfId="0" applyFont="1" applyFill="1" applyBorder="1" applyAlignment="1" applyProtection="1">
      <alignment horizontal="center" vertical="center"/>
      <protection hidden="1"/>
    </xf>
    <xf numFmtId="0" fontId="20" fillId="3" borderId="14" xfId="0" applyFont="1" applyFill="1" applyBorder="1" applyAlignment="1" applyProtection="1">
      <alignment horizontal="center" vertical="center"/>
      <protection hidden="1"/>
    </xf>
    <xf numFmtId="0" fontId="76" fillId="2" borderId="0" xfId="0" applyNumberFormat="1" applyFont="1" applyFill="1" applyAlignment="1" applyProtection="1">
      <alignment horizontal="center" vertical="top"/>
      <protection hidden="1"/>
    </xf>
    <xf numFmtId="0" fontId="17" fillId="2" borderId="6" xfId="0" applyFont="1" applyFill="1" applyBorder="1" applyAlignment="1" applyProtection="1">
      <alignment horizontal="center" vertical="top"/>
      <protection hidden="1"/>
    </xf>
    <xf numFmtId="164" fontId="20" fillId="2" borderId="1" xfId="0" applyNumberFormat="1" applyFont="1" applyFill="1" applyBorder="1" applyAlignment="1" applyProtection="1">
      <alignment horizontal="center"/>
      <protection hidden="1"/>
    </xf>
    <xf numFmtId="164" fontId="20" fillId="2" borderId="2" xfId="0" applyNumberFormat="1" applyFont="1" applyFill="1" applyBorder="1" applyAlignment="1" applyProtection="1">
      <alignment horizontal="center"/>
      <protection hidden="1"/>
    </xf>
    <xf numFmtId="164" fontId="20" fillId="2" borderId="33" xfId="0" applyNumberFormat="1" applyFont="1" applyFill="1" applyBorder="1" applyAlignment="1" applyProtection="1">
      <alignment horizontal="center"/>
      <protection hidden="1"/>
    </xf>
    <xf numFmtId="0" fontId="17" fillId="2" borderId="0" xfId="0" applyNumberFormat="1" applyFont="1" applyFill="1" applyAlignment="1" applyProtection="1">
      <alignment horizontal="left"/>
      <protection hidden="1"/>
    </xf>
    <xf numFmtId="0" fontId="17" fillId="2" borderId="0" xfId="0" applyNumberFormat="1" applyFont="1" applyFill="1" applyAlignment="1" applyProtection="1">
      <alignment horizontal="left" vertical="top"/>
      <protection hidden="1"/>
    </xf>
    <xf numFmtId="0" fontId="49" fillId="2" borderId="0" xfId="0" applyFont="1" applyFill="1" applyAlignment="1" applyProtection="1">
      <alignment horizontal="right" vertical="center" indent="1"/>
      <protection hidden="1"/>
    </xf>
    <xf numFmtId="0" fontId="4" fillId="2" borderId="0" xfId="0" applyNumberFormat="1" applyFont="1" applyFill="1" applyAlignment="1" applyProtection="1">
      <alignment horizontal="center"/>
      <protection hidden="1"/>
    </xf>
    <xf numFmtId="0" fontId="41" fillId="3" borderId="66" xfId="0" applyFont="1" applyFill="1" applyBorder="1" applyAlignment="1" applyProtection="1">
      <alignment horizontal="center" vertical="center"/>
      <protection hidden="1"/>
    </xf>
    <xf numFmtId="0" fontId="41" fillId="3" borderId="16" xfId="0" applyFont="1" applyFill="1" applyBorder="1" applyAlignment="1" applyProtection="1">
      <alignment horizontal="center" vertical="center"/>
      <protection hidden="1"/>
    </xf>
    <xf numFmtId="0" fontId="50" fillId="2" borderId="0" xfId="0" applyFont="1" applyFill="1" applyAlignment="1" applyProtection="1">
      <alignment horizontal="left"/>
      <protection hidden="1"/>
    </xf>
    <xf numFmtId="164" fontId="39" fillId="2" borderId="35" xfId="0" applyNumberFormat="1" applyFont="1" applyFill="1" applyBorder="1" applyAlignment="1" applyProtection="1">
      <alignment horizontal="right" vertical="center"/>
      <protection hidden="1"/>
    </xf>
    <xf numFmtId="164" fontId="39" fillId="2" borderId="36" xfId="0" applyNumberFormat="1" applyFont="1" applyFill="1" applyBorder="1" applyAlignment="1" applyProtection="1">
      <alignment horizontal="right" vertical="center"/>
      <protection hidden="1"/>
    </xf>
    <xf numFmtId="0" fontId="28" fillId="3" borderId="67" xfId="0" applyFont="1" applyFill="1" applyBorder="1" applyAlignment="1" applyProtection="1">
      <alignment horizontal="center" vertical="center"/>
      <protection hidden="1"/>
    </xf>
    <xf numFmtId="0" fontId="28" fillId="3" borderId="16" xfId="0" applyFont="1" applyFill="1" applyBorder="1" applyAlignment="1" applyProtection="1">
      <alignment horizontal="center" vertical="center"/>
      <protection hidden="1"/>
    </xf>
    <xf numFmtId="0" fontId="0" fillId="0" borderId="36" xfId="0" applyBorder="1" applyProtection="1">
      <protection hidden="1"/>
    </xf>
    <xf numFmtId="0" fontId="28" fillId="3" borderId="66" xfId="0" applyFont="1" applyFill="1" applyBorder="1" applyAlignment="1" applyProtection="1">
      <alignment horizontal="center" vertical="center"/>
      <protection hidden="1"/>
    </xf>
    <xf numFmtId="0" fontId="28" fillId="3" borderId="8" xfId="0" applyFont="1" applyFill="1" applyBorder="1" applyAlignment="1" applyProtection="1">
      <alignment horizontal="center" vertical="center"/>
      <protection hidden="1"/>
    </xf>
    <xf numFmtId="0" fontId="28" fillId="3" borderId="9" xfId="0" applyFon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locked="0"/>
    </xf>
    <xf numFmtId="166" fontId="25" fillId="2" borderId="0" xfId="0" applyNumberFormat="1" applyFont="1" applyFill="1" applyBorder="1" applyAlignment="1" applyProtection="1">
      <alignment horizontal="right"/>
      <protection hidden="1"/>
    </xf>
    <xf numFmtId="0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24" fillId="2" borderId="0" xfId="0" applyNumberFormat="1" applyFont="1" applyFill="1" applyBorder="1" applyAlignment="1" applyProtection="1">
      <alignment horizontal="left" vertical="center"/>
      <protection hidden="1"/>
    </xf>
    <xf numFmtId="0" fontId="25" fillId="5" borderId="0" xfId="0" applyNumberFormat="1" applyFont="1" applyFill="1" applyBorder="1" applyAlignment="1" applyProtection="1">
      <alignment horizontal="left" vertical="center"/>
      <protection hidden="1"/>
    </xf>
    <xf numFmtId="0" fontId="25" fillId="2" borderId="0" xfId="0" applyFont="1" applyFill="1" applyBorder="1" applyAlignment="1" applyProtection="1">
      <alignment horizontal="center"/>
      <protection hidden="1"/>
    </xf>
    <xf numFmtId="3" fontId="25" fillId="2" borderId="0" xfId="0" applyNumberFormat="1" applyFont="1" applyFill="1" applyBorder="1" applyAlignment="1" applyProtection="1">
      <alignment horizontal="right"/>
      <protection hidden="1"/>
    </xf>
    <xf numFmtId="3" fontId="24" fillId="2" borderId="0" xfId="0" applyNumberFormat="1" applyFont="1" applyFill="1" applyBorder="1" applyAlignment="1" applyProtection="1">
      <alignment horizontal="right" vertical="top"/>
      <protection hidden="1"/>
    </xf>
    <xf numFmtId="0" fontId="24" fillId="2" borderId="0" xfId="0" applyFont="1" applyFill="1" applyBorder="1" applyAlignment="1" applyProtection="1">
      <alignment horizontal="center"/>
      <protection hidden="1"/>
    </xf>
    <xf numFmtId="0" fontId="24" fillId="2" borderId="0" xfId="0" applyFont="1" applyFill="1" applyBorder="1" applyAlignment="1" applyProtection="1">
      <alignment horizontal="right"/>
      <protection hidden="1"/>
    </xf>
    <xf numFmtId="0" fontId="25" fillId="2" borderId="0" xfId="0" applyNumberFormat="1" applyFont="1" applyFill="1" applyBorder="1" applyAlignment="1" applyProtection="1">
      <alignment horizontal="left" indent="1"/>
      <protection hidden="1"/>
    </xf>
    <xf numFmtId="0" fontId="25" fillId="2" borderId="0" xfId="0" applyNumberFormat="1" applyFont="1" applyFill="1" applyBorder="1" applyAlignment="1" applyProtection="1">
      <alignment horizontal="center"/>
      <protection hidden="1"/>
    </xf>
    <xf numFmtId="0" fontId="37" fillId="2" borderId="0" xfId="0" applyNumberFormat="1" applyFont="1" applyFill="1" applyBorder="1" applyAlignment="1" applyProtection="1">
      <alignment horizontal="center"/>
      <protection hidden="1"/>
    </xf>
    <xf numFmtId="3" fontId="25" fillId="2" borderId="0" xfId="0" applyNumberFormat="1" applyFont="1" applyFill="1" applyBorder="1" applyAlignment="1" applyProtection="1">
      <alignment horizontal="right" vertical="center"/>
      <protection hidden="1"/>
    </xf>
    <xf numFmtId="0" fontId="25" fillId="2" borderId="0" xfId="0" applyFont="1" applyFill="1" applyBorder="1" applyAlignment="1" applyProtection="1">
      <alignment horizontal="right"/>
      <protection hidden="1"/>
    </xf>
    <xf numFmtId="166" fontId="25" fillId="2" borderId="0" xfId="0" applyNumberFormat="1" applyFont="1" applyFill="1" applyBorder="1" applyAlignment="1" applyProtection="1">
      <alignment horizontal="center"/>
      <protection hidden="1"/>
    </xf>
    <xf numFmtId="0" fontId="46" fillId="2" borderId="0" xfId="0" applyFont="1" applyFill="1" applyBorder="1" applyAlignment="1" applyProtection="1">
      <alignment horizontal="right"/>
      <protection hidden="1"/>
    </xf>
    <xf numFmtId="0" fontId="46" fillId="2" borderId="0" xfId="0" applyFont="1" applyFill="1" applyBorder="1" applyAlignment="1" applyProtection="1">
      <alignment horizontal="center"/>
      <protection hidden="1"/>
    </xf>
    <xf numFmtId="0" fontId="36" fillId="2" borderId="0" xfId="0" applyFont="1" applyFill="1" applyBorder="1" applyAlignment="1" applyProtection="1">
      <alignment horizontal="center" vertical="center"/>
      <protection hidden="1"/>
    </xf>
    <xf numFmtId="0" fontId="25" fillId="2" borderId="0" xfId="0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left" vertical="center"/>
      <protection hidden="1"/>
    </xf>
    <xf numFmtId="0" fontId="24" fillId="2" borderId="0" xfId="0" applyFont="1" applyFill="1" applyBorder="1" applyAlignment="1" applyProtection="1">
      <alignment horizontal="left"/>
      <protection hidden="1"/>
    </xf>
    <xf numFmtId="0" fontId="25" fillId="2" borderId="0" xfId="0" applyFont="1" applyFill="1" applyBorder="1" applyProtection="1">
      <protection hidden="1"/>
    </xf>
    <xf numFmtId="0" fontId="25" fillId="2" borderId="0" xfId="0" applyNumberFormat="1" applyFont="1" applyFill="1" applyBorder="1" applyAlignment="1" applyProtection="1">
      <alignment horizontal="right"/>
      <protection hidden="1"/>
    </xf>
    <xf numFmtId="3" fontId="17" fillId="2" borderId="0" xfId="0" applyNumberFormat="1" applyFont="1" applyFill="1" applyBorder="1" applyAlignment="1" applyProtection="1">
      <alignment horizontal="left" vertical="center" indent="4"/>
      <protection hidden="1"/>
    </xf>
    <xf numFmtId="0" fontId="17" fillId="2" borderId="0" xfId="0" applyFont="1" applyFill="1" applyBorder="1" applyAlignment="1" applyProtection="1">
      <alignment horizontal="left" vertical="center" indent="4"/>
      <protection hidden="1"/>
    </xf>
    <xf numFmtId="0" fontId="25" fillId="5" borderId="0" xfId="0" applyNumberFormat="1" applyFont="1" applyFill="1" applyBorder="1" applyAlignment="1" applyProtection="1">
      <alignment horizontal="center" vertical="center"/>
      <protection hidden="1"/>
    </xf>
    <xf numFmtId="0" fontId="25" fillId="2" borderId="0" xfId="0" applyNumberFormat="1" applyFont="1" applyFill="1" applyBorder="1" applyAlignment="1" applyProtection="1">
      <alignment horizontal="left" vertical="center" indent="1"/>
      <protection hidden="1"/>
    </xf>
    <xf numFmtId="0" fontId="0" fillId="2" borderId="0" xfId="0" applyNumberFormat="1" applyFill="1" applyBorder="1" applyAlignment="1" applyProtection="1">
      <alignment horizontal="left" indent="1"/>
      <protection hidden="1"/>
    </xf>
    <xf numFmtId="3" fontId="38" fillId="2" borderId="0" xfId="0" applyNumberFormat="1" applyFont="1" applyFill="1" applyBorder="1" applyAlignment="1" applyProtection="1">
      <alignment horizontal="left" vertical="top"/>
      <protection locked="0"/>
    </xf>
    <xf numFmtId="0" fontId="38" fillId="2" borderId="0" xfId="0" applyFont="1" applyFill="1" applyBorder="1" applyAlignment="1" applyProtection="1">
      <alignment horizontal="left" vertical="top"/>
      <protection hidden="1"/>
    </xf>
    <xf numFmtId="0" fontId="17" fillId="2" borderId="31" xfId="0" applyFont="1" applyFill="1" applyBorder="1" applyAlignment="1" applyProtection="1">
      <alignment horizontal="center" vertical="center"/>
      <protection locked="0"/>
    </xf>
    <xf numFmtId="0" fontId="17" fillId="2" borderId="0" xfId="0" applyFont="1" applyFill="1" applyBorder="1" applyAlignment="1" applyProtection="1">
      <alignment horizontal="center" vertical="center"/>
      <protection locked="0"/>
    </xf>
    <xf numFmtId="0" fontId="17" fillId="2" borderId="34" xfId="0" applyFont="1" applyFill="1" applyBorder="1" applyAlignment="1" applyProtection="1">
      <alignment horizontal="center" vertical="center"/>
      <protection locked="0"/>
    </xf>
    <xf numFmtId="0" fontId="17" fillId="2" borderId="10" xfId="0" applyFont="1" applyFill="1" applyBorder="1" applyAlignment="1" applyProtection="1">
      <alignment horizontal="center" vertical="center"/>
      <protection locked="0"/>
    </xf>
    <xf numFmtId="0" fontId="17" fillId="2" borderId="6" xfId="0" applyFont="1" applyFill="1" applyBorder="1" applyAlignment="1" applyProtection="1">
      <alignment horizontal="center" vertical="center"/>
      <protection locked="0"/>
    </xf>
    <xf numFmtId="0" fontId="17" fillId="2" borderId="12" xfId="0" applyFont="1" applyFill="1" applyBorder="1" applyAlignment="1" applyProtection="1">
      <alignment horizontal="center" vertical="center"/>
      <protection locked="0"/>
    </xf>
    <xf numFmtId="0" fontId="17" fillId="2" borderId="0" xfId="0" applyNumberFormat="1" applyFont="1" applyFill="1" applyBorder="1" applyAlignment="1" applyProtection="1">
      <alignment horizontal="left" indent="1"/>
      <protection hidden="1"/>
    </xf>
    <xf numFmtId="0" fontId="17" fillId="2" borderId="1" xfId="0" applyFont="1" applyFill="1" applyBorder="1" applyAlignment="1" applyProtection="1">
      <alignment horizontal="center" vertical="center"/>
      <protection locked="0"/>
    </xf>
    <xf numFmtId="0" fontId="17" fillId="2" borderId="2" xfId="0" applyFont="1" applyFill="1" applyBorder="1" applyAlignment="1" applyProtection="1">
      <alignment horizontal="center" vertical="center"/>
      <protection locked="0"/>
    </xf>
    <xf numFmtId="0" fontId="17" fillId="2" borderId="33" xfId="0" applyFont="1" applyFill="1" applyBorder="1" applyAlignment="1" applyProtection="1">
      <alignment horizontal="center" vertical="center"/>
      <protection locked="0"/>
    </xf>
    <xf numFmtId="0" fontId="33" fillId="2" borderId="58" xfId="0" applyFont="1" applyFill="1" applyBorder="1" applyAlignment="1" applyProtection="1">
      <alignment horizontal="center" vertical="center"/>
      <protection hidden="1"/>
    </xf>
    <xf numFmtId="0" fontId="33" fillId="2" borderId="59" xfId="0" applyFont="1" applyFill="1" applyBorder="1" applyAlignment="1" applyProtection="1">
      <alignment horizontal="center" vertical="center"/>
      <protection hidden="1"/>
    </xf>
    <xf numFmtId="0" fontId="33" fillId="2" borderId="18" xfId="0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left"/>
      <protection hidden="1"/>
    </xf>
    <xf numFmtId="0" fontId="17" fillId="2" borderId="0" xfId="0" applyFont="1" applyFill="1" applyAlignment="1" applyProtection="1">
      <alignment horizontal="right"/>
      <protection hidden="1"/>
    </xf>
  </cellXfs>
  <cellStyles count="5">
    <cellStyle name="Collegamento ipertestuale" xfId="1" builtinId="8"/>
    <cellStyle name="Normale" xfId="0" builtinId="0"/>
    <cellStyle name="Normale_Sistema corrispettivi RIDOTTO" xfId="2"/>
    <cellStyle name="Normale_Sistema corrispettivi semplice" xfId="3"/>
    <cellStyle name="Normale_Sistema ridotto FOGLI PRESENZE" xfId="4"/>
  </cellStyles>
  <dxfs count="19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41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border>
        <left/>
        <right/>
        <top/>
        <bottom/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border>
        <bottom style="thin">
          <color indexed="23"/>
        </bottom>
      </border>
    </dxf>
    <dxf>
      <border>
        <bottom style="thin">
          <color indexed="10"/>
        </bottom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border>
        <bottom style="thin">
          <color indexed="10"/>
        </bottom>
      </border>
    </dxf>
    <dxf>
      <border>
        <bottom style="thin">
          <color indexed="23"/>
        </bottom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border>
        <bottom style="thin">
          <color indexed="23"/>
        </bottom>
      </border>
    </dxf>
    <dxf>
      <border>
        <bottom style="thin">
          <color indexed="10"/>
        </bottom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border>
        <bottom style="thin">
          <color indexed="10"/>
        </bottom>
      </border>
    </dxf>
    <dxf>
      <border>
        <bottom style="thin">
          <color indexed="23"/>
        </bottom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border>
        <left/>
        <right/>
        <top/>
        <bottom/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border>
        <bottom style="thin">
          <color indexed="10"/>
        </bottom>
      </border>
    </dxf>
    <dxf>
      <border>
        <bottom style="thin">
          <color indexed="23"/>
        </bottom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border>
        <bottom style="thin">
          <color indexed="23"/>
        </bottom>
      </border>
    </dxf>
    <dxf>
      <border>
        <bottom style="thin">
          <color indexed="10"/>
        </bottom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border>
        <bottom style="thin">
          <color indexed="23"/>
        </bottom>
      </border>
    </dxf>
    <dxf>
      <border>
        <bottom style="thin">
          <color indexed="10"/>
        </bottom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border>
        <bottom style="thin">
          <color indexed="10"/>
        </bottom>
      </border>
    </dxf>
    <dxf>
      <border>
        <bottom style="thin">
          <color indexed="23"/>
        </bottom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border>
        <bottom style="thin">
          <color indexed="10"/>
        </bottom>
      </border>
    </dxf>
    <dxf>
      <border>
        <bottom style="thin">
          <color indexed="23"/>
        </bottom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border>
        <bottom style="thin">
          <color indexed="23"/>
        </bottom>
      </border>
    </dxf>
    <dxf>
      <border>
        <bottom style="thin">
          <color indexed="10"/>
        </bottom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  <border>
        <left/>
        <right/>
        <top/>
        <bottom/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border>
        <bottom style="thin">
          <color indexed="10"/>
        </bottom>
      </border>
    </dxf>
    <dxf>
      <border>
        <bottom style="thin">
          <color indexed="23"/>
        </bottom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border>
        <bottom style="thin">
          <color indexed="10"/>
        </bottom>
      </border>
    </dxf>
    <dxf>
      <border>
        <bottom style="thin">
          <color indexed="23"/>
        </bottom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10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10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22"/>
      </font>
    </dxf>
    <dxf>
      <font>
        <condense val="0"/>
        <extend val="0"/>
        <color indexed="10"/>
      </font>
      <border>
        <left/>
        <right/>
        <top/>
        <bottom/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6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9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</dxf>
    <dxf>
      <font>
        <condense val="0"/>
        <extend val="0"/>
        <color indexed="63"/>
      </font>
    </dxf>
    <dxf>
      <font>
        <condense val="0"/>
        <extend val="0"/>
        <color indexed="63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63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BDEB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6/relationships/vbaProject" Target="vbaProject.bin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438150</xdr:colOff>
      <xdr:row>87</xdr:row>
      <xdr:rowOff>38100</xdr:rowOff>
    </xdr:from>
    <xdr:to>
      <xdr:col>15</xdr:col>
      <xdr:colOff>247650</xdr:colOff>
      <xdr:row>91</xdr:row>
      <xdr:rowOff>28575</xdr:rowOff>
    </xdr:to>
    <xdr:pic>
      <xdr:nvPicPr>
        <xdr:cNvPr id="11265" name="Picture 1" descr="Copia di TA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9659600"/>
          <a:ext cx="10763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114300</xdr:colOff>
      <xdr:row>22</xdr:row>
      <xdr:rowOff>123825</xdr:rowOff>
    </xdr:from>
    <xdr:to>
      <xdr:col>13</xdr:col>
      <xdr:colOff>38100</xdr:colOff>
      <xdr:row>24</xdr:row>
      <xdr:rowOff>47625</xdr:rowOff>
    </xdr:to>
    <xdr:sp macro="" textlink="">
      <xdr:nvSpPr>
        <xdr:cNvPr id="11266" name="Text Box 2"/>
        <xdr:cNvSpPr txBox="1">
          <a:spLocks noChangeArrowheads="1"/>
        </xdr:cNvSpPr>
      </xdr:nvSpPr>
      <xdr:spPr bwMode="auto">
        <a:xfrm>
          <a:off x="5286375" y="5143500"/>
          <a:ext cx="18002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18288" rIns="27432" bIns="18288" anchor="ctr" upright="1"/>
        <a:lstStyle/>
        <a:p>
          <a:pPr algn="r" rtl="0">
            <a:lnSpc>
              <a:spcPts val="900"/>
            </a:lnSpc>
            <a:defRPr sz="1000"/>
          </a:pPr>
          <a:r>
            <a:rPr lang="it-IT" sz="800" b="0" i="0" u="none" strike="noStrike" baseline="0">
              <a:solidFill>
                <a:srgbClr val="808080"/>
              </a:solidFill>
              <a:latin typeface="Tahoma"/>
              <a:ea typeface="Tahoma"/>
              <a:cs typeface="Tahoma"/>
            </a:rPr>
            <a:t>barrare in caso d' anno d' imposta</a:t>
          </a:r>
        </a:p>
        <a:p>
          <a:pPr algn="r" rtl="0">
            <a:lnSpc>
              <a:spcPts val="900"/>
            </a:lnSpc>
            <a:defRPr sz="1000"/>
          </a:pPr>
          <a:r>
            <a:rPr lang="it-IT" sz="800" b="0" i="0" u="none" strike="noStrike" baseline="0">
              <a:solidFill>
                <a:srgbClr val="808080"/>
              </a:solidFill>
              <a:latin typeface="Tahoma"/>
              <a:ea typeface="Tahoma"/>
              <a:cs typeface="Tahoma"/>
            </a:rPr>
            <a:t>non coincidente con anno solare</a:t>
          </a:r>
        </a:p>
      </xdr:txBody>
    </xdr:sp>
    <xdr:clientData/>
  </xdr:twoCellAnchor>
  <xdr:twoCellAnchor>
    <xdr:from>
      <xdr:col>2</xdr:col>
      <xdr:colOff>38100</xdr:colOff>
      <xdr:row>37</xdr:row>
      <xdr:rowOff>228600</xdr:rowOff>
    </xdr:from>
    <xdr:to>
      <xdr:col>5</xdr:col>
      <xdr:colOff>209550</xdr:colOff>
      <xdr:row>39</xdr:row>
      <xdr:rowOff>57150</xdr:rowOff>
    </xdr:to>
    <xdr:sp macro="" textlink="">
      <xdr:nvSpPr>
        <xdr:cNvPr id="11267" name="Text Box 3"/>
        <xdr:cNvSpPr txBox="1">
          <a:spLocks noChangeArrowheads="1"/>
        </xdr:cNvSpPr>
      </xdr:nvSpPr>
      <xdr:spPr bwMode="auto">
        <a:xfrm>
          <a:off x="1133475" y="8524875"/>
          <a:ext cx="19526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it-IT" sz="800" b="0" i="0" u="none" strike="noStrike" baseline="0">
              <a:solidFill>
                <a:srgbClr val="808080"/>
              </a:solidFill>
              <a:latin typeface="Tahoma"/>
              <a:ea typeface="Tahoma"/>
              <a:cs typeface="Tahoma"/>
            </a:rPr>
            <a:t>del coobbligato, erede,</a:t>
          </a:r>
        </a:p>
        <a:p>
          <a:pPr algn="l" rtl="0">
            <a:defRPr sz="1000"/>
          </a:pPr>
          <a:r>
            <a:rPr lang="it-IT" sz="800" b="0" i="0" u="none" strike="noStrike" baseline="0">
              <a:solidFill>
                <a:srgbClr val="808080"/>
              </a:solidFill>
              <a:latin typeface="Tahoma"/>
              <a:ea typeface="Tahoma"/>
              <a:cs typeface="Tahoma"/>
            </a:rPr>
            <a:t>genitore, tutore o curatore fallimentare</a:t>
          </a:r>
        </a:p>
      </xdr:txBody>
    </xdr:sp>
    <xdr:clientData/>
  </xdr:twoCellAnchor>
  <xdr:twoCellAnchor>
    <xdr:from>
      <xdr:col>2</xdr:col>
      <xdr:colOff>314325</xdr:colOff>
      <xdr:row>70</xdr:row>
      <xdr:rowOff>85725</xdr:rowOff>
    </xdr:from>
    <xdr:to>
      <xdr:col>4</xdr:col>
      <xdr:colOff>266700</xdr:colOff>
      <xdr:row>70</xdr:row>
      <xdr:rowOff>428625</xdr:rowOff>
    </xdr:to>
    <xdr:pic>
      <xdr:nvPicPr>
        <xdr:cNvPr id="11272" name="Picture 8" descr="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5906750"/>
          <a:ext cx="1095375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333375</xdr:colOff>
      <xdr:row>70</xdr:row>
      <xdr:rowOff>123825</xdr:rowOff>
    </xdr:from>
    <xdr:to>
      <xdr:col>9</xdr:col>
      <xdr:colOff>419100</xdr:colOff>
      <xdr:row>70</xdr:row>
      <xdr:rowOff>390525</xdr:rowOff>
    </xdr:to>
    <xdr:sp macro="" textlink="">
      <xdr:nvSpPr>
        <xdr:cNvPr id="11273" name="Text Box 9"/>
        <xdr:cNvSpPr txBox="1">
          <a:spLocks noChangeArrowheads="1"/>
        </xdr:cNvSpPr>
      </xdr:nvSpPr>
      <xdr:spPr bwMode="auto">
        <a:xfrm>
          <a:off x="2571750" y="15944850"/>
          <a:ext cx="3019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0" bIns="18288" anchor="b" upright="1"/>
        <a:lstStyle/>
        <a:p>
          <a:pPr algn="l" rtl="0">
            <a:defRPr sz="1000"/>
          </a:pPr>
          <a:r>
            <a:rPr lang="it-IT" sz="900" b="0" i="0" u="none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Procedure contabili per le piccole e medie imprese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115</xdr:row>
          <xdr:rowOff>28575</xdr:rowOff>
        </xdr:from>
        <xdr:to>
          <xdr:col>12</xdr:col>
          <xdr:colOff>676275</xdr:colOff>
          <xdr:row>116</xdr:row>
          <xdr:rowOff>28575</xdr:rowOff>
        </xdr:to>
        <xdr:sp macro="" textlink="">
          <xdr:nvSpPr>
            <xdr:cNvPr id="11293" name="CheckBox1" hidden="1">
              <a:extLst>
                <a:ext uri="{63B3BB69-23CF-44E3-9099-C40C66FF867C}">
                  <a14:compatExt spid="_x0000_s1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561975</xdr:colOff>
      <xdr:row>70</xdr:row>
      <xdr:rowOff>38100</xdr:rowOff>
    </xdr:from>
    <xdr:to>
      <xdr:col>14</xdr:col>
      <xdr:colOff>295275</xdr:colOff>
      <xdr:row>71</xdr:row>
      <xdr:rowOff>142875</xdr:rowOff>
    </xdr:to>
    <xdr:pic>
      <xdr:nvPicPr>
        <xdr:cNvPr id="11317" name="Picture 53" descr="Logo IWA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15859125"/>
          <a:ext cx="65722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</xdr:colOff>
      <xdr:row>13</xdr:row>
      <xdr:rowOff>66675</xdr:rowOff>
    </xdr:from>
    <xdr:to>
      <xdr:col>4</xdr:col>
      <xdr:colOff>523875</xdr:colOff>
      <xdr:row>16</xdr:row>
      <xdr:rowOff>76200</xdr:rowOff>
    </xdr:to>
    <xdr:pic>
      <xdr:nvPicPr>
        <xdr:cNvPr id="11318" name="Picture 54" descr="Copia di TA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2762250"/>
          <a:ext cx="10763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381000</xdr:colOff>
      <xdr:row>13</xdr:row>
      <xdr:rowOff>104775</xdr:rowOff>
    </xdr:from>
    <xdr:to>
      <xdr:col>12</xdr:col>
      <xdr:colOff>752475</xdr:colOff>
      <xdr:row>15</xdr:row>
      <xdr:rowOff>161925</xdr:rowOff>
    </xdr:to>
    <xdr:pic>
      <xdr:nvPicPr>
        <xdr:cNvPr id="11319" name="Picture 55" descr="tasto_canc_mac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2800350"/>
          <a:ext cx="99060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</xdr:colOff>
          <xdr:row>16</xdr:row>
          <xdr:rowOff>57150</xdr:rowOff>
        </xdr:from>
        <xdr:to>
          <xdr:col>6</xdr:col>
          <xdr:colOff>447675</xdr:colOff>
          <xdr:row>18</xdr:row>
          <xdr:rowOff>57150</xdr:rowOff>
        </xdr:to>
        <xdr:sp macro="" textlink="">
          <xdr:nvSpPr>
            <xdr:cNvPr id="11320" name="SpinButton1" hidden="1">
              <a:extLst>
                <a:ext uri="{63B3BB69-23CF-44E3-9099-C40C66FF867C}">
                  <a14:compatExt spid="_x0000_s1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17</xdr:col>
      <xdr:colOff>342900</xdr:colOff>
      <xdr:row>5</xdr:row>
      <xdr:rowOff>104775</xdr:rowOff>
    </xdr:from>
    <xdr:to>
      <xdr:col>20</xdr:col>
      <xdr:colOff>342900</xdr:colOff>
      <xdr:row>17</xdr:row>
      <xdr:rowOff>219075</xdr:rowOff>
    </xdr:to>
    <xdr:sp macro="" textlink="">
      <xdr:nvSpPr>
        <xdr:cNvPr id="11434" name="Text Box 170"/>
        <xdr:cNvSpPr txBox="1">
          <a:spLocks noChangeArrowheads="1"/>
        </xdr:cNvSpPr>
      </xdr:nvSpPr>
      <xdr:spPr bwMode="auto">
        <a:xfrm>
          <a:off x="8543925" y="1314450"/>
          <a:ext cx="1885950" cy="2438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it-IT" sz="1100" b="0" i="1" u="none" strike="noStrike" baseline="0">
              <a:solidFill>
                <a:srgbClr val="333333"/>
              </a:solidFill>
              <a:latin typeface="Corbel"/>
            </a:rPr>
            <a:t>Le versioni LITE ti consentono un massimo di 12 protocolli </a:t>
          </a:r>
          <a:r>
            <a:rPr lang="it-IT" sz="1100" b="0" i="1" u="sng" strike="noStrike" baseline="0">
              <a:solidFill>
                <a:srgbClr val="333333"/>
              </a:solidFill>
              <a:latin typeface="Corbel"/>
            </a:rPr>
            <a:t>fin tanto che non inserisci il tuo codice di Proprietà nel file</a:t>
          </a:r>
          <a:r>
            <a:rPr lang="it-IT" sz="1100" b="0" i="1" u="none" strike="noStrike" baseline="0">
              <a:solidFill>
                <a:srgbClr val="333333"/>
              </a:solidFill>
              <a:latin typeface="Corbel"/>
            </a:rPr>
            <a:t>.</a:t>
          </a:r>
        </a:p>
        <a:p>
          <a:pPr algn="l" rtl="0">
            <a:defRPr sz="1000"/>
          </a:pPr>
          <a:r>
            <a:rPr lang="it-IT" sz="1100" b="0" i="1" u="none" strike="noStrike" baseline="0">
              <a:solidFill>
                <a:srgbClr val="333333"/>
              </a:solidFill>
              <a:latin typeface="Corbel"/>
            </a:rPr>
            <a:t>Inoltre, </a:t>
          </a:r>
          <a:r>
            <a:rPr lang="it-IT" sz="1100" b="0" i="1" u="sng" strike="noStrike" baseline="0">
              <a:solidFill>
                <a:srgbClr val="333333"/>
              </a:solidFill>
              <a:latin typeface="Corbel"/>
            </a:rPr>
            <a:t>nel periodo che lo usi in prova</a:t>
          </a:r>
          <a:r>
            <a:rPr lang="it-IT" sz="1100" b="0" i="1" u="none" strike="noStrike" baseline="0">
              <a:solidFill>
                <a:srgbClr val="333333"/>
              </a:solidFill>
              <a:latin typeface="Corbel"/>
            </a:rPr>
            <a:t>, non puoi rinominare questo file. </a:t>
          </a:r>
        </a:p>
        <a:p>
          <a:pPr algn="l" rtl="0">
            <a:defRPr sz="1000"/>
          </a:pPr>
          <a:r>
            <a:rPr lang="it-IT" sz="1100" b="0" i="1" u="none" strike="noStrike" baseline="0">
              <a:solidFill>
                <a:srgbClr val="333333"/>
              </a:solidFill>
              <a:latin typeface="Corbel"/>
            </a:rPr>
            <a:t>Verifica le istruzioni successive che trovi in questo foglio e contattami liberamente per ulteriori informazioni.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28575</xdr:colOff>
      <xdr:row>4</xdr:row>
      <xdr:rowOff>142875</xdr:rowOff>
    </xdr:from>
    <xdr:to>
      <xdr:col>58</xdr:col>
      <xdr:colOff>371475</xdr:colOff>
      <xdr:row>4</xdr:row>
      <xdr:rowOff>142875</xdr:rowOff>
    </xdr:to>
    <xdr:sp macro="" textlink="">
      <xdr:nvSpPr>
        <xdr:cNvPr id="13320" name="Line 8"/>
        <xdr:cNvSpPr>
          <a:spLocks noChangeShapeType="1"/>
        </xdr:cNvSpPr>
      </xdr:nvSpPr>
      <xdr:spPr bwMode="auto">
        <a:xfrm>
          <a:off x="4200525" y="466725"/>
          <a:ext cx="2476500" cy="0"/>
        </a:xfrm>
        <a:prstGeom prst="line">
          <a:avLst/>
        </a:prstGeom>
        <a:noFill/>
        <a:ln w="57150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65</xdr:col>
          <xdr:colOff>514350</xdr:colOff>
          <xdr:row>9</xdr:row>
          <xdr:rowOff>38100</xdr:rowOff>
        </xdr:from>
        <xdr:to>
          <xdr:col>65</xdr:col>
          <xdr:colOff>838200</xdr:colOff>
          <xdr:row>13</xdr:row>
          <xdr:rowOff>66675</xdr:rowOff>
        </xdr:to>
        <xdr:sp macro="" textlink="">
          <xdr:nvSpPr>
            <xdr:cNvPr id="13323" name="SpinButton2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47625</xdr:colOff>
          <xdr:row>66</xdr:row>
          <xdr:rowOff>0</xdr:rowOff>
        </xdr:from>
        <xdr:to>
          <xdr:col>7</xdr:col>
          <xdr:colOff>47625</xdr:colOff>
          <xdr:row>67</xdr:row>
          <xdr:rowOff>28575</xdr:rowOff>
        </xdr:to>
        <xdr:sp macro="" textlink="">
          <xdr:nvSpPr>
            <xdr:cNvPr id="13400" name="CheckBox1" hidden="1">
              <a:extLst>
                <a:ext uri="{63B3BB69-23CF-44E3-9099-C40C66FF867C}">
                  <a14:compatExt spid="_x0000_s13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47625</xdr:colOff>
          <xdr:row>67</xdr:row>
          <xdr:rowOff>0</xdr:rowOff>
        </xdr:from>
        <xdr:to>
          <xdr:col>7</xdr:col>
          <xdr:colOff>47625</xdr:colOff>
          <xdr:row>68</xdr:row>
          <xdr:rowOff>28575</xdr:rowOff>
        </xdr:to>
        <xdr:sp macro="" textlink="">
          <xdr:nvSpPr>
            <xdr:cNvPr id="13401" name="CheckBox2" hidden="1">
              <a:extLst>
                <a:ext uri="{63B3BB69-23CF-44E3-9099-C40C66FF867C}">
                  <a14:compatExt spid="_x0000_s13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47625</xdr:colOff>
          <xdr:row>68</xdr:row>
          <xdr:rowOff>0</xdr:rowOff>
        </xdr:from>
        <xdr:to>
          <xdr:col>7</xdr:col>
          <xdr:colOff>47625</xdr:colOff>
          <xdr:row>69</xdr:row>
          <xdr:rowOff>28575</xdr:rowOff>
        </xdr:to>
        <xdr:sp macro="" textlink="">
          <xdr:nvSpPr>
            <xdr:cNvPr id="13402" name="CheckBox3" hidden="1">
              <a:extLst>
                <a:ext uri="{63B3BB69-23CF-44E3-9099-C40C66FF867C}">
                  <a14:compatExt spid="_x0000_s13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47625</xdr:colOff>
          <xdr:row>69</xdr:row>
          <xdr:rowOff>0</xdr:rowOff>
        </xdr:from>
        <xdr:to>
          <xdr:col>7</xdr:col>
          <xdr:colOff>47625</xdr:colOff>
          <xdr:row>70</xdr:row>
          <xdr:rowOff>28575</xdr:rowOff>
        </xdr:to>
        <xdr:sp macro="" textlink="">
          <xdr:nvSpPr>
            <xdr:cNvPr id="13403" name="CheckBox4" hidden="1">
              <a:extLst>
                <a:ext uri="{63B3BB69-23CF-44E3-9099-C40C66FF867C}">
                  <a14:compatExt spid="_x0000_s13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58</xdr:col>
      <xdr:colOff>76200</xdr:colOff>
      <xdr:row>6</xdr:row>
      <xdr:rowOff>38100</xdr:rowOff>
    </xdr:from>
    <xdr:to>
      <xdr:col>59</xdr:col>
      <xdr:colOff>66675</xdr:colOff>
      <xdr:row>7</xdr:row>
      <xdr:rowOff>180975</xdr:rowOff>
    </xdr:to>
    <xdr:pic>
      <xdr:nvPicPr>
        <xdr:cNvPr id="13324" name="Picture 12" descr="Modello+F24++elementi+ident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DBEFF7"/>
            </a:clrFrom>
            <a:clrTo>
              <a:srgbClr val="DBEFF7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124" t="7925" r="11334" b="90115"/>
        <a:stretch>
          <a:fillRect/>
        </a:stretch>
      </xdr:blipFill>
      <xdr:spPr bwMode="auto">
        <a:xfrm>
          <a:off x="6381750" y="838200"/>
          <a:ext cx="41910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2</xdr:row>
      <xdr:rowOff>47625</xdr:rowOff>
    </xdr:from>
    <xdr:to>
      <xdr:col>64</xdr:col>
      <xdr:colOff>85725</xdr:colOff>
      <xdr:row>4</xdr:row>
      <xdr:rowOff>190500</xdr:rowOff>
    </xdr:to>
    <xdr:pic>
      <xdr:nvPicPr>
        <xdr:cNvPr id="13317" name="Picture 5" descr="Stamp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45" r="2519" b="95390"/>
        <a:stretch>
          <a:fillRect/>
        </a:stretch>
      </xdr:blipFill>
      <xdr:spPr bwMode="auto">
        <a:xfrm>
          <a:off x="19050" y="123825"/>
          <a:ext cx="737235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8</xdr:row>
      <xdr:rowOff>47625</xdr:rowOff>
    </xdr:from>
    <xdr:to>
      <xdr:col>64</xdr:col>
      <xdr:colOff>85725</xdr:colOff>
      <xdr:row>64</xdr:row>
      <xdr:rowOff>0</xdr:rowOff>
    </xdr:to>
    <xdr:pic>
      <xdr:nvPicPr>
        <xdr:cNvPr id="13318" name="Picture 6" descr="Stamp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52" r="2519" b="2647"/>
        <a:stretch>
          <a:fillRect/>
        </a:stretch>
      </xdr:blipFill>
      <xdr:spPr bwMode="auto">
        <a:xfrm>
          <a:off x="19050" y="1152525"/>
          <a:ext cx="7372350" cy="1003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4</xdr:row>
      <xdr:rowOff>161925</xdr:rowOff>
    </xdr:from>
    <xdr:to>
      <xdr:col>45</xdr:col>
      <xdr:colOff>95250</xdr:colOff>
      <xdr:row>8</xdr:row>
      <xdr:rowOff>57150</xdr:rowOff>
    </xdr:to>
    <xdr:pic>
      <xdr:nvPicPr>
        <xdr:cNvPr id="13319" name="Picture 7" descr="Stamp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64" r="43829" b="89758"/>
        <a:stretch>
          <a:fillRect/>
        </a:stretch>
      </xdr:blipFill>
      <xdr:spPr bwMode="auto">
        <a:xfrm>
          <a:off x="19050" y="485775"/>
          <a:ext cx="42481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65</xdr:col>
          <xdr:colOff>9525</xdr:colOff>
          <xdr:row>56</xdr:row>
          <xdr:rowOff>171450</xdr:rowOff>
        </xdr:from>
        <xdr:to>
          <xdr:col>65</xdr:col>
          <xdr:colOff>333375</xdr:colOff>
          <xdr:row>61</xdr:row>
          <xdr:rowOff>28575</xdr:rowOff>
        </xdr:to>
        <xdr:sp macro="" textlink="">
          <xdr:nvSpPr>
            <xdr:cNvPr id="13451" name="SpinButton1" hidden="1">
              <a:extLst>
                <a:ext uri="{63B3BB69-23CF-44E3-9099-C40C66FF867C}">
                  <a14:compatExt spid="_x0000_s13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arcopiccoli.it/" TargetMode="External"/><Relationship Id="rId13" Type="http://schemas.openxmlformats.org/officeDocument/2006/relationships/vmlDrawing" Target="../drawings/vmlDrawing1.vml"/><Relationship Id="rId3" Type="http://schemas.openxmlformats.org/officeDocument/2006/relationships/hyperlink" Target="mailto:mpiccoli@marcopiccoli.it" TargetMode="External"/><Relationship Id="rId7" Type="http://schemas.openxmlformats.org/officeDocument/2006/relationships/hyperlink" Target="http://www.marcopiccoli.it/public/index.php?option=com_content&amp;view=article&amp;id=78&amp;Itemid=242" TargetMode="External"/><Relationship Id="rId12" Type="http://schemas.openxmlformats.org/officeDocument/2006/relationships/drawing" Target="../drawings/drawing1.xml"/><Relationship Id="rId17" Type="http://schemas.openxmlformats.org/officeDocument/2006/relationships/image" Target="../media/image2.emf"/><Relationship Id="rId2" Type="http://schemas.openxmlformats.org/officeDocument/2006/relationships/hyperlink" Target="http://www.marcopiccoli.it/public/index.php?option=com_content&amp;view=article&amp;id=42&amp;Itemid=158" TargetMode="External"/><Relationship Id="rId16" Type="http://schemas.openxmlformats.org/officeDocument/2006/relationships/control" Target="../activeX/activeX2.xml"/><Relationship Id="rId1" Type="http://schemas.openxmlformats.org/officeDocument/2006/relationships/hyperlink" Target="http://www.marcopiccoli.it/public/index.php?option=com_content&amp;view=article&amp;id=84&amp;Itemid=263" TargetMode="External"/><Relationship Id="rId6" Type="http://schemas.openxmlformats.org/officeDocument/2006/relationships/hyperlink" Target="http://www.marcopiccoli.it/public/index.php?option=com_content&amp;view=article&amp;id=110&amp;Itemid=320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mailto:info@marcopiccoli.it" TargetMode="External"/><Relationship Id="rId15" Type="http://schemas.openxmlformats.org/officeDocument/2006/relationships/image" Target="../media/image1.emf"/><Relationship Id="rId10" Type="http://schemas.openxmlformats.org/officeDocument/2006/relationships/hyperlink" Target="http://www.marcopiccoli.it/public/index.php?option=com_phocadownload&amp;view=category&amp;id=6&amp;Itemid=243" TargetMode="External"/><Relationship Id="rId4" Type="http://schemas.openxmlformats.org/officeDocument/2006/relationships/hyperlink" Target="mailto:info@marcopiccoli.it" TargetMode="External"/><Relationship Id="rId9" Type="http://schemas.openxmlformats.org/officeDocument/2006/relationships/hyperlink" Target="http://www.marcopiccoli.it/public/index.php?option=com_phocadownload&amp;view=category&amp;id=7&amp;Itemid=245" TargetMode="External"/><Relationship Id="rId1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.xml"/><Relationship Id="rId13" Type="http://schemas.openxmlformats.org/officeDocument/2006/relationships/image" Target="../media/image11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8.emf"/><Relationship Id="rId12" Type="http://schemas.openxmlformats.org/officeDocument/2006/relationships/control" Target="../activeX/activeX7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4.xml"/><Relationship Id="rId11" Type="http://schemas.openxmlformats.org/officeDocument/2006/relationships/image" Target="../media/image10.emf"/><Relationship Id="rId5" Type="http://schemas.openxmlformats.org/officeDocument/2006/relationships/image" Target="../media/image7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3.xml"/><Relationship Id="rId9" Type="http://schemas.openxmlformats.org/officeDocument/2006/relationships/image" Target="../media/image9.emf"/><Relationship Id="rId14" Type="http://schemas.openxmlformats.org/officeDocument/2006/relationships/control" Target="../activeX/activeX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4">
    <pageSetUpPr autoPageBreaks="0"/>
  </sheetPr>
  <dimension ref="A1:DE171"/>
  <sheetViews>
    <sheetView showGridLines="0" showRowColHeaders="0" tabSelected="1" workbookViewId="0"/>
  </sheetViews>
  <sheetFormatPr defaultRowHeight="12.75"/>
  <cols>
    <col min="1" max="1" width="11.42578125" style="85" customWidth="1"/>
    <col min="2" max="2" width="5" style="85" customWidth="1"/>
    <col min="3" max="4" width="8.5703125" style="85" customWidth="1"/>
    <col min="5" max="6" width="9.5703125" style="85" customWidth="1"/>
    <col min="7" max="8" width="11.7109375" style="85" customWidth="1"/>
    <col min="9" max="9" width="1.42578125" style="85" customWidth="1"/>
    <col min="10" max="10" width="6.42578125" style="85" customWidth="1"/>
    <col min="11" max="11" width="7.85546875" style="85" customWidth="1"/>
    <col min="12" max="12" width="1.42578125" style="85" customWidth="1"/>
    <col min="13" max="13" width="12.42578125" style="85" customWidth="1"/>
    <col min="14" max="14" width="1.42578125" style="85" customWidth="1"/>
    <col min="15" max="15" width="5.140625" style="85" customWidth="1"/>
    <col min="16" max="16" width="5" style="85" customWidth="1"/>
    <col min="17" max="17" width="5.7109375" style="85" customWidth="1"/>
    <col min="18" max="18" width="9.140625" style="85"/>
    <col min="19" max="20" width="9.5703125" style="85" customWidth="1"/>
    <col min="21" max="16384" width="9.140625" style="85"/>
  </cols>
  <sheetData>
    <row r="1" spans="1:21" s="9" customFormat="1" ht="14.25">
      <c r="A1" s="223"/>
      <c r="B1" s="1"/>
      <c r="D1" s="251"/>
      <c r="E1" s="251"/>
      <c r="F1" s="251"/>
      <c r="G1" s="251"/>
      <c r="H1" s="251"/>
      <c r="I1" s="251"/>
      <c r="J1" s="251"/>
      <c r="K1" s="251"/>
      <c r="L1" s="8"/>
      <c r="M1" s="252"/>
      <c r="N1" s="252"/>
      <c r="O1" s="252"/>
      <c r="P1" s="252"/>
      <c r="Q1" s="8"/>
      <c r="R1" s="8"/>
      <c r="S1" s="7"/>
      <c r="T1" s="7"/>
      <c r="U1" s="7"/>
    </row>
    <row r="2" spans="1:21" s="9" customFormat="1" ht="20.25" customHeight="1">
      <c r="A2" s="3"/>
      <c r="B2" s="254"/>
      <c r="C2" s="391" t="s">
        <v>1330</v>
      </c>
      <c r="D2" s="391"/>
      <c r="E2" s="391"/>
      <c r="F2" s="391"/>
      <c r="G2" s="391"/>
      <c r="H2" s="391"/>
      <c r="I2" s="391"/>
      <c r="J2" s="391"/>
      <c r="K2" s="391"/>
      <c r="L2" s="255"/>
      <c r="M2" s="256"/>
      <c r="N2" s="256"/>
      <c r="O2" s="256"/>
      <c r="P2" s="256"/>
      <c r="Q2" s="3"/>
      <c r="R2" s="7"/>
      <c r="S2" s="7"/>
      <c r="T2" s="7"/>
      <c r="U2" s="7"/>
    </row>
    <row r="3" spans="1:21" s="2" customFormat="1" ht="18.75" customHeight="1">
      <c r="A3" s="1"/>
      <c r="B3" s="1"/>
      <c r="C3" s="249"/>
      <c r="D3" s="249"/>
      <c r="E3" s="394" t="s">
        <v>269</v>
      </c>
      <c r="F3" s="394"/>
      <c r="G3" s="249"/>
      <c r="H3" s="249"/>
      <c r="I3" s="249"/>
      <c r="J3" s="249"/>
      <c r="K3" s="249"/>
      <c r="L3" s="249"/>
      <c r="M3" s="250"/>
      <c r="N3" s="1"/>
      <c r="O3" s="1"/>
      <c r="P3" s="5"/>
      <c r="Q3" s="5"/>
      <c r="R3" s="5"/>
      <c r="S3" s="389" t="s">
        <v>1305</v>
      </c>
      <c r="T3" s="389"/>
      <c r="U3" s="5"/>
    </row>
    <row r="4" spans="1:21" s="9" customFormat="1" ht="19.5" customHeight="1">
      <c r="A4" s="8"/>
      <c r="B4" s="1"/>
      <c r="C4" s="395" t="s">
        <v>268</v>
      </c>
      <c r="D4" s="395"/>
      <c r="E4" s="272">
        <f>DATE(0,1,1)</f>
        <v>1</v>
      </c>
      <c r="F4" s="273">
        <f>DATE(0,12,31)</f>
        <v>366</v>
      </c>
      <c r="G4" s="396" t="str">
        <f ca="1">IF(J155="",IF(E154=1,B151,""),J155)</f>
        <v/>
      </c>
      <c r="H4" s="396"/>
      <c r="I4" s="396"/>
      <c r="J4" s="396"/>
      <c r="K4" s="396"/>
      <c r="L4" s="396"/>
      <c r="M4" s="396"/>
      <c r="N4" s="396"/>
      <c r="O4" s="396"/>
      <c r="P4" s="396"/>
      <c r="Q4" s="228"/>
      <c r="R4" s="228"/>
      <c r="S4" s="375">
        <v>1</v>
      </c>
      <c r="T4" s="376">
        <v>12</v>
      </c>
      <c r="U4" s="7"/>
    </row>
    <row r="5" spans="1:21" s="2" customFormat="1" ht="22.5" customHeight="1">
      <c r="A5" s="1"/>
      <c r="B5" s="1"/>
      <c r="C5" s="460" t="s">
        <v>1302</v>
      </c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5"/>
      <c r="Q5" s="5"/>
      <c r="R5" s="5"/>
      <c r="S5" s="390" t="s">
        <v>1304</v>
      </c>
      <c r="T5" s="390"/>
      <c r="U5" s="5"/>
    </row>
    <row r="6" spans="1:21" s="2" customFormat="1">
      <c r="A6" s="1"/>
      <c r="B6" s="1"/>
      <c r="C6" s="461" t="s">
        <v>1303</v>
      </c>
      <c r="D6" s="461"/>
      <c r="E6" s="461"/>
      <c r="F6" s="461"/>
      <c r="G6" s="461"/>
      <c r="H6" s="461"/>
      <c r="I6" s="461"/>
      <c r="J6" s="461"/>
      <c r="K6" s="461"/>
      <c r="L6" s="461"/>
      <c r="M6" s="461"/>
      <c r="N6" s="461"/>
      <c r="O6" s="461"/>
      <c r="P6" s="5"/>
      <c r="Q6" s="5"/>
      <c r="R6" s="5"/>
      <c r="S6" s="5"/>
      <c r="T6" s="5"/>
      <c r="U6" s="5"/>
    </row>
    <row r="7" spans="1:21" s="2" customFormat="1" ht="22.5" customHeight="1">
      <c r="A7" s="1"/>
      <c r="B7" s="1"/>
      <c r="C7" s="392" t="str">
        <f>IF(K63=J159,B142,B141)</f>
        <v>Richiedi via mail il TUO CODICE di PROPRIETA' per EXCEL:</v>
      </c>
      <c r="D7" s="392"/>
      <c r="E7" s="392"/>
      <c r="F7" s="392"/>
      <c r="G7" s="392"/>
      <c r="H7" s="392"/>
      <c r="I7" s="392"/>
      <c r="J7" s="393" t="s">
        <v>0</v>
      </c>
      <c r="K7" s="393"/>
      <c r="L7" s="393"/>
      <c r="M7" s="1"/>
      <c r="N7" s="1"/>
      <c r="O7" s="1"/>
      <c r="P7" s="5"/>
      <c r="Q7" s="5"/>
      <c r="R7" s="5"/>
      <c r="S7" s="5"/>
      <c r="T7" s="5"/>
      <c r="U7" s="5"/>
    </row>
    <row r="8" spans="1:21" s="2" customFormat="1" ht="12" customHeight="1">
      <c r="A8" s="245"/>
      <c r="B8" s="1"/>
      <c r="C8" s="466" t="s">
        <v>259</v>
      </c>
      <c r="D8" s="466"/>
      <c r="E8" s="466"/>
      <c r="F8" s="466"/>
      <c r="G8" s="466"/>
      <c r="H8" s="466"/>
      <c r="I8" s="466"/>
      <c r="J8" s="466"/>
      <c r="K8" s="466"/>
      <c r="L8" s="466"/>
      <c r="M8" s="466"/>
      <c r="N8" s="466"/>
      <c r="O8" s="466"/>
      <c r="P8" s="5"/>
      <c r="Q8" s="5"/>
      <c r="R8" s="5"/>
      <c r="S8" s="5"/>
      <c r="T8" s="5"/>
      <c r="U8" s="5"/>
    </row>
    <row r="9" spans="1:21" s="2" customFormat="1" ht="20.25" customHeight="1">
      <c r="A9" s="3"/>
      <c r="B9" s="1"/>
      <c r="C9" s="469" t="s">
        <v>260</v>
      </c>
      <c r="D9" s="469"/>
      <c r="E9" s="469"/>
      <c r="F9" s="469"/>
      <c r="G9" s="469"/>
      <c r="H9" s="469"/>
      <c r="I9" s="469"/>
      <c r="J9" s="469"/>
      <c r="K9" s="469"/>
      <c r="L9" s="467" t="s">
        <v>261</v>
      </c>
      <c r="M9" s="467"/>
      <c r="N9" s="467"/>
      <c r="O9" s="467"/>
      <c r="P9" s="5"/>
      <c r="Q9" s="5"/>
      <c r="R9" s="5"/>
      <c r="S9" s="5"/>
      <c r="T9" s="5"/>
      <c r="U9" s="5"/>
    </row>
    <row r="10" spans="1:21" s="2" customFormat="1" ht="11.25" customHeight="1">
      <c r="A10" s="5"/>
      <c r="B10" s="5"/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5"/>
      <c r="O10" s="5"/>
      <c r="P10" s="5"/>
      <c r="Q10" s="5"/>
      <c r="R10" s="5"/>
      <c r="S10" s="5"/>
      <c r="T10" s="5"/>
      <c r="U10" s="5"/>
    </row>
    <row r="11" spans="1:21" s="2" customFormat="1" ht="12.75" customHeight="1">
      <c r="A11" s="5"/>
      <c r="B11" s="5"/>
      <c r="C11" s="397" t="s">
        <v>262</v>
      </c>
      <c r="D11" s="397"/>
      <c r="E11" s="397"/>
      <c r="F11" s="397"/>
      <c r="G11" s="397"/>
      <c r="H11" s="246"/>
      <c r="I11" s="462" t="s">
        <v>263</v>
      </c>
      <c r="J11" s="462"/>
      <c r="K11" s="462"/>
      <c r="L11" s="462"/>
      <c r="M11" s="462"/>
      <c r="N11" s="462"/>
      <c r="O11" s="462"/>
      <c r="P11" s="5"/>
      <c r="Q11" s="5"/>
      <c r="R11" s="5"/>
      <c r="S11" s="5"/>
      <c r="T11" s="5"/>
      <c r="U11" s="5"/>
    </row>
    <row r="12" spans="1:21" s="2" customFormat="1" ht="12.75" customHeight="1">
      <c r="A12" s="5"/>
      <c r="B12" s="5"/>
      <c r="C12" s="401" t="s">
        <v>264</v>
      </c>
      <c r="D12" s="401"/>
      <c r="E12" s="401"/>
      <c r="F12" s="401"/>
      <c r="G12" s="401"/>
      <c r="H12" s="16"/>
      <c r="I12" s="463" t="s">
        <v>265</v>
      </c>
      <c r="J12" s="463"/>
      <c r="K12" s="463"/>
      <c r="L12" s="463"/>
      <c r="M12" s="463"/>
      <c r="N12" s="463"/>
      <c r="O12" s="463"/>
      <c r="P12" s="5"/>
      <c r="Q12" s="5"/>
      <c r="R12" s="5"/>
      <c r="S12" s="5"/>
      <c r="T12" s="5"/>
      <c r="U12" s="5"/>
    </row>
    <row r="13" spans="1:21" s="2" customFormat="1" ht="12.75" customHeight="1">
      <c r="A13" s="5"/>
      <c r="B13" s="5"/>
      <c r="C13" s="465" t="s">
        <v>266</v>
      </c>
      <c r="D13" s="465"/>
      <c r="E13" s="465"/>
      <c r="F13" s="465"/>
      <c r="G13" s="465"/>
      <c r="H13" s="16"/>
      <c r="I13" s="399" t="s">
        <v>267</v>
      </c>
      <c r="J13" s="399"/>
      <c r="K13" s="399"/>
      <c r="L13" s="399"/>
      <c r="M13" s="399"/>
      <c r="N13" s="399"/>
      <c r="O13" s="399"/>
      <c r="P13" s="5"/>
      <c r="Q13" s="5"/>
      <c r="R13" s="5"/>
      <c r="S13" s="5"/>
      <c r="T13" s="5"/>
      <c r="U13" s="5"/>
    </row>
    <row r="14" spans="1:21" s="2" customFormat="1" ht="16.5" customHeight="1">
      <c r="A14" s="5"/>
      <c r="B14" s="5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5"/>
      <c r="O14" s="5"/>
      <c r="P14" s="5"/>
      <c r="Q14" s="5"/>
      <c r="R14" s="5"/>
      <c r="S14" s="5"/>
      <c r="T14" s="5"/>
      <c r="U14" s="5"/>
    </row>
    <row r="15" spans="1:21" s="2" customFormat="1" ht="16.5" customHeight="1">
      <c r="A15" s="5"/>
      <c r="B15" s="5"/>
      <c r="C15" s="247"/>
      <c r="D15" s="247"/>
      <c r="E15" s="247"/>
      <c r="F15" s="247"/>
      <c r="G15" s="400" t="s">
        <v>281</v>
      </c>
      <c r="H15" s="400"/>
      <c r="I15" s="247"/>
      <c r="J15" s="247"/>
      <c r="K15" s="247"/>
      <c r="L15" s="247"/>
      <c r="M15" s="247"/>
      <c r="N15" s="5"/>
      <c r="O15" s="5"/>
      <c r="P15" s="5"/>
      <c r="Q15" s="5"/>
      <c r="R15" s="5"/>
      <c r="S15" s="5"/>
      <c r="T15" s="5"/>
      <c r="U15" s="5"/>
    </row>
    <row r="16" spans="1:21" s="2" customFormat="1" ht="16.5" customHeight="1">
      <c r="A16" s="5"/>
      <c r="B16" s="5"/>
      <c r="C16" s="248"/>
      <c r="D16" s="248"/>
      <c r="E16" s="248"/>
      <c r="F16" s="248"/>
      <c r="G16" s="5"/>
      <c r="H16" s="5"/>
      <c r="I16" s="373"/>
      <c r="J16" s="373"/>
      <c r="K16" s="248"/>
      <c r="L16" s="248"/>
      <c r="M16" s="248"/>
      <c r="N16" s="5"/>
      <c r="O16" s="5"/>
      <c r="P16" s="5"/>
      <c r="Q16" s="5"/>
      <c r="R16" s="5"/>
      <c r="S16" s="5"/>
      <c r="T16" s="5"/>
      <c r="U16" s="5"/>
    </row>
    <row r="17" spans="1:21" s="2" customFormat="1" ht="16.5" customHeight="1">
      <c r="A17" s="5"/>
      <c r="B17" s="5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5"/>
      <c r="O17" s="5"/>
      <c r="P17" s="5"/>
      <c r="Q17" s="5"/>
      <c r="R17" s="5"/>
      <c r="S17" s="5"/>
      <c r="T17" s="5"/>
      <c r="U17" s="5"/>
    </row>
    <row r="18" spans="1:21" s="2" customFormat="1" ht="18.75" customHeight="1">
      <c r="A18" s="1"/>
      <c r="B18" s="249"/>
      <c r="C18" s="402" t="s">
        <v>275</v>
      </c>
      <c r="D18" s="402"/>
      <c r="E18" s="402"/>
      <c r="F18" s="402"/>
      <c r="G18" s="402"/>
      <c r="H18" s="402"/>
      <c r="I18" s="402"/>
      <c r="J18" s="402"/>
      <c r="K18" s="402"/>
      <c r="L18" s="402"/>
      <c r="M18" s="257" t="s">
        <v>197</v>
      </c>
      <c r="N18" s="5"/>
      <c r="O18" s="252"/>
      <c r="P18" s="252"/>
      <c r="Q18" s="252"/>
      <c r="R18" s="5"/>
      <c r="S18" s="5"/>
      <c r="T18" s="5"/>
      <c r="U18" s="5"/>
    </row>
    <row r="19" spans="1:21" s="9" customFormat="1" ht="37.5" customHeight="1">
      <c r="A19" s="4"/>
      <c r="B19" s="1"/>
      <c r="C19" s="468" t="str">
        <f>CONCATENATE(C2," è un sistema elettronico UNIVERSALE con il quale puoi creare e memorizzare molteplici modelli in 1 anno ed in più anni, identificandoli con")</f>
        <v>F24 1.3 - LITE per Excel .xlsm è un sistema elettronico UNIVERSALE con il quale puoi creare e memorizzare molteplici modelli in 1 anno ed in più anni, identificandoli con</v>
      </c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4"/>
      <c r="Q19" s="4"/>
      <c r="R19" s="7"/>
      <c r="S19" s="7"/>
      <c r="T19" s="7"/>
      <c r="U19" s="7"/>
    </row>
    <row r="20" spans="1:21" s="9" customFormat="1" ht="15.75" customHeight="1">
      <c r="A20" s="1"/>
      <c r="B20" s="1"/>
      <c r="C20" s="474" t="s">
        <v>270</v>
      </c>
      <c r="D20" s="474"/>
      <c r="E20" s="474"/>
      <c r="F20" s="474"/>
      <c r="G20" s="474"/>
      <c r="H20" s="474"/>
      <c r="I20" s="474"/>
      <c r="J20" s="474"/>
      <c r="K20" s="474"/>
      <c r="L20" s="474"/>
      <c r="M20" s="474"/>
      <c r="N20" s="474"/>
      <c r="O20" s="474"/>
      <c r="P20" s="253"/>
      <c r="Q20" s="1"/>
      <c r="R20" s="7"/>
      <c r="S20" s="5"/>
      <c r="T20" s="7"/>
      <c r="U20" s="7"/>
    </row>
    <row r="21" spans="1:21" s="9" customFormat="1" ht="30" customHeight="1">
      <c r="A21" s="1"/>
      <c r="B21" s="1"/>
      <c r="C21" s="448" t="s">
        <v>276</v>
      </c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258"/>
      <c r="Q21" s="1"/>
      <c r="R21" s="7"/>
      <c r="S21" s="5"/>
      <c r="T21" s="7"/>
      <c r="U21" s="7"/>
    </row>
    <row r="22" spans="1:21" s="9" customFormat="1" ht="15" customHeight="1">
      <c r="A22" s="1"/>
      <c r="B22" s="1"/>
      <c r="C22" s="464" t="s">
        <v>13</v>
      </c>
      <c r="D22" s="464"/>
      <c r="E22" s="464"/>
      <c r="F22" s="464"/>
      <c r="G22" s="464"/>
      <c r="H22" s="464"/>
      <c r="I22" s="464"/>
      <c r="J22" s="464"/>
      <c r="K22" s="464"/>
      <c r="L22" s="464"/>
      <c r="M22" s="464"/>
      <c r="N22" s="464"/>
      <c r="O22" s="464"/>
      <c r="P22" s="20"/>
      <c r="Q22" s="1"/>
      <c r="R22" s="7"/>
      <c r="S22" s="2"/>
    </row>
    <row r="23" spans="1:21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21" ht="20.25" customHeight="1">
      <c r="A24" s="84"/>
      <c r="B24" s="84"/>
      <c r="C24" s="472" t="s">
        <v>19</v>
      </c>
      <c r="D24" s="473"/>
      <c r="E24" s="424" t="s">
        <v>1300</v>
      </c>
      <c r="F24" s="425"/>
      <c r="G24" s="426"/>
      <c r="H24" s="86"/>
      <c r="I24" s="84"/>
      <c r="J24" s="87"/>
      <c r="K24" s="87"/>
      <c r="L24" s="84"/>
      <c r="M24" s="88"/>
      <c r="N24" s="84"/>
      <c r="O24" s="259"/>
      <c r="P24" s="84"/>
      <c r="Q24" s="84"/>
      <c r="R24" s="84"/>
    </row>
    <row r="25" spans="1:21" ht="7.5" customHeight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</row>
    <row r="26" spans="1:21" ht="20.25" customHeight="1">
      <c r="A26" s="84"/>
      <c r="B26" s="84"/>
      <c r="C26" s="433" t="s">
        <v>4</v>
      </c>
      <c r="D26" s="434"/>
      <c r="E26" s="424" t="s">
        <v>1298</v>
      </c>
      <c r="F26" s="435"/>
      <c r="G26" s="435"/>
      <c r="H26" s="435"/>
      <c r="I26" s="435"/>
      <c r="J26" s="435"/>
      <c r="K26" s="435"/>
      <c r="L26" s="435"/>
      <c r="M26" s="436"/>
      <c r="N26" s="84"/>
      <c r="O26" s="89"/>
      <c r="P26" s="84"/>
      <c r="Q26" s="84"/>
      <c r="R26" s="84"/>
    </row>
    <row r="27" spans="1:21" ht="20.25" customHeight="1">
      <c r="A27" s="84"/>
      <c r="B27" s="84"/>
      <c r="C27" s="84"/>
      <c r="D27" s="84"/>
      <c r="E27" s="429" t="s">
        <v>5</v>
      </c>
      <c r="F27" s="429"/>
      <c r="G27" s="429"/>
      <c r="H27" s="429"/>
      <c r="I27" s="429"/>
      <c r="J27" s="429"/>
      <c r="K27" s="429"/>
      <c r="L27" s="429"/>
      <c r="M27" s="429"/>
      <c r="N27" s="429"/>
      <c r="O27" s="429"/>
      <c r="P27" s="84"/>
      <c r="Q27" s="84"/>
      <c r="R27" s="84"/>
    </row>
    <row r="28" spans="1:21" ht="20.25" customHeight="1">
      <c r="A28" s="84"/>
      <c r="B28" s="84"/>
      <c r="C28" s="427"/>
      <c r="D28" s="427"/>
      <c r="E28" s="424" t="s">
        <v>1299</v>
      </c>
      <c r="F28" s="425"/>
      <c r="G28" s="425"/>
      <c r="H28" s="426"/>
      <c r="I28" s="84"/>
      <c r="J28" s="470">
        <v>42370</v>
      </c>
      <c r="K28" s="471"/>
      <c r="L28" s="84"/>
      <c r="M28" s="260"/>
      <c r="N28" s="84"/>
      <c r="O28" s="89"/>
      <c r="P28" s="84"/>
      <c r="R28" s="84"/>
    </row>
    <row r="29" spans="1:21" ht="20.25" customHeight="1">
      <c r="A29" s="84"/>
      <c r="B29" s="84"/>
      <c r="C29" s="84"/>
      <c r="D29" s="84"/>
      <c r="E29" s="430" t="s">
        <v>6</v>
      </c>
      <c r="F29" s="430"/>
      <c r="G29" s="430"/>
      <c r="H29" s="430"/>
      <c r="I29" s="84"/>
      <c r="J29" s="428" t="s">
        <v>7</v>
      </c>
      <c r="K29" s="428"/>
      <c r="L29" s="84"/>
      <c r="M29" s="90" t="s">
        <v>8</v>
      </c>
      <c r="N29" s="84"/>
      <c r="O29" s="91"/>
      <c r="P29" s="84"/>
      <c r="Q29" s="84"/>
      <c r="R29" s="84"/>
    </row>
    <row r="30" spans="1:21" ht="20.25" customHeight="1">
      <c r="A30" s="84"/>
      <c r="B30" s="84"/>
      <c r="C30" s="427"/>
      <c r="D30" s="427"/>
      <c r="E30" s="424"/>
      <c r="F30" s="425"/>
      <c r="G30" s="425"/>
      <c r="H30" s="425"/>
      <c r="I30" s="425"/>
      <c r="J30" s="425"/>
      <c r="K30" s="426"/>
      <c r="L30" s="84"/>
      <c r="M30" s="92" t="s">
        <v>126</v>
      </c>
      <c r="N30" s="84"/>
      <c r="O30" s="261"/>
      <c r="P30" s="84"/>
      <c r="Q30" s="84"/>
      <c r="R30" s="84"/>
    </row>
    <row r="31" spans="1:21" ht="20.25" customHeight="1">
      <c r="A31" s="84"/>
      <c r="B31" s="84"/>
      <c r="C31" s="84"/>
      <c r="D31" s="84"/>
      <c r="E31" s="429" t="s">
        <v>16</v>
      </c>
      <c r="F31" s="429"/>
      <c r="G31" s="429"/>
      <c r="H31" s="429"/>
      <c r="I31" s="84"/>
      <c r="J31" s="432"/>
      <c r="K31" s="432"/>
      <c r="L31" s="84"/>
      <c r="M31" s="93"/>
      <c r="N31" s="84"/>
      <c r="O31" s="94"/>
      <c r="P31" s="84"/>
      <c r="Q31" s="84"/>
      <c r="R31" s="84"/>
    </row>
    <row r="32" spans="1:21" ht="7.5" customHeight="1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</row>
    <row r="33" spans="1:18" ht="20.25" customHeight="1">
      <c r="A33" s="84"/>
      <c r="B33" s="84"/>
      <c r="C33" s="433" t="s">
        <v>22</v>
      </c>
      <c r="D33" s="434"/>
      <c r="E33" s="424"/>
      <c r="F33" s="425"/>
      <c r="G33" s="425"/>
      <c r="H33" s="425"/>
      <c r="I33" s="425"/>
      <c r="J33" s="426"/>
      <c r="K33" s="95"/>
      <c r="L33" s="84"/>
      <c r="M33" s="92" t="s">
        <v>126</v>
      </c>
      <c r="N33" s="84"/>
      <c r="O33" s="261"/>
      <c r="P33" s="84"/>
      <c r="Q33" s="84"/>
      <c r="R33" s="84"/>
    </row>
    <row r="34" spans="1:18" ht="20.25" customHeight="1">
      <c r="A34" s="84"/>
      <c r="B34" s="84"/>
      <c r="C34" s="84"/>
      <c r="D34" s="84"/>
      <c r="E34" s="447" t="s">
        <v>23</v>
      </c>
      <c r="F34" s="447"/>
      <c r="G34" s="447"/>
      <c r="H34" s="447"/>
      <c r="I34" s="447"/>
      <c r="J34" s="447"/>
      <c r="K34" s="94"/>
      <c r="L34" s="84"/>
      <c r="M34" s="94"/>
      <c r="N34" s="84"/>
      <c r="O34" s="94"/>
      <c r="P34" s="84"/>
      <c r="Q34" s="84"/>
      <c r="R34" s="84"/>
    </row>
    <row r="35" spans="1:18" ht="20.25" customHeight="1">
      <c r="A35" s="84"/>
      <c r="B35" s="84"/>
      <c r="C35" s="427"/>
      <c r="D35" s="427"/>
      <c r="E35" s="424" t="s">
        <v>1301</v>
      </c>
      <c r="F35" s="425"/>
      <c r="G35" s="425"/>
      <c r="H35" s="425"/>
      <c r="I35" s="425"/>
      <c r="J35" s="426"/>
      <c r="K35" s="95"/>
      <c r="L35" s="84"/>
      <c r="M35" s="86"/>
      <c r="N35" s="84"/>
      <c r="O35" s="86"/>
      <c r="P35" s="84"/>
      <c r="Q35" s="84"/>
      <c r="R35" s="84"/>
    </row>
    <row r="36" spans="1:18" ht="20.25" customHeight="1">
      <c r="A36" s="84"/>
      <c r="B36" s="84"/>
      <c r="C36" s="84"/>
      <c r="D36" s="84"/>
      <c r="E36" s="430" t="s">
        <v>24</v>
      </c>
      <c r="F36" s="430"/>
      <c r="G36" s="430"/>
      <c r="H36" s="430"/>
      <c r="I36" s="430"/>
      <c r="J36" s="430"/>
      <c r="K36" s="94"/>
      <c r="L36" s="84"/>
      <c r="M36" s="93"/>
      <c r="N36" s="84"/>
      <c r="O36" s="94"/>
      <c r="P36" s="84"/>
      <c r="Q36" s="84"/>
      <c r="R36" s="84"/>
    </row>
    <row r="37" spans="1:18" ht="7.5" customHeight="1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</row>
    <row r="38" spans="1:18" ht="20.25" customHeight="1">
      <c r="A38" s="84"/>
      <c r="B38" s="84"/>
      <c r="C38" s="433" t="s">
        <v>25</v>
      </c>
      <c r="D38" s="434"/>
      <c r="E38" s="424"/>
      <c r="F38" s="425"/>
      <c r="G38" s="426"/>
      <c r="H38" s="86"/>
      <c r="I38" s="84"/>
      <c r="J38" s="86"/>
      <c r="K38" s="454" t="s">
        <v>26</v>
      </c>
      <c r="L38" s="454"/>
      <c r="M38" s="454"/>
      <c r="N38" s="84"/>
      <c r="O38" s="262"/>
      <c r="P38" s="84"/>
      <c r="Q38" s="84"/>
      <c r="R38" s="84"/>
    </row>
    <row r="39" spans="1:18" ht="20.25" customHeight="1">
      <c r="A39" s="84"/>
      <c r="B39" s="84"/>
      <c r="C39" s="96"/>
      <c r="D39" s="97"/>
      <c r="E39" s="97"/>
      <c r="F39" s="97"/>
      <c r="G39" s="97"/>
      <c r="H39" s="97"/>
      <c r="I39" s="84"/>
      <c r="J39" s="97"/>
      <c r="K39" s="94"/>
      <c r="L39" s="84"/>
      <c r="M39" s="93"/>
      <c r="N39" s="84"/>
      <c r="O39" s="94"/>
      <c r="P39" s="84"/>
      <c r="Q39" s="84"/>
      <c r="R39" s="84"/>
    </row>
    <row r="40" spans="1:18" s="9" customFormat="1" ht="33" customHeight="1">
      <c r="A40" s="7"/>
      <c r="B40" s="7"/>
      <c r="C40" s="476" t="s">
        <v>273</v>
      </c>
      <c r="D40" s="476"/>
      <c r="E40" s="476"/>
      <c r="F40" s="476"/>
      <c r="G40" s="476"/>
      <c r="H40" s="476"/>
      <c r="I40" s="476"/>
      <c r="J40" s="476"/>
      <c r="K40" s="476"/>
      <c r="L40" s="476"/>
      <c r="M40" s="476"/>
      <c r="N40" s="476"/>
      <c r="O40" s="476"/>
      <c r="P40" s="476"/>
      <c r="Q40" s="27"/>
      <c r="R40" s="7"/>
    </row>
    <row r="41" spans="1:18" s="9" customFormat="1" ht="15.75" customHeight="1">
      <c r="A41" s="7"/>
      <c r="B41" s="7"/>
      <c r="C41" s="487" t="s">
        <v>271</v>
      </c>
      <c r="D41" s="487"/>
      <c r="E41" s="487"/>
      <c r="F41" s="487"/>
      <c r="G41" s="487"/>
      <c r="H41" s="487"/>
      <c r="I41" s="487"/>
      <c r="J41" s="487"/>
      <c r="K41" s="487"/>
      <c r="L41" s="487"/>
      <c r="M41" s="487"/>
      <c r="N41" s="487"/>
      <c r="O41" s="487"/>
      <c r="P41" s="487"/>
      <c r="Q41" s="27"/>
      <c r="R41" s="7"/>
    </row>
    <row r="42" spans="1:18" s="9" customFormat="1" ht="15.75" customHeight="1">
      <c r="A42" s="7"/>
      <c r="B42" s="7"/>
      <c r="C42" s="440" t="s">
        <v>272</v>
      </c>
      <c r="D42" s="441"/>
      <c r="E42" s="441"/>
      <c r="F42" s="441"/>
      <c r="G42" s="441"/>
      <c r="H42" s="441"/>
      <c r="I42" s="441"/>
      <c r="J42" s="441"/>
      <c r="K42" s="441"/>
      <c r="L42" s="441"/>
      <c r="M42" s="441"/>
      <c r="N42" s="441"/>
      <c r="O42" s="441"/>
      <c r="P42" s="441"/>
      <c r="Q42" s="27"/>
      <c r="R42" s="7"/>
    </row>
    <row r="43" spans="1:18" s="2" customFormat="1" ht="12.75" customHeight="1">
      <c r="A43" s="5"/>
      <c r="B43" s="5"/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5"/>
      <c r="R43" s="5"/>
    </row>
    <row r="44" spans="1:18" s="2" customFormat="1" ht="15.75" customHeight="1">
      <c r="A44" s="5"/>
      <c r="B44" s="5"/>
      <c r="C44" s="477" t="str">
        <f ca="1">IF(H153=1,G4,IF(ISERROR(K153),J150,J149))</f>
        <v>Il sistema risulta funzionante al 100% e rileva tutti i fogli che lo compongono.</v>
      </c>
      <c r="D44" s="477"/>
      <c r="E44" s="477"/>
      <c r="F44" s="477"/>
      <c r="G44" s="477"/>
      <c r="H44" s="477"/>
      <c r="I44" s="477"/>
      <c r="J44" s="477"/>
      <c r="K44" s="477"/>
      <c r="L44" s="477"/>
      <c r="M44" s="477"/>
      <c r="N44" s="477"/>
      <c r="O44" s="477"/>
      <c r="P44" s="477"/>
      <c r="Q44" s="5"/>
      <c r="R44" s="5"/>
    </row>
    <row r="45" spans="1:18" s="2" customFormat="1" ht="15.75" customHeight="1">
      <c r="A45" s="5"/>
      <c r="B45" s="5"/>
      <c r="C45" s="439" t="s">
        <v>254</v>
      </c>
      <c r="D45" s="439"/>
      <c r="E45" s="439"/>
      <c r="F45" s="439"/>
      <c r="G45" s="439"/>
      <c r="H45" s="439"/>
      <c r="I45" s="439"/>
      <c r="J45" s="439"/>
      <c r="K45" s="439"/>
      <c r="L45" s="439"/>
      <c r="M45" s="439"/>
      <c r="N45" s="439"/>
      <c r="O45" s="439"/>
      <c r="P45" s="439"/>
      <c r="Q45" s="5"/>
      <c r="R45" s="5"/>
    </row>
    <row r="46" spans="1:18" s="2" customFormat="1" ht="18.75" customHeight="1">
      <c r="A46" s="5"/>
      <c r="B46" s="5"/>
      <c r="C46" s="404"/>
      <c r="D46" s="404"/>
      <c r="E46" s="404"/>
      <c r="F46" s="404"/>
      <c r="G46" s="404"/>
      <c r="H46" s="404"/>
      <c r="I46" s="404"/>
      <c r="J46" s="404"/>
      <c r="K46" s="404"/>
      <c r="L46" s="404"/>
      <c r="M46" s="404"/>
      <c r="N46" s="404"/>
      <c r="O46" s="404"/>
      <c r="P46" s="404"/>
      <c r="Q46" s="5"/>
      <c r="R46" s="5"/>
    </row>
    <row r="47" spans="1:18" s="2" customFormat="1" ht="18.75" customHeight="1">
      <c r="A47" s="5"/>
      <c r="B47" s="5"/>
      <c r="C47" s="281" t="s">
        <v>282</v>
      </c>
      <c r="D47" s="444"/>
      <c r="E47" s="444"/>
      <c r="F47" s="444"/>
      <c r="G47" s="444"/>
      <c r="H47" s="444"/>
      <c r="I47" s="444"/>
      <c r="J47" s="444"/>
      <c r="K47" s="444"/>
      <c r="L47" s="444"/>
      <c r="M47" s="444"/>
      <c r="N47" s="444"/>
      <c r="O47" s="444"/>
      <c r="P47" s="21"/>
      <c r="Q47" s="5"/>
      <c r="R47" s="5"/>
    </row>
    <row r="48" spans="1:18" s="2" customFormat="1" ht="18.75" customHeight="1">
      <c r="A48" s="5"/>
      <c r="B48" s="5"/>
      <c r="C48" s="445"/>
      <c r="D48" s="445"/>
      <c r="E48" s="445"/>
      <c r="F48" s="445"/>
      <c r="G48" s="445"/>
      <c r="H48" s="445"/>
      <c r="I48" s="445"/>
      <c r="J48" s="445"/>
      <c r="K48" s="445"/>
      <c r="L48" s="445"/>
      <c r="M48" s="445"/>
      <c r="N48" s="445"/>
      <c r="O48" s="445"/>
      <c r="P48" s="21"/>
      <c r="Q48" s="5"/>
      <c r="R48" s="5"/>
    </row>
    <row r="49" spans="1:109" s="2" customFormat="1" ht="18.75" customHeight="1">
      <c r="A49" s="5"/>
      <c r="B49" s="5"/>
      <c r="C49" s="445"/>
      <c r="D49" s="445"/>
      <c r="E49" s="445"/>
      <c r="F49" s="445"/>
      <c r="G49" s="445"/>
      <c r="H49" s="445"/>
      <c r="I49" s="445"/>
      <c r="J49" s="445"/>
      <c r="K49" s="445"/>
      <c r="L49" s="445"/>
      <c r="M49" s="445"/>
      <c r="N49" s="445"/>
      <c r="O49" s="445"/>
      <c r="P49" s="21"/>
      <c r="Q49" s="5"/>
      <c r="R49" s="5"/>
    </row>
    <row r="50" spans="1:109" s="2" customFormat="1" ht="18.75" customHeight="1">
      <c r="A50" s="5"/>
      <c r="B50" s="5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1"/>
      <c r="O50" s="21"/>
      <c r="P50" s="21"/>
      <c r="Q50" s="5"/>
      <c r="R50" s="5"/>
    </row>
    <row r="51" spans="1:109" s="2" customFormat="1" ht="18.75" customHeight="1">
      <c r="A51" s="5"/>
      <c r="B51" s="420" t="str">
        <f>C2</f>
        <v>F24 1.3 - LITE per Excel .xlsm</v>
      </c>
      <c r="C51" s="420"/>
      <c r="D51" s="420"/>
      <c r="E51" s="420"/>
      <c r="F51" s="420"/>
      <c r="G51" s="420"/>
      <c r="H51" s="420"/>
      <c r="I51" s="282"/>
      <c r="J51" s="282"/>
      <c r="K51" s="282"/>
      <c r="L51" s="417" t="s">
        <v>2</v>
      </c>
      <c r="M51" s="417"/>
      <c r="N51" s="417"/>
      <c r="O51" s="417"/>
      <c r="P51" s="417"/>
      <c r="Q51" s="5"/>
      <c r="R51" s="5"/>
    </row>
    <row r="52" spans="1:109" s="2" customFormat="1" ht="18.75" customHeight="1">
      <c r="A52" s="5"/>
      <c r="B52" s="5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5"/>
      <c r="O52" s="5"/>
      <c r="P52" s="5"/>
      <c r="Q52" s="5"/>
      <c r="R52" s="5"/>
    </row>
    <row r="53" spans="1:109" s="2" customFormat="1" ht="18.75" customHeight="1">
      <c r="A53" s="1"/>
      <c r="B53" s="1"/>
      <c r="C53" s="480" t="s">
        <v>283</v>
      </c>
      <c r="D53" s="480"/>
      <c r="E53" s="480"/>
      <c r="F53" s="480"/>
      <c r="G53" s="480"/>
      <c r="H53" s="263"/>
      <c r="I53" s="263"/>
      <c r="J53" s="263"/>
      <c r="K53" s="263"/>
      <c r="L53" s="263"/>
      <c r="M53" s="263"/>
      <c r="N53" s="1"/>
      <c r="O53" s="1"/>
      <c r="P53" s="5"/>
      <c r="Q53" s="5"/>
      <c r="R53" s="5"/>
    </row>
    <row r="54" spans="1:109" s="2" customFormat="1" ht="16.5" customHeight="1">
      <c r="A54" s="1"/>
      <c r="B54" s="1"/>
      <c r="C54" s="493" t="s">
        <v>284</v>
      </c>
      <c r="D54" s="493"/>
      <c r="E54" s="493"/>
      <c r="F54" s="493"/>
      <c r="G54" s="493"/>
      <c r="H54" s="493"/>
      <c r="I54" s="493"/>
      <c r="J54" s="493"/>
      <c r="K54" s="493"/>
      <c r="L54" s="493"/>
      <c r="M54" s="493"/>
      <c r="N54" s="493"/>
      <c r="O54" s="493"/>
      <c r="P54" s="493"/>
      <c r="Q54" s="5"/>
      <c r="R54" s="5"/>
    </row>
    <row r="55" spans="1:109" s="2" customFormat="1" ht="16.5" customHeight="1">
      <c r="A55" s="1"/>
      <c r="B55" s="1"/>
      <c r="C55" s="458" t="s">
        <v>285</v>
      </c>
      <c r="D55" s="458"/>
      <c r="E55" s="458"/>
      <c r="F55" s="458"/>
      <c r="G55" s="458"/>
      <c r="H55" s="458"/>
      <c r="I55" s="458"/>
      <c r="J55" s="458"/>
      <c r="K55" s="458"/>
      <c r="L55" s="458"/>
      <c r="M55" s="458"/>
      <c r="N55" s="458"/>
      <c r="O55" s="458"/>
      <c r="P55" s="458"/>
      <c r="Q55" s="5"/>
      <c r="R55" s="5"/>
    </row>
    <row r="56" spans="1:109" s="238" customFormat="1" ht="19.5" customHeight="1">
      <c r="A56" s="237"/>
      <c r="B56" s="237"/>
      <c r="C56" s="237"/>
      <c r="D56" s="237"/>
      <c r="E56" s="237"/>
      <c r="F56" s="459" t="str">
        <f>IF(K63=J159,B151,"")</f>
        <v/>
      </c>
      <c r="G56" s="459"/>
      <c r="H56" s="459"/>
      <c r="I56" s="459"/>
      <c r="J56" s="459"/>
      <c r="K56" s="459"/>
      <c r="L56" s="459"/>
      <c r="M56" s="459"/>
      <c r="N56" s="459"/>
      <c r="O56" s="459"/>
      <c r="P56" s="459"/>
      <c r="Q56" s="237"/>
      <c r="R56" s="237"/>
    </row>
    <row r="57" spans="1:109" s="238" customFormat="1" ht="18.75" customHeight="1">
      <c r="A57" s="237"/>
      <c r="B57" s="237"/>
      <c r="C57" s="237"/>
      <c r="D57" s="478" t="s">
        <v>255</v>
      </c>
      <c r="E57" s="478"/>
      <c r="F57" s="455" t="str">
        <f>E26</f>
        <v>Anagrafica CONTRIBUENTE</v>
      </c>
      <c r="G57" s="456"/>
      <c r="H57" s="456"/>
      <c r="I57" s="456"/>
      <c r="J57" s="456"/>
      <c r="K57" s="456"/>
      <c r="L57" s="456"/>
      <c r="M57" s="456"/>
      <c r="N57" s="456"/>
      <c r="O57" s="456"/>
      <c r="P57" s="457"/>
      <c r="Q57" s="237"/>
      <c r="R57" s="237"/>
    </row>
    <row r="58" spans="1:109" s="238" customFormat="1" ht="4.5" customHeight="1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</row>
    <row r="59" spans="1:109" s="238" customFormat="1" ht="18.75" customHeight="1">
      <c r="A59" s="237"/>
      <c r="B59" s="237"/>
      <c r="C59" s="239"/>
      <c r="D59" s="239"/>
      <c r="E59" s="239"/>
      <c r="F59" s="239"/>
      <c r="G59" s="239"/>
      <c r="H59" s="239"/>
      <c r="I59" s="264"/>
      <c r="J59" s="265" t="s">
        <v>274</v>
      </c>
      <c r="K59" s="451" t="str">
        <f>E24</f>
        <v>01234567891</v>
      </c>
      <c r="L59" s="452"/>
      <c r="M59" s="452"/>
      <c r="N59" s="452"/>
      <c r="O59" s="452"/>
      <c r="P59" s="453"/>
      <c r="Q59" s="237"/>
      <c r="R59" s="237"/>
    </row>
    <row r="60" spans="1:109" s="238" customFormat="1" ht="4.5" customHeight="1">
      <c r="A60" s="237"/>
      <c r="B60" s="237"/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</row>
    <row r="61" spans="1:109" s="238" customFormat="1" ht="18.75" customHeight="1">
      <c r="A61" s="237"/>
      <c r="B61" s="237"/>
      <c r="C61" s="237"/>
      <c r="D61" s="450" t="s">
        <v>256</v>
      </c>
      <c r="E61" s="450"/>
      <c r="F61" s="481" t="str">
        <f>E35</f>
        <v>……………………..</v>
      </c>
      <c r="G61" s="482"/>
      <c r="H61" s="482"/>
      <c r="I61" s="482"/>
      <c r="J61" s="482"/>
      <c r="K61" s="482"/>
      <c r="L61" s="482"/>
      <c r="M61" s="482"/>
      <c r="N61" s="482"/>
      <c r="O61" s="482"/>
      <c r="P61" s="482"/>
      <c r="Q61" s="237"/>
      <c r="R61" s="237"/>
    </row>
    <row r="62" spans="1:109" s="238" customFormat="1" ht="11.25" customHeight="1">
      <c r="A62" s="237"/>
      <c r="B62" s="237"/>
      <c r="C62" s="237"/>
      <c r="D62" s="237"/>
      <c r="E62" s="237"/>
      <c r="F62" s="237"/>
      <c r="G62" s="237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237"/>
    </row>
    <row r="63" spans="1:109" s="238" customFormat="1" ht="18.75" customHeight="1">
      <c r="A63" s="237"/>
      <c r="B63" s="237"/>
      <c r="C63" s="237"/>
      <c r="D63" s="237"/>
      <c r="E63" s="237"/>
      <c r="F63" s="237"/>
      <c r="G63" s="274"/>
      <c r="H63" s="274"/>
      <c r="I63" s="274"/>
      <c r="J63" s="271" t="s">
        <v>257</v>
      </c>
      <c r="K63" s="483"/>
      <c r="L63" s="484"/>
      <c r="M63" s="484"/>
      <c r="N63" s="484"/>
      <c r="O63" s="484"/>
      <c r="P63" s="485"/>
      <c r="Q63" s="240">
        <f>IF(ISBLANK(K63),0,1)</f>
        <v>0</v>
      </c>
      <c r="R63" s="237"/>
      <c r="S63" s="241"/>
      <c r="DE63" s="241"/>
    </row>
    <row r="64" spans="1:109" s="238" customFormat="1" ht="15.75" customHeight="1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42"/>
      <c r="L64" s="237"/>
      <c r="M64" s="237"/>
      <c r="O64" s="237"/>
      <c r="P64" s="237"/>
      <c r="Q64" s="240">
        <f>IF(MID(K63,4,1)="-",1,0)</f>
        <v>0</v>
      </c>
      <c r="R64" s="237"/>
    </row>
    <row r="65" spans="1:38" s="2" customFormat="1" ht="21.75" customHeight="1">
      <c r="B65" s="5"/>
      <c r="C65" s="446" t="s">
        <v>258</v>
      </c>
      <c r="D65" s="446"/>
      <c r="E65" s="446"/>
      <c r="F65" s="388">
        <f ca="1">C167</f>
        <v>362</v>
      </c>
      <c r="G65" s="479" t="s">
        <v>68</v>
      </c>
      <c r="H65" s="479"/>
      <c r="I65" s="414" t="str">
        <f>IF(K63="","",IF(J159=K63,B149,B150))</f>
        <v/>
      </c>
      <c r="J65" s="414"/>
      <c r="K65" s="414"/>
      <c r="L65" s="414"/>
      <c r="M65" s="414"/>
      <c r="N65" s="414"/>
      <c r="O65" s="414"/>
      <c r="P65" s="414"/>
      <c r="Q65" s="237"/>
      <c r="R65" s="237"/>
      <c r="S65" s="238"/>
      <c r="T65" s="238"/>
      <c r="U65" s="238"/>
      <c r="V65" s="238"/>
      <c r="W65" s="238"/>
      <c r="X65" s="238"/>
      <c r="Y65" s="243"/>
      <c r="Z65" s="243"/>
      <c r="AA65" s="243"/>
      <c r="AB65" s="243"/>
      <c r="AC65" s="243"/>
      <c r="AD65" s="243"/>
      <c r="AE65" s="243"/>
      <c r="AF65" s="243"/>
      <c r="AG65" s="243"/>
      <c r="AH65" s="243"/>
      <c r="AI65" s="243"/>
      <c r="AJ65" s="243"/>
      <c r="AK65" s="243"/>
      <c r="AL65" s="243"/>
    </row>
    <row r="66" spans="1:38" s="2" customFormat="1" ht="21.75" customHeight="1">
      <c r="A66" s="5"/>
      <c r="B66" s="486" t="str">
        <f ca="1">IF(K63=J159,B145,IF(I65=B150,B146,IF(F65&lt;0,"","")))</f>
        <v/>
      </c>
      <c r="C66" s="486"/>
      <c r="D66" s="486"/>
      <c r="E66" s="486"/>
      <c r="F66" s="486"/>
      <c r="G66" s="486"/>
      <c r="H66" s="486"/>
      <c r="I66" s="486"/>
      <c r="J66" s="486"/>
      <c r="K66" s="486"/>
      <c r="L66" s="486"/>
      <c r="M66" s="486"/>
      <c r="N66" s="486"/>
      <c r="O66" s="486"/>
      <c r="P66" s="486"/>
      <c r="Q66" s="237"/>
      <c r="R66" s="237"/>
      <c r="S66" s="238"/>
      <c r="T66" s="238"/>
      <c r="U66" s="238"/>
      <c r="V66" s="238"/>
      <c r="W66" s="238"/>
      <c r="X66" s="238"/>
      <c r="Y66" s="243"/>
      <c r="Z66" s="243"/>
      <c r="AA66" s="243"/>
      <c r="AB66" s="243"/>
      <c r="AC66" s="243"/>
      <c r="AD66" s="243"/>
      <c r="AE66" s="243"/>
      <c r="AF66" s="243"/>
      <c r="AG66" s="243"/>
      <c r="AH66" s="243"/>
      <c r="AI66" s="243"/>
      <c r="AJ66" s="243"/>
      <c r="AK66" s="243"/>
    </row>
    <row r="67" spans="1:38" s="2" customFormat="1" ht="20.25" customHeight="1">
      <c r="A67" s="5"/>
      <c r="B67" s="5"/>
      <c r="C67" s="438" t="s">
        <v>277</v>
      </c>
      <c r="D67" s="438"/>
      <c r="E67" s="438"/>
      <c r="F67" s="438"/>
      <c r="G67" s="438"/>
      <c r="H67" s="491" t="s">
        <v>286</v>
      </c>
      <c r="I67" s="491"/>
      <c r="J67" s="491"/>
      <c r="K67" s="491"/>
      <c r="L67" s="491"/>
      <c r="M67" s="491"/>
      <c r="N67" s="491"/>
      <c r="O67" s="491"/>
      <c r="P67" s="491"/>
      <c r="Q67" s="5"/>
      <c r="R67" s="5"/>
    </row>
    <row r="68" spans="1:38" s="2" customFormat="1" ht="15.75" customHeight="1">
      <c r="A68" s="5"/>
      <c r="B68" s="5"/>
      <c r="C68" s="490" t="str">
        <f>C2</f>
        <v>F24 1.3 - LITE per Excel .xlsm</v>
      </c>
      <c r="D68" s="490"/>
      <c r="E68" s="490"/>
      <c r="F68" s="490"/>
      <c r="G68" s="490"/>
      <c r="H68" s="490"/>
      <c r="I68" s="490"/>
      <c r="J68" s="490"/>
      <c r="K68" s="490"/>
      <c r="L68" s="492" t="s">
        <v>2</v>
      </c>
      <c r="M68" s="492"/>
      <c r="N68" s="492"/>
      <c r="O68" s="492"/>
      <c r="P68" s="492"/>
      <c r="Q68" s="5"/>
      <c r="R68" s="5"/>
    </row>
    <row r="69" spans="1:38" s="2" customFormat="1" ht="20.25" customHeight="1">
      <c r="A69" s="5"/>
      <c r="B69" s="5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5"/>
      <c r="O69" s="5"/>
      <c r="P69" s="5"/>
      <c r="Q69" s="5"/>
      <c r="R69" s="5"/>
    </row>
    <row r="70" spans="1:38" s="9" customFormat="1" ht="30" customHeight="1">
      <c r="A70" s="7"/>
      <c r="B70" s="7"/>
      <c r="C70" s="276" t="s">
        <v>280</v>
      </c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280"/>
      <c r="P70" s="275" t="s">
        <v>206</v>
      </c>
      <c r="Q70" s="7"/>
      <c r="R70" s="7"/>
    </row>
    <row r="71" spans="1:38" s="9" customFormat="1" ht="50.25" customHeight="1">
      <c r="A71" s="7"/>
      <c r="B71" s="7"/>
      <c r="C71" s="475" t="s">
        <v>207</v>
      </c>
      <c r="D71" s="475"/>
      <c r="E71" s="475"/>
      <c r="F71" s="475"/>
      <c r="G71" s="475"/>
      <c r="H71" s="475"/>
      <c r="I71" s="475"/>
      <c r="J71" s="475"/>
      <c r="K71" s="475"/>
      <c r="L71" s="475"/>
      <c r="M71" s="475"/>
      <c r="N71" s="475"/>
      <c r="O71" s="475"/>
      <c r="P71" s="475"/>
      <c r="Q71" s="7"/>
      <c r="R71" s="7"/>
    </row>
    <row r="72" spans="1:38" s="9" customFormat="1">
      <c r="A72" s="7"/>
      <c r="B72" s="7"/>
      <c r="C72" s="443" t="s">
        <v>208</v>
      </c>
      <c r="D72" s="443"/>
      <c r="E72" s="443"/>
      <c r="F72" s="443"/>
      <c r="G72" s="443"/>
      <c r="H72" s="443"/>
      <c r="I72" s="443"/>
      <c r="J72" s="443"/>
      <c r="K72" s="443"/>
      <c r="L72" s="443"/>
      <c r="M72" s="443"/>
      <c r="N72" s="443"/>
      <c r="O72" s="443"/>
      <c r="P72" s="443"/>
      <c r="Q72" s="7"/>
      <c r="R72" s="7"/>
    </row>
    <row r="73" spans="1:38" s="9" customFormat="1" ht="30" customHeight="1">
      <c r="A73" s="7"/>
      <c r="B73" s="7"/>
      <c r="C73" s="489" t="s">
        <v>0</v>
      </c>
      <c r="D73" s="489"/>
      <c r="E73" s="489"/>
      <c r="F73" s="229"/>
      <c r="G73" s="7"/>
      <c r="H73" s="415" t="s">
        <v>209</v>
      </c>
      <c r="I73" s="415"/>
      <c r="J73" s="415"/>
      <c r="L73" s="229"/>
      <c r="M73" s="229"/>
      <c r="N73" s="229"/>
      <c r="O73" s="229"/>
      <c r="P73" s="7"/>
      <c r="Q73" s="7"/>
      <c r="R73" s="7"/>
    </row>
    <row r="74" spans="1:38" s="9" customFormat="1" ht="18.75" customHeight="1">
      <c r="A74" s="7"/>
      <c r="B74" s="7"/>
      <c r="C74" s="31"/>
      <c r="D74" s="31"/>
      <c r="E74" s="31"/>
      <c r="F74" s="31"/>
      <c r="G74" s="277" t="s">
        <v>278</v>
      </c>
      <c r="H74" s="278" t="s">
        <v>279</v>
      </c>
      <c r="I74" s="279"/>
      <c r="J74" s="279"/>
      <c r="K74" s="31"/>
      <c r="L74" s="31"/>
      <c r="M74" s="31"/>
      <c r="N74" s="31"/>
      <c r="O74" s="31"/>
      <c r="P74" s="31"/>
      <c r="Q74" s="7"/>
      <c r="R74" s="7"/>
    </row>
    <row r="75" spans="1:38" s="9" customFormat="1" ht="12.75" customHeight="1">
      <c r="A75" s="7"/>
      <c r="B75" s="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7"/>
      <c r="R75" s="7"/>
    </row>
    <row r="76" spans="1:38" s="9" customFormat="1" ht="15" customHeight="1">
      <c r="A76" s="7"/>
      <c r="B76" s="7"/>
      <c r="C76" s="418" t="s">
        <v>200</v>
      </c>
      <c r="D76" s="418"/>
      <c r="E76" s="418"/>
      <c r="F76" s="418"/>
      <c r="G76" s="418"/>
      <c r="H76" s="418"/>
      <c r="I76" s="418"/>
      <c r="J76" s="418"/>
      <c r="K76" s="418"/>
      <c r="L76" s="418"/>
      <c r="M76" s="418"/>
      <c r="N76" s="418"/>
      <c r="O76" s="418"/>
      <c r="P76" s="418"/>
      <c r="Q76" s="7"/>
      <c r="R76" s="7"/>
    </row>
    <row r="77" spans="1:38" s="9" customFormat="1">
      <c r="A77" s="7"/>
      <c r="B77" s="7"/>
      <c r="C77" s="437" t="s">
        <v>204</v>
      </c>
      <c r="D77" s="437"/>
      <c r="E77" s="437"/>
      <c r="F77" s="437"/>
      <c r="G77" s="437"/>
      <c r="H77" s="437"/>
      <c r="I77" s="437"/>
      <c r="J77" s="437"/>
      <c r="K77" s="437"/>
      <c r="L77" s="437"/>
      <c r="M77" s="437"/>
      <c r="N77" s="437"/>
      <c r="O77" s="437"/>
      <c r="P77" s="437"/>
      <c r="Q77" s="7"/>
      <c r="R77" s="7"/>
    </row>
    <row r="78" spans="1:38" s="9" customFormat="1" ht="15" customHeight="1">
      <c r="A78" s="7"/>
      <c r="B78" s="7"/>
      <c r="C78" s="423" t="s">
        <v>205</v>
      </c>
      <c r="D78" s="423"/>
      <c r="E78" s="423"/>
      <c r="F78" s="423"/>
      <c r="G78" s="423"/>
      <c r="H78" s="423"/>
      <c r="I78" s="423"/>
      <c r="J78" s="423"/>
      <c r="K78" s="423"/>
      <c r="L78" s="423"/>
      <c r="M78" s="423"/>
      <c r="N78" s="423"/>
      <c r="O78" s="423"/>
      <c r="P78" s="423"/>
      <c r="Q78" s="7"/>
      <c r="R78" s="7"/>
    </row>
    <row r="79" spans="1:38" s="9" customFormat="1" ht="15" customHeight="1">
      <c r="A79" s="7"/>
      <c r="B79" s="7"/>
      <c r="C79" s="449"/>
      <c r="D79" s="449"/>
      <c r="E79" s="449"/>
      <c r="F79" s="449"/>
      <c r="G79" s="449"/>
      <c r="H79" s="449"/>
      <c r="I79" s="449"/>
      <c r="J79" s="449"/>
      <c r="K79" s="449"/>
      <c r="L79" s="449"/>
      <c r="M79" s="449"/>
      <c r="N79" s="449"/>
      <c r="O79" s="449"/>
      <c r="P79" s="449"/>
      <c r="Q79" s="7"/>
      <c r="R79" s="7"/>
    </row>
    <row r="80" spans="1:38" s="9" customFormat="1" ht="14.25">
      <c r="A80" s="7"/>
      <c r="B80" s="7"/>
      <c r="C80" s="442" t="s">
        <v>1</v>
      </c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7"/>
      <c r="R80" s="7"/>
    </row>
    <row r="81" spans="1:18" s="9" customFormat="1" ht="15.75" customHeight="1">
      <c r="A81" s="7"/>
      <c r="B81" s="7"/>
      <c r="C81" s="431" t="s">
        <v>180</v>
      </c>
      <c r="D81" s="431"/>
      <c r="E81" s="431"/>
      <c r="F81" s="431"/>
      <c r="G81" s="431"/>
      <c r="H81" s="431"/>
      <c r="I81" s="431"/>
      <c r="J81" s="431"/>
      <c r="K81" s="431"/>
      <c r="L81" s="431"/>
      <c r="M81" s="431"/>
      <c r="N81" s="431"/>
      <c r="O81" s="431"/>
      <c r="P81" s="431"/>
      <c r="Q81" s="7"/>
      <c r="R81" s="7"/>
    </row>
    <row r="82" spans="1:18" s="9" customFormat="1" ht="12.75" customHeight="1">
      <c r="A82" s="7"/>
      <c r="B82" s="7"/>
      <c r="C82" s="422" t="s">
        <v>66</v>
      </c>
      <c r="D82" s="422"/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7"/>
      <c r="R82" s="7"/>
    </row>
    <row r="83" spans="1:18" s="9" customFormat="1" ht="15.75" customHeight="1">
      <c r="A83" s="7"/>
      <c r="B83" s="7"/>
      <c r="C83" s="421" t="s">
        <v>67</v>
      </c>
      <c r="D83" s="421"/>
      <c r="E83" s="421"/>
      <c r="F83" s="421"/>
      <c r="G83" s="421"/>
      <c r="H83" s="421"/>
      <c r="I83" s="421"/>
      <c r="J83" s="421"/>
      <c r="K83" s="421"/>
      <c r="L83" s="421"/>
      <c r="M83" s="421"/>
      <c r="N83" s="421"/>
      <c r="O83" s="421"/>
      <c r="P83" s="421"/>
      <c r="Q83" s="7"/>
      <c r="R83" s="7"/>
    </row>
    <row r="84" spans="1:18" s="9" customFormat="1" ht="13.5" customHeight="1">
      <c r="A84" s="7"/>
      <c r="B84" s="7"/>
      <c r="C84" s="419"/>
      <c r="D84" s="419"/>
      <c r="E84" s="419"/>
      <c r="F84" s="419"/>
      <c r="G84" s="419"/>
      <c r="H84" s="419"/>
      <c r="I84" s="419"/>
      <c r="J84" s="419"/>
      <c r="K84" s="419"/>
      <c r="L84" s="419"/>
      <c r="M84" s="419"/>
      <c r="N84" s="419"/>
      <c r="O84" s="419"/>
      <c r="P84" s="419"/>
      <c r="Q84" s="7"/>
      <c r="R84" s="7"/>
    </row>
    <row r="85" spans="1:18" s="9" customFormat="1" ht="13.5" customHeight="1">
      <c r="A85" s="7"/>
      <c r="B85" s="7"/>
      <c r="C85" s="419"/>
      <c r="D85" s="419"/>
      <c r="E85" s="419"/>
      <c r="F85" s="419"/>
      <c r="G85" s="419"/>
      <c r="H85" s="419"/>
      <c r="I85" s="419"/>
      <c r="J85" s="419"/>
      <c r="K85" s="419"/>
      <c r="L85" s="419"/>
      <c r="M85" s="419"/>
      <c r="N85" s="419"/>
      <c r="O85" s="419"/>
      <c r="P85" s="419"/>
      <c r="Q85" s="7"/>
      <c r="R85" s="7"/>
    </row>
    <row r="86" spans="1:18" s="2" customFormat="1" ht="18.75" customHeight="1">
      <c r="A86" s="5"/>
      <c r="B86" s="420" t="str">
        <f>C2</f>
        <v>F24 1.3 - LITE per Excel .xlsm</v>
      </c>
      <c r="C86" s="420"/>
      <c r="D86" s="420"/>
      <c r="E86" s="420"/>
      <c r="F86" s="420"/>
      <c r="G86" s="420"/>
      <c r="H86" s="420"/>
      <c r="I86" s="282"/>
      <c r="J86" s="282"/>
      <c r="K86" s="282"/>
      <c r="L86" s="417" t="s">
        <v>2</v>
      </c>
      <c r="M86" s="417"/>
      <c r="N86" s="417"/>
      <c r="O86" s="417"/>
      <c r="P86" s="417"/>
      <c r="Q86" s="5"/>
      <c r="R86" s="5"/>
    </row>
    <row r="87" spans="1:18" s="9" customForma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</row>
    <row r="88" spans="1:18" s="9" customForma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</row>
    <row r="89" spans="1:18" s="9" customFormat="1">
      <c r="A89" s="7"/>
      <c r="B89" s="7"/>
      <c r="C89" s="413" t="s">
        <v>201</v>
      </c>
      <c r="D89" s="413"/>
      <c r="E89" s="413"/>
      <c r="F89" s="413"/>
      <c r="G89" s="413"/>
      <c r="H89" s="413"/>
      <c r="I89" s="413"/>
      <c r="J89" s="413"/>
      <c r="K89" s="413"/>
      <c r="L89" s="413"/>
      <c r="M89" s="413"/>
      <c r="N89" s="413"/>
      <c r="O89" s="413"/>
      <c r="P89" s="413"/>
      <c r="Q89" s="7"/>
      <c r="R89" s="7"/>
    </row>
    <row r="90" spans="1:18" s="9" customFormat="1">
      <c r="A90" s="7"/>
      <c r="B90" s="7"/>
      <c r="C90" s="488" t="s">
        <v>181</v>
      </c>
      <c r="D90" s="488"/>
      <c r="E90" s="488"/>
      <c r="F90" s="488"/>
      <c r="G90" s="488"/>
      <c r="H90" s="488"/>
      <c r="I90" s="488"/>
      <c r="J90" s="488"/>
      <c r="K90" s="488"/>
      <c r="L90" s="488"/>
      <c r="M90" s="488"/>
      <c r="N90" s="488"/>
      <c r="O90" s="488"/>
      <c r="P90" s="488"/>
      <c r="Q90" s="7"/>
      <c r="R90" s="7"/>
    </row>
    <row r="91" spans="1:18" s="9" customFormat="1">
      <c r="A91" s="7"/>
      <c r="B91" s="7"/>
      <c r="C91" s="416"/>
      <c r="D91" s="416"/>
      <c r="E91" s="416"/>
      <c r="F91" s="416"/>
      <c r="G91" s="416"/>
      <c r="H91" s="416"/>
      <c r="I91" s="416"/>
      <c r="J91" s="416"/>
      <c r="K91" s="416"/>
      <c r="L91" s="416"/>
      <c r="M91" s="416"/>
      <c r="N91" s="416"/>
      <c r="O91" s="416"/>
      <c r="P91" s="416"/>
      <c r="Q91" s="7"/>
      <c r="R91" s="7"/>
    </row>
    <row r="92" spans="1:18" s="9" customForma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</row>
    <row r="93" spans="1:18" s="9" customFormat="1">
      <c r="A93" s="7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7"/>
      <c r="R93" s="7"/>
    </row>
    <row r="94" spans="1:18" s="9" customFormat="1" ht="18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</row>
    <row r="95" spans="1:18" s="9" customFormat="1">
      <c r="A95" s="7"/>
      <c r="B95" s="7"/>
      <c r="C95" s="7"/>
      <c r="D95" s="7"/>
      <c r="E95" s="412" t="s">
        <v>199</v>
      </c>
      <c r="F95" s="412"/>
      <c r="G95" s="412"/>
      <c r="H95" s="412"/>
      <c r="I95" s="412"/>
      <c r="J95" s="412"/>
      <c r="K95" s="412"/>
      <c r="L95" s="412"/>
      <c r="M95" s="7"/>
      <c r="N95" s="7"/>
      <c r="O95" s="7"/>
      <c r="P95" s="7"/>
      <c r="Q95" s="7"/>
      <c r="R95" s="7"/>
    </row>
    <row r="96" spans="1:18" s="9" customForma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</row>
    <row r="97" spans="1:18" s="2" customFormat="1">
      <c r="A97" s="5"/>
      <c r="B97" s="5"/>
      <c r="C97" s="404"/>
      <c r="D97" s="404"/>
      <c r="E97" s="404"/>
      <c r="F97" s="404"/>
      <c r="G97" s="404"/>
      <c r="H97" s="404"/>
      <c r="I97" s="404"/>
      <c r="J97" s="404"/>
      <c r="K97" s="404"/>
      <c r="L97" s="404"/>
      <c r="M97" s="404"/>
      <c r="N97" s="5"/>
      <c r="O97" s="5"/>
      <c r="P97" s="5"/>
      <c r="Q97" s="5"/>
      <c r="R97" s="5"/>
    </row>
    <row r="98" spans="1:18" s="2" customFormat="1" ht="15" customHeight="1">
      <c r="A98" s="5"/>
      <c r="B98" s="5"/>
      <c r="C98" s="403" t="str">
        <f>IF(K63=J159,J145,H141)</f>
        <v>Il codice che hai inserito nel sistema non è stato riconosciuto.</v>
      </c>
      <c r="D98" s="403"/>
      <c r="E98" s="403"/>
      <c r="F98" s="403"/>
      <c r="G98" s="403"/>
      <c r="H98" s="403"/>
      <c r="I98" s="403"/>
      <c r="J98" s="403"/>
      <c r="K98" s="403"/>
      <c r="L98" s="403"/>
      <c r="M98" s="403"/>
      <c r="N98" s="403"/>
      <c r="O98" s="403"/>
      <c r="P98" s="403"/>
      <c r="Q98" s="5"/>
      <c r="R98" s="5"/>
    </row>
    <row r="99" spans="1:18" s="2" customFormat="1" ht="15" customHeight="1">
      <c r="A99" s="5"/>
      <c r="B99" s="5"/>
      <c r="C99" s="407" t="str">
        <f>IF(K63=J159,J146,H142)</f>
        <v>Le cause possono essere le seguenti:</v>
      </c>
      <c r="D99" s="407"/>
      <c r="E99" s="407"/>
      <c r="F99" s="407"/>
      <c r="G99" s="407"/>
      <c r="H99" s="407"/>
      <c r="I99" s="407"/>
      <c r="J99" s="407"/>
      <c r="K99" s="407"/>
      <c r="L99" s="407"/>
      <c r="M99" s="407"/>
      <c r="N99" s="407"/>
      <c r="O99" s="407"/>
      <c r="P99" s="407"/>
      <c r="Q99" s="5"/>
      <c r="R99" s="5"/>
    </row>
    <row r="100" spans="1:18" s="2" customFormat="1" ht="15" customHeight="1">
      <c r="A100" s="5"/>
      <c r="B100" s="5"/>
      <c r="C100" s="231"/>
      <c r="D100" s="231"/>
      <c r="E100" s="231"/>
      <c r="F100" s="231"/>
      <c r="G100" s="231"/>
      <c r="H100" s="231"/>
      <c r="I100" s="231"/>
      <c r="J100" s="231"/>
      <c r="K100" s="231"/>
      <c r="L100" s="231"/>
      <c r="M100" s="231"/>
      <c r="N100" s="5"/>
      <c r="O100" s="5"/>
      <c r="P100" s="5"/>
      <c r="Q100" s="5"/>
      <c r="R100" s="5"/>
    </row>
    <row r="101" spans="1:18" s="2" customFormat="1" ht="15" customHeight="1">
      <c r="A101" s="5"/>
      <c r="B101" s="5"/>
      <c r="C101" s="405" t="s">
        <v>287</v>
      </c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5"/>
      <c r="R101" s="5"/>
    </row>
    <row r="102" spans="1:18" s="2" customFormat="1" ht="15" customHeight="1">
      <c r="A102" s="5"/>
      <c r="B102" s="5"/>
      <c r="C102" s="406" t="s">
        <v>230</v>
      </c>
      <c r="D102" s="406"/>
      <c r="E102" s="406"/>
      <c r="F102" s="406"/>
      <c r="G102" s="406"/>
      <c r="H102" s="406"/>
      <c r="I102" s="406"/>
      <c r="J102" s="406"/>
      <c r="K102" s="406"/>
      <c r="L102" s="406"/>
      <c r="M102" s="406"/>
      <c r="N102" s="406"/>
      <c r="O102" s="406"/>
      <c r="P102" s="406"/>
      <c r="Q102" s="5"/>
      <c r="R102" s="5"/>
    </row>
    <row r="103" spans="1:18" s="2" customFormat="1" ht="15" customHeight="1">
      <c r="A103" s="5"/>
      <c r="B103" s="5"/>
      <c r="C103" s="408" t="s">
        <v>231</v>
      </c>
      <c r="D103" s="408"/>
      <c r="E103" s="408"/>
      <c r="F103" s="408"/>
      <c r="G103" s="408"/>
      <c r="H103" s="408"/>
      <c r="I103" s="408"/>
      <c r="J103" s="408"/>
      <c r="K103" s="408"/>
      <c r="L103" s="408"/>
      <c r="M103" s="408"/>
      <c r="N103" s="408"/>
      <c r="O103" s="408"/>
      <c r="P103" s="408"/>
      <c r="Q103" s="5"/>
      <c r="R103" s="5"/>
    </row>
    <row r="104" spans="1:18" s="2" customFormat="1" ht="15" customHeight="1">
      <c r="A104" s="5"/>
      <c r="B104" s="5"/>
      <c r="C104" s="405" t="s">
        <v>232</v>
      </c>
      <c r="D104" s="405"/>
      <c r="E104" s="405"/>
      <c r="F104" s="405"/>
      <c r="G104" s="405"/>
      <c r="H104" s="405"/>
      <c r="I104" s="405"/>
      <c r="J104" s="405"/>
      <c r="K104" s="405"/>
      <c r="L104" s="405"/>
      <c r="M104" s="405"/>
      <c r="N104" s="405"/>
      <c r="O104" s="405"/>
      <c r="P104" s="405"/>
      <c r="Q104" s="5"/>
      <c r="R104" s="5"/>
    </row>
    <row r="105" spans="1:18" s="2" customFormat="1" ht="15" customHeight="1">
      <c r="A105" s="5"/>
      <c r="B105" s="5"/>
      <c r="C105" s="406" t="s">
        <v>233</v>
      </c>
      <c r="D105" s="406"/>
      <c r="E105" s="406"/>
      <c r="F105" s="406"/>
      <c r="G105" s="406"/>
      <c r="H105" s="406"/>
      <c r="I105" s="406"/>
      <c r="J105" s="406"/>
      <c r="K105" s="406"/>
      <c r="L105" s="406"/>
      <c r="M105" s="406"/>
      <c r="N105" s="406"/>
      <c r="O105" s="406"/>
      <c r="P105" s="406"/>
      <c r="Q105" s="5"/>
      <c r="R105" s="5"/>
    </row>
    <row r="106" spans="1:18" s="2" customFormat="1" ht="15" customHeight="1">
      <c r="A106" s="5"/>
      <c r="B106" s="5"/>
      <c r="C106" s="405" t="s">
        <v>234</v>
      </c>
      <c r="D106" s="405"/>
      <c r="E106" s="405"/>
      <c r="F106" s="405"/>
      <c r="G106" s="405"/>
      <c r="H106" s="405"/>
      <c r="I106" s="405"/>
      <c r="J106" s="405"/>
      <c r="K106" s="405"/>
      <c r="L106" s="405"/>
      <c r="M106" s="405"/>
      <c r="N106" s="405"/>
      <c r="O106" s="405"/>
      <c r="P106" s="405"/>
      <c r="Q106" s="5"/>
      <c r="R106" s="5"/>
    </row>
    <row r="107" spans="1:18" s="2" customFormat="1" ht="15" customHeight="1">
      <c r="A107" s="5"/>
      <c r="B107" s="5"/>
      <c r="C107" s="406" t="s">
        <v>235</v>
      </c>
      <c r="D107" s="406"/>
      <c r="E107" s="406"/>
      <c r="F107" s="406"/>
      <c r="G107" s="406"/>
      <c r="H107" s="406"/>
      <c r="I107" s="406"/>
      <c r="J107" s="406"/>
      <c r="K107" s="406"/>
      <c r="L107" s="406"/>
      <c r="M107" s="406"/>
      <c r="N107" s="406"/>
      <c r="O107" s="406"/>
      <c r="P107" s="406"/>
      <c r="Q107" s="5"/>
      <c r="R107" s="5"/>
    </row>
    <row r="108" spans="1:18" s="2" customFormat="1" ht="15" customHeight="1">
      <c r="A108" s="5"/>
      <c r="B108" s="5"/>
      <c r="C108" s="408" t="s">
        <v>236</v>
      </c>
      <c r="D108" s="408"/>
      <c r="E108" s="408"/>
      <c r="F108" s="408"/>
      <c r="G108" s="408"/>
      <c r="H108" s="408"/>
      <c r="I108" s="408"/>
      <c r="J108" s="408"/>
      <c r="K108" s="408"/>
      <c r="L108" s="408"/>
      <c r="M108" s="408"/>
      <c r="N108" s="408"/>
      <c r="O108" s="408"/>
      <c r="P108" s="408"/>
      <c r="Q108" s="5"/>
      <c r="R108" s="5"/>
    </row>
    <row r="109" spans="1:18" s="2" customFormat="1" ht="15" customHeight="1">
      <c r="A109" s="5"/>
      <c r="B109" s="5"/>
      <c r="C109" s="405" t="s">
        <v>237</v>
      </c>
      <c r="D109" s="405"/>
      <c r="E109" s="405"/>
      <c r="F109" s="405"/>
      <c r="G109" s="405"/>
      <c r="H109" s="405"/>
      <c r="I109" s="405"/>
      <c r="J109" s="405"/>
      <c r="K109" s="405"/>
      <c r="L109" s="405"/>
      <c r="M109" s="405"/>
      <c r="N109" s="405"/>
      <c r="O109" s="405"/>
      <c r="P109" s="405"/>
      <c r="Q109" s="5"/>
      <c r="R109" s="5"/>
    </row>
    <row r="110" spans="1:18" s="2" customFormat="1" ht="15" customHeight="1">
      <c r="A110" s="5"/>
      <c r="B110" s="5"/>
      <c r="C110" s="406" t="s">
        <v>238</v>
      </c>
      <c r="D110" s="406"/>
      <c r="E110" s="406"/>
      <c r="F110" s="406"/>
      <c r="G110" s="406"/>
      <c r="H110" s="406"/>
      <c r="I110" s="406"/>
      <c r="J110" s="406"/>
      <c r="K110" s="406"/>
      <c r="L110" s="406"/>
      <c r="M110" s="406"/>
      <c r="N110" s="406"/>
      <c r="O110" s="406"/>
      <c r="P110" s="406"/>
      <c r="Q110" s="5"/>
      <c r="R110" s="5"/>
    </row>
    <row r="111" spans="1:18" s="2" customFormat="1" ht="15" customHeight="1">
      <c r="A111" s="5"/>
      <c r="B111" s="5"/>
      <c r="C111" s="232"/>
      <c r="D111" s="232"/>
      <c r="E111" s="232"/>
      <c r="F111" s="232"/>
      <c r="G111" s="232"/>
      <c r="H111" s="232"/>
      <c r="I111" s="232"/>
      <c r="J111" s="232"/>
      <c r="K111" s="232"/>
      <c r="L111" s="232"/>
      <c r="M111" s="232"/>
      <c r="N111" s="5"/>
      <c r="O111" s="5"/>
      <c r="P111" s="5"/>
      <c r="Q111" s="5"/>
      <c r="R111" s="5"/>
    </row>
    <row r="112" spans="1:18" s="2" customFormat="1" ht="15" customHeight="1">
      <c r="A112" s="5"/>
      <c r="B112" s="5"/>
      <c r="C112" s="407" t="s">
        <v>239</v>
      </c>
      <c r="D112" s="407"/>
      <c r="E112" s="407"/>
      <c r="F112" s="407"/>
      <c r="G112" s="407"/>
      <c r="H112" s="407"/>
      <c r="I112" s="407"/>
      <c r="J112" s="407"/>
      <c r="K112" s="407"/>
      <c r="L112" s="407"/>
      <c r="M112" s="407"/>
      <c r="N112" s="407"/>
      <c r="O112" s="407"/>
      <c r="P112" s="407"/>
      <c r="Q112" s="5"/>
      <c r="R112" s="5"/>
    </row>
    <row r="113" spans="1:18" s="2" customFormat="1" ht="15" customHeight="1">
      <c r="A113" s="5"/>
      <c r="B113" s="5"/>
      <c r="C113" s="233"/>
      <c r="D113" s="233"/>
      <c r="E113" s="233"/>
      <c r="F113" s="233"/>
      <c r="G113" s="233"/>
      <c r="H113" s="233"/>
      <c r="I113" s="233"/>
      <c r="J113" s="233"/>
      <c r="K113" s="233"/>
      <c r="L113" s="233"/>
      <c r="M113" s="233"/>
      <c r="N113" s="5"/>
      <c r="O113" s="5"/>
      <c r="P113" s="5"/>
      <c r="Q113" s="5"/>
      <c r="R113" s="5"/>
    </row>
    <row r="114" spans="1:18" s="2" customFormat="1" ht="15" customHeight="1">
      <c r="A114" s="5"/>
      <c r="B114" s="5"/>
      <c r="C114" s="230"/>
      <c r="D114" s="230"/>
      <c r="E114" s="230"/>
      <c r="F114" s="230"/>
      <c r="G114" s="230"/>
      <c r="H114" s="230"/>
      <c r="I114" s="230"/>
      <c r="J114" s="230"/>
      <c r="K114" s="230"/>
      <c r="L114" s="230"/>
      <c r="M114" s="230"/>
      <c r="N114" s="5"/>
      <c r="O114" s="5"/>
      <c r="P114" s="5"/>
      <c r="Q114" s="5"/>
      <c r="R114" s="5"/>
    </row>
    <row r="115" spans="1:18" s="2" customFormat="1" ht="18" customHeight="1">
      <c r="A115" s="5"/>
      <c r="B115" s="5"/>
      <c r="C115" s="230"/>
      <c r="D115" s="230"/>
      <c r="E115" s="410" t="s">
        <v>240</v>
      </c>
      <c r="F115" s="410"/>
      <c r="G115" s="410"/>
      <c r="H115" s="234"/>
      <c r="I115" s="235" t="s">
        <v>241</v>
      </c>
      <c r="J115" s="235"/>
      <c r="K115" s="235"/>
      <c r="L115" s="235"/>
      <c r="M115" s="230"/>
      <c r="N115" s="5"/>
      <c r="O115" s="5"/>
      <c r="P115" s="5"/>
      <c r="Q115" s="5"/>
      <c r="R115" s="5"/>
    </row>
    <row r="116" spans="1:18" s="2" customFormat="1" ht="14.25">
      <c r="A116" s="5"/>
      <c r="B116" s="5"/>
      <c r="C116" s="230"/>
      <c r="D116" s="230"/>
      <c r="E116" s="410" t="s">
        <v>242</v>
      </c>
      <c r="F116" s="410"/>
      <c r="G116" s="410"/>
      <c r="H116" s="234"/>
      <c r="I116" s="235" t="s">
        <v>243</v>
      </c>
      <c r="J116" s="235"/>
      <c r="K116" s="235"/>
      <c r="L116" s="235"/>
      <c r="M116" s="236"/>
      <c r="N116" s="411"/>
      <c r="O116" s="411"/>
      <c r="P116" s="5"/>
      <c r="Q116" s="5"/>
      <c r="R116" s="5"/>
    </row>
    <row r="117" spans="1:18" s="2" customFormat="1" ht="14.25">
      <c r="A117" s="5"/>
      <c r="B117" s="5"/>
      <c r="C117" s="230"/>
      <c r="D117" s="230"/>
      <c r="E117" s="410" t="s">
        <v>244</v>
      </c>
      <c r="F117" s="410"/>
      <c r="G117" s="410"/>
      <c r="H117" s="234"/>
      <c r="I117" s="234"/>
      <c r="J117" s="230"/>
      <c r="K117" s="230"/>
      <c r="L117" s="230"/>
      <c r="M117" s="236"/>
      <c r="N117" s="411"/>
      <c r="O117" s="411"/>
      <c r="P117" s="5"/>
      <c r="Q117" s="5"/>
      <c r="R117" s="5"/>
    </row>
    <row r="118" spans="1:18" s="2" customFormat="1" ht="18" customHeight="1">
      <c r="A118" s="5"/>
      <c r="B118" s="5"/>
      <c r="C118" s="230"/>
      <c r="D118" s="230"/>
      <c r="E118" s="409" t="s">
        <v>245</v>
      </c>
      <c r="F118" s="409"/>
      <c r="G118" s="409"/>
      <c r="H118" s="234"/>
      <c r="I118" s="234"/>
      <c r="J118" s="230"/>
      <c r="K118" s="230"/>
      <c r="L118" s="230"/>
      <c r="M118" s="230"/>
      <c r="N118" s="5"/>
      <c r="O118" s="5"/>
      <c r="P118" s="5"/>
      <c r="Q118" s="5"/>
      <c r="R118" s="5"/>
    </row>
    <row r="119" spans="1:18" s="2" customFormat="1" ht="18" customHeight="1">
      <c r="A119" s="5"/>
      <c r="B119" s="5"/>
      <c r="C119" s="230"/>
      <c r="D119" s="230"/>
      <c r="E119" s="235" t="s">
        <v>246</v>
      </c>
      <c r="F119" s="235"/>
      <c r="G119" s="235"/>
      <c r="H119" s="235"/>
      <c r="I119" s="235"/>
      <c r="J119" s="235"/>
      <c r="K119" s="235"/>
      <c r="L119" s="235"/>
      <c r="M119" s="230"/>
      <c r="N119" s="5"/>
      <c r="O119" s="5"/>
      <c r="P119" s="5"/>
      <c r="Q119" s="5"/>
      <c r="R119" s="5"/>
    </row>
    <row r="120" spans="1:18" s="2" customFormat="1" ht="14.25">
      <c r="A120" s="5"/>
      <c r="B120" s="5"/>
      <c r="C120" s="230"/>
      <c r="D120" s="230"/>
      <c r="E120" s="235" t="s">
        <v>247</v>
      </c>
      <c r="F120" s="235"/>
      <c r="G120" s="235"/>
      <c r="H120" s="235"/>
      <c r="I120" s="235"/>
      <c r="J120" s="235"/>
      <c r="K120" s="235"/>
      <c r="L120" s="235"/>
      <c r="M120" s="230"/>
      <c r="N120" s="5"/>
      <c r="O120" s="5"/>
      <c r="P120" s="5"/>
      <c r="Q120" s="5"/>
      <c r="R120" s="5"/>
    </row>
    <row r="121" spans="1:18" s="2" customFormat="1" ht="18" customHeight="1">
      <c r="A121" s="5"/>
      <c r="B121" s="5"/>
      <c r="C121" s="230"/>
      <c r="D121" s="230"/>
      <c r="E121" s="267" t="s">
        <v>248</v>
      </c>
      <c r="F121" s="267"/>
      <c r="G121" s="267"/>
      <c r="H121" s="267"/>
      <c r="I121" s="267"/>
      <c r="J121" s="267"/>
      <c r="K121" s="267"/>
      <c r="L121" s="267"/>
      <c r="M121" s="230"/>
      <c r="N121" s="5"/>
      <c r="O121" s="5"/>
      <c r="P121" s="5"/>
      <c r="Q121" s="5"/>
      <c r="R121" s="5"/>
    </row>
    <row r="122" spans="1:18" s="2" customFormat="1" ht="18" customHeight="1">
      <c r="A122" s="5"/>
      <c r="B122" s="5"/>
      <c r="C122" s="230"/>
      <c r="D122" s="230"/>
      <c r="E122" s="266" t="s">
        <v>249</v>
      </c>
      <c r="F122" s="266"/>
      <c r="G122" s="266"/>
      <c r="H122" s="266"/>
      <c r="I122" s="266"/>
      <c r="J122" s="266"/>
      <c r="K122" s="266"/>
      <c r="L122" s="266"/>
      <c r="M122" s="230"/>
      <c r="N122" s="5"/>
      <c r="O122" s="5"/>
      <c r="P122" s="5"/>
      <c r="Q122" s="5"/>
      <c r="R122" s="5"/>
    </row>
    <row r="123" spans="1:18" s="2" customFormat="1" ht="18" customHeight="1">
      <c r="A123" s="5"/>
      <c r="B123" s="5"/>
      <c r="C123" s="230"/>
      <c r="D123" s="230"/>
      <c r="E123" s="268" t="s">
        <v>250</v>
      </c>
      <c r="F123" s="268"/>
      <c r="G123" s="268"/>
      <c r="H123" s="268"/>
      <c r="I123" s="268"/>
      <c r="J123" s="268"/>
      <c r="K123" s="268"/>
      <c r="L123" s="268"/>
      <c r="M123" s="230"/>
      <c r="N123" s="5"/>
      <c r="O123" s="5"/>
      <c r="P123" s="5"/>
      <c r="Q123" s="5"/>
      <c r="R123" s="5"/>
    </row>
    <row r="124" spans="1:18" s="2" customFormat="1" ht="18" customHeight="1">
      <c r="A124" s="5"/>
      <c r="B124" s="5"/>
      <c r="C124" s="230"/>
      <c r="D124" s="230"/>
      <c r="E124" s="266" t="s">
        <v>251</v>
      </c>
      <c r="F124" s="266"/>
      <c r="G124" s="266"/>
      <c r="H124" s="266"/>
      <c r="I124" s="266"/>
      <c r="J124" s="266"/>
      <c r="K124" s="266"/>
      <c r="L124" s="266"/>
      <c r="M124" s="230"/>
      <c r="N124" s="5"/>
      <c r="O124" s="5"/>
      <c r="P124" s="5"/>
      <c r="Q124" s="5"/>
      <c r="R124" s="5"/>
    </row>
    <row r="125" spans="1:18" s="2" customFormat="1" ht="18" customHeight="1">
      <c r="A125" s="5"/>
      <c r="B125" s="5"/>
      <c r="C125" s="230"/>
      <c r="D125" s="230"/>
      <c r="E125" s="269" t="s">
        <v>252</v>
      </c>
      <c r="F125" s="269"/>
      <c r="G125" s="269"/>
      <c r="H125" s="269"/>
      <c r="I125" s="269"/>
      <c r="J125" s="269"/>
      <c r="K125" s="269"/>
      <c r="L125" s="269"/>
      <c r="M125" s="230"/>
      <c r="N125" s="5"/>
      <c r="O125" s="5"/>
      <c r="P125" s="5"/>
      <c r="Q125" s="5"/>
      <c r="R125" s="5"/>
    </row>
    <row r="126" spans="1:18" s="2" customFormat="1" ht="18" customHeight="1">
      <c r="A126" s="5"/>
      <c r="B126" s="5"/>
      <c r="C126" s="230"/>
      <c r="D126" s="230"/>
      <c r="E126" s="270" t="s">
        <v>253</v>
      </c>
      <c r="F126" s="270"/>
      <c r="G126" s="270"/>
      <c r="H126" s="270"/>
      <c r="I126" s="270"/>
      <c r="J126" s="270"/>
      <c r="K126" s="270"/>
      <c r="L126" s="270"/>
      <c r="M126" s="230"/>
      <c r="N126" s="5"/>
      <c r="O126" s="5"/>
      <c r="P126" s="5"/>
      <c r="Q126" s="5"/>
      <c r="R126" s="5"/>
    </row>
    <row r="127" spans="1:18" s="2" customFormat="1">
      <c r="A127" s="5"/>
      <c r="B127" s="5"/>
      <c r="C127" s="230"/>
      <c r="D127" s="230"/>
      <c r="E127" s="230"/>
      <c r="F127" s="230"/>
      <c r="G127" s="230"/>
      <c r="H127" s="230"/>
      <c r="I127" s="230"/>
      <c r="J127" s="230"/>
      <c r="K127" s="230"/>
      <c r="L127" s="230"/>
      <c r="M127" s="230"/>
      <c r="N127" s="5"/>
      <c r="O127" s="5"/>
      <c r="P127" s="5"/>
      <c r="Q127" s="5"/>
      <c r="R127" s="5"/>
    </row>
    <row r="128" spans="1:18" s="2" customFormat="1">
      <c r="A128" s="5"/>
      <c r="B128" s="5"/>
      <c r="C128" s="404"/>
      <c r="D128" s="404"/>
      <c r="E128" s="404"/>
      <c r="F128" s="404"/>
      <c r="G128" s="404"/>
      <c r="H128" s="404"/>
      <c r="I128" s="404"/>
      <c r="J128" s="404"/>
      <c r="K128" s="404"/>
      <c r="L128" s="404"/>
      <c r="M128" s="404"/>
      <c r="N128" s="5"/>
      <c r="O128" s="5"/>
      <c r="P128" s="5"/>
      <c r="Q128" s="5"/>
      <c r="R128" s="5"/>
    </row>
    <row r="129" spans="1:24" s="2" customFormat="1" ht="18.75" customHeight="1">
      <c r="A129" s="5"/>
      <c r="B129" s="420" t="str">
        <f>C2</f>
        <v>F24 1.3 - LITE per Excel .xlsm</v>
      </c>
      <c r="C129" s="420"/>
      <c r="D129" s="420"/>
      <c r="E129" s="420"/>
      <c r="F129" s="420"/>
      <c r="G129" s="420"/>
      <c r="H129" s="420"/>
      <c r="I129" s="282"/>
      <c r="J129" s="282"/>
      <c r="K129" s="282"/>
      <c r="L129" s="417" t="s">
        <v>2</v>
      </c>
      <c r="M129" s="417"/>
      <c r="N129" s="417"/>
      <c r="O129" s="417"/>
      <c r="P129" s="417"/>
      <c r="Q129" s="5"/>
      <c r="R129" s="5"/>
    </row>
    <row r="130" spans="1:24" s="9" customForma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</row>
    <row r="131" spans="1:24" s="9" customForma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</row>
    <row r="132" spans="1:24" s="367" customFormat="1" ht="12.75" customHeight="1">
      <c r="B132" s="368"/>
      <c r="C132" s="369"/>
      <c r="D132" s="369"/>
      <c r="E132" s="369"/>
      <c r="F132" s="369"/>
      <c r="G132" s="369"/>
      <c r="H132" s="369"/>
      <c r="I132" s="369"/>
      <c r="J132" s="369"/>
      <c r="K132" s="369"/>
      <c r="L132" s="369"/>
      <c r="M132" s="369"/>
      <c r="N132" s="369"/>
      <c r="O132" s="369"/>
      <c r="P132" s="370"/>
      <c r="Q132" s="370"/>
      <c r="R132" s="370"/>
      <c r="S132" s="370"/>
      <c r="T132" s="370"/>
      <c r="U132" s="370"/>
      <c r="V132" s="370"/>
      <c r="W132" s="370"/>
      <c r="X132" s="370"/>
    </row>
    <row r="133" spans="1:24" s="367" customFormat="1" ht="12.75" customHeight="1">
      <c r="B133" s="368"/>
      <c r="C133" s="369"/>
      <c r="D133" s="368" t="s">
        <v>3</v>
      </c>
      <c r="E133" s="368" t="s">
        <v>9</v>
      </c>
      <c r="F133" s="368" t="s">
        <v>11</v>
      </c>
      <c r="G133" s="369"/>
      <c r="H133" s="369"/>
      <c r="I133" s="369"/>
      <c r="J133" s="369"/>
      <c r="K133" s="369"/>
      <c r="L133" s="369"/>
      <c r="M133" s="369"/>
      <c r="N133" s="369"/>
      <c r="O133" s="369"/>
      <c r="P133" s="370"/>
      <c r="Q133" s="370"/>
      <c r="R133" s="370"/>
      <c r="S133" s="370"/>
      <c r="T133" s="370"/>
      <c r="U133" s="370"/>
      <c r="V133" s="370"/>
      <c r="W133" s="370"/>
      <c r="X133" s="370"/>
    </row>
    <row r="134" spans="1:24" s="367" customFormat="1" ht="12.75" customHeight="1">
      <c r="B134" s="368"/>
      <c r="C134" s="369"/>
      <c r="D134" s="371"/>
      <c r="E134" s="371" t="s">
        <v>10</v>
      </c>
      <c r="F134" s="371" t="s">
        <v>12</v>
      </c>
      <c r="G134" s="369"/>
      <c r="H134" s="369"/>
      <c r="I134" s="369"/>
      <c r="J134" s="369"/>
      <c r="K134" s="369"/>
      <c r="L134" s="369"/>
      <c r="M134" s="369"/>
      <c r="N134" s="369"/>
      <c r="O134" s="369"/>
      <c r="P134" s="370"/>
      <c r="Q134" s="370"/>
      <c r="R134" s="370"/>
      <c r="S134" s="370"/>
      <c r="T134" s="370"/>
      <c r="U134" s="370"/>
      <c r="V134" s="370"/>
      <c r="W134" s="370"/>
      <c r="X134" s="370"/>
    </row>
    <row r="135" spans="1:24" s="367" customFormat="1" ht="12.75" customHeight="1">
      <c r="B135" s="368"/>
      <c r="C135" s="369"/>
      <c r="D135" s="369"/>
      <c r="E135" s="369"/>
      <c r="F135" s="369"/>
      <c r="G135" s="369"/>
      <c r="H135" s="369"/>
      <c r="I135" s="369"/>
      <c r="J135" s="369"/>
      <c r="K135" s="369"/>
      <c r="L135" s="369"/>
      <c r="M135" s="369"/>
      <c r="N135" s="369"/>
      <c r="O135" s="369"/>
      <c r="P135" s="370"/>
      <c r="Q135" s="370"/>
      <c r="R135" s="370"/>
      <c r="S135" s="370"/>
      <c r="T135" s="370"/>
      <c r="U135" s="370"/>
      <c r="V135" s="370"/>
      <c r="W135" s="370"/>
      <c r="X135" s="370"/>
    </row>
    <row r="136" spans="1:24" s="367" customFormat="1" ht="12.75" customHeight="1">
      <c r="B136" s="368"/>
      <c r="C136" s="369"/>
      <c r="D136" s="369"/>
      <c r="E136" s="369"/>
      <c r="F136" s="369"/>
      <c r="G136" s="369"/>
      <c r="H136" s="369"/>
      <c r="I136" s="369"/>
      <c r="J136" s="369"/>
      <c r="K136" s="369"/>
      <c r="L136" s="369"/>
      <c r="M136" s="369"/>
      <c r="N136" s="369"/>
      <c r="O136" s="369"/>
      <c r="P136" s="370"/>
      <c r="Q136" s="370"/>
      <c r="R136" s="370"/>
      <c r="S136" s="370"/>
      <c r="T136" s="370"/>
      <c r="U136" s="370"/>
      <c r="V136" s="370"/>
      <c r="W136" s="370"/>
      <c r="X136" s="370"/>
    </row>
    <row r="137" spans="1:24" s="367" customFormat="1" ht="12.75" customHeight="1">
      <c r="B137" s="368"/>
      <c r="C137" s="369"/>
      <c r="D137" s="369"/>
      <c r="E137" s="369"/>
      <c r="F137" s="369"/>
      <c r="G137" s="369"/>
      <c r="H137" s="369"/>
      <c r="I137" s="369"/>
      <c r="J137" s="369"/>
      <c r="K137" s="369"/>
      <c r="L137" s="369"/>
      <c r="M137" s="369"/>
      <c r="N137" s="369"/>
      <c r="O137" s="369"/>
      <c r="P137" s="370"/>
      <c r="Q137" s="370"/>
      <c r="R137" s="370"/>
      <c r="S137" s="370"/>
      <c r="T137" s="370"/>
      <c r="U137" s="370"/>
      <c r="V137" s="370"/>
      <c r="W137" s="370"/>
      <c r="X137" s="370"/>
    </row>
    <row r="138" spans="1:24" s="367" customFormat="1" ht="12.75" customHeight="1">
      <c r="B138" s="368"/>
      <c r="C138" s="369"/>
      <c r="D138" s="369"/>
      <c r="E138" s="369"/>
      <c r="F138" s="369"/>
      <c r="G138" s="369"/>
      <c r="H138" s="369"/>
      <c r="I138" s="369"/>
      <c r="J138" s="369"/>
      <c r="K138" s="369"/>
      <c r="L138" s="369"/>
      <c r="M138" s="369"/>
      <c r="N138" s="369"/>
      <c r="O138" s="369"/>
      <c r="P138" s="370"/>
      <c r="Q138" s="370"/>
      <c r="R138" s="370"/>
      <c r="S138" s="370"/>
      <c r="T138" s="370"/>
      <c r="U138" s="370"/>
      <c r="V138" s="370"/>
      <c r="W138" s="370"/>
      <c r="X138" s="370"/>
    </row>
    <row r="139" spans="1:24" s="367" customFormat="1" ht="12.75" customHeight="1">
      <c r="B139" s="368"/>
      <c r="C139" s="369"/>
      <c r="D139" s="369"/>
      <c r="E139" s="369"/>
      <c r="F139" s="369"/>
      <c r="G139" s="369"/>
      <c r="H139" s="369"/>
      <c r="I139" s="369"/>
      <c r="J139" s="369"/>
      <c r="K139" s="369"/>
      <c r="L139" s="369"/>
      <c r="M139" s="369"/>
      <c r="N139" s="369"/>
      <c r="O139" s="369"/>
      <c r="P139" s="370"/>
      <c r="Q139" s="370"/>
      <c r="R139" s="370"/>
      <c r="S139" s="370"/>
      <c r="T139" s="370"/>
      <c r="U139" s="370"/>
      <c r="V139" s="370"/>
      <c r="W139" s="370"/>
      <c r="X139" s="370"/>
    </row>
    <row r="140" spans="1:24" s="367" customFormat="1" ht="12.75" customHeight="1">
      <c r="B140" s="368"/>
      <c r="C140" s="369"/>
      <c r="D140" s="369"/>
      <c r="E140" s="369"/>
      <c r="F140" s="369"/>
      <c r="G140" s="369"/>
      <c r="H140" s="369"/>
      <c r="I140" s="369"/>
      <c r="J140" s="369"/>
      <c r="K140" s="369"/>
      <c r="L140" s="369"/>
      <c r="M140" s="369"/>
      <c r="N140" s="369"/>
      <c r="O140" s="369"/>
      <c r="P140" s="370"/>
      <c r="Q140" s="370"/>
      <c r="R140" s="370"/>
      <c r="S140" s="370"/>
      <c r="T140" s="370"/>
      <c r="U140" s="370"/>
      <c r="V140" s="370"/>
      <c r="W140" s="370"/>
      <c r="X140" s="370"/>
    </row>
    <row r="141" spans="1:24" s="367" customFormat="1" ht="12.75" customHeight="1">
      <c r="B141" s="368" t="s">
        <v>210</v>
      </c>
      <c r="C141" s="369"/>
      <c r="D141" s="369"/>
      <c r="E141" s="369"/>
      <c r="F141" s="369"/>
      <c r="G141" s="369"/>
      <c r="H141" s="369" t="s">
        <v>211</v>
      </c>
      <c r="I141" s="369"/>
      <c r="J141" s="369"/>
      <c r="K141" s="369"/>
      <c r="L141" s="369"/>
      <c r="M141" s="369"/>
      <c r="N141" s="369"/>
      <c r="O141" s="369"/>
      <c r="P141" s="370"/>
      <c r="Q141" s="370"/>
      <c r="R141" s="370"/>
      <c r="S141" s="370"/>
      <c r="T141" s="370"/>
      <c r="U141" s="370"/>
      <c r="V141" s="370"/>
      <c r="W141" s="370"/>
      <c r="X141" s="370"/>
    </row>
    <row r="142" spans="1:24" s="367" customFormat="1" ht="12.75" customHeight="1">
      <c r="B142" s="368" t="s">
        <v>212</v>
      </c>
      <c r="C142" s="369"/>
      <c r="D142" s="369"/>
      <c r="E142" s="369"/>
      <c r="F142" s="369"/>
      <c r="G142" s="369"/>
      <c r="H142" s="369" t="s">
        <v>213</v>
      </c>
      <c r="I142" s="369"/>
      <c r="J142" s="369"/>
      <c r="K142" s="369"/>
      <c r="L142" s="369"/>
      <c r="M142" s="369"/>
      <c r="N142" s="369"/>
      <c r="O142" s="369"/>
      <c r="P142" s="370"/>
      <c r="Q142" s="370"/>
      <c r="R142" s="370"/>
      <c r="S142" s="370"/>
      <c r="T142" s="370"/>
      <c r="U142" s="370"/>
      <c r="V142" s="370"/>
      <c r="W142" s="370"/>
      <c r="X142" s="370"/>
    </row>
    <row r="143" spans="1:24" s="367" customFormat="1" ht="12.75" customHeight="1">
      <c r="B143" s="368" t="s">
        <v>214</v>
      </c>
      <c r="C143" s="369"/>
      <c r="D143" s="369"/>
      <c r="E143" s="369"/>
      <c r="F143" s="369"/>
      <c r="G143" s="369"/>
      <c r="H143" s="369"/>
      <c r="I143" s="369"/>
      <c r="J143" s="369"/>
      <c r="K143" s="369"/>
      <c r="L143" s="369"/>
      <c r="M143" s="369"/>
      <c r="N143" s="369"/>
      <c r="O143" s="369"/>
      <c r="P143" s="370"/>
      <c r="Q143" s="370"/>
      <c r="R143" s="370"/>
      <c r="S143" s="370"/>
      <c r="T143" s="370"/>
      <c r="U143" s="370"/>
      <c r="V143" s="370"/>
      <c r="W143" s="370"/>
      <c r="X143" s="370"/>
    </row>
    <row r="144" spans="1:24" s="367" customFormat="1" ht="12.75" customHeight="1">
      <c r="B144" s="368" t="s">
        <v>215</v>
      </c>
      <c r="C144" s="369"/>
      <c r="D144" s="369"/>
      <c r="E144" s="369"/>
      <c r="F144" s="369"/>
      <c r="G144" s="369"/>
      <c r="H144" s="369"/>
      <c r="I144" s="369"/>
      <c r="J144" s="369"/>
      <c r="K144" s="369" t="s">
        <v>216</v>
      </c>
      <c r="L144" s="369"/>
      <c r="M144" s="369"/>
      <c r="N144" s="369"/>
      <c r="O144" s="369"/>
      <c r="P144" s="370"/>
      <c r="Q144" s="370"/>
      <c r="R144" s="370"/>
      <c r="S144" s="370"/>
      <c r="T144" s="370"/>
      <c r="U144" s="370"/>
      <c r="V144" s="370"/>
      <c r="W144" s="370"/>
      <c r="X144" s="370"/>
    </row>
    <row r="145" spans="2:107" s="367" customFormat="1" ht="12.75" customHeight="1">
      <c r="B145" s="368" t="s">
        <v>217</v>
      </c>
      <c r="C145" s="369"/>
      <c r="D145" s="369"/>
      <c r="E145" s="369"/>
      <c r="F145" s="369"/>
      <c r="G145" s="369"/>
      <c r="H145" s="369"/>
      <c r="J145" s="369" t="s">
        <v>218</v>
      </c>
      <c r="K145" s="369"/>
      <c r="L145" s="369"/>
      <c r="M145" s="369"/>
      <c r="N145" s="369"/>
      <c r="O145" s="369"/>
      <c r="P145" s="370"/>
      <c r="Q145" s="370"/>
      <c r="R145" s="370"/>
      <c r="S145" s="370"/>
      <c r="T145" s="370"/>
      <c r="U145" s="370"/>
      <c r="V145" s="370"/>
      <c r="W145" s="370"/>
      <c r="X145" s="370"/>
    </row>
    <row r="146" spans="2:107" s="367" customFormat="1" ht="12.75" customHeight="1">
      <c r="B146" s="368" t="s">
        <v>219</v>
      </c>
      <c r="C146" s="369"/>
      <c r="D146" s="369"/>
      <c r="E146" s="369"/>
      <c r="F146" s="369"/>
      <c r="G146" s="369"/>
      <c r="H146" s="369"/>
      <c r="J146" s="369" t="s">
        <v>220</v>
      </c>
      <c r="K146" s="369"/>
      <c r="L146" s="369"/>
      <c r="M146" s="369"/>
      <c r="N146" s="369"/>
      <c r="O146" s="369"/>
      <c r="P146" s="370"/>
      <c r="Q146" s="370"/>
      <c r="R146" s="370"/>
      <c r="S146" s="370"/>
      <c r="T146" s="370"/>
      <c r="U146" s="370"/>
      <c r="V146" s="370"/>
      <c r="W146" s="370"/>
      <c r="X146" s="370"/>
    </row>
    <row r="147" spans="2:107" s="367" customFormat="1" ht="12.75" customHeight="1">
      <c r="B147" s="368"/>
      <c r="C147" s="369"/>
      <c r="D147" s="369"/>
      <c r="E147" s="369"/>
      <c r="F147" s="369"/>
      <c r="G147" s="369"/>
      <c r="H147" s="369"/>
      <c r="I147" s="369"/>
      <c r="J147" s="369"/>
      <c r="K147" s="369"/>
      <c r="L147" s="369"/>
      <c r="M147" s="369"/>
      <c r="N147" s="369"/>
      <c r="O147" s="369"/>
      <c r="P147" s="370"/>
      <c r="Q147" s="370"/>
      <c r="R147" s="370"/>
      <c r="S147" s="370"/>
      <c r="T147" s="370"/>
      <c r="U147" s="370"/>
      <c r="V147" s="370"/>
      <c r="W147" s="370"/>
      <c r="X147" s="370"/>
    </row>
    <row r="148" spans="2:107" s="367" customFormat="1" ht="12.75" customHeight="1">
      <c r="B148" s="368"/>
      <c r="C148" s="369"/>
      <c r="D148" s="369"/>
      <c r="E148" s="369"/>
      <c r="F148" s="369"/>
      <c r="G148" s="369"/>
      <c r="H148" s="369"/>
      <c r="I148" s="369"/>
      <c r="J148" s="369"/>
      <c r="K148" s="369"/>
      <c r="L148" s="369"/>
      <c r="M148" s="369"/>
      <c r="N148" s="369"/>
      <c r="O148" s="369"/>
      <c r="P148" s="370"/>
      <c r="Q148" s="370"/>
      <c r="R148" s="370"/>
      <c r="S148" s="370"/>
      <c r="T148" s="370"/>
      <c r="U148" s="370"/>
      <c r="V148" s="370"/>
      <c r="W148" s="370"/>
      <c r="X148" s="370"/>
    </row>
    <row r="149" spans="2:107" s="367" customFormat="1" ht="12.75" customHeight="1">
      <c r="B149" s="368" t="s">
        <v>221</v>
      </c>
      <c r="C149" s="369"/>
      <c r="D149" s="369"/>
      <c r="E149" s="369"/>
      <c r="F149" s="369" t="s">
        <v>110</v>
      </c>
      <c r="G149" s="369"/>
      <c r="H149" s="369"/>
      <c r="J149" s="369" t="s">
        <v>222</v>
      </c>
      <c r="K149" s="369"/>
      <c r="L149" s="369"/>
      <c r="M149" s="369"/>
      <c r="N149" s="369"/>
      <c r="O149" s="369"/>
      <c r="P149" s="370"/>
      <c r="Q149" s="370"/>
      <c r="R149" s="370"/>
      <c r="S149" s="370"/>
      <c r="T149" s="370"/>
      <c r="U149" s="370"/>
      <c r="V149" s="370"/>
      <c r="W149" s="370"/>
      <c r="X149" s="370"/>
    </row>
    <row r="150" spans="2:107" s="367" customFormat="1" ht="12.75" hidden="1" customHeight="1">
      <c r="B150" s="368" t="s">
        <v>223</v>
      </c>
      <c r="C150" s="369"/>
      <c r="D150" s="369"/>
      <c r="E150" s="369"/>
      <c r="F150" s="372" t="b">
        <v>1</v>
      </c>
      <c r="G150" s="369"/>
      <c r="H150" s="369"/>
      <c r="J150" s="369" t="s">
        <v>224</v>
      </c>
      <c r="K150" s="369"/>
      <c r="L150" s="369"/>
      <c r="M150" s="369"/>
      <c r="N150" s="369"/>
      <c r="O150" s="369"/>
      <c r="P150" s="370"/>
      <c r="Q150" s="370"/>
      <c r="R150" s="370"/>
      <c r="S150" s="370"/>
      <c r="T150" s="370"/>
      <c r="U150" s="370"/>
      <c r="V150" s="370"/>
      <c r="W150" s="370"/>
      <c r="X150" s="370"/>
    </row>
    <row r="151" spans="2:107" s="367" customFormat="1" ht="12.75" customHeight="1">
      <c r="B151" s="368" t="s">
        <v>225</v>
      </c>
      <c r="C151" s="369"/>
      <c r="D151" s="369"/>
      <c r="E151" s="369"/>
      <c r="F151" s="369"/>
      <c r="G151" s="369"/>
      <c r="H151" s="369"/>
      <c r="J151" s="369" t="str">
        <f ca="1">IF(C167&lt;0,"Sistema liberamente utilizzabile per il periodo specificato. Inserisci il tuo CODICE di PROPRIETA' nel foglio CONTRIBUENTE",CONCATENATE("Sistema liberamente utilizzabile per il periodo specificato, per PROTOCOLLI da ",S4," a ",T4,""))</f>
        <v>Sistema liberamente utilizzabile per il periodo specificato, per PROTOCOLLI da 1 a 12</v>
      </c>
      <c r="K151" s="369"/>
      <c r="L151" s="369"/>
      <c r="M151" s="369"/>
      <c r="N151" s="369"/>
      <c r="O151" s="369"/>
      <c r="P151" s="370"/>
      <c r="Q151" s="370"/>
      <c r="R151" s="370"/>
      <c r="S151" s="370"/>
      <c r="T151" s="370"/>
      <c r="U151" s="370"/>
      <c r="V151" s="370"/>
      <c r="W151" s="370"/>
      <c r="X151" s="370"/>
    </row>
    <row r="152" spans="2:107" s="367" customFormat="1" ht="12.75" customHeight="1">
      <c r="B152" s="368"/>
      <c r="C152" s="369"/>
      <c r="D152" s="369"/>
      <c r="E152" s="369"/>
      <c r="F152" s="369"/>
      <c r="G152" s="369"/>
      <c r="H152" s="369"/>
      <c r="I152" s="369"/>
      <c r="J152" s="369"/>
      <c r="K152" s="369"/>
      <c r="L152" s="369"/>
      <c r="M152" s="369"/>
      <c r="N152" s="369"/>
      <c r="O152" s="369"/>
      <c r="P152" s="370"/>
      <c r="Q152" s="370"/>
      <c r="R152" s="370"/>
      <c r="S152" s="370"/>
      <c r="T152" s="370"/>
      <c r="U152" s="370"/>
      <c r="V152" s="370"/>
      <c r="W152" s="370"/>
      <c r="X152" s="370"/>
    </row>
    <row r="153" spans="2:107" s="367" customFormat="1" ht="12.75" customHeight="1">
      <c r="B153" s="368">
        <v>1</v>
      </c>
      <c r="C153" s="369" t="s">
        <v>226</v>
      </c>
      <c r="D153" s="369"/>
      <c r="E153" s="369">
        <f>IF(AND(F150=TRUE,K63=J159),1,0)</f>
        <v>0</v>
      </c>
      <c r="F153" s="369" t="s">
        <v>227</v>
      </c>
      <c r="G153" s="369"/>
      <c r="H153" s="369">
        <f ca="1">IF(G4=F149,1,IF(F150=FALSE,1,0))</f>
        <v>0</v>
      </c>
      <c r="I153" s="369" t="s">
        <v>228</v>
      </c>
      <c r="J153" s="369"/>
      <c r="K153" s="369">
        <f>B153+'Sezione ERARIO'!H1021+'Sezione INPS'!N1024+'Sezione REGIONI'!H1024+'Sezione IMU e trib. locali'!I1030+'Sezione INAIL'!J524+'Sezione Altri Enti Prev.li'!K524+'F24'!BC76+Tabelle!C19</f>
        <v>9</v>
      </c>
      <c r="L153" s="369" t="s">
        <v>229</v>
      </c>
      <c r="M153" s="369"/>
      <c r="N153" s="369"/>
      <c r="O153" s="369"/>
      <c r="P153" s="370"/>
      <c r="Q153" s="370"/>
      <c r="R153" s="370"/>
      <c r="S153" s="370"/>
      <c r="T153" s="370"/>
      <c r="U153" s="370"/>
      <c r="V153" s="370"/>
      <c r="W153" s="370"/>
      <c r="X153" s="370"/>
    </row>
    <row r="154" spans="2:107" s="367" customFormat="1" ht="12.75" customHeight="1">
      <c r="B154" s="368"/>
      <c r="C154" s="369"/>
      <c r="D154" s="369"/>
      <c r="E154" s="369">
        <f>IF(K63=J159,1,0)</f>
        <v>0</v>
      </c>
      <c r="F154" s="369" t="s">
        <v>227</v>
      </c>
      <c r="G154" s="369"/>
      <c r="H154" s="369"/>
      <c r="I154" s="369"/>
      <c r="J154" s="369"/>
      <c r="K154" s="369"/>
      <c r="L154" s="369"/>
      <c r="M154" s="369"/>
      <c r="N154" s="369"/>
      <c r="O154" s="369"/>
      <c r="P154" s="370"/>
      <c r="Q154" s="370"/>
      <c r="R154" s="370"/>
      <c r="S154" s="370"/>
      <c r="T154" s="370"/>
      <c r="U154" s="370"/>
      <c r="V154" s="370"/>
      <c r="W154" s="370"/>
      <c r="X154" s="370"/>
    </row>
    <row r="155" spans="2:107" s="367" customFormat="1" ht="12.75" customHeight="1">
      <c r="B155" s="368"/>
      <c r="C155" s="369"/>
      <c r="D155" s="369"/>
      <c r="E155" s="369"/>
      <c r="F155" s="369"/>
      <c r="G155" s="369"/>
      <c r="H155" s="369"/>
      <c r="I155" s="369"/>
      <c r="J155" s="369" t="str">
        <f ca="1">IF(F150=FALSE,"Spunta su Norme Legali",IF(K63=J159,"",IF(F65&lt;0,F149,"")))</f>
        <v/>
      </c>
      <c r="K155" s="369"/>
      <c r="L155" s="369"/>
      <c r="M155" s="369"/>
      <c r="N155" s="369"/>
      <c r="O155" s="369"/>
      <c r="P155" s="370"/>
      <c r="Q155" s="370"/>
      <c r="R155" s="370"/>
      <c r="S155" s="370"/>
      <c r="T155" s="370"/>
      <c r="U155" s="370"/>
      <c r="V155" s="370"/>
      <c r="W155" s="370"/>
      <c r="X155" s="370"/>
    </row>
    <row r="156" spans="2:107" s="367" customFormat="1" ht="12.75" customHeight="1">
      <c r="B156" s="368"/>
      <c r="C156" s="369"/>
      <c r="D156" s="369"/>
      <c r="E156" s="369"/>
      <c r="F156" s="369"/>
      <c r="G156" s="369"/>
      <c r="H156" s="369"/>
      <c r="I156" s="369"/>
      <c r="J156" s="369"/>
      <c r="K156" s="369"/>
      <c r="L156" s="369"/>
      <c r="M156" s="369"/>
      <c r="N156" s="369"/>
      <c r="O156" s="369"/>
      <c r="P156" s="370"/>
      <c r="Q156" s="370"/>
      <c r="R156" s="370"/>
      <c r="S156" s="370"/>
      <c r="T156" s="370"/>
      <c r="U156" s="370"/>
      <c r="V156" s="370"/>
      <c r="W156" s="370"/>
      <c r="X156" s="370"/>
    </row>
    <row r="157" spans="2:107" s="367" customFormat="1" ht="12.75" customHeight="1">
      <c r="B157" s="368" t="s">
        <v>69</v>
      </c>
      <c r="C157" s="369"/>
      <c r="D157" s="369"/>
      <c r="E157" s="369"/>
      <c r="F157" s="369"/>
      <c r="G157" s="369" t="s">
        <v>70</v>
      </c>
      <c r="H157" s="369"/>
      <c r="I157" s="369"/>
      <c r="J157" s="369"/>
      <c r="K157" s="369"/>
      <c r="L157" s="369"/>
      <c r="M157" s="369">
        <v>1</v>
      </c>
      <c r="N157" s="369">
        <v>2</v>
      </c>
      <c r="O157" s="369">
        <v>3</v>
      </c>
      <c r="P157" s="370">
        <v>4</v>
      </c>
      <c r="Q157" s="370">
        <v>5</v>
      </c>
      <c r="R157" s="370">
        <v>6</v>
      </c>
      <c r="S157" s="370">
        <v>7</v>
      </c>
      <c r="T157" s="370">
        <v>8</v>
      </c>
      <c r="U157" s="370">
        <v>9</v>
      </c>
      <c r="V157" s="370">
        <v>10</v>
      </c>
      <c r="W157" s="370">
        <v>11</v>
      </c>
      <c r="X157" s="370"/>
      <c r="Z157" s="367">
        <f>M159</f>
        <v>0</v>
      </c>
      <c r="AA157" s="367">
        <f>ROUND((Z157+AC157)*3,1)</f>
        <v>3</v>
      </c>
      <c r="AB157" s="367">
        <v>61</v>
      </c>
      <c r="AC157" s="367">
        <f>N159</f>
        <v>1</v>
      </c>
      <c r="AD157" s="367">
        <f>ROUND((AC157+AF157)*3,1)</f>
        <v>9</v>
      </c>
      <c r="AE157" s="367">
        <f>AB157-5</f>
        <v>56</v>
      </c>
      <c r="AF157" s="367">
        <f>O159</f>
        <v>2</v>
      </c>
      <c r="AG157" s="367">
        <f>ROUND((AF157+AI157)*3,1)</f>
        <v>15</v>
      </c>
      <c r="AH157" s="367">
        <f>AE157-5</f>
        <v>51</v>
      </c>
      <c r="AI157" s="367">
        <f>P159</f>
        <v>3</v>
      </c>
      <c r="AJ157" s="367">
        <f>ROUND((AI157+AL157)*3,1)</f>
        <v>21</v>
      </c>
      <c r="AK157" s="367">
        <f>AH157-5</f>
        <v>46</v>
      </c>
      <c r="AL157" s="367">
        <f>Q159</f>
        <v>4</v>
      </c>
      <c r="AM157" s="367">
        <f>ROUND((AL157+AO157)*3,1)</f>
        <v>27</v>
      </c>
      <c r="AN157" s="367">
        <f>AK157-5</f>
        <v>41</v>
      </c>
      <c r="AO157" s="367">
        <f>R159</f>
        <v>5</v>
      </c>
      <c r="AP157" s="367">
        <f>ROUND((AO157+AR157)*3,1)</f>
        <v>33</v>
      </c>
      <c r="AQ157" s="367">
        <f>AN157-5</f>
        <v>36</v>
      </c>
      <c r="AR157" s="367">
        <f>S159</f>
        <v>6</v>
      </c>
      <c r="AS157" s="367">
        <f>ROUND((AR157+AU157)*3,1)</f>
        <v>39</v>
      </c>
      <c r="AT157" s="367">
        <f>AQ157-5</f>
        <v>31</v>
      </c>
      <c r="AU157" s="367">
        <f>T159</f>
        <v>7</v>
      </c>
      <c r="AV157" s="367">
        <f>ROUND((AU157+AX157)*3,1)</f>
        <v>45</v>
      </c>
      <c r="AW157" s="367">
        <f>AT157-5</f>
        <v>26</v>
      </c>
      <c r="AX157" s="367">
        <f>U159</f>
        <v>8</v>
      </c>
      <c r="AY157" s="367">
        <f>ROUND((AX157+BA157)*3,1)</f>
        <v>51</v>
      </c>
      <c r="AZ157" s="367">
        <f>AW157-5</f>
        <v>21</v>
      </c>
      <c r="BA157" s="367">
        <f>V159</f>
        <v>9</v>
      </c>
      <c r="BB157" s="367">
        <f>ROUND((BA157+BD157)*3,1)</f>
        <v>30</v>
      </c>
      <c r="BC157" s="367">
        <f>AZ157-5</f>
        <v>16</v>
      </c>
      <c r="BD157" s="367">
        <f>W159</f>
        <v>1</v>
      </c>
      <c r="BE157" s="367">
        <f>ROUND((BD157+Z157)*3,1)</f>
        <v>3</v>
      </c>
      <c r="BF157" s="367">
        <f>BC157-5</f>
        <v>11</v>
      </c>
      <c r="BI157" s="367" t="s">
        <v>29</v>
      </c>
      <c r="BJ157" s="367" t="s">
        <v>71</v>
      </c>
      <c r="BK157" s="367" t="s">
        <v>72</v>
      </c>
      <c r="BL157" s="367" t="s">
        <v>73</v>
      </c>
      <c r="BM157" s="367" t="s">
        <v>12</v>
      </c>
      <c r="BN157" s="367" t="s">
        <v>74</v>
      </c>
      <c r="BO157" s="367" t="s">
        <v>30</v>
      </c>
      <c r="BP157" s="367" t="s">
        <v>28</v>
      </c>
      <c r="BQ157" s="367" t="s">
        <v>75</v>
      </c>
      <c r="BR157" s="367" t="s">
        <v>77</v>
      </c>
      <c r="BS157" s="367" t="s">
        <v>76</v>
      </c>
      <c r="BT157" s="367" t="s">
        <v>79</v>
      </c>
      <c r="BU157" s="367" t="s">
        <v>78</v>
      </c>
      <c r="BV157" s="367" t="s">
        <v>11</v>
      </c>
      <c r="BW157" s="367" t="s">
        <v>81</v>
      </c>
      <c r="BX157" s="367" t="s">
        <v>80</v>
      </c>
      <c r="BY157" s="367" t="s">
        <v>83</v>
      </c>
      <c r="BZ157" s="367" t="s">
        <v>82</v>
      </c>
      <c r="CA157" s="367" t="s">
        <v>31</v>
      </c>
      <c r="CB157" s="367" t="s">
        <v>85</v>
      </c>
      <c r="CC157" s="367" t="s">
        <v>84</v>
      </c>
      <c r="CD157" s="367" t="s">
        <v>3</v>
      </c>
      <c r="CE157" s="367" t="s">
        <v>86</v>
      </c>
      <c r="CF157" s="367" t="s">
        <v>87</v>
      </c>
      <c r="CG157" s="367" t="s">
        <v>89</v>
      </c>
      <c r="CH157" s="367" t="s">
        <v>88</v>
      </c>
      <c r="CI157" s="367" t="s">
        <v>92</v>
      </c>
      <c r="CJ157" s="367" t="s">
        <v>90</v>
      </c>
      <c r="CK157" s="367" t="s">
        <v>91</v>
      </c>
      <c r="CL157" s="367" t="s">
        <v>94</v>
      </c>
      <c r="CM157" s="367" t="s">
        <v>93</v>
      </c>
      <c r="CN157" s="367" t="s">
        <v>97</v>
      </c>
      <c r="CO157" s="367" t="s">
        <v>95</v>
      </c>
      <c r="CP157" s="367" t="s">
        <v>96</v>
      </c>
      <c r="CQ157" s="367" t="s">
        <v>98</v>
      </c>
      <c r="CR157" s="367" t="s">
        <v>21</v>
      </c>
      <c r="CS157" s="367" t="s">
        <v>101</v>
      </c>
      <c r="CT157" s="367" t="s">
        <v>99</v>
      </c>
      <c r="CU157" s="367" t="s">
        <v>100</v>
      </c>
      <c r="CV157" s="367" t="s">
        <v>103</v>
      </c>
      <c r="CW157" s="367" t="s">
        <v>102</v>
      </c>
      <c r="CX157" s="367" t="s">
        <v>106</v>
      </c>
      <c r="CY157" s="367" t="s">
        <v>104</v>
      </c>
      <c r="CZ157" s="367" t="s">
        <v>105</v>
      </c>
      <c r="DA157" s="367" t="s">
        <v>108</v>
      </c>
      <c r="DB157" s="367" t="s">
        <v>107</v>
      </c>
      <c r="DC157" s="367" t="s">
        <v>38</v>
      </c>
    </row>
    <row r="158" spans="2:107" s="367" customFormat="1" ht="12.75" customHeight="1">
      <c r="B158" s="368"/>
      <c r="C158" s="369"/>
      <c r="D158" s="369"/>
      <c r="E158" s="369"/>
      <c r="F158" s="369"/>
      <c r="G158" s="369"/>
      <c r="H158" s="369"/>
      <c r="I158" s="369"/>
      <c r="J158" s="369"/>
      <c r="K158" s="369"/>
      <c r="L158" s="369"/>
      <c r="M158" s="369"/>
      <c r="N158" s="369"/>
      <c r="O158" s="369"/>
      <c r="P158" s="370"/>
      <c r="Q158" s="370"/>
      <c r="R158" s="370"/>
      <c r="S158" s="370"/>
      <c r="T158" s="370"/>
      <c r="U158" s="370"/>
      <c r="V158" s="370"/>
      <c r="W158" s="370"/>
      <c r="X158" s="370"/>
    </row>
    <row r="159" spans="2:107" s="367" customFormat="1" ht="12.75" customHeight="1">
      <c r="B159" s="368" t="str">
        <f>E26</f>
        <v>Anagrafica CONTRIBUENTE</v>
      </c>
      <c r="C159" s="369"/>
      <c r="D159" s="369"/>
      <c r="E159" s="369"/>
      <c r="F159" s="369"/>
      <c r="G159" s="369" t="str">
        <f>E24</f>
        <v>01234567891</v>
      </c>
      <c r="H159" s="369"/>
      <c r="I159" s="369"/>
      <c r="J159" s="369" t="str">
        <f>CONCATENATE(J163,"-",J164,"-",J165)</f>
        <v>299-CBKGA-744</v>
      </c>
      <c r="K159" s="369"/>
      <c r="L159" s="369"/>
      <c r="M159" s="369">
        <f>IF(ISERROR(VALUE(MID($G159,M157,1))),M157,IF(M157&lt;($H160+1),VALUE(MID($G159,M157,1)),0))</f>
        <v>0</v>
      </c>
      <c r="N159" s="369">
        <f>IF(ISERROR(VALUE(MID($G159,N157,1))),N157,IF(N157&lt;($H160+1),VALUE(MID($G159,N157,1)),0))</f>
        <v>1</v>
      </c>
      <c r="O159" s="369">
        <f>IF(ISERROR(VALUE(MID($G159,O157,1))),O157,IF(O157&lt;($H160+1),VALUE(MID($G159,O157,1)),0))</f>
        <v>2</v>
      </c>
      <c r="P159" s="370">
        <f>IF(ISERROR(VALUE(MID($G159,P157,1))),P157,IF(P157&lt;($H160+1),VALUE(MID($G159,P157,1)),0))</f>
        <v>3</v>
      </c>
      <c r="Q159" s="370">
        <f t="shared" ref="Q159:W159" si="0">IF(ISERROR(VALUE(MID($G159,Q157,1))),Q157,IF(Q157&lt;($H160+1),VALUE(MID($G159,Q157,1)),0))</f>
        <v>4</v>
      </c>
      <c r="R159" s="370">
        <f t="shared" si="0"/>
        <v>5</v>
      </c>
      <c r="S159" s="370">
        <f t="shared" si="0"/>
        <v>6</v>
      </c>
      <c r="T159" s="370">
        <f t="shared" si="0"/>
        <v>7</v>
      </c>
      <c r="U159" s="370">
        <f t="shared" si="0"/>
        <v>8</v>
      </c>
      <c r="V159" s="370">
        <f t="shared" si="0"/>
        <v>9</v>
      </c>
      <c r="W159" s="370">
        <f t="shared" si="0"/>
        <v>1</v>
      </c>
      <c r="X159" s="370"/>
      <c r="Z159" s="367" t="e">
        <f t="shared" ref="Z159:BF159" si="1">HLOOKUP(MID($B159,Z157,1),$BI157:$DC159,3,FALSE)</f>
        <v>#VALUE!</v>
      </c>
      <c r="AA159" s="367">
        <f t="shared" si="1"/>
        <v>1</v>
      </c>
      <c r="AB159" s="367">
        <f t="shared" si="1"/>
        <v>33</v>
      </c>
      <c r="AC159" s="367">
        <f t="shared" si="1"/>
        <v>1</v>
      </c>
      <c r="AD159" s="367">
        <f t="shared" si="1"/>
        <v>3</v>
      </c>
      <c r="AE159" s="367">
        <f t="shared" si="1"/>
        <v>33</v>
      </c>
      <c r="AF159" s="367">
        <f t="shared" si="1"/>
        <v>12</v>
      </c>
      <c r="AG159" s="367">
        <f t="shared" si="1"/>
        <v>21</v>
      </c>
      <c r="AH159" s="367">
        <f t="shared" si="1"/>
        <v>33</v>
      </c>
      <c r="AI159" s="367">
        <f t="shared" si="1"/>
        <v>1</v>
      </c>
      <c r="AJ159" s="367">
        <f t="shared" si="1"/>
        <v>12</v>
      </c>
      <c r="AK159" s="367">
        <f t="shared" si="1"/>
        <v>33</v>
      </c>
      <c r="AL159" s="367">
        <f t="shared" si="1"/>
        <v>8</v>
      </c>
      <c r="AM159" s="367">
        <f t="shared" si="1"/>
        <v>33</v>
      </c>
      <c r="AN159" s="367">
        <f t="shared" si="1"/>
        <v>33</v>
      </c>
      <c r="AO159" s="367">
        <f t="shared" si="1"/>
        <v>19</v>
      </c>
      <c r="AP159" s="367">
        <f t="shared" si="1"/>
        <v>33</v>
      </c>
      <c r="AQ159" s="367">
        <f t="shared" si="1"/>
        <v>33</v>
      </c>
      <c r="AR159" s="367">
        <f t="shared" si="1"/>
        <v>1</v>
      </c>
      <c r="AS159" s="367">
        <f t="shared" si="1"/>
        <v>33</v>
      </c>
      <c r="AT159" s="367">
        <f t="shared" si="1"/>
        <v>33</v>
      </c>
      <c r="AU159" s="367">
        <f t="shared" si="1"/>
        <v>5</v>
      </c>
      <c r="AV159" s="367">
        <f t="shared" si="1"/>
        <v>33</v>
      </c>
      <c r="AW159" s="367">
        <f t="shared" si="1"/>
        <v>33</v>
      </c>
      <c r="AX159" s="367">
        <f t="shared" si="1"/>
        <v>7</v>
      </c>
      <c r="AY159" s="367">
        <f t="shared" si="1"/>
        <v>33</v>
      </c>
      <c r="AZ159" s="367">
        <f t="shared" si="1"/>
        <v>12</v>
      </c>
      <c r="BA159" s="367">
        <f t="shared" si="1"/>
        <v>3</v>
      </c>
      <c r="BB159" s="367">
        <f t="shared" si="1"/>
        <v>33</v>
      </c>
      <c r="BC159" s="367">
        <f t="shared" si="1"/>
        <v>19</v>
      </c>
      <c r="BD159" s="367">
        <f t="shared" si="1"/>
        <v>1</v>
      </c>
      <c r="BE159" s="367">
        <f t="shared" si="1"/>
        <v>1</v>
      </c>
      <c r="BF159" s="367">
        <f t="shared" si="1"/>
        <v>47</v>
      </c>
      <c r="BI159" s="367">
        <v>1</v>
      </c>
      <c r="BJ159" s="367">
        <v>2</v>
      </c>
      <c r="BK159" s="367">
        <v>3</v>
      </c>
      <c r="BL159" s="367">
        <v>4</v>
      </c>
      <c r="BM159" s="367">
        <v>5</v>
      </c>
      <c r="BN159" s="367">
        <v>6</v>
      </c>
      <c r="BO159" s="367">
        <v>7</v>
      </c>
      <c r="BP159" s="367">
        <v>8</v>
      </c>
      <c r="BQ159" s="367">
        <v>9</v>
      </c>
      <c r="BR159" s="367">
        <v>10</v>
      </c>
      <c r="BS159" s="367">
        <v>11</v>
      </c>
      <c r="BT159" s="367">
        <v>12</v>
      </c>
      <c r="BU159" s="367">
        <v>13</v>
      </c>
      <c r="BV159" s="367">
        <v>14</v>
      </c>
      <c r="BW159" s="367">
        <v>15</v>
      </c>
      <c r="BX159" s="367">
        <v>16</v>
      </c>
      <c r="BY159" s="367">
        <v>17</v>
      </c>
      <c r="BZ159" s="367">
        <v>18</v>
      </c>
      <c r="CA159" s="367">
        <v>19</v>
      </c>
      <c r="CB159" s="367">
        <v>20</v>
      </c>
      <c r="CC159" s="367">
        <v>21</v>
      </c>
      <c r="CD159" s="367">
        <v>22</v>
      </c>
      <c r="CE159" s="367">
        <v>23</v>
      </c>
      <c r="CF159" s="367">
        <v>24</v>
      </c>
      <c r="CG159" s="367">
        <v>25</v>
      </c>
      <c r="CH159" s="367">
        <v>26</v>
      </c>
      <c r="CI159" s="367">
        <v>27</v>
      </c>
      <c r="CJ159" s="367">
        <v>28</v>
      </c>
      <c r="CK159" s="367">
        <v>29</v>
      </c>
      <c r="CL159" s="367">
        <v>30</v>
      </c>
      <c r="CM159" s="367">
        <v>31</v>
      </c>
      <c r="CN159" s="367">
        <v>32</v>
      </c>
      <c r="CO159" s="367">
        <v>33</v>
      </c>
      <c r="CP159" s="367">
        <v>34</v>
      </c>
      <c r="CQ159" s="367">
        <v>35</v>
      </c>
      <c r="CR159" s="367">
        <v>36</v>
      </c>
      <c r="CS159" s="367">
        <v>37</v>
      </c>
      <c r="CT159" s="367">
        <v>38</v>
      </c>
      <c r="CU159" s="367">
        <v>39</v>
      </c>
      <c r="CV159" s="367">
        <v>40</v>
      </c>
      <c r="CW159" s="367">
        <v>41</v>
      </c>
      <c r="CX159" s="367">
        <v>42</v>
      </c>
      <c r="CY159" s="367">
        <v>43</v>
      </c>
      <c r="CZ159" s="367">
        <v>44</v>
      </c>
      <c r="DA159" s="367">
        <v>45</v>
      </c>
      <c r="DB159" s="367">
        <v>46</v>
      </c>
      <c r="DC159" s="367">
        <v>47</v>
      </c>
    </row>
    <row r="160" spans="2:107" s="367" customFormat="1" ht="12.75" customHeight="1">
      <c r="B160" s="368"/>
      <c r="C160" s="369"/>
      <c r="D160" s="369"/>
      <c r="E160" s="369"/>
      <c r="F160" s="369"/>
      <c r="G160" s="369" t="s">
        <v>109</v>
      </c>
      <c r="H160" s="369">
        <f>LEN(G159)</f>
        <v>11</v>
      </c>
      <c r="I160" s="369"/>
      <c r="J160" s="369"/>
      <c r="K160" s="369"/>
      <c r="L160" s="369"/>
      <c r="M160" s="369"/>
      <c r="N160" s="369"/>
      <c r="O160" s="369"/>
      <c r="P160" s="370"/>
      <c r="Q160" s="370"/>
      <c r="R160" s="370"/>
      <c r="S160" s="370"/>
      <c r="T160" s="370"/>
      <c r="U160" s="370"/>
      <c r="V160" s="370"/>
      <c r="W160" s="370"/>
      <c r="X160" s="370"/>
      <c r="BI160" s="367" t="s">
        <v>29</v>
      </c>
      <c r="BJ160" s="367" t="s">
        <v>71</v>
      </c>
      <c r="BK160" s="367" t="s">
        <v>72</v>
      </c>
      <c r="BL160" s="367" t="s">
        <v>73</v>
      </c>
      <c r="BM160" s="367" t="s">
        <v>74</v>
      </c>
      <c r="BN160" s="367" t="s">
        <v>12</v>
      </c>
      <c r="BO160" s="367" t="s">
        <v>28</v>
      </c>
      <c r="BP160" s="367" t="s">
        <v>75</v>
      </c>
      <c r="BQ160" s="367" t="s">
        <v>30</v>
      </c>
      <c r="BR160" s="367" t="s">
        <v>76</v>
      </c>
      <c r="BS160" s="367" t="s">
        <v>77</v>
      </c>
      <c r="BT160" s="367" t="s">
        <v>78</v>
      </c>
      <c r="BU160" s="367" t="s">
        <v>11</v>
      </c>
      <c r="BV160" s="367" t="s">
        <v>79</v>
      </c>
      <c r="BW160" s="367" t="s">
        <v>80</v>
      </c>
      <c r="BX160" s="367" t="s">
        <v>81</v>
      </c>
      <c r="BY160" s="367" t="s">
        <v>82</v>
      </c>
      <c r="BZ160" s="367" t="s">
        <v>31</v>
      </c>
      <c r="CA160" s="367" t="s">
        <v>83</v>
      </c>
      <c r="CB160" s="367" t="s">
        <v>84</v>
      </c>
      <c r="CC160" s="367" t="s">
        <v>85</v>
      </c>
      <c r="CD160" s="367" t="s">
        <v>86</v>
      </c>
      <c r="CE160" s="367" t="s">
        <v>87</v>
      </c>
      <c r="CF160" s="367" t="s">
        <v>3</v>
      </c>
      <c r="CG160" s="367" t="s">
        <v>88</v>
      </c>
      <c r="CH160" s="367" t="s">
        <v>89</v>
      </c>
      <c r="CS160" s="367">
        <f t="shared" ref="CS160:DB160" si="2">COUNTIF($Z157:$BF157,CS157)</f>
        <v>3</v>
      </c>
      <c r="CT160" s="367">
        <f t="shared" si="2"/>
        <v>2</v>
      </c>
      <c r="CU160" s="367">
        <f t="shared" si="2"/>
        <v>1</v>
      </c>
      <c r="CV160" s="367">
        <f t="shared" si="2"/>
        <v>1</v>
      </c>
      <c r="CW160" s="367">
        <f t="shared" si="2"/>
        <v>1</v>
      </c>
      <c r="CX160" s="367">
        <f t="shared" si="2"/>
        <v>1</v>
      </c>
      <c r="CY160" s="367">
        <f t="shared" si="2"/>
        <v>1</v>
      </c>
      <c r="CZ160" s="367">
        <f t="shared" si="2"/>
        <v>1</v>
      </c>
      <c r="DA160" s="367">
        <f t="shared" si="2"/>
        <v>1</v>
      </c>
      <c r="DB160" s="367">
        <f t="shared" si="2"/>
        <v>2</v>
      </c>
      <c r="DC160" s="367" t="s">
        <v>38</v>
      </c>
    </row>
    <row r="161" spans="2:106" s="367" customFormat="1" ht="12.75" customHeight="1">
      <c r="B161" s="368">
        <v>16</v>
      </c>
      <c r="C161" s="369"/>
      <c r="D161" s="369"/>
      <c r="E161" s="369"/>
      <c r="F161" s="369"/>
      <c r="G161" s="369"/>
      <c r="H161" s="369"/>
      <c r="I161" s="369"/>
      <c r="J161" s="369"/>
      <c r="K161" s="369"/>
      <c r="L161" s="369"/>
      <c r="M161" s="369"/>
      <c r="N161" s="369"/>
      <c r="O161" s="369"/>
      <c r="P161" s="370"/>
      <c r="Q161" s="370"/>
      <c r="R161" s="370"/>
      <c r="S161" s="370"/>
      <c r="T161" s="370"/>
      <c r="U161" s="370"/>
      <c r="V161" s="370"/>
      <c r="W161" s="370"/>
      <c r="X161" s="370">
        <f>IF(X164&lt;0,X164*-1,X164)</f>
        <v>311</v>
      </c>
      <c r="BG161" s="367">
        <f>IF(BG164&lt;0,BG164*-1,BG164)</f>
        <v>5062</v>
      </c>
      <c r="CQ161" s="367">
        <v>15</v>
      </c>
      <c r="CS161" s="367" t="str">
        <f>IF(ISERROR(HLOOKUP(SMALL($Z157:$BF157,CS157),$BI159:$CH160,2,FALSE)),HLOOKUP(SMALL($Z157:$BF157,CS157),$BI159:$CH160,2,TRUE),HLOOKUP(SMALL($Z157:$BF157,CS157),$BI159:$CH160,2,FALSE))</f>
        <v>A</v>
      </c>
      <c r="CT161" s="367" t="str">
        <f>IF(ISERROR(HLOOKUP(SMALL($Z157:$BF157,CT157+SUM($CS160:CS160)),$BI159:$CH160,2,FALSE)),HLOOKUP(SMALL($Z157:$BF157,CT157+SUM($CS160:CS160)),$BI159:$CH160,2,TRUE),HLOOKUP(SMALL($Z157:$BF157,CT157+SUM($CS160:CS160)),$BI159:$CH160,2,FALSE))</f>
        <v>B</v>
      </c>
      <c r="CU161" s="367" t="str">
        <f>IF(ISERROR(HLOOKUP(SMALL($Z157:$BF157,CU157+SUM($CS160:CT160)),$BI159:$CH160,2,FALSE)),HLOOKUP(SMALL($Z157:$BF157,CU157+SUM($CS160:CT160)),$BI159:$CH160,2,TRUE),HLOOKUP(SMALL($Z157:$BF157,CU157+SUM($CS160:CT160)),$BI159:$CH160,2,FALSE))</f>
        <v>C</v>
      </c>
      <c r="CV161" s="367" t="str">
        <f>IF(ISERROR(HLOOKUP(SMALL($Z157:$BF157,CV157+SUM($CS160:CU160)),$BI159:$CH160,2,FALSE)),HLOOKUP(SMALL($Z157:$BF157,CV157+SUM($CS160:CU160)),$BI159:$CH160,2,TRUE),HLOOKUP(SMALL($Z157:$BF157,CV157+SUM($CS160:CU160)),$BI159:$CH160,2,FALSE))</f>
        <v>G</v>
      </c>
      <c r="CW161" s="367" t="str">
        <f>IF(ISERROR(HLOOKUP(SMALL($Z157:$BF157,CW157+SUM($CS160:CV160)),$BI159:$CH160,2,FALSE)),HLOOKUP(SMALL($Z157:$BF157,CW157+SUM($CS160:CV160)),$BI159:$CH160,2,TRUE),HLOOKUP(SMALL($Z157:$BF157,CW157+SUM($CS160:CV160)),$BI159:$CH160,2,FALSE))</f>
        <v>G</v>
      </c>
      <c r="CX161" s="367" t="str">
        <f>IF(ISERROR(HLOOKUP(SMALL($Z157:$BF157,CX157+SUM($CS160:CW160)),$BI159:$CH160,2,FALSE)),HLOOKUP(SMALL($Z157:$BF157,CX157+SUM($CS160:CW160)),$BI159:$CH160,2,TRUE),HLOOKUP(SMALL($Z157:$BF157,CX157+SUM($CS160:CW160)),$BI159:$CH160,2,FALSE))</f>
        <v>O</v>
      </c>
      <c r="CY161" s="367" t="str">
        <f>IF(ISERROR(HLOOKUP(SMALL($Z157:$BF157,CY157+SUM($CS160:CX160)),$BI159:$CH160,2,FALSE)),HLOOKUP(SMALL($Z157:$BF157,CY157+SUM($CS160:CX160)),$BI159:$CH160,2,TRUE),HLOOKUP(SMALL($Z157:$BF157,CY157+SUM($CS160:CX160)),$BI159:$CH160,2,FALSE))</f>
        <v>K</v>
      </c>
      <c r="CZ161" s="367" t="str">
        <f>IF(ISERROR(HLOOKUP(SMALL($Z157:$BF157,CZ157+SUM($CS160:CY160)),$BI159:$CH160,2,FALSE)),HLOOKUP(SMALL($Z157:$BF157,CZ157+SUM($CS160:CY160)),$BI159:$CH160,2,TRUE),HLOOKUP(SMALL($Z157:$BF157,CZ157+SUM($CS160:CY160)),$BI159:$CH160,2,FALSE))</f>
        <v>P</v>
      </c>
      <c r="DA161" s="367" t="str">
        <f>IF(ISERROR(HLOOKUP(SMALL($Z157:$BF157,DA157+SUM($CS160:CZ160)),$BI159:$CH160,2,FALSE)),HLOOKUP(SMALL($Z157:$BF157,DA157+SUM($CS160:CZ160)),$BI159:$CH160,2,TRUE),HLOOKUP(SMALL($Z157:$BF157,DA157+SUM($CS160:CZ160)),$BI159:$CH160,2,FALSE))</f>
        <v>G</v>
      </c>
      <c r="DB161" s="367" t="str">
        <f>IF(ISERROR(HLOOKUP(SMALL($Z157:$BF157,CQ161),$BI159:$CH160,2,FALSE)),HLOOKUP(SMALL($Z157:$BF157,CQ161),$BI159:$CH160,2,TRUE),HLOOKUP(SMALL($Z157:$BF157,CQ161),$BI159:$CH160,2,FALSE))</f>
        <v>K</v>
      </c>
    </row>
    <row r="162" spans="2:106" s="367" customFormat="1" ht="12.75" customHeight="1">
      <c r="B162" s="368"/>
      <c r="C162" s="369"/>
      <c r="D162" s="369"/>
      <c r="E162" s="369"/>
      <c r="F162" s="369"/>
      <c r="G162" s="369"/>
      <c r="H162" s="369"/>
      <c r="I162" s="369"/>
      <c r="J162" s="369"/>
      <c r="K162" s="369"/>
      <c r="L162" s="369"/>
      <c r="M162" s="369">
        <f>M159*$B161</f>
        <v>0</v>
      </c>
      <c r="N162" s="369"/>
      <c r="O162" s="369">
        <f>O159*$B161</f>
        <v>32</v>
      </c>
      <c r="P162" s="370"/>
      <c r="Q162" s="370">
        <f>Q159*$B161</f>
        <v>64</v>
      </c>
      <c r="R162" s="370"/>
      <c r="S162" s="370">
        <f>S159*$B161</f>
        <v>96</v>
      </c>
      <c r="T162" s="370"/>
      <c r="U162" s="370">
        <f>U159*$B161</f>
        <v>128</v>
      </c>
      <c r="V162" s="370"/>
      <c r="W162" s="370">
        <f>W159*$B161</f>
        <v>16</v>
      </c>
      <c r="X162" s="370">
        <f>IF(X165&lt;0,X165*-1,X165)</f>
        <v>380</v>
      </c>
      <c r="Z162" s="367" t="e">
        <f>Z159*$B161</f>
        <v>#VALUE!</v>
      </c>
      <c r="AB162" s="367">
        <f>AB159*$B161</f>
        <v>528</v>
      </c>
      <c r="AD162" s="367">
        <f>AD159*$B161</f>
        <v>48</v>
      </c>
      <c r="AF162" s="367">
        <f>AF159*$B161</f>
        <v>192</v>
      </c>
      <c r="AH162" s="367">
        <f>AH159*$B161</f>
        <v>528</v>
      </c>
      <c r="AJ162" s="367">
        <f>AJ159*$B161</f>
        <v>192</v>
      </c>
      <c r="AL162" s="367">
        <f>AL159*$B161</f>
        <v>128</v>
      </c>
      <c r="AN162" s="367">
        <f>AN159*$B161</f>
        <v>528</v>
      </c>
      <c r="AP162" s="367">
        <f>AP159*$B161</f>
        <v>528</v>
      </c>
      <c r="AR162" s="367">
        <f>AR159*$B161</f>
        <v>16</v>
      </c>
      <c r="AT162" s="367">
        <f>AT159*$B161</f>
        <v>528</v>
      </c>
      <c r="AV162" s="367">
        <f>AV159*$B161</f>
        <v>528</v>
      </c>
      <c r="AX162" s="367">
        <f>AX159*$B161</f>
        <v>112</v>
      </c>
      <c r="AZ162" s="367">
        <f>AZ159*$B161</f>
        <v>192</v>
      </c>
      <c r="BB162" s="367">
        <f>BB159*$B161</f>
        <v>528</v>
      </c>
      <c r="BD162" s="367">
        <f>BD159*$B161</f>
        <v>16</v>
      </c>
      <c r="BF162" s="367">
        <f>BF159*$B161</f>
        <v>752</v>
      </c>
      <c r="BG162" s="367">
        <f>IF(BG165&lt;0,BG165*-1,BG165)</f>
        <v>4546</v>
      </c>
      <c r="CS162" s="367" t="str">
        <f t="shared" ref="CS162:DB162" si="3">IF(ISERROR(CS161),0,CS161)</f>
        <v>A</v>
      </c>
      <c r="CT162" s="367" t="str">
        <f t="shared" si="3"/>
        <v>B</v>
      </c>
      <c r="CU162" s="367" t="str">
        <f t="shared" si="3"/>
        <v>C</v>
      </c>
      <c r="CV162" s="367" t="str">
        <f t="shared" si="3"/>
        <v>G</v>
      </c>
      <c r="CW162" s="367" t="str">
        <f t="shared" si="3"/>
        <v>G</v>
      </c>
      <c r="CX162" s="367" t="str">
        <f t="shared" si="3"/>
        <v>O</v>
      </c>
      <c r="CY162" s="367" t="str">
        <f t="shared" si="3"/>
        <v>K</v>
      </c>
      <c r="CZ162" s="367" t="str">
        <f t="shared" si="3"/>
        <v>P</v>
      </c>
      <c r="DA162" s="367" t="str">
        <f t="shared" si="3"/>
        <v>G</v>
      </c>
      <c r="DB162" s="367" t="str">
        <f t="shared" si="3"/>
        <v>K</v>
      </c>
    </row>
    <row r="163" spans="2:106" s="367" customFormat="1" ht="12.75" customHeight="1">
      <c r="B163" s="368"/>
      <c r="C163" s="369"/>
      <c r="D163" s="369"/>
      <c r="E163" s="369"/>
      <c r="F163" s="369"/>
      <c r="G163" s="369"/>
      <c r="H163" s="369"/>
      <c r="I163" s="369"/>
      <c r="J163" s="369" t="str">
        <f>CONCATENATE(AE168,AF168,AG168)</f>
        <v>299</v>
      </c>
      <c r="K163" s="369"/>
      <c r="L163" s="369"/>
      <c r="M163" s="369"/>
      <c r="N163" s="369">
        <f>N159*$B161</f>
        <v>16</v>
      </c>
      <c r="O163" s="369"/>
      <c r="P163" s="370">
        <f>P159*$B161</f>
        <v>48</v>
      </c>
      <c r="Q163" s="370"/>
      <c r="R163" s="370">
        <f>R159*$B161</f>
        <v>80</v>
      </c>
      <c r="S163" s="370"/>
      <c r="T163" s="370">
        <f>T159*$B161</f>
        <v>112</v>
      </c>
      <c r="U163" s="370"/>
      <c r="V163" s="370">
        <f>V159*$B161</f>
        <v>144</v>
      </c>
      <c r="W163" s="370"/>
      <c r="X163" s="370">
        <f>IF(X166&lt;0,X166*-1,X166)</f>
        <v>1473</v>
      </c>
      <c r="AA163" s="367">
        <f>AA159*$B161</f>
        <v>16</v>
      </c>
      <c r="AC163" s="367">
        <f>AC159*$B161</f>
        <v>16</v>
      </c>
      <c r="AE163" s="367">
        <f>AE159*$B161</f>
        <v>528</v>
      </c>
      <c r="AG163" s="367">
        <f>AG159*$B161</f>
        <v>336</v>
      </c>
      <c r="AI163" s="367">
        <f>AI159*$B161</f>
        <v>16</v>
      </c>
      <c r="AK163" s="367">
        <f>AK159*$B161</f>
        <v>528</v>
      </c>
      <c r="AM163" s="367">
        <f>AM159*$B161</f>
        <v>528</v>
      </c>
      <c r="AO163" s="367">
        <f>AO159*$B161</f>
        <v>304</v>
      </c>
      <c r="AQ163" s="367">
        <f>AQ159*$B161</f>
        <v>528</v>
      </c>
      <c r="AS163" s="367">
        <f>AS159*$B161</f>
        <v>528</v>
      </c>
      <c r="AU163" s="367">
        <f>AU159*$B161</f>
        <v>80</v>
      </c>
      <c r="AW163" s="367">
        <f>AW159*$B161</f>
        <v>528</v>
      </c>
      <c r="AY163" s="367">
        <f>AY159*$B161</f>
        <v>528</v>
      </c>
      <c r="BA163" s="367">
        <f>BA159*$B161</f>
        <v>48</v>
      </c>
      <c r="BC163" s="367">
        <f>BC159*$B161</f>
        <v>304</v>
      </c>
      <c r="BE163" s="367">
        <f>BE159*$B161</f>
        <v>16</v>
      </c>
      <c r="BG163" s="367">
        <f>IF(BG166&lt;0,BG166*-1,BG166)</f>
        <v>20366</v>
      </c>
    </row>
    <row r="164" spans="2:106" s="367" customFormat="1" ht="12.75" customHeight="1">
      <c r="B164" s="368">
        <f>DAY(E164)</f>
        <v>31</v>
      </c>
      <c r="C164" s="369">
        <f>MONTH(E164)</f>
        <v>12</v>
      </c>
      <c r="D164" s="369">
        <f>YEAR(E164)</f>
        <v>1900</v>
      </c>
      <c r="E164" s="369">
        <f>F4</f>
        <v>366</v>
      </c>
      <c r="F164" s="369"/>
      <c r="G164" s="369"/>
      <c r="H164" s="369"/>
      <c r="I164" s="369"/>
      <c r="J164" s="369" t="str">
        <f>CONCATENATE(R168,S168,T168,U168,V168)</f>
        <v>CBKGA</v>
      </c>
      <c r="K164" s="369"/>
      <c r="L164" s="369"/>
      <c r="M164" s="369">
        <f>M162-N159</f>
        <v>-1</v>
      </c>
      <c r="N164" s="369"/>
      <c r="O164" s="369">
        <f>O162-P159</f>
        <v>29</v>
      </c>
      <c r="P164" s="370"/>
      <c r="Q164" s="370">
        <f>Q162-R159</f>
        <v>59</v>
      </c>
      <c r="R164" s="370"/>
      <c r="S164" s="370">
        <f>S162-T159</f>
        <v>89</v>
      </c>
      <c r="T164" s="370"/>
      <c r="U164" s="370">
        <f>U162-V159</f>
        <v>119</v>
      </c>
      <c r="V164" s="370"/>
      <c r="W164" s="370">
        <f>W162-M159</f>
        <v>16</v>
      </c>
      <c r="X164" s="370">
        <f>SUM(M164:W164)</f>
        <v>311</v>
      </c>
      <c r="Z164" s="367" t="e">
        <f>Z162-BF159</f>
        <v>#VALUE!</v>
      </c>
      <c r="AB164" s="367">
        <f>AB162-AA159</f>
        <v>527</v>
      </c>
      <c r="AD164" s="367">
        <f>AD162-AC159</f>
        <v>47</v>
      </c>
      <c r="AF164" s="367">
        <f>AF162-AE159</f>
        <v>159</v>
      </c>
      <c r="AH164" s="367">
        <f>AH162-AG159</f>
        <v>507</v>
      </c>
      <c r="AJ164" s="367">
        <f>AJ162-AI159</f>
        <v>191</v>
      </c>
      <c r="AL164" s="367">
        <f>AL162-AK159</f>
        <v>95</v>
      </c>
      <c r="AN164" s="367">
        <f>AN162-AM159</f>
        <v>495</v>
      </c>
      <c r="AP164" s="367">
        <f>AP162-AO159</f>
        <v>509</v>
      </c>
      <c r="AR164" s="367">
        <f>AR162-AQ159</f>
        <v>-17</v>
      </c>
      <c r="AT164" s="367">
        <f>AT162-AS159</f>
        <v>495</v>
      </c>
      <c r="AV164" s="367">
        <f>AV162-AU159</f>
        <v>523</v>
      </c>
      <c r="AX164" s="367">
        <f>AX162-AW159</f>
        <v>79</v>
      </c>
      <c r="AZ164" s="367">
        <f>AZ162-AY159</f>
        <v>159</v>
      </c>
      <c r="BB164" s="367">
        <f>BB162-BA159</f>
        <v>525</v>
      </c>
      <c r="BD164" s="367">
        <f>BD162-BC159</f>
        <v>-3</v>
      </c>
      <c r="BF164" s="367">
        <f>BF162-BE159</f>
        <v>751</v>
      </c>
      <c r="BG164" s="367">
        <f>SUMIF(Z164:BF164,"&gt;0")</f>
        <v>5062</v>
      </c>
      <c r="CS164" s="367" t="s">
        <v>29</v>
      </c>
      <c r="CT164" s="367" t="s">
        <v>73</v>
      </c>
      <c r="CU164" s="367" t="s">
        <v>74</v>
      </c>
      <c r="CV164" s="367" t="s">
        <v>28</v>
      </c>
      <c r="CW164" s="367" t="s">
        <v>80</v>
      </c>
      <c r="CX164" s="367" t="s">
        <v>81</v>
      </c>
      <c r="CY164" s="367" t="s">
        <v>31</v>
      </c>
      <c r="CZ164" s="367" t="s">
        <v>31</v>
      </c>
      <c r="DA164" s="367" t="s">
        <v>83</v>
      </c>
      <c r="DB164" s="367" t="s">
        <v>85</v>
      </c>
    </row>
    <row r="165" spans="2:106" s="367" customFormat="1" ht="12.75" customHeight="1">
      <c r="B165" s="368">
        <f ca="1">DAY(E165)</f>
        <v>4</v>
      </c>
      <c r="C165" s="369">
        <f ca="1">MONTH(E165)</f>
        <v>1</v>
      </c>
      <c r="D165" s="369">
        <f>YEAR(E164)</f>
        <v>1900</v>
      </c>
      <c r="E165" s="369">
        <f ca="1">TODAY()</f>
        <v>43469</v>
      </c>
      <c r="F165" s="369"/>
      <c r="G165" s="369"/>
      <c r="H165" s="369"/>
      <c r="I165" s="369"/>
      <c r="J165" s="369" t="str">
        <f>CONCATENATE(AH168,AI168,AJ168)</f>
        <v>744</v>
      </c>
      <c r="K165" s="369"/>
      <c r="L165" s="369"/>
      <c r="M165" s="369"/>
      <c r="N165" s="369">
        <f>N163-M159</f>
        <v>16</v>
      </c>
      <c r="O165" s="369"/>
      <c r="P165" s="370">
        <f>P163-O159</f>
        <v>46</v>
      </c>
      <c r="Q165" s="370"/>
      <c r="R165" s="370">
        <f>R163-Q159</f>
        <v>76</v>
      </c>
      <c r="S165" s="370"/>
      <c r="T165" s="370">
        <f>T163-S159</f>
        <v>106</v>
      </c>
      <c r="U165" s="370"/>
      <c r="V165" s="370">
        <f>V163-U159</f>
        <v>136</v>
      </c>
      <c r="W165" s="370"/>
      <c r="X165" s="370">
        <f>SUM(M165:W165)</f>
        <v>380</v>
      </c>
      <c r="AA165" s="367">
        <f>AA163-AB159</f>
        <v>-17</v>
      </c>
      <c r="AC165" s="367">
        <f>AC163-AD159</f>
        <v>13</v>
      </c>
      <c r="AE165" s="367">
        <f>AE163-AF159</f>
        <v>516</v>
      </c>
      <c r="AG165" s="367">
        <f>AG163-AH159</f>
        <v>303</v>
      </c>
      <c r="AI165" s="367">
        <f>AI163-AJ159</f>
        <v>4</v>
      </c>
      <c r="AK165" s="367">
        <f>AK163-AL159</f>
        <v>520</v>
      </c>
      <c r="AM165" s="367">
        <f>AM163-AN159</f>
        <v>495</v>
      </c>
      <c r="AO165" s="367">
        <f>AO163-AP159</f>
        <v>271</v>
      </c>
      <c r="AQ165" s="367">
        <f>AQ163-AR159</f>
        <v>527</v>
      </c>
      <c r="AS165" s="367">
        <f>AS163-AT159</f>
        <v>495</v>
      </c>
      <c r="AU165" s="367">
        <f>AU163-AV159</f>
        <v>47</v>
      </c>
      <c r="AW165" s="367">
        <f>AW163-AX159</f>
        <v>521</v>
      </c>
      <c r="AY165" s="367">
        <f>AY163-AZ159</f>
        <v>516</v>
      </c>
      <c r="BA165" s="367">
        <f>BA163-BB159</f>
        <v>15</v>
      </c>
      <c r="BC165" s="367">
        <f>BC163-BD159</f>
        <v>303</v>
      </c>
      <c r="BE165" s="367">
        <f>BE163-BF159</f>
        <v>-31</v>
      </c>
      <c r="BG165" s="367">
        <f>SUMIF(Z165:BF165,"&gt;0")</f>
        <v>4546</v>
      </c>
      <c r="CS165" s="367" t="str">
        <f t="shared" ref="CS165:DB165" si="4">IF(CS162=0,CS164,CS161)</f>
        <v>A</v>
      </c>
      <c r="CT165" s="367" t="str">
        <f t="shared" si="4"/>
        <v>B</v>
      </c>
      <c r="CU165" s="367" t="str">
        <f t="shared" si="4"/>
        <v>C</v>
      </c>
      <c r="CV165" s="367" t="str">
        <f t="shared" si="4"/>
        <v>G</v>
      </c>
      <c r="CW165" s="367" t="str">
        <f t="shared" si="4"/>
        <v>G</v>
      </c>
      <c r="CX165" s="367" t="str">
        <f t="shared" si="4"/>
        <v>O</v>
      </c>
      <c r="CY165" s="367" t="str">
        <f t="shared" si="4"/>
        <v>K</v>
      </c>
      <c r="CZ165" s="367" t="str">
        <f t="shared" si="4"/>
        <v>P</v>
      </c>
      <c r="DA165" s="367" t="str">
        <f t="shared" si="4"/>
        <v>G</v>
      </c>
      <c r="DB165" s="367" t="str">
        <f t="shared" si="4"/>
        <v>K</v>
      </c>
    </row>
    <row r="166" spans="2:106" s="367" customFormat="1" ht="12.75" customHeight="1">
      <c r="B166" s="368"/>
      <c r="C166" s="369"/>
      <c r="D166" s="369"/>
      <c r="E166" s="369"/>
      <c r="F166" s="369"/>
      <c r="G166" s="369"/>
      <c r="H166" s="369"/>
      <c r="I166" s="369"/>
      <c r="J166" s="369"/>
      <c r="K166" s="369"/>
      <c r="L166" s="369"/>
      <c r="M166" s="369">
        <f>M159+M162+M164</f>
        <v>-1</v>
      </c>
      <c r="N166" s="369">
        <f>N159+N163+N165</f>
        <v>33</v>
      </c>
      <c r="O166" s="369">
        <f>O159+O162+O164</f>
        <v>63</v>
      </c>
      <c r="P166" s="370">
        <f>P159+P163+P165</f>
        <v>97</v>
      </c>
      <c r="Q166" s="370">
        <f>Q159+Q162+Q164</f>
        <v>127</v>
      </c>
      <c r="R166" s="370">
        <f>R159+R163+R165</f>
        <v>161</v>
      </c>
      <c r="S166" s="370">
        <f>S159+S162+S164</f>
        <v>191</v>
      </c>
      <c r="T166" s="370">
        <f>T159+T163+T165</f>
        <v>225</v>
      </c>
      <c r="U166" s="370">
        <f>U159+U162+U164</f>
        <v>255</v>
      </c>
      <c r="V166" s="370">
        <f>V159+V163+V165</f>
        <v>289</v>
      </c>
      <c r="W166" s="370">
        <f>W159+W162+W164</f>
        <v>33</v>
      </c>
      <c r="X166" s="370">
        <f>SUM(M166:W166)</f>
        <v>1473</v>
      </c>
      <c r="Z166" s="367" t="e">
        <f>Z159+Z162+Z164</f>
        <v>#VALUE!</v>
      </c>
      <c r="AA166" s="367">
        <f>AA159+AA163+AA165</f>
        <v>0</v>
      </c>
      <c r="AB166" s="367">
        <f>AB159+AB162+AB164</f>
        <v>1088</v>
      </c>
      <c r="AC166" s="367">
        <f>AC159+AC163+AC165</f>
        <v>30</v>
      </c>
      <c r="AD166" s="367">
        <f>AD159+AD162+AD164</f>
        <v>98</v>
      </c>
      <c r="AE166" s="367">
        <f>AE159+AE163+AE165</f>
        <v>1077</v>
      </c>
      <c r="AF166" s="367">
        <f>AF159+AF162+AF164</f>
        <v>363</v>
      </c>
      <c r="AG166" s="367">
        <f>AG159+AG163+AG165</f>
        <v>660</v>
      </c>
      <c r="AH166" s="367">
        <f>AH159+AH162+AH164</f>
        <v>1068</v>
      </c>
      <c r="AI166" s="367">
        <f>AI159+AI163+AI165</f>
        <v>21</v>
      </c>
      <c r="AJ166" s="367">
        <f>AJ159+AJ162+AJ164</f>
        <v>395</v>
      </c>
      <c r="AK166" s="367">
        <f>AK159+AK163+AK165</f>
        <v>1081</v>
      </c>
      <c r="AL166" s="367">
        <f>AL159+AL162+AL164</f>
        <v>231</v>
      </c>
      <c r="AM166" s="367">
        <f>AM159+AM163+AM165</f>
        <v>1056</v>
      </c>
      <c r="AN166" s="367">
        <f>AN159+AN162+AN164</f>
        <v>1056</v>
      </c>
      <c r="AO166" s="367">
        <f>AO159+AO163+AO165</f>
        <v>594</v>
      </c>
      <c r="AP166" s="367">
        <f>AP159+AP162+AP164</f>
        <v>1070</v>
      </c>
      <c r="AQ166" s="367">
        <f>AQ159+AQ163+AQ165</f>
        <v>1088</v>
      </c>
      <c r="AR166" s="367">
        <f>AR159+AR162+AR164</f>
        <v>0</v>
      </c>
      <c r="AS166" s="367">
        <f>AS159+AS163+AS165</f>
        <v>1056</v>
      </c>
      <c r="AT166" s="367">
        <f>AT159+AT162+AT164</f>
        <v>1056</v>
      </c>
      <c r="AU166" s="367">
        <f>AU159+AU163+AU165</f>
        <v>132</v>
      </c>
      <c r="AV166" s="367">
        <f>AV159+AV162+AV164</f>
        <v>1084</v>
      </c>
      <c r="AW166" s="367">
        <f>AW159+AW163+AW165</f>
        <v>1082</v>
      </c>
      <c r="AX166" s="367">
        <f>AX159+AX162+AX164</f>
        <v>198</v>
      </c>
      <c r="AY166" s="367">
        <f>AY159+AY163+AY165</f>
        <v>1077</v>
      </c>
      <c r="AZ166" s="367">
        <f>AZ159+AZ162+AZ164</f>
        <v>363</v>
      </c>
      <c r="BA166" s="367">
        <f>BA159+BA163+BA165</f>
        <v>66</v>
      </c>
      <c r="BB166" s="367">
        <f>BB159+BB162+BB164</f>
        <v>1086</v>
      </c>
      <c r="BC166" s="367">
        <f>BC159+BC163+BC165</f>
        <v>626</v>
      </c>
      <c r="BD166" s="367">
        <f>BD159+BD162+BD164</f>
        <v>14</v>
      </c>
      <c r="BE166" s="367">
        <f>BE159+BE163+BE165</f>
        <v>-14</v>
      </c>
      <c r="BF166" s="367">
        <f>BF159+BF162+BF164</f>
        <v>1550</v>
      </c>
      <c r="BG166" s="367">
        <f>SUMIF(Z166:BF166,"&gt;0")</f>
        <v>20366</v>
      </c>
    </row>
    <row r="167" spans="2:106" s="367" customFormat="1" ht="12.75" customHeight="1">
      <c r="B167" s="369">
        <f>DATE(D164,C164,B164)</f>
        <v>366</v>
      </c>
      <c r="C167" s="369">
        <f ca="1">B167-B168</f>
        <v>362</v>
      </c>
      <c r="D167" s="369"/>
      <c r="E167" s="369"/>
      <c r="F167" s="369"/>
      <c r="G167" s="369"/>
      <c r="H167" s="369"/>
      <c r="I167" s="369"/>
      <c r="J167" s="369"/>
      <c r="K167" s="369"/>
      <c r="L167" s="369"/>
      <c r="M167" s="369"/>
      <c r="N167" s="369"/>
      <c r="O167" s="369"/>
      <c r="P167" s="370"/>
      <c r="Q167" s="370"/>
      <c r="R167" s="370"/>
      <c r="S167" s="370"/>
      <c r="T167" s="370"/>
      <c r="U167" s="370"/>
      <c r="V167" s="370"/>
      <c r="W167" s="370"/>
      <c r="X167" s="370"/>
    </row>
    <row r="168" spans="2:106" s="367" customFormat="1" ht="12.75" customHeight="1">
      <c r="B168" s="369">
        <f ca="1">DATE(D165,C165,B165)</f>
        <v>4</v>
      </c>
      <c r="C168" s="369"/>
      <c r="D168" s="369"/>
      <c r="E168" s="369"/>
      <c r="F168" s="369"/>
      <c r="G168" s="369"/>
      <c r="H168" s="369"/>
      <c r="I168" s="369"/>
      <c r="J168" s="369"/>
      <c r="K168" s="369"/>
      <c r="L168" s="369"/>
      <c r="M168" s="369">
        <f>SUM(X164:X166)</f>
        <v>2164</v>
      </c>
      <c r="N168" s="369"/>
      <c r="O168" s="369"/>
      <c r="P168" s="370"/>
      <c r="Q168" s="370">
        <f>LEN(TEXT(M168,"@"))</f>
        <v>4</v>
      </c>
      <c r="R168" s="370" t="str">
        <f>IF(Q168&gt;0,HLOOKUP(MID(TEXT($M168,"@"),1,1),$CS157:$DB165,9,FALSE),"")</f>
        <v>C</v>
      </c>
      <c r="S168" s="370" t="str">
        <f>IF($Q168&gt;1,HLOOKUP(MID(TEXT($M168,"@"),2,1),$CS157:$DB165,9,FALSE),HLOOKUP(MID(TEXT($X168,"@"),1,1),$CS157:$DB165,9,FALSE))</f>
        <v>B</v>
      </c>
      <c r="T168" s="370" t="str">
        <f>IF($Q168&gt;2,HLOOKUP(MID(TEXT($M168,"@"),3,1),$CS157:$DB165,9,FALSE),HLOOKUP(MID(TEXT($X168,"@"),2,1),$CS157:$DB165,9,FALSE))</f>
        <v>K</v>
      </c>
      <c r="U168" s="370" t="str">
        <f>IF($Q168&gt;3,HLOOKUP(MID(TEXT($M168,"@"),4,1),$CS157:$DB165,9,FALSE),HLOOKUP(MID(TEXT($X168,"@"),3,1),$CS157:$DB165,9,FALSE))</f>
        <v>G</v>
      </c>
      <c r="V168" s="370" t="str">
        <f>IF($Q168&gt;4,HLOOKUP(MID(TEXT($M168,"@"),5,1),$CS157:$DB165,9,FALSE),HLOOKUP(MID(TEXT($X168,"@"),4,1),$CS157:$DB165,9,FALSE))</f>
        <v>A</v>
      </c>
      <c r="W168" s="370">
        <f>LEN(TEXT(CONCATENATE(TEXT(X161,"@"),TEXT(X162,"@"),TEXT(X163,"@")),"@"))</f>
        <v>10</v>
      </c>
      <c r="X168" s="370" t="str">
        <f>IF(W168&lt;4,CONCATENATE(TEXT(CQ161,"@"),TEXT(X161,"@"),TEXT(X162,"@"),TEXT(X163,"@")),CONCATENATE(TEXT(X161,"@"),TEXT(X162,"@"),TEXT(X163,"@")))</f>
        <v>3113801473</v>
      </c>
      <c r="Z168" s="367">
        <f>SUM(BG164:BG166)</f>
        <v>29974</v>
      </c>
      <c r="AD168" s="367">
        <f>LEN(TEXT(Z168,"@"))</f>
        <v>5</v>
      </c>
      <c r="AE168" s="367" t="str">
        <f>IF(AD168&gt;0,MID(TEXT($Z168,"@"),1,1),"")</f>
        <v>2</v>
      </c>
      <c r="AF168" s="367" t="str">
        <f>IF($AD168&gt;1,MID(TEXT($Z168,"@"),2,1),MID(TEXT($BG168,"@"),1,1))</f>
        <v>9</v>
      </c>
      <c r="AG168" s="367" t="str">
        <f>IF($AD168&gt;2,MID(TEXT($Z168,"@"),3,1),MID(TEXT($BG168,"@"),2,1))</f>
        <v>9</v>
      </c>
      <c r="AH168" s="367" t="str">
        <f>IF($AD168&gt;3,MID(TEXT($Z168,"@"),4,1),MID(TEXT($BG168,"@"),3,1))</f>
        <v>7</v>
      </c>
      <c r="AI168" s="367" t="str">
        <f>IF($AD168&gt;4,MID(TEXT($Z168,"@"),5,1),MID(TEXT($BG168,"@"),4,1))</f>
        <v>4</v>
      </c>
      <c r="AJ168" s="367" t="str">
        <f>IF($AD168&gt;5,MID(TEXT($Z168,"@"),6,1),MID(TEXT($BG168,"@"),5,1))</f>
        <v>4</v>
      </c>
      <c r="AK168" s="367">
        <f>LEN(TEXT(CONCATENATE(TEXT(BG161,"@"),TEXT(BG162,"@")),"@"))</f>
        <v>8</v>
      </c>
      <c r="BG168" s="367" t="str">
        <f>IF(AK168&lt;5,CONCATENATE(TEXT(BG163,"@"),TEXT(BG161,"@"),TEXT(BG162,"@")),CONCATENATE(TEXT(BG161,"@"),TEXT(BG162,"@")))</f>
        <v>50624546</v>
      </c>
    </row>
    <row r="169" spans="2:106" s="367" customFormat="1" ht="12.75" customHeight="1">
      <c r="B169" s="368"/>
      <c r="C169" s="369"/>
      <c r="D169" s="369"/>
      <c r="E169" s="369"/>
      <c r="F169" s="369"/>
      <c r="G169" s="369"/>
      <c r="H169" s="369"/>
      <c r="I169" s="369"/>
      <c r="J169" s="369"/>
      <c r="K169" s="369"/>
      <c r="L169" s="369"/>
      <c r="M169" s="369"/>
      <c r="N169" s="369"/>
      <c r="O169" s="369"/>
      <c r="P169" s="370"/>
      <c r="Q169" s="370"/>
      <c r="R169" s="370"/>
      <c r="S169" s="370"/>
      <c r="T169" s="370"/>
      <c r="U169" s="370"/>
      <c r="V169" s="370"/>
      <c r="W169" s="370"/>
      <c r="X169" s="370"/>
    </row>
    <row r="170" spans="2:106" s="367" customFormat="1" ht="12.75" customHeight="1">
      <c r="B170" s="368"/>
      <c r="C170" s="369"/>
      <c r="D170" s="369"/>
      <c r="E170" s="369"/>
      <c r="F170" s="369"/>
      <c r="G170" s="369"/>
      <c r="H170" s="369"/>
      <c r="I170" s="369"/>
      <c r="J170" s="369"/>
      <c r="K170" s="369"/>
      <c r="L170" s="369"/>
      <c r="M170" s="369"/>
      <c r="N170" s="369"/>
      <c r="O170" s="369"/>
      <c r="P170" s="370"/>
      <c r="Q170" s="370"/>
      <c r="R170" s="370"/>
      <c r="S170" s="370"/>
      <c r="T170" s="370"/>
      <c r="U170" s="370"/>
      <c r="V170" s="370"/>
      <c r="W170" s="370"/>
      <c r="X170" s="370"/>
    </row>
    <row r="171" spans="2:106" s="367" customFormat="1" ht="12.75" customHeight="1">
      <c r="B171" s="368"/>
      <c r="C171" s="369"/>
      <c r="D171" s="369"/>
      <c r="E171" s="369"/>
      <c r="F171" s="369"/>
      <c r="G171" s="369"/>
      <c r="H171" s="369"/>
      <c r="I171" s="369"/>
      <c r="J171" s="369"/>
      <c r="K171" s="369"/>
      <c r="L171" s="369"/>
      <c r="M171" s="369"/>
      <c r="N171" s="369"/>
      <c r="O171" s="369"/>
      <c r="P171" s="370"/>
      <c r="Q171" s="370"/>
      <c r="R171" s="370"/>
      <c r="S171" s="370"/>
      <c r="T171" s="370"/>
      <c r="U171" s="370"/>
      <c r="V171" s="370"/>
      <c r="W171" s="370"/>
      <c r="X171" s="370"/>
    </row>
  </sheetData>
  <sheetProtection algorithmName="SHA-512" hashValue="zH0B0d1e2Z4VMhsmYdEK7c5pOQp3BsXciejOSiFdLPR9bYuYouIStPl+O61q1broYLo/IqdHJxu9XzjZKL8sCw==" saltValue="CEgV5kVbhZlQBGn8IPEbvA==" spinCount="100000" sheet="1" objects="1" scenarios="1" selectLockedCells="1"/>
  <mergeCells count="123">
    <mergeCell ref="B129:H129"/>
    <mergeCell ref="L129:P129"/>
    <mergeCell ref="C41:P41"/>
    <mergeCell ref="C90:P90"/>
    <mergeCell ref="C73:E73"/>
    <mergeCell ref="C68:K68"/>
    <mergeCell ref="H67:P67"/>
    <mergeCell ref="L68:P68"/>
    <mergeCell ref="C54:P54"/>
    <mergeCell ref="I12:O12"/>
    <mergeCell ref="E22:O22"/>
    <mergeCell ref="C13:G13"/>
    <mergeCell ref="C8:O8"/>
    <mergeCell ref="L9:O9"/>
    <mergeCell ref="C19:O19"/>
    <mergeCell ref="C9:K9"/>
    <mergeCell ref="J28:K28"/>
    <mergeCell ref="E27:O27"/>
    <mergeCell ref="E24:G24"/>
    <mergeCell ref="C24:D24"/>
    <mergeCell ref="C22:D22"/>
    <mergeCell ref="C20:O20"/>
    <mergeCell ref="C21:O21"/>
    <mergeCell ref="C79:P79"/>
    <mergeCell ref="D61:E61"/>
    <mergeCell ref="K59:P59"/>
    <mergeCell ref="C49:O49"/>
    <mergeCell ref="E36:J36"/>
    <mergeCell ref="K38:M38"/>
    <mergeCell ref="F57:P57"/>
    <mergeCell ref="C38:D38"/>
    <mergeCell ref="C55:P55"/>
    <mergeCell ref="F56:P56"/>
    <mergeCell ref="C71:P71"/>
    <mergeCell ref="C40:P40"/>
    <mergeCell ref="C43:P43"/>
    <mergeCell ref="C44:P44"/>
    <mergeCell ref="D57:E57"/>
    <mergeCell ref="G65:H65"/>
    <mergeCell ref="C53:G53"/>
    <mergeCell ref="F61:P61"/>
    <mergeCell ref="K63:P63"/>
    <mergeCell ref="B66:P66"/>
    <mergeCell ref="C84:P84"/>
    <mergeCell ref="E26:M26"/>
    <mergeCell ref="C26:D26"/>
    <mergeCell ref="C77:P77"/>
    <mergeCell ref="C35:D35"/>
    <mergeCell ref="E35:J35"/>
    <mergeCell ref="C67:G67"/>
    <mergeCell ref="C45:P45"/>
    <mergeCell ref="E28:H28"/>
    <mergeCell ref="C42:P42"/>
    <mergeCell ref="C80:P80"/>
    <mergeCell ref="C72:P72"/>
    <mergeCell ref="B51:H51"/>
    <mergeCell ref="L51:P51"/>
    <mergeCell ref="C46:P46"/>
    <mergeCell ref="D47:O47"/>
    <mergeCell ref="C48:O48"/>
    <mergeCell ref="C65:E65"/>
    <mergeCell ref="C30:D30"/>
    <mergeCell ref="E38:G38"/>
    <mergeCell ref="E34:J34"/>
    <mergeCell ref="E33:J33"/>
    <mergeCell ref="C83:P83"/>
    <mergeCell ref="C82:P82"/>
    <mergeCell ref="C78:P78"/>
    <mergeCell ref="E30:K30"/>
    <mergeCell ref="C28:D28"/>
    <mergeCell ref="J29:K29"/>
    <mergeCell ref="E31:H31"/>
    <mergeCell ref="E29:H29"/>
    <mergeCell ref="C81:P81"/>
    <mergeCell ref="J31:K31"/>
    <mergeCell ref="C33:D33"/>
    <mergeCell ref="C128:M128"/>
    <mergeCell ref="E118:G118"/>
    <mergeCell ref="C108:P108"/>
    <mergeCell ref="C109:P109"/>
    <mergeCell ref="C110:P110"/>
    <mergeCell ref="C112:P112"/>
    <mergeCell ref="E117:G117"/>
    <mergeCell ref="E115:G115"/>
    <mergeCell ref="E116:G116"/>
    <mergeCell ref="N116:O116"/>
    <mergeCell ref="N117:O117"/>
    <mergeCell ref="C14:M14"/>
    <mergeCell ref="I13:O13"/>
    <mergeCell ref="G15:H15"/>
    <mergeCell ref="C12:G12"/>
    <mergeCell ref="C18:L18"/>
    <mergeCell ref="C98:P98"/>
    <mergeCell ref="C97:M97"/>
    <mergeCell ref="C106:P106"/>
    <mergeCell ref="C107:P107"/>
    <mergeCell ref="C104:P104"/>
    <mergeCell ref="C105:P105"/>
    <mergeCell ref="C99:P99"/>
    <mergeCell ref="C101:P101"/>
    <mergeCell ref="C102:P102"/>
    <mergeCell ref="C103:P103"/>
    <mergeCell ref="E95:L95"/>
    <mergeCell ref="C89:P89"/>
    <mergeCell ref="I65:P65"/>
    <mergeCell ref="H73:J73"/>
    <mergeCell ref="C91:P91"/>
    <mergeCell ref="L86:P86"/>
    <mergeCell ref="C76:P76"/>
    <mergeCell ref="C85:P85"/>
    <mergeCell ref="B86:H86"/>
    <mergeCell ref="S3:T3"/>
    <mergeCell ref="S5:T5"/>
    <mergeCell ref="C2:K2"/>
    <mergeCell ref="C7:I7"/>
    <mergeCell ref="J7:L7"/>
    <mergeCell ref="E3:F3"/>
    <mergeCell ref="C4:D4"/>
    <mergeCell ref="G4:P4"/>
    <mergeCell ref="C11:G11"/>
    <mergeCell ref="C5:O5"/>
    <mergeCell ref="C6:O6"/>
    <mergeCell ref="I11:O11"/>
  </mergeCells>
  <phoneticPr fontId="0" type="noConversion"/>
  <conditionalFormatting sqref="C157:E166 B167:E168 C169:E171 F157:O171 J132:O156 I132:I144 I147:I148 I152:I156 C132:C156 G132:H156 D132:F132 D135:F156">
    <cfRule type="expression" dxfId="196" priority="1" stopIfTrue="1">
      <formula>#REF!=#REF!</formula>
    </cfRule>
  </conditionalFormatting>
  <conditionalFormatting sqref="C111:M111 C100:M100">
    <cfRule type="expression" dxfId="195" priority="2" stopIfTrue="1">
      <formula>#REF!=$B$159</formula>
    </cfRule>
  </conditionalFormatting>
  <conditionalFormatting sqref="F122:L126">
    <cfRule type="expression" dxfId="194" priority="3" stopIfTrue="1">
      <formula>$F$159=FALSE</formula>
    </cfRule>
  </conditionalFormatting>
  <conditionalFormatting sqref="F119:L121 J115:L116">
    <cfRule type="expression" dxfId="193" priority="4" stopIfTrue="1">
      <formula>$F$159=FALSE</formula>
    </cfRule>
  </conditionalFormatting>
  <conditionalFormatting sqref="C98:P99">
    <cfRule type="expression" dxfId="192" priority="5" stopIfTrue="1">
      <formula>$I$65=$B$150</formula>
    </cfRule>
    <cfRule type="expression" dxfId="191" priority="6" stopIfTrue="1">
      <formula>$K$63=$J$159</formula>
    </cfRule>
  </conditionalFormatting>
  <conditionalFormatting sqref="C101:P104 C106:P110">
    <cfRule type="expression" dxfId="190" priority="7" stopIfTrue="1">
      <formula>$I$65=$B$150</formula>
    </cfRule>
  </conditionalFormatting>
  <conditionalFormatting sqref="C105:P105">
    <cfRule type="expression" dxfId="189" priority="8" stopIfTrue="1">
      <formula>AND($I65=$B$150,$Q64=1)</formula>
    </cfRule>
  </conditionalFormatting>
  <conditionalFormatting sqref="C112:P112">
    <cfRule type="expression" dxfId="188" priority="9" stopIfTrue="1">
      <formula>$I65=$B$150</formula>
    </cfRule>
  </conditionalFormatting>
  <conditionalFormatting sqref="E115:G118 E122:E126">
    <cfRule type="expression" dxfId="187" priority="10" stopIfTrue="1">
      <formula>$F$150=FALSE</formula>
    </cfRule>
  </conditionalFormatting>
  <conditionalFormatting sqref="I115:I116 E119:E121">
    <cfRule type="expression" dxfId="186" priority="11" stopIfTrue="1">
      <formula>$F$150=FALSE</formula>
    </cfRule>
  </conditionalFormatting>
  <conditionalFormatting sqref="K63:P63">
    <cfRule type="expression" dxfId="185" priority="12" stopIfTrue="1">
      <formula>$K63=$J$159</formula>
    </cfRule>
    <cfRule type="expression" dxfId="184" priority="13" stopIfTrue="1">
      <formula>AND($Q63=1,$K63&lt;&gt;$J$159)</formula>
    </cfRule>
  </conditionalFormatting>
  <conditionalFormatting sqref="C65:E65 G65:H65">
    <cfRule type="expression" dxfId="183" priority="14" stopIfTrue="1">
      <formula>$K63=$J$159</formula>
    </cfRule>
  </conditionalFormatting>
  <conditionalFormatting sqref="F65">
    <cfRule type="expression" dxfId="182" priority="15" stopIfTrue="1">
      <formula>$K63=$J$159</formula>
    </cfRule>
    <cfRule type="cellIs" dxfId="181" priority="16" stopIfTrue="1" operator="lessThan">
      <formula>0</formula>
    </cfRule>
  </conditionalFormatting>
  <conditionalFormatting sqref="C67:G67">
    <cfRule type="expression" dxfId="180" priority="17" stopIfTrue="1">
      <formula>$K63=$J$159</formula>
    </cfRule>
  </conditionalFormatting>
  <conditionalFormatting sqref="C77:P78">
    <cfRule type="expression" dxfId="179" priority="18" stopIfTrue="1">
      <formula>#REF!=TRUE</formula>
    </cfRule>
  </conditionalFormatting>
  <conditionalFormatting sqref="C76:P76">
    <cfRule type="expression" dxfId="178" priority="19" stopIfTrue="1">
      <formula>#REF!=$J$159</formula>
    </cfRule>
  </conditionalFormatting>
  <conditionalFormatting sqref="G63:I63">
    <cfRule type="expression" dxfId="177" priority="20" stopIfTrue="1">
      <formula>$K$79=#REF!</formula>
    </cfRule>
    <cfRule type="expression" dxfId="176" priority="21" stopIfTrue="1">
      <formula>AND($N$79=1,$K$79&lt;&gt;#REF!)</formula>
    </cfRule>
  </conditionalFormatting>
  <conditionalFormatting sqref="F57:P57 K59:P59">
    <cfRule type="expression" dxfId="175" priority="22" stopIfTrue="1">
      <formula>$K$63=$J$159</formula>
    </cfRule>
    <cfRule type="cellIs" dxfId="174" priority="23" stopIfTrue="1" operator="equal">
      <formula>0</formula>
    </cfRule>
  </conditionalFormatting>
  <conditionalFormatting sqref="B66:P66">
    <cfRule type="expression" dxfId="173" priority="24" stopIfTrue="1">
      <formula>$I65=$B$150</formula>
    </cfRule>
  </conditionalFormatting>
  <conditionalFormatting sqref="E22:O22">
    <cfRule type="expression" dxfId="172" priority="25" stopIfTrue="1">
      <formula>ISERROR(#REF!)</formula>
    </cfRule>
  </conditionalFormatting>
  <conditionalFormatting sqref="E3:F3 S3:T3">
    <cfRule type="expression" dxfId="171" priority="26" stopIfTrue="1">
      <formula>$E$153=1</formula>
    </cfRule>
  </conditionalFormatting>
  <conditionalFormatting sqref="E4:F4 S4:T4">
    <cfRule type="expression" dxfId="170" priority="27" stopIfTrue="1">
      <formula>$E$153=1</formula>
    </cfRule>
  </conditionalFormatting>
  <conditionalFormatting sqref="C4:D4 S5:T5">
    <cfRule type="expression" dxfId="169" priority="28" stopIfTrue="1">
      <formula>$E$153=1</formula>
    </cfRule>
  </conditionalFormatting>
  <conditionalFormatting sqref="C44:P44">
    <cfRule type="expression" dxfId="168" priority="29" stopIfTrue="1">
      <formula>C44&lt;&gt;$J$149</formula>
    </cfRule>
  </conditionalFormatting>
  <conditionalFormatting sqref="E24:G24 O24 E26:M26 E28:H28 J28:K28 M28 E30:K30 O30 O33 E33:J33 E35:J35 E38:G38 O38">
    <cfRule type="expression" dxfId="167" priority="30" stopIfTrue="1">
      <formula>ISERROR($K$153)</formula>
    </cfRule>
    <cfRule type="expression" dxfId="166" priority="31" stopIfTrue="1">
      <formula>$H$153=1</formula>
    </cfRule>
  </conditionalFormatting>
  <conditionalFormatting sqref="C5:O6">
    <cfRule type="expression" dxfId="165" priority="32" stopIfTrue="1">
      <formula>$E$154=1</formula>
    </cfRule>
  </conditionalFormatting>
  <conditionalFormatting sqref="J63">
    <cfRule type="expression" dxfId="164" priority="33" stopIfTrue="1">
      <formula>$K$63=$J$159</formula>
    </cfRule>
    <cfRule type="expression" dxfId="163" priority="34" stopIfTrue="1">
      <formula>AND($N$79=1,$K$79&lt;&gt;#REF!)</formula>
    </cfRule>
  </conditionalFormatting>
  <conditionalFormatting sqref="F61:P61">
    <cfRule type="cellIs" dxfId="162" priority="35" stopIfTrue="1" operator="equal">
      <formula>0</formula>
    </cfRule>
  </conditionalFormatting>
  <dataValidations count="8">
    <dataValidation type="list" allowBlank="1" showInputMessage="1" showErrorMessage="1" sqref="O24">
      <formula1>$D$133:$D$134</formula1>
    </dataValidation>
    <dataValidation type="list" allowBlank="1" showInputMessage="1" showErrorMessage="1" sqref="M28">
      <formula1>$E$133:$E$134</formula1>
    </dataValidation>
    <dataValidation type="textLength" operator="lessThanOrEqual" allowBlank="1" showInputMessage="1" showErrorMessage="1" error="Lunghezza testo: 35 caratteri max." sqref="E33:J33">
      <formula1>35</formula1>
    </dataValidation>
    <dataValidation type="textLength" operator="lessThanOrEqual" allowBlank="1" showInputMessage="1" showErrorMessage="1" error="Lunghezza testo: 49 caratteri max." sqref="E26:M26">
      <formula1>49</formula1>
    </dataValidation>
    <dataValidation allowBlank="1" showInputMessage="1" showErrorMessage="1" error="Lunghezza testo: 24 caratteri max." sqref="E28:H28"/>
    <dataValidation type="date" allowBlank="1" showInputMessage="1" showErrorMessage="1" sqref="J28:K28">
      <formula1>1</formula1>
      <formula2>73415</formula2>
    </dataValidation>
    <dataValidation type="textLength" operator="lessThanOrEqual" allowBlank="1" showInputMessage="1" showErrorMessage="1" error="Lunghezza testo: 43 caratteri max." sqref="E30:K30">
      <formula1>43</formula1>
    </dataValidation>
    <dataValidation type="textLength" operator="lessThanOrEqual" allowBlank="1" showInputMessage="1" showErrorMessage="1" error="Lunghezza testo: 39 caratteri max." sqref="E35:J35">
      <formula1>39</formula1>
    </dataValidation>
  </dataValidations>
  <hyperlinks>
    <hyperlink ref="E95:L95" r:id="rId1" display="Puoi lasciare un tuo commento al sito cliccando questo link"/>
    <hyperlink ref="M18" r:id="rId2" display="MACRO"/>
    <hyperlink ref="J7" r:id="rId3" display="mpiccoli@marcopiccoli.it"/>
    <hyperlink ref="J7:L7" r:id="rId4" display="info@marcopiccoli.it"/>
    <hyperlink ref="C73" r:id="rId5"/>
    <hyperlink ref="H73" r:id="rId6"/>
    <hyperlink ref="H74" r:id="rId7"/>
    <hyperlink ref="L9" r:id="rId8" display="homepage"/>
    <hyperlink ref="L9:M9" r:id="rId9" display="Area Download"/>
    <hyperlink ref="L9:O9" r:id="rId10" display="Area Download"/>
  </hyperlinks>
  <pageMargins left="0.59055118110236227" right="0" top="0.59055118110236227" bottom="0.19685039370078741" header="0.51181102362204722" footer="0.51181102362204722"/>
  <pageSetup paperSize="9" scale="85" orientation="portrait" verticalDpi="0" r:id="rId11"/>
  <headerFooter alignWithMargins="0"/>
  <rowBreaks count="1" manualBreakCount="1">
    <brk id="51" max="16383" man="1"/>
  </rowBreaks>
  <drawing r:id="rId12"/>
  <legacyDrawing r:id="rId13"/>
  <controls>
    <mc:AlternateContent xmlns:mc="http://schemas.openxmlformats.org/markup-compatibility/2006">
      <mc:Choice Requires="x14">
        <control shapeId="11293" r:id="rId14" name="CheckBox1">
          <controlPr defaultSize="0" autoLine="0" linkedCell="F150" r:id="rId15">
            <anchor moveWithCells="1">
              <from>
                <xdr:col>12</xdr:col>
                <xdr:colOff>476250</xdr:colOff>
                <xdr:row>115</xdr:row>
                <xdr:rowOff>28575</xdr:rowOff>
              </from>
              <to>
                <xdr:col>12</xdr:col>
                <xdr:colOff>676275</xdr:colOff>
                <xdr:row>116</xdr:row>
                <xdr:rowOff>28575</xdr:rowOff>
              </to>
            </anchor>
          </controlPr>
        </control>
      </mc:Choice>
      <mc:Fallback>
        <control shapeId="11293" r:id="rId14" name="CheckBox1"/>
      </mc:Fallback>
    </mc:AlternateContent>
    <mc:AlternateContent xmlns:mc="http://schemas.openxmlformats.org/markup-compatibility/2006">
      <mc:Choice Requires="x14">
        <control shapeId="11320" r:id="rId16" name="SpinButton1">
          <controlPr defaultSize="0" autoLine="0" r:id="rId17">
            <anchor moveWithCells="1">
              <from>
                <xdr:col>6</xdr:col>
                <xdr:colOff>161925</xdr:colOff>
                <xdr:row>16</xdr:row>
                <xdr:rowOff>57150</xdr:rowOff>
              </from>
              <to>
                <xdr:col>6</xdr:col>
                <xdr:colOff>447675</xdr:colOff>
                <xdr:row>18</xdr:row>
                <xdr:rowOff>57150</xdr:rowOff>
              </to>
            </anchor>
          </controlPr>
        </control>
      </mc:Choice>
      <mc:Fallback>
        <control shapeId="11320" r:id="rId16" name="SpinButton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>
    <pageSetUpPr autoPageBreaks="0"/>
  </sheetPr>
  <dimension ref="A1:AH1034"/>
  <sheetViews>
    <sheetView showGridLines="0" showRowColHeaders="0" workbookViewId="0">
      <pane ySplit="8" topLeftCell="A9" activePane="bottomLeft" state="frozen"/>
      <selection activeCell="N116" sqref="N116:O116"/>
      <selection pane="bottomLeft" activeCell="E11" sqref="E11"/>
    </sheetView>
  </sheetViews>
  <sheetFormatPr defaultRowHeight="12.75"/>
  <cols>
    <col min="1" max="1" width="11.42578125" style="9" customWidth="1"/>
    <col min="2" max="3" width="7.140625" style="9" hidden="1" customWidth="1"/>
    <col min="4" max="4" width="7.7109375" style="9" customWidth="1"/>
    <col min="5" max="5" width="12" style="9" customWidth="1"/>
    <col min="6" max="6" width="0.7109375" style="9" customWidth="1"/>
    <col min="7" max="7" width="8.140625" style="9" customWidth="1"/>
    <col min="8" max="8" width="15.28515625" style="9" customWidth="1"/>
    <col min="9" max="9" width="0.7109375" style="9" customWidth="1"/>
    <col min="10" max="12" width="11.42578125" style="9" customWidth="1"/>
    <col min="13" max="14" width="16.42578125" style="9" customWidth="1"/>
    <col min="15" max="15" width="0.7109375" style="9" customWidth="1"/>
    <col min="16" max="16" width="6.7109375" style="9" customWidth="1"/>
    <col min="17" max="18" width="8.5703125" style="9" customWidth="1"/>
    <col min="19" max="19" width="0.7109375" style="9" customWidth="1"/>
    <col min="20" max="20" width="11.42578125" style="9" customWidth="1"/>
    <col min="21" max="21" width="0.7109375" style="9" customWidth="1"/>
    <col min="22" max="22" width="16.42578125" style="9" customWidth="1"/>
    <col min="23" max="23" width="8.5703125" style="9" customWidth="1"/>
    <col min="24" max="24" width="17.140625" style="9" customWidth="1"/>
    <col min="25" max="26" width="7.140625" style="9" customWidth="1"/>
    <col min="27" max="28" width="9.140625" style="9"/>
    <col min="29" max="29" width="0.7109375" style="9" customWidth="1"/>
    <col min="30" max="30" width="28.5703125" style="9" customWidth="1"/>
    <col min="31" max="31" width="5.7109375" style="9" hidden="1" customWidth="1"/>
    <col min="32" max="33" width="4.28515625" style="9" hidden="1" customWidth="1"/>
    <col min="34" max="34" width="7.140625" style="9" customWidth="1"/>
    <col min="35" max="16384" width="9.140625" style="9"/>
  </cols>
  <sheetData>
    <row r="1" spans="1:34" ht="6.7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8" customHeight="1">
      <c r="A2" s="7"/>
      <c r="B2" s="143"/>
      <c r="C2" s="143"/>
      <c r="D2" s="512" t="s">
        <v>182</v>
      </c>
      <c r="E2" s="512"/>
      <c r="F2" s="11"/>
      <c r="G2" s="7"/>
      <c r="H2" s="141"/>
      <c r="I2" s="141"/>
      <c r="J2" s="509" t="s">
        <v>183</v>
      </c>
      <c r="K2" s="509"/>
      <c r="L2" s="509"/>
      <c r="M2" s="509"/>
      <c r="N2" s="509"/>
      <c r="O2" s="509"/>
      <c r="P2" s="509"/>
      <c r="Q2" s="509"/>
      <c r="R2" s="509"/>
      <c r="S2" s="198"/>
      <c r="T2" s="198"/>
      <c r="U2" s="198"/>
      <c r="V2" s="198"/>
      <c r="W2" s="37"/>
      <c r="X2" s="7"/>
      <c r="Y2" s="7"/>
      <c r="Z2" s="7"/>
      <c r="AA2" s="7"/>
      <c r="AB2" s="7"/>
      <c r="AC2" s="198"/>
      <c r="AD2" s="198"/>
      <c r="AE2" s="7"/>
      <c r="AF2" s="7"/>
      <c r="AG2" s="7"/>
      <c r="AH2" s="7"/>
    </row>
    <row r="3" spans="1:34" ht="18" customHeight="1">
      <c r="A3" s="7"/>
      <c r="B3" s="144"/>
      <c r="C3" s="144"/>
      <c r="D3" s="504" t="str">
        <f>CONTRIBUENTE!E24</f>
        <v>01234567891</v>
      </c>
      <c r="E3" s="504"/>
      <c r="F3" s="37"/>
      <c r="G3" s="7"/>
      <c r="H3" s="142"/>
      <c r="I3" s="142"/>
      <c r="J3" s="510" t="s">
        <v>184</v>
      </c>
      <c r="K3" s="510"/>
      <c r="L3" s="510"/>
      <c r="M3" s="510"/>
      <c r="N3" s="510"/>
      <c r="O3" s="510"/>
      <c r="P3" s="510"/>
      <c r="Q3" s="510"/>
      <c r="R3" s="510"/>
      <c r="S3" s="199"/>
      <c r="T3" s="199"/>
      <c r="U3" s="199"/>
      <c r="V3" s="199"/>
      <c r="W3" s="37"/>
      <c r="X3" s="7"/>
      <c r="Y3" s="7"/>
      <c r="Z3" s="7"/>
      <c r="AA3" s="7"/>
      <c r="AB3" s="7"/>
      <c r="AC3" s="199"/>
      <c r="AD3" s="199"/>
      <c r="AE3" s="7"/>
      <c r="AF3" s="7"/>
      <c r="AG3" s="7"/>
      <c r="AH3" s="7"/>
    </row>
    <row r="4" spans="1:34" ht="15.75" customHeight="1">
      <c r="A4" s="155"/>
      <c r="B4" s="7"/>
      <c r="C4" s="7"/>
      <c r="D4" s="511">
        <f ca="1">MAX(D1027:D1032)</f>
        <v>1</v>
      </c>
      <c r="E4" s="151" t="s">
        <v>160</v>
      </c>
      <c r="F4" s="7"/>
      <c r="G4" s="7"/>
      <c r="H4" s="7"/>
      <c r="I4" s="23"/>
      <c r="J4" s="497" t="s">
        <v>159</v>
      </c>
      <c r="K4" s="497"/>
      <c r="L4" s="497"/>
      <c r="M4" s="497"/>
      <c r="N4" s="497"/>
      <c r="O4" s="150"/>
      <c r="P4" s="82"/>
      <c r="Q4" s="82"/>
      <c r="R4" s="82"/>
      <c r="S4" s="150"/>
      <c r="T4" s="7"/>
      <c r="U4" s="150"/>
      <c r="V4" s="82"/>
      <c r="W4" s="24"/>
      <c r="X4" s="7"/>
      <c r="Y4" s="7"/>
      <c r="Z4" s="7"/>
      <c r="AA4" s="7"/>
      <c r="AB4" s="7"/>
      <c r="AC4" s="150"/>
      <c r="AD4" s="7"/>
      <c r="AE4" s="7"/>
      <c r="AF4" s="7"/>
      <c r="AG4" s="7"/>
      <c r="AH4" s="7"/>
    </row>
    <row r="5" spans="1:34" ht="15.75" customHeight="1">
      <c r="A5" s="38"/>
      <c r="B5" s="7"/>
      <c r="C5" s="7"/>
      <c r="D5" s="511"/>
      <c r="E5" s="152" t="s">
        <v>161</v>
      </c>
      <c r="F5" s="7"/>
      <c r="G5" s="7"/>
      <c r="H5" s="7"/>
      <c r="I5" s="7"/>
      <c r="J5" s="500" t="str">
        <f ca="1">IF(AND(N1021=0,Q1023=1),"Note a fondo pagina",IF(M1021=0,"",CONTRIBUENTE!$F$149))</f>
        <v/>
      </c>
      <c r="K5" s="500"/>
      <c r="L5" s="500"/>
      <c r="M5" s="149" t="s">
        <v>29</v>
      </c>
      <c r="N5" s="149" t="s">
        <v>71</v>
      </c>
      <c r="O5" s="7"/>
      <c r="P5" s="505" t="s">
        <v>125</v>
      </c>
      <c r="Q5" s="505"/>
      <c r="R5" s="505"/>
      <c r="S5" s="7"/>
      <c r="T5" s="7"/>
      <c r="U5" s="7"/>
      <c r="V5" s="14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</row>
    <row r="6" spans="1:34" ht="16.5" customHeight="1">
      <c r="A6" s="7"/>
      <c r="B6" s="7"/>
      <c r="C6" s="7"/>
      <c r="D6" s="225" t="s">
        <v>40</v>
      </c>
      <c r="E6" s="495" t="s">
        <v>14</v>
      </c>
      <c r="F6" s="7"/>
      <c r="G6" s="217" t="s">
        <v>43</v>
      </c>
      <c r="H6" s="217" t="s">
        <v>43</v>
      </c>
      <c r="I6" s="7"/>
      <c r="J6" s="135" t="s">
        <v>15</v>
      </c>
      <c r="K6" s="33" t="s">
        <v>158</v>
      </c>
      <c r="L6" s="33" t="s">
        <v>32</v>
      </c>
      <c r="M6" s="33" t="s">
        <v>33</v>
      </c>
      <c r="N6" s="116" t="s">
        <v>127</v>
      </c>
      <c r="O6" s="7"/>
      <c r="P6" s="506" t="s">
        <v>51</v>
      </c>
      <c r="Q6" s="507"/>
      <c r="R6" s="508"/>
      <c r="S6" s="7"/>
      <c r="T6" s="63" t="s">
        <v>57</v>
      </c>
      <c r="U6" s="7"/>
      <c r="V6" s="206" t="s">
        <v>178</v>
      </c>
      <c r="W6" s="7"/>
      <c r="X6" s="50" t="s">
        <v>34</v>
      </c>
      <c r="Y6" s="54" t="s">
        <v>46</v>
      </c>
      <c r="Z6" s="56" t="s">
        <v>48</v>
      </c>
      <c r="AA6" s="7"/>
      <c r="AB6" s="7"/>
      <c r="AC6" s="7"/>
      <c r="AD6" s="502" t="s">
        <v>1291</v>
      </c>
      <c r="AE6" s="7"/>
      <c r="AF6" s="7"/>
      <c r="AG6" s="7"/>
      <c r="AH6" s="7"/>
    </row>
    <row r="7" spans="1:34" ht="16.5" customHeight="1">
      <c r="A7" s="7"/>
      <c r="B7" s="7"/>
      <c r="C7" s="7"/>
      <c r="D7" s="226" t="s">
        <v>39</v>
      </c>
      <c r="E7" s="496"/>
      <c r="F7" s="7"/>
      <c r="G7" s="218" t="s">
        <v>44</v>
      </c>
      <c r="H7" s="218" t="s">
        <v>45</v>
      </c>
      <c r="I7" s="7"/>
      <c r="J7" s="136" t="s">
        <v>142</v>
      </c>
      <c r="K7" s="34" t="s">
        <v>128</v>
      </c>
      <c r="L7" s="34" t="s">
        <v>129</v>
      </c>
      <c r="M7" s="34" t="s">
        <v>130</v>
      </c>
      <c r="N7" s="117" t="s">
        <v>131</v>
      </c>
      <c r="O7" s="7"/>
      <c r="P7" s="60"/>
      <c r="Q7" s="52" t="s">
        <v>36</v>
      </c>
      <c r="R7" s="53" t="s">
        <v>37</v>
      </c>
      <c r="S7" s="7"/>
      <c r="T7" s="64" t="s">
        <v>58</v>
      </c>
      <c r="U7" s="7"/>
      <c r="V7" s="207" t="s">
        <v>179</v>
      </c>
      <c r="W7" s="17" t="s">
        <v>60</v>
      </c>
      <c r="X7" s="51" t="s">
        <v>35</v>
      </c>
      <c r="Y7" s="55" t="s">
        <v>47</v>
      </c>
      <c r="Z7" s="57" t="s">
        <v>49</v>
      </c>
      <c r="AA7" s="39" t="s">
        <v>36</v>
      </c>
      <c r="AB7" s="39" t="s">
        <v>37</v>
      </c>
      <c r="AC7" s="7"/>
      <c r="AD7" s="503"/>
      <c r="AE7" s="38"/>
      <c r="AF7" s="7"/>
      <c r="AG7" s="7"/>
      <c r="AH7" s="7"/>
    </row>
    <row r="8" spans="1:34" ht="9" customHeight="1">
      <c r="A8" s="7"/>
      <c r="B8" s="7"/>
      <c r="C8" s="7"/>
      <c r="D8" s="46"/>
      <c r="E8" s="36"/>
      <c r="F8" s="7"/>
      <c r="G8" s="24"/>
      <c r="H8" s="24"/>
      <c r="I8" s="7"/>
      <c r="J8" s="145"/>
      <c r="K8" s="123"/>
      <c r="L8" s="123"/>
      <c r="M8" s="123"/>
      <c r="N8" s="118"/>
      <c r="O8" s="7"/>
      <c r="P8" s="203"/>
      <c r="Q8" s="24"/>
      <c r="R8" s="24"/>
      <c r="S8" s="7"/>
      <c r="T8" s="41"/>
      <c r="U8" s="7"/>
      <c r="V8" s="208"/>
      <c r="W8" s="7"/>
      <c r="X8" s="24"/>
      <c r="Y8" s="24"/>
      <c r="Z8" s="24"/>
      <c r="AA8" s="24"/>
      <c r="AB8" s="24"/>
      <c r="AC8" s="7"/>
      <c r="AD8" s="112"/>
      <c r="AE8" s="7"/>
      <c r="AF8" s="7"/>
      <c r="AG8" s="7"/>
      <c r="AH8" s="7"/>
    </row>
    <row r="9" spans="1:34" ht="16.5" customHeight="1">
      <c r="A9" s="333" t="s">
        <v>1283</v>
      </c>
      <c r="B9" s="65" t="str">
        <f ca="1">IF(AH9=$AH$1015,0,IF(M$1021=1,0,D9&amp;"-"&amp;YEAR(E9)))</f>
        <v>1-2019</v>
      </c>
      <c r="C9" s="65" t="str">
        <f t="shared" ref="C9:C72" ca="1" si="0">IF(M$1021=1,0,B9&amp;"-"&amp;AF9)</f>
        <v>1-2019-1</v>
      </c>
      <c r="D9" s="340">
        <v>1</v>
      </c>
      <c r="E9" s="283">
        <v>43466</v>
      </c>
      <c r="F9" s="7"/>
      <c r="G9" s="309" t="s">
        <v>194</v>
      </c>
      <c r="H9" s="310" t="s">
        <v>195</v>
      </c>
      <c r="I9" s="7"/>
      <c r="J9" s="297" t="s">
        <v>188</v>
      </c>
      <c r="K9" s="285" t="s">
        <v>169</v>
      </c>
      <c r="L9" s="301">
        <v>2014</v>
      </c>
      <c r="M9" s="290"/>
      <c r="N9" s="291">
        <v>10</v>
      </c>
      <c r="O9" s="7"/>
      <c r="P9" s="307" t="s">
        <v>41</v>
      </c>
      <c r="Q9" s="308" t="str">
        <f ca="1">IF(M$1021=1,"",IF(P9="","",VLOOKUP(P9,Tabelle!$B$5:$F$7,5,FALSE)))</f>
        <v>00002</v>
      </c>
      <c r="R9" s="311" t="str">
        <f ca="1">IF(M$1021=1,"",IF(P9="","",VLOOKUP(P9,Tabelle!$B$5:$G$7,6,FALSE)))</f>
        <v>20000</v>
      </c>
      <c r="S9" s="7"/>
      <c r="T9" s="312" t="s">
        <v>112</v>
      </c>
      <c r="U9" s="7"/>
      <c r="V9" s="313">
        <f ca="1">IF(AND(D9&lt;&gt;"",B9&lt;&gt;B8),(SUMIF(B$9:B$1008,B9,M$9:M$1008)-SUMIF(B$9:B$1008,B9,N$9:N$1008))+(SUMIF('Sezione INPS'!B$9:B$1008,B9,'Sezione INPS'!N$9:N$1008)-SUMIF('Sezione INPS'!B$9:B$1008,B9,'Sezione INPS'!O$9:O$1008))+(SUMIF('Sezione REGIONI'!B$9:B$1008,B9,'Sezione REGIONI'!K$9:K$1008)-SUMIF('Sezione REGIONI'!B$9:B$1008,B9,'Sezione REGIONI'!L$9:L$1008))+(SUMIF('Sezione IMU e trib. locali'!B$9:B$1008,B9,'Sezione IMU e trib. locali'!M$9:M$1008)-SUMIF('Sezione IMU e trib. locali'!B$9:B$1008,B9,'Sezione IMU e trib. locali'!N$9:N$1008))+(SUMIF('Sezione INAIL'!B$9:B$508,B9,'Sezione INAIL'!L$9:L$508)-SUMIF('Sezione INAIL'!B$9:B$508,B9,'Sezione INAIL'!M$9:M$508))+(SUMIF('Sezione Altri Enti Prev.li'!B$9:B$508,B9,'Sezione Altri Enti Prev.li'!P$9:P$508)-SUMIF('Sezione Altri Enti Prev.li'!B$9:B$508,B9,'Sezione Altri Enti Prev.li'!Q$9:Q$508)),0)</f>
        <v>0</v>
      </c>
      <c r="W9" s="81" t="s">
        <v>50</v>
      </c>
      <c r="X9" s="292"/>
      <c r="Y9" s="314"/>
      <c r="Z9" s="315"/>
      <c r="AA9" s="316"/>
      <c r="AB9" s="317"/>
      <c r="AC9" s="7"/>
      <c r="AD9" s="348" t="s">
        <v>1290</v>
      </c>
      <c r="AE9" s="7"/>
      <c r="AF9" s="17">
        <v>1</v>
      </c>
      <c r="AG9" s="17"/>
      <c r="AH9" s="364">
        <f>IF(ISBLANK(D9),"",IF(OR(D9&lt;$L$1027,D9&gt;$L$1028),AH$1015,0))</f>
        <v>0</v>
      </c>
    </row>
    <row r="10" spans="1:34" ht="16.5" customHeight="1">
      <c r="A10" s="334" t="s">
        <v>100</v>
      </c>
      <c r="B10" s="65" t="str">
        <f t="shared" ref="B10:B73" ca="1" si="1">IF(AH10=$AH$1015,0,IF(M$1021=1,0,D10&amp;"-"&amp;YEAR(E10)))</f>
        <v>1-2019</v>
      </c>
      <c r="C10" s="65" t="str">
        <f t="shared" ca="1" si="0"/>
        <v>1-2019-2</v>
      </c>
      <c r="D10" s="340">
        <v>1</v>
      </c>
      <c r="E10" s="283">
        <v>43466</v>
      </c>
      <c r="F10" s="7"/>
      <c r="G10" s="309"/>
      <c r="H10" s="310"/>
      <c r="I10" s="7"/>
      <c r="J10" s="297"/>
      <c r="K10" s="285"/>
      <c r="L10" s="301"/>
      <c r="M10" s="290"/>
      <c r="N10" s="291"/>
      <c r="O10" s="7"/>
      <c r="P10" s="307"/>
      <c r="Q10" s="308" t="str">
        <f ca="1">IF(M$1021=1,"",IF(P10="","",VLOOKUP(P10,Tabelle!$B$5:$F$7,5,FALSE)))</f>
        <v/>
      </c>
      <c r="R10" s="311" t="str">
        <f ca="1">IF(M$1021=1,"",IF(P10="","",VLOOKUP(P10,Tabelle!$B$5:$G$7,6,FALSE)))</f>
        <v/>
      </c>
      <c r="S10" s="7"/>
      <c r="T10" s="312"/>
      <c r="U10" s="7"/>
      <c r="V10" s="313">
        <f ca="1">IF(AND(D10&lt;&gt;"",B10&lt;&gt;B9),(SUMIF(B$9:B$1008,B10,M$9:M$1008)-SUMIF(B$9:B$1008,B10,N$9:N$1008))+(SUMIF('Sezione INPS'!B$9:B$1008,B10,'Sezione INPS'!N$9:N$1008)-SUMIF('Sezione INPS'!B$9:B$1008,B10,'Sezione INPS'!O$9:O$1008))+(SUMIF('Sezione REGIONI'!B$9:B$1008,B10,'Sezione REGIONI'!K$9:K$1008)-SUMIF('Sezione REGIONI'!B$9:B$1008,B10,'Sezione REGIONI'!L$9:L$1008))+(SUMIF('Sezione IMU e trib. locali'!B$9:B$1008,B10,'Sezione IMU e trib. locali'!M$9:M$1008)-SUMIF('Sezione IMU e trib. locali'!B$9:B$1008,B10,'Sezione IMU e trib. locali'!N$9:N$1008))+(SUMIF('Sezione INAIL'!B$9:B$508,B10,'Sezione INAIL'!L$9:L$508)-SUMIF('Sezione INAIL'!B$9:B$508,B10,'Sezione INAIL'!M$9:M$508))+(SUMIF('Sezione Altri Enti Prev.li'!B$9:B$508,B10,'Sezione Altri Enti Prev.li'!P$9:P$508)-SUMIF('Sezione Altri Enti Prev.li'!B$9:B$508,B10,'Sezione Altri Enti Prev.li'!Q$9:Q$508)),0)</f>
        <v>0</v>
      </c>
      <c r="W10" s="81"/>
      <c r="X10" s="292"/>
      <c r="Y10" s="314"/>
      <c r="Z10" s="315"/>
      <c r="AA10" s="316"/>
      <c r="AB10" s="317"/>
      <c r="AC10" s="7"/>
      <c r="AD10" s="348"/>
      <c r="AE10" s="7"/>
      <c r="AF10" s="17">
        <f ca="1">IF(B10="",0,IF(B10=B9,COUNTIF(B$9:B9,B10)+1,1))</f>
        <v>2</v>
      </c>
      <c r="AG10" s="17">
        <f t="shared" ref="AG10:AG73" ca="1" si="2">IF(OR(D10="",M$1021=1),0,IF(AF10=6,1,0))</f>
        <v>0</v>
      </c>
      <c r="AH10" s="364">
        <f t="shared" ref="AH10:AH73" si="3">IF(ISBLANK(D10),"",IF(OR(D10&lt;$L$1027,D10&gt;$L$1028),AH$1015,0))</f>
        <v>0</v>
      </c>
    </row>
    <row r="11" spans="1:34" ht="16.5" customHeight="1">
      <c r="A11" s="334" t="s">
        <v>101</v>
      </c>
      <c r="B11" s="65" t="str">
        <f t="shared" ca="1" si="1"/>
        <v>-1900</v>
      </c>
      <c r="C11" s="65" t="str">
        <f t="shared" ca="1" si="0"/>
        <v>-1900-1</v>
      </c>
      <c r="D11" s="340"/>
      <c r="E11" s="283"/>
      <c r="F11" s="7"/>
      <c r="G11" s="309"/>
      <c r="H11" s="310"/>
      <c r="I11" s="7"/>
      <c r="J11" s="297"/>
      <c r="K11" s="285"/>
      <c r="L11" s="301"/>
      <c r="M11" s="290"/>
      <c r="N11" s="291"/>
      <c r="O11" s="7"/>
      <c r="P11" s="307"/>
      <c r="Q11" s="308" t="str">
        <f ca="1">IF(M$1021=1,"",IF(P11="","",VLOOKUP(P11,Tabelle!$B$5:$F$7,5,FALSE)))</f>
        <v/>
      </c>
      <c r="R11" s="311" t="str">
        <f ca="1">IF(M$1021=1,"",IF(P11="","",VLOOKUP(P11,Tabelle!$B$5:$G$7,6,FALSE)))</f>
        <v/>
      </c>
      <c r="S11" s="7"/>
      <c r="T11" s="312"/>
      <c r="U11" s="7"/>
      <c r="V11" s="313">
        <f ca="1">IF(AND(D11&lt;&gt;"",B11&lt;&gt;B10),(SUMIF(B$9:B$1008,B11,M$9:M$1008)-SUMIF(B$9:B$1008,B11,N$9:N$1008))+(SUMIF('Sezione INPS'!B$9:B$1008,B11,'Sezione INPS'!N$9:N$1008)-SUMIF('Sezione INPS'!B$9:B$1008,B11,'Sezione INPS'!O$9:O$1008))+(SUMIF('Sezione REGIONI'!B$9:B$1008,B11,'Sezione REGIONI'!K$9:K$1008)-SUMIF('Sezione REGIONI'!B$9:B$1008,B11,'Sezione REGIONI'!L$9:L$1008))+(SUMIF('Sezione IMU e trib. locali'!B$9:B$1008,B11,'Sezione IMU e trib. locali'!M$9:M$1008)-SUMIF('Sezione IMU e trib. locali'!B$9:B$1008,B11,'Sezione IMU e trib. locali'!N$9:N$1008))+(SUMIF('Sezione INAIL'!B$9:B$508,B11,'Sezione INAIL'!L$9:L$508)-SUMIF('Sezione INAIL'!B$9:B$508,B11,'Sezione INAIL'!M$9:M$508))+(SUMIF('Sezione Altri Enti Prev.li'!B$9:B$508,B11,'Sezione Altri Enti Prev.li'!P$9:P$508)-SUMIF('Sezione Altri Enti Prev.li'!B$9:B$508,B11,'Sezione Altri Enti Prev.li'!Q$9:Q$508)),0)</f>
        <v>0</v>
      </c>
      <c r="W11" s="81"/>
      <c r="X11" s="292"/>
      <c r="Y11" s="314"/>
      <c r="Z11" s="315"/>
      <c r="AA11" s="316"/>
      <c r="AB11" s="317"/>
      <c r="AC11" s="7"/>
      <c r="AD11" s="348"/>
      <c r="AE11" s="7"/>
      <c r="AF11" s="17">
        <f ca="1">IF(B11="",0,IF(B11=B10,COUNTIF(B$9:B10,B11)+1,1))</f>
        <v>1</v>
      </c>
      <c r="AG11" s="17">
        <f t="shared" ca="1" si="2"/>
        <v>0</v>
      </c>
      <c r="AH11" s="364" t="str">
        <f t="shared" si="3"/>
        <v/>
      </c>
    </row>
    <row r="12" spans="1:34" ht="16.5" customHeight="1">
      <c r="A12" s="334" t="s">
        <v>102</v>
      </c>
      <c r="B12" s="65" t="str">
        <f t="shared" ca="1" si="1"/>
        <v>-1900</v>
      </c>
      <c r="C12" s="65" t="str">
        <f t="shared" ca="1" si="0"/>
        <v>-1900-2</v>
      </c>
      <c r="D12" s="340"/>
      <c r="E12" s="283"/>
      <c r="F12" s="7"/>
      <c r="G12" s="309"/>
      <c r="H12" s="310"/>
      <c r="I12" s="7"/>
      <c r="J12" s="297"/>
      <c r="K12" s="285"/>
      <c r="L12" s="301"/>
      <c r="M12" s="290"/>
      <c r="N12" s="291"/>
      <c r="O12" s="7"/>
      <c r="P12" s="307"/>
      <c r="Q12" s="308" t="str">
        <f ca="1">IF(M$1021=1,"",IF(P12="","",VLOOKUP(P12,Tabelle!$B$5:$F$7,5,FALSE)))</f>
        <v/>
      </c>
      <c r="R12" s="311" t="str">
        <f ca="1">IF(M$1021=1,"",IF(P12="","",VLOOKUP(P12,Tabelle!$B$5:$G$7,6,FALSE)))</f>
        <v/>
      </c>
      <c r="S12" s="7"/>
      <c r="T12" s="312"/>
      <c r="U12" s="7"/>
      <c r="V12" s="313">
        <f ca="1">IF(AND(D12&lt;&gt;"",B12&lt;&gt;B11),(SUMIF(B$9:B$1008,B12,M$9:M$1008)-SUMIF(B$9:B$1008,B12,N$9:N$1008))+(SUMIF('Sezione INPS'!B$9:B$1008,B12,'Sezione INPS'!N$9:N$1008)-SUMIF('Sezione INPS'!B$9:B$1008,B12,'Sezione INPS'!O$9:O$1008))+(SUMIF('Sezione REGIONI'!B$9:B$1008,B12,'Sezione REGIONI'!K$9:K$1008)-SUMIF('Sezione REGIONI'!B$9:B$1008,B12,'Sezione REGIONI'!L$9:L$1008))+(SUMIF('Sezione IMU e trib. locali'!B$9:B$1008,B12,'Sezione IMU e trib. locali'!M$9:M$1008)-SUMIF('Sezione IMU e trib. locali'!B$9:B$1008,B12,'Sezione IMU e trib. locali'!N$9:N$1008))+(SUMIF('Sezione INAIL'!B$9:B$508,B12,'Sezione INAIL'!L$9:L$508)-SUMIF('Sezione INAIL'!B$9:B$508,B12,'Sezione INAIL'!M$9:M$508))+(SUMIF('Sezione Altri Enti Prev.li'!B$9:B$508,B12,'Sezione Altri Enti Prev.li'!P$9:P$508)-SUMIF('Sezione Altri Enti Prev.li'!B$9:B$508,B12,'Sezione Altri Enti Prev.li'!Q$9:Q$508)),0)</f>
        <v>0</v>
      </c>
      <c r="W12" s="81"/>
      <c r="X12" s="292"/>
      <c r="Y12" s="314"/>
      <c r="Z12" s="315"/>
      <c r="AA12" s="316"/>
      <c r="AB12" s="317"/>
      <c r="AC12" s="7"/>
      <c r="AD12" s="348"/>
      <c r="AE12" s="7"/>
      <c r="AF12" s="17">
        <f ca="1">IF(B12="",0,IF(B12=B11,COUNTIF(B$9:B11,B12)+1,1))</f>
        <v>2</v>
      </c>
      <c r="AG12" s="17">
        <f t="shared" ca="1" si="2"/>
        <v>0</v>
      </c>
      <c r="AH12" s="364" t="str">
        <f t="shared" si="3"/>
        <v/>
      </c>
    </row>
    <row r="13" spans="1:34" ht="16.5" customHeight="1">
      <c r="A13" s="334" t="s">
        <v>103</v>
      </c>
      <c r="B13" s="65" t="str">
        <f t="shared" ca="1" si="1"/>
        <v>-1900</v>
      </c>
      <c r="C13" s="65" t="str">
        <f t="shared" ca="1" si="0"/>
        <v>-1900-3</v>
      </c>
      <c r="D13" s="340"/>
      <c r="E13" s="283"/>
      <c r="F13" s="7"/>
      <c r="G13" s="309"/>
      <c r="H13" s="310"/>
      <c r="I13" s="7"/>
      <c r="J13" s="297"/>
      <c r="K13" s="285"/>
      <c r="L13" s="301"/>
      <c r="M13" s="290"/>
      <c r="N13" s="291"/>
      <c r="O13" s="7"/>
      <c r="P13" s="307"/>
      <c r="Q13" s="308" t="str">
        <f ca="1">IF(M$1021=1,"",IF(P13="","",VLOOKUP(P13,Tabelle!$B$5:$F$7,5,FALSE)))</f>
        <v/>
      </c>
      <c r="R13" s="311" t="str">
        <f ca="1">IF(M$1021=1,"",IF(P13="","",VLOOKUP(P13,Tabelle!$B$5:$G$7,6,FALSE)))</f>
        <v/>
      </c>
      <c r="S13" s="7"/>
      <c r="T13" s="312"/>
      <c r="U13" s="7"/>
      <c r="V13" s="313">
        <f ca="1">IF(AND(D13&lt;&gt;"",B13&lt;&gt;B12),(SUMIF(B$9:B$1008,B13,M$9:M$1008)-SUMIF(B$9:B$1008,B13,N$9:N$1008))+(SUMIF('Sezione INPS'!B$9:B$1008,B13,'Sezione INPS'!N$9:N$1008)-SUMIF('Sezione INPS'!B$9:B$1008,B13,'Sezione INPS'!O$9:O$1008))+(SUMIF('Sezione REGIONI'!B$9:B$1008,B13,'Sezione REGIONI'!K$9:K$1008)-SUMIF('Sezione REGIONI'!B$9:B$1008,B13,'Sezione REGIONI'!L$9:L$1008))+(SUMIF('Sezione IMU e trib. locali'!B$9:B$1008,B13,'Sezione IMU e trib. locali'!M$9:M$1008)-SUMIF('Sezione IMU e trib. locali'!B$9:B$1008,B13,'Sezione IMU e trib. locali'!N$9:N$1008))+(SUMIF('Sezione INAIL'!B$9:B$508,B13,'Sezione INAIL'!L$9:L$508)-SUMIF('Sezione INAIL'!B$9:B$508,B13,'Sezione INAIL'!M$9:M$508))+(SUMIF('Sezione Altri Enti Prev.li'!B$9:B$508,B13,'Sezione Altri Enti Prev.li'!P$9:P$508)-SUMIF('Sezione Altri Enti Prev.li'!B$9:B$508,B13,'Sezione Altri Enti Prev.li'!Q$9:Q$508)),0)</f>
        <v>0</v>
      </c>
      <c r="W13" s="81"/>
      <c r="X13" s="292"/>
      <c r="Y13" s="314"/>
      <c r="Z13" s="315"/>
      <c r="AA13" s="316"/>
      <c r="AB13" s="317"/>
      <c r="AC13" s="7"/>
      <c r="AD13" s="348"/>
      <c r="AE13" s="7"/>
      <c r="AF13" s="17">
        <f ca="1">IF(B13="",0,IF(B13=B12,COUNTIF(B$9:B12,B13)+1,1))</f>
        <v>3</v>
      </c>
      <c r="AG13" s="17">
        <f t="shared" ca="1" si="2"/>
        <v>0</v>
      </c>
      <c r="AH13" s="364" t="str">
        <f t="shared" si="3"/>
        <v/>
      </c>
    </row>
    <row r="14" spans="1:34" ht="16.5" customHeight="1">
      <c r="A14" s="334" t="s">
        <v>104</v>
      </c>
      <c r="B14" s="65" t="str">
        <f t="shared" ca="1" si="1"/>
        <v>-1900</v>
      </c>
      <c r="C14" s="65" t="str">
        <f t="shared" ca="1" si="0"/>
        <v>-1900-4</v>
      </c>
      <c r="D14" s="340"/>
      <c r="E14" s="283"/>
      <c r="F14" s="7"/>
      <c r="G14" s="309"/>
      <c r="H14" s="310"/>
      <c r="I14" s="7"/>
      <c r="J14" s="297"/>
      <c r="K14" s="285"/>
      <c r="L14" s="301"/>
      <c r="M14" s="290"/>
      <c r="N14" s="291"/>
      <c r="O14" s="7"/>
      <c r="P14" s="307"/>
      <c r="Q14" s="308" t="str">
        <f ca="1">IF(M$1021=1,"",IF(P14="","",VLOOKUP(P14,Tabelle!$B$5:$F$7,5,FALSE)))</f>
        <v/>
      </c>
      <c r="R14" s="311" t="str">
        <f ca="1">IF(M$1021=1,"",IF(P14="","",VLOOKUP(P14,Tabelle!$B$5:$G$7,6,FALSE)))</f>
        <v/>
      </c>
      <c r="S14" s="7"/>
      <c r="T14" s="312"/>
      <c r="U14" s="7"/>
      <c r="V14" s="313">
        <f ca="1">IF(AND(D14&lt;&gt;"",B14&lt;&gt;B13),(SUMIF(B$9:B$1008,B14,M$9:M$1008)-SUMIF(B$9:B$1008,B14,N$9:N$1008))+(SUMIF('Sezione INPS'!B$9:B$1008,B14,'Sezione INPS'!N$9:N$1008)-SUMIF('Sezione INPS'!B$9:B$1008,B14,'Sezione INPS'!O$9:O$1008))+(SUMIF('Sezione REGIONI'!B$9:B$1008,B14,'Sezione REGIONI'!K$9:K$1008)-SUMIF('Sezione REGIONI'!B$9:B$1008,B14,'Sezione REGIONI'!L$9:L$1008))+(SUMIF('Sezione IMU e trib. locali'!B$9:B$1008,B14,'Sezione IMU e trib. locali'!M$9:M$1008)-SUMIF('Sezione IMU e trib. locali'!B$9:B$1008,B14,'Sezione IMU e trib. locali'!N$9:N$1008))+(SUMIF('Sezione INAIL'!B$9:B$508,B14,'Sezione INAIL'!L$9:L$508)-SUMIF('Sezione INAIL'!B$9:B$508,B14,'Sezione INAIL'!M$9:M$508))+(SUMIF('Sezione Altri Enti Prev.li'!B$9:B$508,B14,'Sezione Altri Enti Prev.li'!P$9:P$508)-SUMIF('Sezione Altri Enti Prev.li'!B$9:B$508,B14,'Sezione Altri Enti Prev.li'!Q$9:Q$508)),0)</f>
        <v>0</v>
      </c>
      <c r="W14" s="81"/>
      <c r="X14" s="292"/>
      <c r="Y14" s="314"/>
      <c r="Z14" s="315"/>
      <c r="AA14" s="316"/>
      <c r="AB14" s="317"/>
      <c r="AC14" s="7"/>
      <c r="AD14" s="348"/>
      <c r="AE14" s="7"/>
      <c r="AF14" s="17">
        <f ca="1">IF(B14="",0,IF(B14=B13,COUNTIF(B$9:B13,B14)+1,1))</f>
        <v>4</v>
      </c>
      <c r="AG14" s="17">
        <f t="shared" ca="1" si="2"/>
        <v>0</v>
      </c>
      <c r="AH14" s="364" t="str">
        <f t="shared" si="3"/>
        <v/>
      </c>
    </row>
    <row r="15" spans="1:34" ht="16.5" customHeight="1">
      <c r="A15" s="334" t="s">
        <v>105</v>
      </c>
      <c r="B15" s="65" t="str">
        <f t="shared" ca="1" si="1"/>
        <v>-1900</v>
      </c>
      <c r="C15" s="65" t="str">
        <f t="shared" ca="1" si="0"/>
        <v>-1900-5</v>
      </c>
      <c r="D15" s="340"/>
      <c r="E15" s="283"/>
      <c r="F15" s="7"/>
      <c r="G15" s="309"/>
      <c r="H15" s="310"/>
      <c r="I15" s="7"/>
      <c r="J15" s="297"/>
      <c r="K15" s="285"/>
      <c r="L15" s="301"/>
      <c r="M15" s="290"/>
      <c r="N15" s="291"/>
      <c r="O15" s="7"/>
      <c r="P15" s="307"/>
      <c r="Q15" s="308" t="str">
        <f ca="1">IF(M$1021=1,"",IF(P15="","",VLOOKUP(P15,Tabelle!$B$5:$F$7,5,FALSE)))</f>
        <v/>
      </c>
      <c r="R15" s="311" t="str">
        <f ca="1">IF(M$1021=1,"",IF(P15="","",VLOOKUP(P15,Tabelle!$B$5:$G$7,6,FALSE)))</f>
        <v/>
      </c>
      <c r="S15" s="7"/>
      <c r="T15" s="312"/>
      <c r="U15" s="7"/>
      <c r="V15" s="313">
        <f ca="1">IF(AND(D15&lt;&gt;"",B15&lt;&gt;B14),(SUMIF(B$9:B$1008,B15,M$9:M$1008)-SUMIF(B$9:B$1008,B15,N$9:N$1008))+(SUMIF('Sezione INPS'!B$9:B$1008,B15,'Sezione INPS'!N$9:N$1008)-SUMIF('Sezione INPS'!B$9:B$1008,B15,'Sezione INPS'!O$9:O$1008))+(SUMIF('Sezione REGIONI'!B$9:B$1008,B15,'Sezione REGIONI'!K$9:K$1008)-SUMIF('Sezione REGIONI'!B$9:B$1008,B15,'Sezione REGIONI'!L$9:L$1008))+(SUMIF('Sezione IMU e trib. locali'!B$9:B$1008,B15,'Sezione IMU e trib. locali'!M$9:M$1008)-SUMIF('Sezione IMU e trib. locali'!B$9:B$1008,B15,'Sezione IMU e trib. locali'!N$9:N$1008))+(SUMIF('Sezione INAIL'!B$9:B$508,B15,'Sezione INAIL'!L$9:L$508)-SUMIF('Sezione INAIL'!B$9:B$508,B15,'Sezione INAIL'!M$9:M$508))+(SUMIF('Sezione Altri Enti Prev.li'!B$9:B$508,B15,'Sezione Altri Enti Prev.li'!P$9:P$508)-SUMIF('Sezione Altri Enti Prev.li'!B$9:B$508,B15,'Sezione Altri Enti Prev.li'!Q$9:Q$508)),0)</f>
        <v>0</v>
      </c>
      <c r="W15" s="81"/>
      <c r="X15" s="292"/>
      <c r="Y15" s="314"/>
      <c r="Z15" s="315"/>
      <c r="AA15" s="316"/>
      <c r="AB15" s="317"/>
      <c r="AC15" s="7"/>
      <c r="AD15" s="348"/>
      <c r="AE15" s="7"/>
      <c r="AF15" s="17">
        <f ca="1">IF(B15="",0,IF(B15=B14,COUNTIF(B$9:B14,B15)+1,1))</f>
        <v>5</v>
      </c>
      <c r="AG15" s="17">
        <f t="shared" ca="1" si="2"/>
        <v>0</v>
      </c>
      <c r="AH15" s="364" t="str">
        <f t="shared" si="3"/>
        <v/>
      </c>
    </row>
    <row r="16" spans="1:34" ht="16.5" customHeight="1">
      <c r="A16" s="334" t="s">
        <v>106</v>
      </c>
      <c r="B16" s="65" t="str">
        <f t="shared" ca="1" si="1"/>
        <v>-1900</v>
      </c>
      <c r="C16" s="65" t="str">
        <f t="shared" ca="1" si="0"/>
        <v>-1900-6</v>
      </c>
      <c r="D16" s="340"/>
      <c r="E16" s="283"/>
      <c r="F16" s="7"/>
      <c r="G16" s="309"/>
      <c r="H16" s="310"/>
      <c r="I16" s="7"/>
      <c r="J16" s="297"/>
      <c r="K16" s="285"/>
      <c r="L16" s="301"/>
      <c r="M16" s="290"/>
      <c r="N16" s="291"/>
      <c r="O16" s="7"/>
      <c r="P16" s="307"/>
      <c r="Q16" s="308" t="str">
        <f ca="1">IF(M$1021=1,"",IF(P16="","",VLOOKUP(P16,Tabelle!$B$5:$F$7,5,FALSE)))</f>
        <v/>
      </c>
      <c r="R16" s="311" t="str">
        <f ca="1">IF(M$1021=1,"",IF(P16="","",VLOOKUP(P16,Tabelle!$B$5:$G$7,6,FALSE)))</f>
        <v/>
      </c>
      <c r="S16" s="7"/>
      <c r="T16" s="312"/>
      <c r="U16" s="7"/>
      <c r="V16" s="313">
        <f ca="1">IF(AND(D16&lt;&gt;"",B16&lt;&gt;B15),(SUMIF(B$9:B$1008,B16,M$9:M$1008)-SUMIF(B$9:B$1008,B16,N$9:N$1008))+(SUMIF('Sezione INPS'!B$9:B$1008,B16,'Sezione INPS'!N$9:N$1008)-SUMIF('Sezione INPS'!B$9:B$1008,B16,'Sezione INPS'!O$9:O$1008))+(SUMIF('Sezione REGIONI'!B$9:B$1008,B16,'Sezione REGIONI'!K$9:K$1008)-SUMIF('Sezione REGIONI'!B$9:B$1008,B16,'Sezione REGIONI'!L$9:L$1008))+(SUMIF('Sezione IMU e trib. locali'!B$9:B$1008,B16,'Sezione IMU e trib. locali'!M$9:M$1008)-SUMIF('Sezione IMU e trib. locali'!B$9:B$1008,B16,'Sezione IMU e trib. locali'!N$9:N$1008))+(SUMIF('Sezione INAIL'!B$9:B$508,B16,'Sezione INAIL'!L$9:L$508)-SUMIF('Sezione INAIL'!B$9:B$508,B16,'Sezione INAIL'!M$9:M$508))+(SUMIF('Sezione Altri Enti Prev.li'!B$9:B$508,B16,'Sezione Altri Enti Prev.li'!P$9:P$508)-SUMIF('Sezione Altri Enti Prev.li'!B$9:B$508,B16,'Sezione Altri Enti Prev.li'!Q$9:Q$508)),0)</f>
        <v>0</v>
      </c>
      <c r="W16" s="81"/>
      <c r="X16" s="292"/>
      <c r="Y16" s="314"/>
      <c r="Z16" s="315"/>
      <c r="AA16" s="316"/>
      <c r="AB16" s="317"/>
      <c r="AC16" s="7"/>
      <c r="AD16" s="348"/>
      <c r="AE16" s="7"/>
      <c r="AF16" s="17">
        <f ca="1">IF(B16="",0,IF(B16=B15,COUNTIF(B$9:B15,B16)+1,1))</f>
        <v>6</v>
      </c>
      <c r="AG16" s="17">
        <f t="shared" ca="1" si="2"/>
        <v>0</v>
      </c>
      <c r="AH16" s="364" t="str">
        <f t="shared" si="3"/>
        <v/>
      </c>
    </row>
    <row r="17" spans="1:34" ht="16.5" customHeight="1">
      <c r="A17" s="334" t="s">
        <v>107</v>
      </c>
      <c r="B17" s="65" t="str">
        <f t="shared" ca="1" si="1"/>
        <v>-1900</v>
      </c>
      <c r="C17" s="65" t="str">
        <f t="shared" ca="1" si="0"/>
        <v>-1900-7</v>
      </c>
      <c r="D17" s="340"/>
      <c r="E17" s="283"/>
      <c r="F17" s="7"/>
      <c r="G17" s="309"/>
      <c r="H17" s="310"/>
      <c r="I17" s="7"/>
      <c r="J17" s="297"/>
      <c r="K17" s="285"/>
      <c r="L17" s="301"/>
      <c r="M17" s="290"/>
      <c r="N17" s="291"/>
      <c r="O17" s="7"/>
      <c r="P17" s="307"/>
      <c r="Q17" s="308" t="str">
        <f ca="1">IF(M$1021=1,"",IF(P17="","",VLOOKUP(P17,Tabelle!$B$5:$F$7,5,FALSE)))</f>
        <v/>
      </c>
      <c r="R17" s="311" t="str">
        <f ca="1">IF(M$1021=1,"",IF(P17="","",VLOOKUP(P17,Tabelle!$B$5:$G$7,6,FALSE)))</f>
        <v/>
      </c>
      <c r="S17" s="7"/>
      <c r="T17" s="312"/>
      <c r="U17" s="7"/>
      <c r="V17" s="313">
        <f ca="1">IF(AND(D17&lt;&gt;"",B17&lt;&gt;B16),(SUMIF(B$9:B$1008,B17,M$9:M$1008)-SUMIF(B$9:B$1008,B17,N$9:N$1008))+(SUMIF('Sezione INPS'!B$9:B$1008,B17,'Sezione INPS'!N$9:N$1008)-SUMIF('Sezione INPS'!B$9:B$1008,B17,'Sezione INPS'!O$9:O$1008))+(SUMIF('Sezione REGIONI'!B$9:B$1008,B17,'Sezione REGIONI'!K$9:K$1008)-SUMIF('Sezione REGIONI'!B$9:B$1008,B17,'Sezione REGIONI'!L$9:L$1008))+(SUMIF('Sezione IMU e trib. locali'!B$9:B$1008,B17,'Sezione IMU e trib. locali'!M$9:M$1008)-SUMIF('Sezione IMU e trib. locali'!B$9:B$1008,B17,'Sezione IMU e trib. locali'!N$9:N$1008))+(SUMIF('Sezione INAIL'!B$9:B$508,B17,'Sezione INAIL'!L$9:L$508)-SUMIF('Sezione INAIL'!B$9:B$508,B17,'Sezione INAIL'!M$9:M$508))+(SUMIF('Sezione Altri Enti Prev.li'!B$9:B$508,B17,'Sezione Altri Enti Prev.li'!P$9:P$508)-SUMIF('Sezione Altri Enti Prev.li'!B$9:B$508,B17,'Sezione Altri Enti Prev.li'!Q$9:Q$508)),0)</f>
        <v>0</v>
      </c>
      <c r="W17" s="81"/>
      <c r="X17" s="292"/>
      <c r="Y17" s="314"/>
      <c r="Z17" s="315"/>
      <c r="AA17" s="316"/>
      <c r="AB17" s="317"/>
      <c r="AC17" s="7"/>
      <c r="AD17" s="348"/>
      <c r="AE17" s="7"/>
      <c r="AF17" s="17">
        <f ca="1">IF(B17="",0,IF(B17=B16,COUNTIF(B$9:B16,B17)+1,1))</f>
        <v>7</v>
      </c>
      <c r="AG17" s="17">
        <f t="shared" ca="1" si="2"/>
        <v>0</v>
      </c>
      <c r="AH17" s="364" t="str">
        <f t="shared" si="3"/>
        <v/>
      </c>
    </row>
    <row r="18" spans="1:34" ht="16.5" customHeight="1">
      <c r="A18" s="334" t="s">
        <v>294</v>
      </c>
      <c r="B18" s="65" t="str">
        <f t="shared" ca="1" si="1"/>
        <v>-1900</v>
      </c>
      <c r="C18" s="65" t="str">
        <f t="shared" ca="1" si="0"/>
        <v>-1900-8</v>
      </c>
      <c r="D18" s="340"/>
      <c r="E18" s="283"/>
      <c r="F18" s="7"/>
      <c r="G18" s="309"/>
      <c r="H18" s="310"/>
      <c r="I18" s="7"/>
      <c r="J18" s="297"/>
      <c r="K18" s="285"/>
      <c r="L18" s="301"/>
      <c r="M18" s="290"/>
      <c r="N18" s="291"/>
      <c r="O18" s="7"/>
      <c r="P18" s="307"/>
      <c r="Q18" s="308" t="str">
        <f ca="1">IF(M$1021=1,"",IF(P18="","",VLOOKUP(P18,Tabelle!$B$5:$F$7,5,FALSE)))</f>
        <v/>
      </c>
      <c r="R18" s="311" t="str">
        <f ca="1">IF(M$1021=1,"",IF(P18="","",VLOOKUP(P18,Tabelle!$B$5:$G$7,6,FALSE)))</f>
        <v/>
      </c>
      <c r="S18" s="7"/>
      <c r="T18" s="312"/>
      <c r="U18" s="7"/>
      <c r="V18" s="313">
        <f ca="1">IF(AND(D18&lt;&gt;"",B18&lt;&gt;B17),(SUMIF(B$9:B$1008,B18,M$9:M$1008)-SUMIF(B$9:B$1008,B18,N$9:N$1008))+(SUMIF('Sezione INPS'!B$9:B$1008,B18,'Sezione INPS'!N$9:N$1008)-SUMIF('Sezione INPS'!B$9:B$1008,B18,'Sezione INPS'!O$9:O$1008))+(SUMIF('Sezione REGIONI'!B$9:B$1008,B18,'Sezione REGIONI'!K$9:K$1008)-SUMIF('Sezione REGIONI'!B$9:B$1008,B18,'Sezione REGIONI'!L$9:L$1008))+(SUMIF('Sezione IMU e trib. locali'!B$9:B$1008,B18,'Sezione IMU e trib. locali'!M$9:M$1008)-SUMIF('Sezione IMU e trib. locali'!B$9:B$1008,B18,'Sezione IMU e trib. locali'!N$9:N$1008))+(SUMIF('Sezione INAIL'!B$9:B$508,B18,'Sezione INAIL'!L$9:L$508)-SUMIF('Sezione INAIL'!B$9:B$508,B18,'Sezione INAIL'!M$9:M$508))+(SUMIF('Sezione Altri Enti Prev.li'!B$9:B$508,B18,'Sezione Altri Enti Prev.li'!P$9:P$508)-SUMIF('Sezione Altri Enti Prev.li'!B$9:B$508,B18,'Sezione Altri Enti Prev.li'!Q$9:Q$508)),0)</f>
        <v>0</v>
      </c>
      <c r="W18" s="81"/>
      <c r="X18" s="292"/>
      <c r="Y18" s="314"/>
      <c r="Z18" s="315"/>
      <c r="AA18" s="316"/>
      <c r="AB18" s="317"/>
      <c r="AC18" s="7"/>
      <c r="AD18" s="348"/>
      <c r="AE18" s="7"/>
      <c r="AF18" s="17">
        <f ca="1">IF(B18="",0,IF(B18=B17,COUNTIF(B$9:B17,B18)+1,1))</f>
        <v>8</v>
      </c>
      <c r="AG18" s="17">
        <f t="shared" ca="1" si="2"/>
        <v>0</v>
      </c>
      <c r="AH18" s="364" t="str">
        <f t="shared" si="3"/>
        <v/>
      </c>
    </row>
    <row r="19" spans="1:34" ht="16.5" customHeight="1">
      <c r="A19" s="334" t="s">
        <v>295</v>
      </c>
      <c r="B19" s="65" t="str">
        <f t="shared" ca="1" si="1"/>
        <v>-1900</v>
      </c>
      <c r="C19" s="65" t="str">
        <f t="shared" ca="1" si="0"/>
        <v>-1900-9</v>
      </c>
      <c r="D19" s="340"/>
      <c r="E19" s="283"/>
      <c r="F19" s="7"/>
      <c r="G19" s="309"/>
      <c r="H19" s="310"/>
      <c r="I19" s="7"/>
      <c r="J19" s="297"/>
      <c r="K19" s="285"/>
      <c r="L19" s="301"/>
      <c r="M19" s="290"/>
      <c r="N19" s="291"/>
      <c r="O19" s="7"/>
      <c r="P19" s="307"/>
      <c r="Q19" s="308" t="str">
        <f ca="1">IF(M$1021=1,"",IF(P19="","",VLOOKUP(P19,Tabelle!$B$5:$F$7,5,FALSE)))</f>
        <v/>
      </c>
      <c r="R19" s="311" t="str">
        <f ca="1">IF(M$1021=1,"",IF(P19="","",VLOOKUP(P19,Tabelle!$B$5:$G$7,6,FALSE)))</f>
        <v/>
      </c>
      <c r="S19" s="7"/>
      <c r="T19" s="312"/>
      <c r="U19" s="7"/>
      <c r="V19" s="313">
        <f ca="1">IF(AND(D19&lt;&gt;"",B19&lt;&gt;B18),(SUMIF(B$9:B$1008,B19,M$9:M$1008)-SUMIF(B$9:B$1008,B19,N$9:N$1008))+(SUMIF('Sezione INPS'!B$9:B$1008,B19,'Sezione INPS'!N$9:N$1008)-SUMIF('Sezione INPS'!B$9:B$1008,B19,'Sezione INPS'!O$9:O$1008))+(SUMIF('Sezione REGIONI'!B$9:B$1008,B19,'Sezione REGIONI'!K$9:K$1008)-SUMIF('Sezione REGIONI'!B$9:B$1008,B19,'Sezione REGIONI'!L$9:L$1008))+(SUMIF('Sezione IMU e trib. locali'!B$9:B$1008,B19,'Sezione IMU e trib. locali'!M$9:M$1008)-SUMIF('Sezione IMU e trib. locali'!B$9:B$1008,B19,'Sezione IMU e trib. locali'!N$9:N$1008))+(SUMIF('Sezione INAIL'!B$9:B$508,B19,'Sezione INAIL'!L$9:L$508)-SUMIF('Sezione INAIL'!B$9:B$508,B19,'Sezione INAIL'!M$9:M$508))+(SUMIF('Sezione Altri Enti Prev.li'!B$9:B$508,B19,'Sezione Altri Enti Prev.li'!P$9:P$508)-SUMIF('Sezione Altri Enti Prev.li'!B$9:B$508,B19,'Sezione Altri Enti Prev.li'!Q$9:Q$508)),0)</f>
        <v>0</v>
      </c>
      <c r="W19" s="81"/>
      <c r="X19" s="292"/>
      <c r="Y19" s="314"/>
      <c r="Z19" s="315"/>
      <c r="AA19" s="316"/>
      <c r="AB19" s="317"/>
      <c r="AC19" s="7"/>
      <c r="AD19" s="348"/>
      <c r="AE19" s="7"/>
      <c r="AF19" s="17">
        <f ca="1">IF(B19="",0,IF(B19=B18,COUNTIF(B$9:B18,B19)+1,1))</f>
        <v>9</v>
      </c>
      <c r="AG19" s="17">
        <f t="shared" ca="1" si="2"/>
        <v>0</v>
      </c>
      <c r="AH19" s="364" t="str">
        <f t="shared" si="3"/>
        <v/>
      </c>
    </row>
    <row r="20" spans="1:34" ht="16.5" customHeight="1">
      <c r="A20" s="334" t="s">
        <v>296</v>
      </c>
      <c r="B20" s="65" t="str">
        <f t="shared" ca="1" si="1"/>
        <v>-1900</v>
      </c>
      <c r="C20" s="65" t="str">
        <f t="shared" ca="1" si="0"/>
        <v>-1900-10</v>
      </c>
      <c r="D20" s="340"/>
      <c r="E20" s="283"/>
      <c r="F20" s="7"/>
      <c r="G20" s="309"/>
      <c r="H20" s="310"/>
      <c r="I20" s="7"/>
      <c r="J20" s="297"/>
      <c r="K20" s="285"/>
      <c r="L20" s="301"/>
      <c r="M20" s="290"/>
      <c r="N20" s="291"/>
      <c r="O20" s="7"/>
      <c r="P20" s="307"/>
      <c r="Q20" s="308" t="str">
        <f ca="1">IF(M$1021=1,"",IF(P20="","",VLOOKUP(P20,Tabelle!$B$5:$F$7,5,FALSE)))</f>
        <v/>
      </c>
      <c r="R20" s="311" t="str">
        <f ca="1">IF(M$1021=1,"",IF(P20="","",VLOOKUP(P20,Tabelle!$B$5:$G$7,6,FALSE)))</f>
        <v/>
      </c>
      <c r="S20" s="7"/>
      <c r="T20" s="312"/>
      <c r="U20" s="7"/>
      <c r="V20" s="313">
        <f ca="1">IF(AND(D20&lt;&gt;"",B20&lt;&gt;B19),(SUMIF(B$9:B$1008,B20,M$9:M$1008)-SUMIF(B$9:B$1008,B20,N$9:N$1008))+(SUMIF('Sezione INPS'!B$9:B$1008,B20,'Sezione INPS'!N$9:N$1008)-SUMIF('Sezione INPS'!B$9:B$1008,B20,'Sezione INPS'!O$9:O$1008))+(SUMIF('Sezione REGIONI'!B$9:B$1008,B20,'Sezione REGIONI'!K$9:K$1008)-SUMIF('Sezione REGIONI'!B$9:B$1008,B20,'Sezione REGIONI'!L$9:L$1008))+(SUMIF('Sezione IMU e trib. locali'!B$9:B$1008,B20,'Sezione IMU e trib. locali'!M$9:M$1008)-SUMIF('Sezione IMU e trib. locali'!B$9:B$1008,B20,'Sezione IMU e trib. locali'!N$9:N$1008))+(SUMIF('Sezione INAIL'!B$9:B$508,B20,'Sezione INAIL'!L$9:L$508)-SUMIF('Sezione INAIL'!B$9:B$508,B20,'Sezione INAIL'!M$9:M$508))+(SUMIF('Sezione Altri Enti Prev.li'!B$9:B$508,B20,'Sezione Altri Enti Prev.li'!P$9:P$508)-SUMIF('Sezione Altri Enti Prev.li'!B$9:B$508,B20,'Sezione Altri Enti Prev.li'!Q$9:Q$508)),0)</f>
        <v>0</v>
      </c>
      <c r="W20" s="81"/>
      <c r="X20" s="292"/>
      <c r="Y20" s="314"/>
      <c r="Z20" s="315"/>
      <c r="AA20" s="316"/>
      <c r="AB20" s="317"/>
      <c r="AC20" s="7"/>
      <c r="AD20" s="348"/>
      <c r="AE20" s="7"/>
      <c r="AF20" s="17">
        <f ca="1">IF(B20="",0,IF(B20=B19,COUNTIF(B$9:B19,B20)+1,1))</f>
        <v>10</v>
      </c>
      <c r="AG20" s="17">
        <f t="shared" ca="1" si="2"/>
        <v>0</v>
      </c>
      <c r="AH20" s="364" t="str">
        <f t="shared" si="3"/>
        <v/>
      </c>
    </row>
    <row r="21" spans="1:34" ht="16.5" customHeight="1">
      <c r="A21" s="334" t="s">
        <v>297</v>
      </c>
      <c r="B21" s="65" t="str">
        <f t="shared" ca="1" si="1"/>
        <v>-1900</v>
      </c>
      <c r="C21" s="65" t="str">
        <f t="shared" ca="1" si="0"/>
        <v>-1900-11</v>
      </c>
      <c r="D21" s="340"/>
      <c r="E21" s="283"/>
      <c r="F21" s="7"/>
      <c r="G21" s="309"/>
      <c r="H21" s="310"/>
      <c r="I21" s="7"/>
      <c r="J21" s="297"/>
      <c r="K21" s="285"/>
      <c r="L21" s="301"/>
      <c r="M21" s="290"/>
      <c r="N21" s="291"/>
      <c r="O21" s="7"/>
      <c r="P21" s="307"/>
      <c r="Q21" s="308" t="str">
        <f ca="1">IF(M$1021=1,"",IF(P21="","",VLOOKUP(P21,Tabelle!$B$5:$F$7,5,FALSE)))</f>
        <v/>
      </c>
      <c r="R21" s="311" t="str">
        <f ca="1">IF(M$1021=1,"",IF(P21="","",VLOOKUP(P21,Tabelle!$B$5:$G$7,6,FALSE)))</f>
        <v/>
      </c>
      <c r="S21" s="7"/>
      <c r="T21" s="312"/>
      <c r="U21" s="7"/>
      <c r="V21" s="313">
        <f ca="1">IF(AND(D21&lt;&gt;"",B21&lt;&gt;B20),(SUMIF(B$9:B$1008,B21,M$9:M$1008)-SUMIF(B$9:B$1008,B21,N$9:N$1008))+(SUMIF('Sezione INPS'!B$9:B$1008,B21,'Sezione INPS'!N$9:N$1008)-SUMIF('Sezione INPS'!B$9:B$1008,B21,'Sezione INPS'!O$9:O$1008))+(SUMIF('Sezione REGIONI'!B$9:B$1008,B21,'Sezione REGIONI'!K$9:K$1008)-SUMIF('Sezione REGIONI'!B$9:B$1008,B21,'Sezione REGIONI'!L$9:L$1008))+(SUMIF('Sezione IMU e trib. locali'!B$9:B$1008,B21,'Sezione IMU e trib. locali'!M$9:M$1008)-SUMIF('Sezione IMU e trib. locali'!B$9:B$1008,B21,'Sezione IMU e trib. locali'!N$9:N$1008))+(SUMIF('Sezione INAIL'!B$9:B$508,B21,'Sezione INAIL'!L$9:L$508)-SUMIF('Sezione INAIL'!B$9:B$508,B21,'Sezione INAIL'!M$9:M$508))+(SUMIF('Sezione Altri Enti Prev.li'!B$9:B$508,B21,'Sezione Altri Enti Prev.li'!P$9:P$508)-SUMIF('Sezione Altri Enti Prev.li'!B$9:B$508,B21,'Sezione Altri Enti Prev.li'!Q$9:Q$508)),0)</f>
        <v>0</v>
      </c>
      <c r="W21" s="81"/>
      <c r="X21" s="292"/>
      <c r="Y21" s="314"/>
      <c r="Z21" s="315"/>
      <c r="AA21" s="316"/>
      <c r="AB21" s="317"/>
      <c r="AC21" s="7"/>
      <c r="AD21" s="348"/>
      <c r="AE21" s="7"/>
      <c r="AF21" s="17">
        <f ca="1">IF(B21="",0,IF(B21=B20,COUNTIF(B$9:B20,B21)+1,1))</f>
        <v>11</v>
      </c>
      <c r="AG21" s="17">
        <f t="shared" ca="1" si="2"/>
        <v>0</v>
      </c>
      <c r="AH21" s="364" t="str">
        <f t="shared" si="3"/>
        <v/>
      </c>
    </row>
    <row r="22" spans="1:34" ht="16.5" customHeight="1">
      <c r="A22" s="334" t="s">
        <v>298</v>
      </c>
      <c r="B22" s="65" t="str">
        <f t="shared" ca="1" si="1"/>
        <v>-1900</v>
      </c>
      <c r="C22" s="65" t="str">
        <f t="shared" ca="1" si="0"/>
        <v>-1900-12</v>
      </c>
      <c r="D22" s="340"/>
      <c r="E22" s="283"/>
      <c r="F22" s="7"/>
      <c r="G22" s="309"/>
      <c r="H22" s="310"/>
      <c r="I22" s="7"/>
      <c r="J22" s="297"/>
      <c r="K22" s="285"/>
      <c r="L22" s="301"/>
      <c r="M22" s="290"/>
      <c r="N22" s="291"/>
      <c r="O22" s="7"/>
      <c r="P22" s="307"/>
      <c r="Q22" s="308" t="str">
        <f ca="1">IF(M$1021=1,"",IF(P22="","",VLOOKUP(P22,Tabelle!$B$5:$F$7,5,FALSE)))</f>
        <v/>
      </c>
      <c r="R22" s="311" t="str">
        <f ca="1">IF(M$1021=1,"",IF(P22="","",VLOOKUP(P22,Tabelle!$B$5:$G$7,6,FALSE)))</f>
        <v/>
      </c>
      <c r="S22" s="7"/>
      <c r="T22" s="312"/>
      <c r="U22" s="7"/>
      <c r="V22" s="313">
        <f ca="1">IF(AND(D22&lt;&gt;"",B22&lt;&gt;B21),(SUMIF(B$9:B$1008,B22,M$9:M$1008)-SUMIF(B$9:B$1008,B22,N$9:N$1008))+(SUMIF('Sezione INPS'!B$9:B$1008,B22,'Sezione INPS'!N$9:N$1008)-SUMIF('Sezione INPS'!B$9:B$1008,B22,'Sezione INPS'!O$9:O$1008))+(SUMIF('Sezione REGIONI'!B$9:B$1008,B22,'Sezione REGIONI'!K$9:K$1008)-SUMIF('Sezione REGIONI'!B$9:B$1008,B22,'Sezione REGIONI'!L$9:L$1008))+(SUMIF('Sezione IMU e trib. locali'!B$9:B$1008,B22,'Sezione IMU e trib. locali'!M$9:M$1008)-SUMIF('Sezione IMU e trib. locali'!B$9:B$1008,B22,'Sezione IMU e trib. locali'!N$9:N$1008))+(SUMIF('Sezione INAIL'!B$9:B$508,B22,'Sezione INAIL'!L$9:L$508)-SUMIF('Sezione INAIL'!B$9:B$508,B22,'Sezione INAIL'!M$9:M$508))+(SUMIF('Sezione Altri Enti Prev.li'!B$9:B$508,B22,'Sezione Altri Enti Prev.li'!P$9:P$508)-SUMIF('Sezione Altri Enti Prev.li'!B$9:B$508,B22,'Sezione Altri Enti Prev.li'!Q$9:Q$508)),0)</f>
        <v>0</v>
      </c>
      <c r="W22" s="81"/>
      <c r="X22" s="292"/>
      <c r="Y22" s="314"/>
      <c r="Z22" s="315"/>
      <c r="AA22" s="316"/>
      <c r="AB22" s="317"/>
      <c r="AC22" s="7"/>
      <c r="AD22" s="348"/>
      <c r="AE22" s="7"/>
      <c r="AF22" s="17">
        <f ca="1">IF(B22="",0,IF(B22=B21,COUNTIF(B$9:B21,B22)+1,1))</f>
        <v>12</v>
      </c>
      <c r="AG22" s="17">
        <f t="shared" ca="1" si="2"/>
        <v>0</v>
      </c>
      <c r="AH22" s="364" t="str">
        <f t="shared" si="3"/>
        <v/>
      </c>
    </row>
    <row r="23" spans="1:34" ht="16.5" customHeight="1">
      <c r="A23" s="334" t="s">
        <v>299</v>
      </c>
      <c r="B23" s="65" t="str">
        <f t="shared" ca="1" si="1"/>
        <v>-1900</v>
      </c>
      <c r="C23" s="65" t="str">
        <f t="shared" ca="1" si="0"/>
        <v>-1900-13</v>
      </c>
      <c r="D23" s="340"/>
      <c r="E23" s="283"/>
      <c r="F23" s="7"/>
      <c r="G23" s="309"/>
      <c r="H23" s="310"/>
      <c r="I23" s="7"/>
      <c r="J23" s="297"/>
      <c r="K23" s="285"/>
      <c r="L23" s="301"/>
      <c r="M23" s="290"/>
      <c r="N23" s="291"/>
      <c r="O23" s="7"/>
      <c r="P23" s="307"/>
      <c r="Q23" s="308" t="str">
        <f ca="1">IF(M$1021=1,"",IF(P23="","",VLOOKUP(P23,Tabelle!$B$5:$F$7,5,FALSE)))</f>
        <v/>
      </c>
      <c r="R23" s="311" t="str">
        <f ca="1">IF(M$1021=1,"",IF(P23="","",VLOOKUP(P23,Tabelle!$B$5:$G$7,6,FALSE)))</f>
        <v/>
      </c>
      <c r="S23" s="7"/>
      <c r="T23" s="312"/>
      <c r="U23" s="7"/>
      <c r="V23" s="313">
        <f ca="1">IF(AND(D23&lt;&gt;"",B23&lt;&gt;B22),(SUMIF(B$9:B$1008,B23,M$9:M$1008)-SUMIF(B$9:B$1008,B23,N$9:N$1008))+(SUMIF('Sezione INPS'!B$9:B$1008,B23,'Sezione INPS'!N$9:N$1008)-SUMIF('Sezione INPS'!B$9:B$1008,B23,'Sezione INPS'!O$9:O$1008))+(SUMIF('Sezione REGIONI'!B$9:B$1008,B23,'Sezione REGIONI'!K$9:K$1008)-SUMIF('Sezione REGIONI'!B$9:B$1008,B23,'Sezione REGIONI'!L$9:L$1008))+(SUMIF('Sezione IMU e trib. locali'!B$9:B$1008,B23,'Sezione IMU e trib. locali'!M$9:M$1008)-SUMIF('Sezione IMU e trib. locali'!B$9:B$1008,B23,'Sezione IMU e trib. locali'!N$9:N$1008))+(SUMIF('Sezione INAIL'!B$9:B$508,B23,'Sezione INAIL'!L$9:L$508)-SUMIF('Sezione INAIL'!B$9:B$508,B23,'Sezione INAIL'!M$9:M$508))+(SUMIF('Sezione Altri Enti Prev.li'!B$9:B$508,B23,'Sezione Altri Enti Prev.li'!P$9:P$508)-SUMIF('Sezione Altri Enti Prev.li'!B$9:B$508,B23,'Sezione Altri Enti Prev.li'!Q$9:Q$508)),0)</f>
        <v>0</v>
      </c>
      <c r="W23" s="81"/>
      <c r="X23" s="292"/>
      <c r="Y23" s="314"/>
      <c r="Z23" s="315"/>
      <c r="AA23" s="316"/>
      <c r="AB23" s="317"/>
      <c r="AC23" s="7"/>
      <c r="AD23" s="348"/>
      <c r="AE23" s="7"/>
      <c r="AF23" s="17">
        <f ca="1">IF(B23="",0,IF(B23=B22,COUNTIF(B$9:B22,B23)+1,1))</f>
        <v>13</v>
      </c>
      <c r="AG23" s="17">
        <f t="shared" ca="1" si="2"/>
        <v>0</v>
      </c>
      <c r="AH23" s="364" t="str">
        <f t="shared" si="3"/>
        <v/>
      </c>
    </row>
    <row r="24" spans="1:34" ht="16.5" customHeight="1">
      <c r="A24" s="334" t="s">
        <v>300</v>
      </c>
      <c r="B24" s="65" t="str">
        <f t="shared" ca="1" si="1"/>
        <v>-1900</v>
      </c>
      <c r="C24" s="65" t="str">
        <f t="shared" ca="1" si="0"/>
        <v>-1900-14</v>
      </c>
      <c r="D24" s="340"/>
      <c r="E24" s="283"/>
      <c r="F24" s="7"/>
      <c r="G24" s="309"/>
      <c r="H24" s="310"/>
      <c r="I24" s="7"/>
      <c r="J24" s="297"/>
      <c r="K24" s="285"/>
      <c r="L24" s="301"/>
      <c r="M24" s="290"/>
      <c r="N24" s="291"/>
      <c r="O24" s="7"/>
      <c r="P24" s="307"/>
      <c r="Q24" s="308" t="str">
        <f ca="1">IF(M$1021=1,"",IF(P24="","",VLOOKUP(P24,Tabelle!$B$5:$F$7,5,FALSE)))</f>
        <v/>
      </c>
      <c r="R24" s="311" t="str">
        <f ca="1">IF(M$1021=1,"",IF(P24="","",VLOOKUP(P24,Tabelle!$B$5:$G$7,6,FALSE)))</f>
        <v/>
      </c>
      <c r="S24" s="7"/>
      <c r="T24" s="312"/>
      <c r="U24" s="7"/>
      <c r="V24" s="313">
        <f ca="1">IF(AND(D24&lt;&gt;"",B24&lt;&gt;B23),(SUMIF(B$9:B$1008,B24,M$9:M$1008)-SUMIF(B$9:B$1008,B24,N$9:N$1008))+(SUMIF('Sezione INPS'!B$9:B$1008,B24,'Sezione INPS'!N$9:N$1008)-SUMIF('Sezione INPS'!B$9:B$1008,B24,'Sezione INPS'!O$9:O$1008))+(SUMIF('Sezione REGIONI'!B$9:B$1008,B24,'Sezione REGIONI'!K$9:K$1008)-SUMIF('Sezione REGIONI'!B$9:B$1008,B24,'Sezione REGIONI'!L$9:L$1008))+(SUMIF('Sezione IMU e trib. locali'!B$9:B$1008,B24,'Sezione IMU e trib. locali'!M$9:M$1008)-SUMIF('Sezione IMU e trib. locali'!B$9:B$1008,B24,'Sezione IMU e trib. locali'!N$9:N$1008))+(SUMIF('Sezione INAIL'!B$9:B$508,B24,'Sezione INAIL'!L$9:L$508)-SUMIF('Sezione INAIL'!B$9:B$508,B24,'Sezione INAIL'!M$9:M$508))+(SUMIF('Sezione Altri Enti Prev.li'!B$9:B$508,B24,'Sezione Altri Enti Prev.li'!P$9:P$508)-SUMIF('Sezione Altri Enti Prev.li'!B$9:B$508,B24,'Sezione Altri Enti Prev.li'!Q$9:Q$508)),0)</f>
        <v>0</v>
      </c>
      <c r="W24" s="81"/>
      <c r="X24" s="292"/>
      <c r="Y24" s="314"/>
      <c r="Z24" s="315"/>
      <c r="AA24" s="316"/>
      <c r="AB24" s="317"/>
      <c r="AC24" s="7"/>
      <c r="AD24" s="348"/>
      <c r="AE24" s="7"/>
      <c r="AF24" s="17">
        <f ca="1">IF(B24="",0,IF(B24=B23,COUNTIF(B$9:B23,B24)+1,1))</f>
        <v>14</v>
      </c>
      <c r="AG24" s="17">
        <f t="shared" ca="1" si="2"/>
        <v>0</v>
      </c>
      <c r="AH24" s="364" t="str">
        <f t="shared" si="3"/>
        <v/>
      </c>
    </row>
    <row r="25" spans="1:34" ht="16.5" customHeight="1">
      <c r="A25" s="334" t="s">
        <v>301</v>
      </c>
      <c r="B25" s="65" t="str">
        <f t="shared" ca="1" si="1"/>
        <v>-1900</v>
      </c>
      <c r="C25" s="65" t="str">
        <f t="shared" ca="1" si="0"/>
        <v>-1900-15</v>
      </c>
      <c r="D25" s="340"/>
      <c r="E25" s="283"/>
      <c r="F25" s="7"/>
      <c r="G25" s="309"/>
      <c r="H25" s="310"/>
      <c r="I25" s="7"/>
      <c r="J25" s="297"/>
      <c r="K25" s="285"/>
      <c r="L25" s="301"/>
      <c r="M25" s="290"/>
      <c r="N25" s="291"/>
      <c r="O25" s="7"/>
      <c r="P25" s="307"/>
      <c r="Q25" s="308" t="str">
        <f ca="1">IF(M$1021=1,"",IF(P25="","",VLOOKUP(P25,Tabelle!$B$5:$F$7,5,FALSE)))</f>
        <v/>
      </c>
      <c r="R25" s="311" t="str">
        <f ca="1">IF(M$1021=1,"",IF(P25="","",VLOOKUP(P25,Tabelle!$B$5:$G$7,6,FALSE)))</f>
        <v/>
      </c>
      <c r="S25" s="7"/>
      <c r="T25" s="312"/>
      <c r="U25" s="7"/>
      <c r="V25" s="313">
        <f ca="1">IF(AND(D25&lt;&gt;"",B25&lt;&gt;B24),(SUMIF(B$9:B$1008,B25,M$9:M$1008)-SUMIF(B$9:B$1008,B25,N$9:N$1008))+(SUMIF('Sezione INPS'!B$9:B$1008,B25,'Sezione INPS'!N$9:N$1008)-SUMIF('Sezione INPS'!B$9:B$1008,B25,'Sezione INPS'!O$9:O$1008))+(SUMIF('Sezione REGIONI'!B$9:B$1008,B25,'Sezione REGIONI'!K$9:K$1008)-SUMIF('Sezione REGIONI'!B$9:B$1008,B25,'Sezione REGIONI'!L$9:L$1008))+(SUMIF('Sezione IMU e trib. locali'!B$9:B$1008,B25,'Sezione IMU e trib. locali'!M$9:M$1008)-SUMIF('Sezione IMU e trib. locali'!B$9:B$1008,B25,'Sezione IMU e trib. locali'!N$9:N$1008))+(SUMIF('Sezione INAIL'!B$9:B$508,B25,'Sezione INAIL'!L$9:L$508)-SUMIF('Sezione INAIL'!B$9:B$508,B25,'Sezione INAIL'!M$9:M$508))+(SUMIF('Sezione Altri Enti Prev.li'!B$9:B$508,B25,'Sezione Altri Enti Prev.li'!P$9:P$508)-SUMIF('Sezione Altri Enti Prev.li'!B$9:B$508,B25,'Sezione Altri Enti Prev.li'!Q$9:Q$508)),0)</f>
        <v>0</v>
      </c>
      <c r="W25" s="81"/>
      <c r="X25" s="292"/>
      <c r="Y25" s="314"/>
      <c r="Z25" s="315"/>
      <c r="AA25" s="316"/>
      <c r="AB25" s="317"/>
      <c r="AC25" s="7"/>
      <c r="AD25" s="348"/>
      <c r="AE25" s="7"/>
      <c r="AF25" s="17">
        <f ca="1">IF(B25="",0,IF(B25=B24,COUNTIF(B$9:B24,B25)+1,1))</f>
        <v>15</v>
      </c>
      <c r="AG25" s="17">
        <f t="shared" ca="1" si="2"/>
        <v>0</v>
      </c>
      <c r="AH25" s="364" t="str">
        <f t="shared" si="3"/>
        <v/>
      </c>
    </row>
    <row r="26" spans="1:34" ht="16.5" customHeight="1">
      <c r="A26" s="334" t="s">
        <v>302</v>
      </c>
      <c r="B26" s="65" t="str">
        <f t="shared" ca="1" si="1"/>
        <v>-1900</v>
      </c>
      <c r="C26" s="65" t="str">
        <f t="shared" ca="1" si="0"/>
        <v>-1900-16</v>
      </c>
      <c r="D26" s="340"/>
      <c r="E26" s="283"/>
      <c r="F26" s="7"/>
      <c r="G26" s="309"/>
      <c r="H26" s="310"/>
      <c r="I26" s="7"/>
      <c r="J26" s="297"/>
      <c r="K26" s="285"/>
      <c r="L26" s="301"/>
      <c r="M26" s="290"/>
      <c r="N26" s="291"/>
      <c r="O26" s="7"/>
      <c r="P26" s="307"/>
      <c r="Q26" s="308" t="str">
        <f ca="1">IF(M$1021=1,"",IF(P26="","",VLOOKUP(P26,Tabelle!$B$5:$F$7,5,FALSE)))</f>
        <v/>
      </c>
      <c r="R26" s="311" t="str">
        <f ca="1">IF(M$1021=1,"",IF(P26="","",VLOOKUP(P26,Tabelle!$B$5:$G$7,6,FALSE)))</f>
        <v/>
      </c>
      <c r="S26" s="7"/>
      <c r="T26" s="312"/>
      <c r="U26" s="7"/>
      <c r="V26" s="313">
        <f ca="1">IF(AND(D26&lt;&gt;"",B26&lt;&gt;B25),(SUMIF(B$9:B$1008,B26,M$9:M$1008)-SUMIF(B$9:B$1008,B26,N$9:N$1008))+(SUMIF('Sezione INPS'!B$9:B$1008,B26,'Sezione INPS'!N$9:N$1008)-SUMIF('Sezione INPS'!B$9:B$1008,B26,'Sezione INPS'!O$9:O$1008))+(SUMIF('Sezione REGIONI'!B$9:B$1008,B26,'Sezione REGIONI'!K$9:K$1008)-SUMIF('Sezione REGIONI'!B$9:B$1008,B26,'Sezione REGIONI'!L$9:L$1008))+(SUMIF('Sezione IMU e trib. locali'!B$9:B$1008,B26,'Sezione IMU e trib. locali'!M$9:M$1008)-SUMIF('Sezione IMU e trib. locali'!B$9:B$1008,B26,'Sezione IMU e trib. locali'!N$9:N$1008))+(SUMIF('Sezione INAIL'!B$9:B$508,B26,'Sezione INAIL'!L$9:L$508)-SUMIF('Sezione INAIL'!B$9:B$508,B26,'Sezione INAIL'!M$9:M$508))+(SUMIF('Sezione Altri Enti Prev.li'!B$9:B$508,B26,'Sezione Altri Enti Prev.li'!P$9:P$508)-SUMIF('Sezione Altri Enti Prev.li'!B$9:B$508,B26,'Sezione Altri Enti Prev.li'!Q$9:Q$508)),0)</f>
        <v>0</v>
      </c>
      <c r="W26" s="81"/>
      <c r="X26" s="292"/>
      <c r="Y26" s="314"/>
      <c r="Z26" s="315"/>
      <c r="AA26" s="316"/>
      <c r="AB26" s="317"/>
      <c r="AC26" s="7"/>
      <c r="AD26" s="348"/>
      <c r="AE26" s="7"/>
      <c r="AF26" s="17">
        <f ca="1">IF(B26="",0,IF(B26=B25,COUNTIF(B$9:B25,B26)+1,1))</f>
        <v>16</v>
      </c>
      <c r="AG26" s="17">
        <f t="shared" ca="1" si="2"/>
        <v>0</v>
      </c>
      <c r="AH26" s="364" t="str">
        <f t="shared" si="3"/>
        <v/>
      </c>
    </row>
    <row r="27" spans="1:34" ht="16.5" customHeight="1">
      <c r="A27" s="334" t="s">
        <v>303</v>
      </c>
      <c r="B27" s="65" t="str">
        <f t="shared" ca="1" si="1"/>
        <v>-1900</v>
      </c>
      <c r="C27" s="65" t="str">
        <f t="shared" ca="1" si="0"/>
        <v>-1900-17</v>
      </c>
      <c r="D27" s="340"/>
      <c r="E27" s="283"/>
      <c r="F27" s="7"/>
      <c r="G27" s="309"/>
      <c r="H27" s="310"/>
      <c r="I27" s="7"/>
      <c r="J27" s="297"/>
      <c r="K27" s="285"/>
      <c r="L27" s="301"/>
      <c r="M27" s="290"/>
      <c r="N27" s="291"/>
      <c r="O27" s="7"/>
      <c r="P27" s="307"/>
      <c r="Q27" s="308" t="str">
        <f ca="1">IF(M$1021=1,"",IF(P27="","",VLOOKUP(P27,Tabelle!$B$5:$F$7,5,FALSE)))</f>
        <v/>
      </c>
      <c r="R27" s="311" t="str">
        <f ca="1">IF(M$1021=1,"",IF(P27="","",VLOOKUP(P27,Tabelle!$B$5:$G$7,6,FALSE)))</f>
        <v/>
      </c>
      <c r="S27" s="7"/>
      <c r="T27" s="312"/>
      <c r="U27" s="7"/>
      <c r="V27" s="313">
        <f ca="1">IF(AND(D27&lt;&gt;"",B27&lt;&gt;B26),(SUMIF(B$9:B$1008,B27,M$9:M$1008)-SUMIF(B$9:B$1008,B27,N$9:N$1008))+(SUMIF('Sezione INPS'!B$9:B$1008,B27,'Sezione INPS'!N$9:N$1008)-SUMIF('Sezione INPS'!B$9:B$1008,B27,'Sezione INPS'!O$9:O$1008))+(SUMIF('Sezione REGIONI'!B$9:B$1008,B27,'Sezione REGIONI'!K$9:K$1008)-SUMIF('Sezione REGIONI'!B$9:B$1008,B27,'Sezione REGIONI'!L$9:L$1008))+(SUMIF('Sezione IMU e trib. locali'!B$9:B$1008,B27,'Sezione IMU e trib. locali'!M$9:M$1008)-SUMIF('Sezione IMU e trib. locali'!B$9:B$1008,B27,'Sezione IMU e trib. locali'!N$9:N$1008))+(SUMIF('Sezione INAIL'!B$9:B$508,B27,'Sezione INAIL'!L$9:L$508)-SUMIF('Sezione INAIL'!B$9:B$508,B27,'Sezione INAIL'!M$9:M$508))+(SUMIF('Sezione Altri Enti Prev.li'!B$9:B$508,B27,'Sezione Altri Enti Prev.li'!P$9:P$508)-SUMIF('Sezione Altri Enti Prev.li'!B$9:B$508,B27,'Sezione Altri Enti Prev.li'!Q$9:Q$508)),0)</f>
        <v>0</v>
      </c>
      <c r="W27" s="81"/>
      <c r="X27" s="292"/>
      <c r="Y27" s="314"/>
      <c r="Z27" s="315"/>
      <c r="AA27" s="316"/>
      <c r="AB27" s="317"/>
      <c r="AC27" s="7"/>
      <c r="AD27" s="348"/>
      <c r="AE27" s="7"/>
      <c r="AF27" s="17">
        <f ca="1">IF(B27="",0,IF(B27=B26,COUNTIF(B$9:B26,B27)+1,1))</f>
        <v>17</v>
      </c>
      <c r="AG27" s="17">
        <f t="shared" ca="1" si="2"/>
        <v>0</v>
      </c>
      <c r="AH27" s="364" t="str">
        <f t="shared" si="3"/>
        <v/>
      </c>
    </row>
    <row r="28" spans="1:34" ht="16.5" customHeight="1">
      <c r="A28" s="334" t="s">
        <v>304</v>
      </c>
      <c r="B28" s="65" t="str">
        <f t="shared" ca="1" si="1"/>
        <v>-1900</v>
      </c>
      <c r="C28" s="65" t="str">
        <f t="shared" ca="1" si="0"/>
        <v>-1900-18</v>
      </c>
      <c r="D28" s="340"/>
      <c r="E28" s="283"/>
      <c r="F28" s="7"/>
      <c r="G28" s="309"/>
      <c r="H28" s="310"/>
      <c r="I28" s="7"/>
      <c r="J28" s="297"/>
      <c r="K28" s="285"/>
      <c r="L28" s="301"/>
      <c r="M28" s="290"/>
      <c r="N28" s="291"/>
      <c r="O28" s="7"/>
      <c r="P28" s="307"/>
      <c r="Q28" s="308" t="str">
        <f ca="1">IF(M$1021=1,"",IF(P28="","",VLOOKUP(P28,Tabelle!$B$5:$F$7,5,FALSE)))</f>
        <v/>
      </c>
      <c r="R28" s="311" t="str">
        <f ca="1">IF(M$1021=1,"",IF(P28="","",VLOOKUP(P28,Tabelle!$B$5:$G$7,6,FALSE)))</f>
        <v/>
      </c>
      <c r="S28" s="7"/>
      <c r="T28" s="312"/>
      <c r="U28" s="7"/>
      <c r="V28" s="313">
        <f ca="1">IF(AND(D28&lt;&gt;"",B28&lt;&gt;B27),(SUMIF(B$9:B$1008,B28,M$9:M$1008)-SUMIF(B$9:B$1008,B28,N$9:N$1008))+(SUMIF('Sezione INPS'!B$9:B$1008,B28,'Sezione INPS'!N$9:N$1008)-SUMIF('Sezione INPS'!B$9:B$1008,B28,'Sezione INPS'!O$9:O$1008))+(SUMIF('Sezione REGIONI'!B$9:B$1008,B28,'Sezione REGIONI'!K$9:K$1008)-SUMIF('Sezione REGIONI'!B$9:B$1008,B28,'Sezione REGIONI'!L$9:L$1008))+(SUMIF('Sezione IMU e trib. locali'!B$9:B$1008,B28,'Sezione IMU e trib. locali'!M$9:M$1008)-SUMIF('Sezione IMU e trib. locali'!B$9:B$1008,B28,'Sezione IMU e trib. locali'!N$9:N$1008))+(SUMIF('Sezione INAIL'!B$9:B$508,B28,'Sezione INAIL'!L$9:L$508)-SUMIF('Sezione INAIL'!B$9:B$508,B28,'Sezione INAIL'!M$9:M$508))+(SUMIF('Sezione Altri Enti Prev.li'!B$9:B$508,B28,'Sezione Altri Enti Prev.li'!P$9:P$508)-SUMIF('Sezione Altri Enti Prev.li'!B$9:B$508,B28,'Sezione Altri Enti Prev.li'!Q$9:Q$508)),0)</f>
        <v>0</v>
      </c>
      <c r="W28" s="81"/>
      <c r="X28" s="292"/>
      <c r="Y28" s="314"/>
      <c r="Z28" s="315"/>
      <c r="AA28" s="316"/>
      <c r="AB28" s="317"/>
      <c r="AC28" s="7"/>
      <c r="AD28" s="348"/>
      <c r="AE28" s="7"/>
      <c r="AF28" s="17">
        <f ca="1">IF(B28="",0,IF(B28=B27,COUNTIF(B$9:B27,B28)+1,1))</f>
        <v>18</v>
      </c>
      <c r="AG28" s="17">
        <f t="shared" ca="1" si="2"/>
        <v>0</v>
      </c>
      <c r="AH28" s="364" t="str">
        <f t="shared" si="3"/>
        <v/>
      </c>
    </row>
    <row r="29" spans="1:34" ht="16.5" customHeight="1">
      <c r="A29" s="334" t="s">
        <v>305</v>
      </c>
      <c r="B29" s="65" t="str">
        <f t="shared" ca="1" si="1"/>
        <v>-1900</v>
      </c>
      <c r="C29" s="65" t="str">
        <f t="shared" ca="1" si="0"/>
        <v>-1900-19</v>
      </c>
      <c r="D29" s="340"/>
      <c r="E29" s="283"/>
      <c r="F29" s="7"/>
      <c r="G29" s="309"/>
      <c r="H29" s="310"/>
      <c r="I29" s="7"/>
      <c r="J29" s="297"/>
      <c r="K29" s="285"/>
      <c r="L29" s="301"/>
      <c r="M29" s="290"/>
      <c r="N29" s="291"/>
      <c r="O29" s="7"/>
      <c r="P29" s="307"/>
      <c r="Q29" s="308" t="str">
        <f ca="1">IF(M$1021=1,"",IF(P29="","",VLOOKUP(P29,Tabelle!$B$5:$F$7,5,FALSE)))</f>
        <v/>
      </c>
      <c r="R29" s="311" t="str">
        <f ca="1">IF(M$1021=1,"",IF(P29="","",VLOOKUP(P29,Tabelle!$B$5:$G$7,6,FALSE)))</f>
        <v/>
      </c>
      <c r="S29" s="7"/>
      <c r="T29" s="312"/>
      <c r="U29" s="7"/>
      <c r="V29" s="313">
        <f ca="1">IF(AND(D29&lt;&gt;"",B29&lt;&gt;B28),(SUMIF(B$9:B$1008,B29,M$9:M$1008)-SUMIF(B$9:B$1008,B29,N$9:N$1008))+(SUMIF('Sezione INPS'!B$9:B$1008,B29,'Sezione INPS'!N$9:N$1008)-SUMIF('Sezione INPS'!B$9:B$1008,B29,'Sezione INPS'!O$9:O$1008))+(SUMIF('Sezione REGIONI'!B$9:B$1008,B29,'Sezione REGIONI'!K$9:K$1008)-SUMIF('Sezione REGIONI'!B$9:B$1008,B29,'Sezione REGIONI'!L$9:L$1008))+(SUMIF('Sezione IMU e trib. locali'!B$9:B$1008,B29,'Sezione IMU e trib. locali'!M$9:M$1008)-SUMIF('Sezione IMU e trib. locali'!B$9:B$1008,B29,'Sezione IMU e trib. locali'!N$9:N$1008))+(SUMIF('Sezione INAIL'!B$9:B$508,B29,'Sezione INAIL'!L$9:L$508)-SUMIF('Sezione INAIL'!B$9:B$508,B29,'Sezione INAIL'!M$9:M$508))+(SUMIF('Sezione Altri Enti Prev.li'!B$9:B$508,B29,'Sezione Altri Enti Prev.li'!P$9:P$508)-SUMIF('Sezione Altri Enti Prev.li'!B$9:B$508,B29,'Sezione Altri Enti Prev.li'!Q$9:Q$508)),0)</f>
        <v>0</v>
      </c>
      <c r="W29" s="81"/>
      <c r="X29" s="292"/>
      <c r="Y29" s="314"/>
      <c r="Z29" s="315"/>
      <c r="AA29" s="316"/>
      <c r="AB29" s="317"/>
      <c r="AC29" s="7"/>
      <c r="AD29" s="348"/>
      <c r="AE29" s="7"/>
      <c r="AF29" s="17">
        <f ca="1">IF(B29="",0,IF(B29=B28,COUNTIF(B$9:B28,B29)+1,1))</f>
        <v>19</v>
      </c>
      <c r="AG29" s="17">
        <f t="shared" ca="1" si="2"/>
        <v>0</v>
      </c>
      <c r="AH29" s="364" t="str">
        <f t="shared" si="3"/>
        <v/>
      </c>
    </row>
    <row r="30" spans="1:34" ht="16.5" customHeight="1">
      <c r="A30" s="334" t="s">
        <v>306</v>
      </c>
      <c r="B30" s="65" t="str">
        <f t="shared" ca="1" si="1"/>
        <v>-1900</v>
      </c>
      <c r="C30" s="65" t="str">
        <f t="shared" ca="1" si="0"/>
        <v>-1900-20</v>
      </c>
      <c r="D30" s="340"/>
      <c r="E30" s="283"/>
      <c r="F30" s="7"/>
      <c r="G30" s="309"/>
      <c r="H30" s="310"/>
      <c r="I30" s="7"/>
      <c r="J30" s="297"/>
      <c r="K30" s="285"/>
      <c r="L30" s="301"/>
      <c r="M30" s="290"/>
      <c r="N30" s="291"/>
      <c r="O30" s="7"/>
      <c r="P30" s="307"/>
      <c r="Q30" s="308" t="str">
        <f ca="1">IF(M$1021=1,"",IF(P30="","",VLOOKUP(P30,Tabelle!$B$5:$F$7,5,FALSE)))</f>
        <v/>
      </c>
      <c r="R30" s="311" t="str">
        <f ca="1">IF(M$1021=1,"",IF(P30="","",VLOOKUP(P30,Tabelle!$B$5:$G$7,6,FALSE)))</f>
        <v/>
      </c>
      <c r="S30" s="7"/>
      <c r="T30" s="312"/>
      <c r="U30" s="7"/>
      <c r="V30" s="313">
        <f ca="1">IF(AND(D30&lt;&gt;"",B30&lt;&gt;B29),(SUMIF(B$9:B$1008,B30,M$9:M$1008)-SUMIF(B$9:B$1008,B30,N$9:N$1008))+(SUMIF('Sezione INPS'!B$9:B$1008,B30,'Sezione INPS'!N$9:N$1008)-SUMIF('Sezione INPS'!B$9:B$1008,B30,'Sezione INPS'!O$9:O$1008))+(SUMIF('Sezione REGIONI'!B$9:B$1008,B30,'Sezione REGIONI'!K$9:K$1008)-SUMIF('Sezione REGIONI'!B$9:B$1008,B30,'Sezione REGIONI'!L$9:L$1008))+(SUMIF('Sezione IMU e trib. locali'!B$9:B$1008,B30,'Sezione IMU e trib. locali'!M$9:M$1008)-SUMIF('Sezione IMU e trib. locali'!B$9:B$1008,B30,'Sezione IMU e trib. locali'!N$9:N$1008))+(SUMIF('Sezione INAIL'!B$9:B$508,B30,'Sezione INAIL'!L$9:L$508)-SUMIF('Sezione INAIL'!B$9:B$508,B30,'Sezione INAIL'!M$9:M$508))+(SUMIF('Sezione Altri Enti Prev.li'!B$9:B$508,B30,'Sezione Altri Enti Prev.li'!P$9:P$508)-SUMIF('Sezione Altri Enti Prev.li'!B$9:B$508,B30,'Sezione Altri Enti Prev.li'!Q$9:Q$508)),0)</f>
        <v>0</v>
      </c>
      <c r="W30" s="81"/>
      <c r="X30" s="292"/>
      <c r="Y30" s="314"/>
      <c r="Z30" s="315"/>
      <c r="AA30" s="316"/>
      <c r="AB30" s="317"/>
      <c r="AC30" s="7"/>
      <c r="AD30" s="348"/>
      <c r="AE30" s="7"/>
      <c r="AF30" s="17">
        <f ca="1">IF(B30="",0,IF(B30=B29,COUNTIF(B$9:B29,B30)+1,1))</f>
        <v>20</v>
      </c>
      <c r="AG30" s="17">
        <f t="shared" ca="1" si="2"/>
        <v>0</v>
      </c>
      <c r="AH30" s="364" t="str">
        <f t="shared" si="3"/>
        <v/>
      </c>
    </row>
    <row r="31" spans="1:34" ht="16.5" customHeight="1">
      <c r="A31" s="334" t="s">
        <v>307</v>
      </c>
      <c r="B31" s="65" t="str">
        <f t="shared" ca="1" si="1"/>
        <v>-1900</v>
      </c>
      <c r="C31" s="65" t="str">
        <f t="shared" ca="1" si="0"/>
        <v>-1900-21</v>
      </c>
      <c r="D31" s="340"/>
      <c r="E31" s="283"/>
      <c r="F31" s="7"/>
      <c r="G31" s="309"/>
      <c r="H31" s="310"/>
      <c r="I31" s="7"/>
      <c r="J31" s="297"/>
      <c r="K31" s="285"/>
      <c r="L31" s="301"/>
      <c r="M31" s="290"/>
      <c r="N31" s="291"/>
      <c r="O31" s="7"/>
      <c r="P31" s="307"/>
      <c r="Q31" s="308" t="str">
        <f ca="1">IF(M$1021=1,"",IF(P31="","",VLOOKUP(P31,Tabelle!$B$5:$F$7,5,FALSE)))</f>
        <v/>
      </c>
      <c r="R31" s="311" t="str">
        <f ca="1">IF(M$1021=1,"",IF(P31="","",VLOOKUP(P31,Tabelle!$B$5:$G$7,6,FALSE)))</f>
        <v/>
      </c>
      <c r="S31" s="7"/>
      <c r="T31" s="312"/>
      <c r="U31" s="7"/>
      <c r="V31" s="313">
        <f ca="1">IF(AND(D31&lt;&gt;"",B31&lt;&gt;B30),(SUMIF(B$9:B$1008,B31,M$9:M$1008)-SUMIF(B$9:B$1008,B31,N$9:N$1008))+(SUMIF('Sezione INPS'!B$9:B$1008,B31,'Sezione INPS'!N$9:N$1008)-SUMIF('Sezione INPS'!B$9:B$1008,B31,'Sezione INPS'!O$9:O$1008))+(SUMIF('Sezione REGIONI'!B$9:B$1008,B31,'Sezione REGIONI'!K$9:K$1008)-SUMIF('Sezione REGIONI'!B$9:B$1008,B31,'Sezione REGIONI'!L$9:L$1008))+(SUMIF('Sezione IMU e trib. locali'!B$9:B$1008,B31,'Sezione IMU e trib. locali'!M$9:M$1008)-SUMIF('Sezione IMU e trib. locali'!B$9:B$1008,B31,'Sezione IMU e trib. locali'!N$9:N$1008))+(SUMIF('Sezione INAIL'!B$9:B$508,B31,'Sezione INAIL'!L$9:L$508)-SUMIF('Sezione INAIL'!B$9:B$508,B31,'Sezione INAIL'!M$9:M$508))+(SUMIF('Sezione Altri Enti Prev.li'!B$9:B$508,B31,'Sezione Altri Enti Prev.li'!P$9:P$508)-SUMIF('Sezione Altri Enti Prev.li'!B$9:B$508,B31,'Sezione Altri Enti Prev.li'!Q$9:Q$508)),0)</f>
        <v>0</v>
      </c>
      <c r="W31" s="81"/>
      <c r="X31" s="292"/>
      <c r="Y31" s="314"/>
      <c r="Z31" s="315"/>
      <c r="AA31" s="316"/>
      <c r="AB31" s="317"/>
      <c r="AC31" s="7"/>
      <c r="AD31" s="348"/>
      <c r="AE31" s="7"/>
      <c r="AF31" s="17">
        <f ca="1">IF(B31="",0,IF(B31=B30,COUNTIF(B$9:B30,B31)+1,1))</f>
        <v>21</v>
      </c>
      <c r="AG31" s="17">
        <f t="shared" ca="1" si="2"/>
        <v>0</v>
      </c>
      <c r="AH31" s="364" t="str">
        <f t="shared" si="3"/>
        <v/>
      </c>
    </row>
    <row r="32" spans="1:34" ht="16.5" customHeight="1">
      <c r="A32" s="334" t="s">
        <v>308</v>
      </c>
      <c r="B32" s="65" t="str">
        <f t="shared" ca="1" si="1"/>
        <v>-1900</v>
      </c>
      <c r="C32" s="65" t="str">
        <f t="shared" ca="1" si="0"/>
        <v>-1900-22</v>
      </c>
      <c r="D32" s="340"/>
      <c r="E32" s="283"/>
      <c r="F32" s="7"/>
      <c r="G32" s="309"/>
      <c r="H32" s="310"/>
      <c r="I32" s="7"/>
      <c r="J32" s="297"/>
      <c r="K32" s="285"/>
      <c r="L32" s="301"/>
      <c r="M32" s="290"/>
      <c r="N32" s="291"/>
      <c r="O32" s="7"/>
      <c r="P32" s="307"/>
      <c r="Q32" s="308" t="str">
        <f ca="1">IF(M$1021=1,"",IF(P32="","",VLOOKUP(P32,Tabelle!$B$5:$F$7,5,FALSE)))</f>
        <v/>
      </c>
      <c r="R32" s="311" t="str">
        <f ca="1">IF(M$1021=1,"",IF(P32="","",VLOOKUP(P32,Tabelle!$B$5:$G$7,6,FALSE)))</f>
        <v/>
      </c>
      <c r="S32" s="7"/>
      <c r="T32" s="312"/>
      <c r="U32" s="7"/>
      <c r="V32" s="313">
        <f ca="1">IF(AND(D32&lt;&gt;"",B32&lt;&gt;B31),(SUMIF(B$9:B$1008,B32,M$9:M$1008)-SUMIF(B$9:B$1008,B32,N$9:N$1008))+(SUMIF('Sezione INPS'!B$9:B$1008,B32,'Sezione INPS'!N$9:N$1008)-SUMIF('Sezione INPS'!B$9:B$1008,B32,'Sezione INPS'!O$9:O$1008))+(SUMIF('Sezione REGIONI'!B$9:B$1008,B32,'Sezione REGIONI'!K$9:K$1008)-SUMIF('Sezione REGIONI'!B$9:B$1008,B32,'Sezione REGIONI'!L$9:L$1008))+(SUMIF('Sezione IMU e trib. locali'!B$9:B$1008,B32,'Sezione IMU e trib. locali'!M$9:M$1008)-SUMIF('Sezione IMU e trib. locali'!B$9:B$1008,B32,'Sezione IMU e trib. locali'!N$9:N$1008))+(SUMIF('Sezione INAIL'!B$9:B$508,B32,'Sezione INAIL'!L$9:L$508)-SUMIF('Sezione INAIL'!B$9:B$508,B32,'Sezione INAIL'!M$9:M$508))+(SUMIF('Sezione Altri Enti Prev.li'!B$9:B$508,B32,'Sezione Altri Enti Prev.li'!P$9:P$508)-SUMIF('Sezione Altri Enti Prev.li'!B$9:B$508,B32,'Sezione Altri Enti Prev.li'!Q$9:Q$508)),0)</f>
        <v>0</v>
      </c>
      <c r="W32" s="81"/>
      <c r="X32" s="292"/>
      <c r="Y32" s="314"/>
      <c r="Z32" s="315"/>
      <c r="AA32" s="316"/>
      <c r="AB32" s="317"/>
      <c r="AC32" s="7"/>
      <c r="AD32" s="348"/>
      <c r="AE32" s="7"/>
      <c r="AF32" s="17">
        <f ca="1">IF(B32="",0,IF(B32=B31,COUNTIF(B$9:B31,B32)+1,1))</f>
        <v>22</v>
      </c>
      <c r="AG32" s="17">
        <f t="shared" ca="1" si="2"/>
        <v>0</v>
      </c>
      <c r="AH32" s="364" t="str">
        <f t="shared" si="3"/>
        <v/>
      </c>
    </row>
    <row r="33" spans="1:34" ht="16.5" customHeight="1">
      <c r="A33" s="334" t="s">
        <v>309</v>
      </c>
      <c r="B33" s="65" t="str">
        <f t="shared" ca="1" si="1"/>
        <v>-1900</v>
      </c>
      <c r="C33" s="65" t="str">
        <f t="shared" ca="1" si="0"/>
        <v>-1900-23</v>
      </c>
      <c r="D33" s="340"/>
      <c r="E33" s="283"/>
      <c r="F33" s="7"/>
      <c r="G33" s="309"/>
      <c r="H33" s="310"/>
      <c r="I33" s="7"/>
      <c r="J33" s="297"/>
      <c r="K33" s="285"/>
      <c r="L33" s="301"/>
      <c r="M33" s="290"/>
      <c r="N33" s="291"/>
      <c r="O33" s="7"/>
      <c r="P33" s="307"/>
      <c r="Q33" s="308" t="str">
        <f ca="1">IF(M$1021=1,"",IF(P33="","",VLOOKUP(P33,Tabelle!$B$5:$F$7,5,FALSE)))</f>
        <v/>
      </c>
      <c r="R33" s="311" t="str">
        <f ca="1">IF(M$1021=1,"",IF(P33="","",VLOOKUP(P33,Tabelle!$B$5:$G$7,6,FALSE)))</f>
        <v/>
      </c>
      <c r="S33" s="7"/>
      <c r="T33" s="312"/>
      <c r="U33" s="7"/>
      <c r="V33" s="313">
        <f ca="1">IF(AND(D33&lt;&gt;"",B33&lt;&gt;B32),(SUMIF(B$9:B$1008,B33,M$9:M$1008)-SUMIF(B$9:B$1008,B33,N$9:N$1008))+(SUMIF('Sezione INPS'!B$9:B$1008,B33,'Sezione INPS'!N$9:N$1008)-SUMIF('Sezione INPS'!B$9:B$1008,B33,'Sezione INPS'!O$9:O$1008))+(SUMIF('Sezione REGIONI'!B$9:B$1008,B33,'Sezione REGIONI'!K$9:K$1008)-SUMIF('Sezione REGIONI'!B$9:B$1008,B33,'Sezione REGIONI'!L$9:L$1008))+(SUMIF('Sezione IMU e trib. locali'!B$9:B$1008,B33,'Sezione IMU e trib. locali'!M$9:M$1008)-SUMIF('Sezione IMU e trib. locali'!B$9:B$1008,B33,'Sezione IMU e trib. locali'!N$9:N$1008))+(SUMIF('Sezione INAIL'!B$9:B$508,B33,'Sezione INAIL'!L$9:L$508)-SUMIF('Sezione INAIL'!B$9:B$508,B33,'Sezione INAIL'!M$9:M$508))+(SUMIF('Sezione Altri Enti Prev.li'!B$9:B$508,B33,'Sezione Altri Enti Prev.li'!P$9:P$508)-SUMIF('Sezione Altri Enti Prev.li'!B$9:B$508,B33,'Sezione Altri Enti Prev.li'!Q$9:Q$508)),0)</f>
        <v>0</v>
      </c>
      <c r="W33" s="81"/>
      <c r="X33" s="292"/>
      <c r="Y33" s="314"/>
      <c r="Z33" s="315"/>
      <c r="AA33" s="316"/>
      <c r="AB33" s="317"/>
      <c r="AC33" s="7"/>
      <c r="AD33" s="348"/>
      <c r="AE33" s="7"/>
      <c r="AF33" s="17">
        <f ca="1">IF(B33="",0,IF(B33=B32,COUNTIF(B$9:B32,B33)+1,1))</f>
        <v>23</v>
      </c>
      <c r="AG33" s="17">
        <f t="shared" ca="1" si="2"/>
        <v>0</v>
      </c>
      <c r="AH33" s="364" t="str">
        <f t="shared" si="3"/>
        <v/>
      </c>
    </row>
    <row r="34" spans="1:34" ht="16.5" customHeight="1">
      <c r="A34" s="334" t="s">
        <v>310</v>
      </c>
      <c r="B34" s="65" t="str">
        <f t="shared" ca="1" si="1"/>
        <v>-1900</v>
      </c>
      <c r="C34" s="65" t="str">
        <f t="shared" ca="1" si="0"/>
        <v>-1900-24</v>
      </c>
      <c r="D34" s="340"/>
      <c r="E34" s="283"/>
      <c r="F34" s="7"/>
      <c r="G34" s="309"/>
      <c r="H34" s="310"/>
      <c r="I34" s="7"/>
      <c r="J34" s="297"/>
      <c r="K34" s="285"/>
      <c r="L34" s="301"/>
      <c r="M34" s="290"/>
      <c r="N34" s="291"/>
      <c r="O34" s="7"/>
      <c r="P34" s="307"/>
      <c r="Q34" s="308" t="str">
        <f ca="1">IF(M$1021=1,"",IF(P34="","",VLOOKUP(P34,Tabelle!$B$5:$F$7,5,FALSE)))</f>
        <v/>
      </c>
      <c r="R34" s="311" t="str">
        <f ca="1">IF(M$1021=1,"",IF(P34="","",VLOOKUP(P34,Tabelle!$B$5:$G$7,6,FALSE)))</f>
        <v/>
      </c>
      <c r="S34" s="7"/>
      <c r="T34" s="312"/>
      <c r="U34" s="7"/>
      <c r="V34" s="313">
        <f ca="1">IF(AND(D34&lt;&gt;"",B34&lt;&gt;B33),(SUMIF(B$9:B$1008,B34,M$9:M$1008)-SUMIF(B$9:B$1008,B34,N$9:N$1008))+(SUMIF('Sezione INPS'!B$9:B$1008,B34,'Sezione INPS'!N$9:N$1008)-SUMIF('Sezione INPS'!B$9:B$1008,B34,'Sezione INPS'!O$9:O$1008))+(SUMIF('Sezione REGIONI'!B$9:B$1008,B34,'Sezione REGIONI'!K$9:K$1008)-SUMIF('Sezione REGIONI'!B$9:B$1008,B34,'Sezione REGIONI'!L$9:L$1008))+(SUMIF('Sezione IMU e trib. locali'!B$9:B$1008,B34,'Sezione IMU e trib. locali'!M$9:M$1008)-SUMIF('Sezione IMU e trib. locali'!B$9:B$1008,B34,'Sezione IMU e trib. locali'!N$9:N$1008))+(SUMIF('Sezione INAIL'!B$9:B$508,B34,'Sezione INAIL'!L$9:L$508)-SUMIF('Sezione INAIL'!B$9:B$508,B34,'Sezione INAIL'!M$9:M$508))+(SUMIF('Sezione Altri Enti Prev.li'!B$9:B$508,B34,'Sezione Altri Enti Prev.li'!P$9:P$508)-SUMIF('Sezione Altri Enti Prev.li'!B$9:B$508,B34,'Sezione Altri Enti Prev.li'!Q$9:Q$508)),0)</f>
        <v>0</v>
      </c>
      <c r="W34" s="81"/>
      <c r="X34" s="292"/>
      <c r="Y34" s="314"/>
      <c r="Z34" s="315"/>
      <c r="AA34" s="316"/>
      <c r="AB34" s="317"/>
      <c r="AC34" s="7"/>
      <c r="AD34" s="348"/>
      <c r="AE34" s="7"/>
      <c r="AF34" s="17">
        <f ca="1">IF(B34="",0,IF(B34=B33,COUNTIF(B$9:B33,B34)+1,1))</f>
        <v>24</v>
      </c>
      <c r="AG34" s="17">
        <f t="shared" ca="1" si="2"/>
        <v>0</v>
      </c>
      <c r="AH34" s="364" t="str">
        <f t="shared" si="3"/>
        <v/>
      </c>
    </row>
    <row r="35" spans="1:34" ht="16.5" customHeight="1">
      <c r="A35" s="334" t="s">
        <v>311</v>
      </c>
      <c r="B35" s="65" t="str">
        <f t="shared" ca="1" si="1"/>
        <v>-1900</v>
      </c>
      <c r="C35" s="65" t="str">
        <f t="shared" ca="1" si="0"/>
        <v>-1900-25</v>
      </c>
      <c r="D35" s="340"/>
      <c r="E35" s="283"/>
      <c r="F35" s="7"/>
      <c r="G35" s="309"/>
      <c r="H35" s="310"/>
      <c r="I35" s="7"/>
      <c r="J35" s="297"/>
      <c r="K35" s="285"/>
      <c r="L35" s="301"/>
      <c r="M35" s="290"/>
      <c r="N35" s="291"/>
      <c r="O35" s="7"/>
      <c r="P35" s="307"/>
      <c r="Q35" s="308" t="str">
        <f ca="1">IF(M$1021=1,"",IF(P35="","",VLOOKUP(P35,Tabelle!$B$5:$F$7,5,FALSE)))</f>
        <v/>
      </c>
      <c r="R35" s="311" t="str">
        <f ca="1">IF(M$1021=1,"",IF(P35="","",VLOOKUP(P35,Tabelle!$B$5:$G$7,6,FALSE)))</f>
        <v/>
      </c>
      <c r="S35" s="7"/>
      <c r="T35" s="312"/>
      <c r="U35" s="7"/>
      <c r="V35" s="313">
        <f ca="1">IF(AND(D35&lt;&gt;"",B35&lt;&gt;B34),(SUMIF(B$9:B$1008,B35,M$9:M$1008)-SUMIF(B$9:B$1008,B35,N$9:N$1008))+(SUMIF('Sezione INPS'!B$9:B$1008,B35,'Sezione INPS'!N$9:N$1008)-SUMIF('Sezione INPS'!B$9:B$1008,B35,'Sezione INPS'!O$9:O$1008))+(SUMIF('Sezione REGIONI'!B$9:B$1008,B35,'Sezione REGIONI'!K$9:K$1008)-SUMIF('Sezione REGIONI'!B$9:B$1008,B35,'Sezione REGIONI'!L$9:L$1008))+(SUMIF('Sezione IMU e trib. locali'!B$9:B$1008,B35,'Sezione IMU e trib. locali'!M$9:M$1008)-SUMIF('Sezione IMU e trib. locali'!B$9:B$1008,B35,'Sezione IMU e trib. locali'!N$9:N$1008))+(SUMIF('Sezione INAIL'!B$9:B$508,B35,'Sezione INAIL'!L$9:L$508)-SUMIF('Sezione INAIL'!B$9:B$508,B35,'Sezione INAIL'!M$9:M$508))+(SUMIF('Sezione Altri Enti Prev.li'!B$9:B$508,B35,'Sezione Altri Enti Prev.li'!P$9:P$508)-SUMIF('Sezione Altri Enti Prev.li'!B$9:B$508,B35,'Sezione Altri Enti Prev.li'!Q$9:Q$508)),0)</f>
        <v>0</v>
      </c>
      <c r="W35" s="81"/>
      <c r="X35" s="292"/>
      <c r="Y35" s="314"/>
      <c r="Z35" s="315"/>
      <c r="AA35" s="316"/>
      <c r="AB35" s="317"/>
      <c r="AC35" s="7"/>
      <c r="AD35" s="348"/>
      <c r="AE35" s="7"/>
      <c r="AF35" s="17">
        <f ca="1">IF(B35="",0,IF(B35=B34,COUNTIF(B$9:B34,B35)+1,1))</f>
        <v>25</v>
      </c>
      <c r="AG35" s="17">
        <f t="shared" ca="1" si="2"/>
        <v>0</v>
      </c>
      <c r="AH35" s="364" t="str">
        <f t="shared" si="3"/>
        <v/>
      </c>
    </row>
    <row r="36" spans="1:34" ht="16.5" customHeight="1">
      <c r="A36" s="334" t="s">
        <v>312</v>
      </c>
      <c r="B36" s="65" t="str">
        <f t="shared" ca="1" si="1"/>
        <v>-1900</v>
      </c>
      <c r="C36" s="65" t="str">
        <f t="shared" ca="1" si="0"/>
        <v>-1900-26</v>
      </c>
      <c r="D36" s="340"/>
      <c r="E36" s="283"/>
      <c r="F36" s="7"/>
      <c r="G36" s="309"/>
      <c r="H36" s="310"/>
      <c r="I36" s="7"/>
      <c r="J36" s="297"/>
      <c r="K36" s="285"/>
      <c r="L36" s="301"/>
      <c r="M36" s="290"/>
      <c r="N36" s="291"/>
      <c r="O36" s="7"/>
      <c r="P36" s="307"/>
      <c r="Q36" s="308" t="str">
        <f ca="1">IF(M$1021=1,"",IF(P36="","",VLOOKUP(P36,Tabelle!$B$5:$F$7,5,FALSE)))</f>
        <v/>
      </c>
      <c r="R36" s="311" t="str">
        <f ca="1">IF(M$1021=1,"",IF(P36="","",VLOOKUP(P36,Tabelle!$B$5:$G$7,6,FALSE)))</f>
        <v/>
      </c>
      <c r="S36" s="7"/>
      <c r="T36" s="312"/>
      <c r="U36" s="7"/>
      <c r="V36" s="313">
        <f ca="1">IF(AND(D36&lt;&gt;"",B36&lt;&gt;B35),(SUMIF(B$9:B$1008,B36,M$9:M$1008)-SUMIF(B$9:B$1008,B36,N$9:N$1008))+(SUMIF('Sezione INPS'!B$9:B$1008,B36,'Sezione INPS'!N$9:N$1008)-SUMIF('Sezione INPS'!B$9:B$1008,B36,'Sezione INPS'!O$9:O$1008))+(SUMIF('Sezione REGIONI'!B$9:B$1008,B36,'Sezione REGIONI'!K$9:K$1008)-SUMIF('Sezione REGIONI'!B$9:B$1008,B36,'Sezione REGIONI'!L$9:L$1008))+(SUMIF('Sezione IMU e trib. locali'!B$9:B$1008,B36,'Sezione IMU e trib. locali'!M$9:M$1008)-SUMIF('Sezione IMU e trib. locali'!B$9:B$1008,B36,'Sezione IMU e trib. locali'!N$9:N$1008))+(SUMIF('Sezione INAIL'!B$9:B$508,B36,'Sezione INAIL'!L$9:L$508)-SUMIF('Sezione INAIL'!B$9:B$508,B36,'Sezione INAIL'!M$9:M$508))+(SUMIF('Sezione Altri Enti Prev.li'!B$9:B$508,B36,'Sezione Altri Enti Prev.li'!P$9:P$508)-SUMIF('Sezione Altri Enti Prev.li'!B$9:B$508,B36,'Sezione Altri Enti Prev.li'!Q$9:Q$508)),0)</f>
        <v>0</v>
      </c>
      <c r="W36" s="81"/>
      <c r="X36" s="292"/>
      <c r="Y36" s="314"/>
      <c r="Z36" s="315"/>
      <c r="AA36" s="316"/>
      <c r="AB36" s="317"/>
      <c r="AC36" s="7"/>
      <c r="AD36" s="348"/>
      <c r="AE36" s="7"/>
      <c r="AF36" s="17">
        <f ca="1">IF(B36="",0,IF(B36=B35,COUNTIF(B$9:B35,B36)+1,1))</f>
        <v>26</v>
      </c>
      <c r="AG36" s="17">
        <f t="shared" ca="1" si="2"/>
        <v>0</v>
      </c>
      <c r="AH36" s="364" t="str">
        <f t="shared" si="3"/>
        <v/>
      </c>
    </row>
    <row r="37" spans="1:34" ht="16.5" customHeight="1">
      <c r="A37" s="334" t="s">
        <v>313</v>
      </c>
      <c r="B37" s="65" t="str">
        <f t="shared" ca="1" si="1"/>
        <v>-1900</v>
      </c>
      <c r="C37" s="65" t="str">
        <f t="shared" ca="1" si="0"/>
        <v>-1900-27</v>
      </c>
      <c r="D37" s="340"/>
      <c r="E37" s="283"/>
      <c r="F37" s="7"/>
      <c r="G37" s="309"/>
      <c r="H37" s="310"/>
      <c r="I37" s="7"/>
      <c r="J37" s="297"/>
      <c r="K37" s="285"/>
      <c r="L37" s="301"/>
      <c r="M37" s="290"/>
      <c r="N37" s="291"/>
      <c r="O37" s="7"/>
      <c r="P37" s="307"/>
      <c r="Q37" s="308" t="str">
        <f ca="1">IF(M$1021=1,"",IF(P37="","",VLOOKUP(P37,Tabelle!$B$5:$F$7,5,FALSE)))</f>
        <v/>
      </c>
      <c r="R37" s="311" t="str">
        <f ca="1">IF(M$1021=1,"",IF(P37="","",VLOOKUP(P37,Tabelle!$B$5:$G$7,6,FALSE)))</f>
        <v/>
      </c>
      <c r="S37" s="7"/>
      <c r="T37" s="312"/>
      <c r="U37" s="7"/>
      <c r="V37" s="313">
        <f ca="1">IF(AND(D37&lt;&gt;"",B37&lt;&gt;B36),(SUMIF(B$9:B$1008,B37,M$9:M$1008)-SUMIF(B$9:B$1008,B37,N$9:N$1008))+(SUMIF('Sezione INPS'!B$9:B$1008,B37,'Sezione INPS'!N$9:N$1008)-SUMIF('Sezione INPS'!B$9:B$1008,B37,'Sezione INPS'!O$9:O$1008))+(SUMIF('Sezione REGIONI'!B$9:B$1008,B37,'Sezione REGIONI'!K$9:K$1008)-SUMIF('Sezione REGIONI'!B$9:B$1008,B37,'Sezione REGIONI'!L$9:L$1008))+(SUMIF('Sezione IMU e trib. locali'!B$9:B$1008,B37,'Sezione IMU e trib. locali'!M$9:M$1008)-SUMIF('Sezione IMU e trib. locali'!B$9:B$1008,B37,'Sezione IMU e trib. locali'!N$9:N$1008))+(SUMIF('Sezione INAIL'!B$9:B$508,B37,'Sezione INAIL'!L$9:L$508)-SUMIF('Sezione INAIL'!B$9:B$508,B37,'Sezione INAIL'!M$9:M$508))+(SUMIF('Sezione Altri Enti Prev.li'!B$9:B$508,B37,'Sezione Altri Enti Prev.li'!P$9:P$508)-SUMIF('Sezione Altri Enti Prev.li'!B$9:B$508,B37,'Sezione Altri Enti Prev.li'!Q$9:Q$508)),0)</f>
        <v>0</v>
      </c>
      <c r="W37" s="81"/>
      <c r="X37" s="292"/>
      <c r="Y37" s="314"/>
      <c r="Z37" s="315"/>
      <c r="AA37" s="316"/>
      <c r="AB37" s="317"/>
      <c r="AC37" s="7"/>
      <c r="AD37" s="348"/>
      <c r="AE37" s="7"/>
      <c r="AF37" s="17">
        <f ca="1">IF(B37="",0,IF(B37=B36,COUNTIF(B$9:B36,B37)+1,1))</f>
        <v>27</v>
      </c>
      <c r="AG37" s="17">
        <f t="shared" ca="1" si="2"/>
        <v>0</v>
      </c>
      <c r="AH37" s="364" t="str">
        <f t="shared" si="3"/>
        <v/>
      </c>
    </row>
    <row r="38" spans="1:34" ht="16.5" customHeight="1">
      <c r="A38" s="334" t="s">
        <v>314</v>
      </c>
      <c r="B38" s="65" t="str">
        <f t="shared" ca="1" si="1"/>
        <v>-1900</v>
      </c>
      <c r="C38" s="65" t="str">
        <f t="shared" ca="1" si="0"/>
        <v>-1900-28</v>
      </c>
      <c r="D38" s="340"/>
      <c r="E38" s="283"/>
      <c r="F38" s="7"/>
      <c r="G38" s="309"/>
      <c r="H38" s="310"/>
      <c r="I38" s="7"/>
      <c r="J38" s="297"/>
      <c r="K38" s="285"/>
      <c r="L38" s="301"/>
      <c r="M38" s="290"/>
      <c r="N38" s="291"/>
      <c r="O38" s="7"/>
      <c r="P38" s="307"/>
      <c r="Q38" s="308" t="str">
        <f ca="1">IF(M$1021=1,"",IF(P38="","",VLOOKUP(P38,Tabelle!$B$5:$F$7,5,FALSE)))</f>
        <v/>
      </c>
      <c r="R38" s="311" t="str">
        <f ca="1">IF(M$1021=1,"",IF(P38="","",VLOOKUP(P38,Tabelle!$B$5:$G$7,6,FALSE)))</f>
        <v/>
      </c>
      <c r="S38" s="7"/>
      <c r="T38" s="312"/>
      <c r="U38" s="7"/>
      <c r="V38" s="313">
        <f ca="1">IF(AND(D38&lt;&gt;"",B38&lt;&gt;B37),(SUMIF(B$9:B$1008,B38,M$9:M$1008)-SUMIF(B$9:B$1008,B38,N$9:N$1008))+(SUMIF('Sezione INPS'!B$9:B$1008,B38,'Sezione INPS'!N$9:N$1008)-SUMIF('Sezione INPS'!B$9:B$1008,B38,'Sezione INPS'!O$9:O$1008))+(SUMIF('Sezione REGIONI'!B$9:B$1008,B38,'Sezione REGIONI'!K$9:K$1008)-SUMIF('Sezione REGIONI'!B$9:B$1008,B38,'Sezione REGIONI'!L$9:L$1008))+(SUMIF('Sezione IMU e trib. locali'!B$9:B$1008,B38,'Sezione IMU e trib. locali'!M$9:M$1008)-SUMIF('Sezione IMU e trib. locali'!B$9:B$1008,B38,'Sezione IMU e trib. locali'!N$9:N$1008))+(SUMIF('Sezione INAIL'!B$9:B$508,B38,'Sezione INAIL'!L$9:L$508)-SUMIF('Sezione INAIL'!B$9:B$508,B38,'Sezione INAIL'!M$9:M$508))+(SUMIF('Sezione Altri Enti Prev.li'!B$9:B$508,B38,'Sezione Altri Enti Prev.li'!P$9:P$508)-SUMIF('Sezione Altri Enti Prev.li'!B$9:B$508,B38,'Sezione Altri Enti Prev.li'!Q$9:Q$508)),0)</f>
        <v>0</v>
      </c>
      <c r="W38" s="81"/>
      <c r="X38" s="292"/>
      <c r="Y38" s="314"/>
      <c r="Z38" s="315"/>
      <c r="AA38" s="316"/>
      <c r="AB38" s="317"/>
      <c r="AC38" s="7"/>
      <c r="AD38" s="348"/>
      <c r="AE38" s="7"/>
      <c r="AF38" s="17">
        <f ca="1">IF(B38="",0,IF(B38=B37,COUNTIF(B$9:B37,B38)+1,1))</f>
        <v>28</v>
      </c>
      <c r="AG38" s="17">
        <f t="shared" ca="1" si="2"/>
        <v>0</v>
      </c>
      <c r="AH38" s="364" t="str">
        <f t="shared" si="3"/>
        <v/>
      </c>
    </row>
    <row r="39" spans="1:34" ht="16.5" customHeight="1">
      <c r="A39" s="334" t="s">
        <v>315</v>
      </c>
      <c r="B39" s="65" t="str">
        <f t="shared" ca="1" si="1"/>
        <v>-1900</v>
      </c>
      <c r="C39" s="65" t="str">
        <f t="shared" ca="1" si="0"/>
        <v>-1900-29</v>
      </c>
      <c r="D39" s="340"/>
      <c r="E39" s="283"/>
      <c r="F39" s="7"/>
      <c r="G39" s="309"/>
      <c r="H39" s="310"/>
      <c r="I39" s="7"/>
      <c r="J39" s="297"/>
      <c r="K39" s="285"/>
      <c r="L39" s="301"/>
      <c r="M39" s="290"/>
      <c r="N39" s="291"/>
      <c r="O39" s="7"/>
      <c r="P39" s="307"/>
      <c r="Q39" s="308" t="str">
        <f ca="1">IF(M$1021=1,"",IF(P39="","",VLOOKUP(P39,Tabelle!$B$5:$F$7,5,FALSE)))</f>
        <v/>
      </c>
      <c r="R39" s="311" t="str">
        <f ca="1">IF(M$1021=1,"",IF(P39="","",VLOOKUP(P39,Tabelle!$B$5:$G$7,6,FALSE)))</f>
        <v/>
      </c>
      <c r="S39" s="7"/>
      <c r="T39" s="312"/>
      <c r="U39" s="7"/>
      <c r="V39" s="313">
        <f ca="1">IF(AND(D39&lt;&gt;"",B39&lt;&gt;B38),(SUMIF(B$9:B$1008,B39,M$9:M$1008)-SUMIF(B$9:B$1008,B39,N$9:N$1008))+(SUMIF('Sezione INPS'!B$9:B$1008,B39,'Sezione INPS'!N$9:N$1008)-SUMIF('Sezione INPS'!B$9:B$1008,B39,'Sezione INPS'!O$9:O$1008))+(SUMIF('Sezione REGIONI'!B$9:B$1008,B39,'Sezione REGIONI'!K$9:K$1008)-SUMIF('Sezione REGIONI'!B$9:B$1008,B39,'Sezione REGIONI'!L$9:L$1008))+(SUMIF('Sezione IMU e trib. locali'!B$9:B$1008,B39,'Sezione IMU e trib. locali'!M$9:M$1008)-SUMIF('Sezione IMU e trib. locali'!B$9:B$1008,B39,'Sezione IMU e trib. locali'!N$9:N$1008))+(SUMIF('Sezione INAIL'!B$9:B$508,B39,'Sezione INAIL'!L$9:L$508)-SUMIF('Sezione INAIL'!B$9:B$508,B39,'Sezione INAIL'!M$9:M$508))+(SUMIF('Sezione Altri Enti Prev.li'!B$9:B$508,B39,'Sezione Altri Enti Prev.li'!P$9:P$508)-SUMIF('Sezione Altri Enti Prev.li'!B$9:B$508,B39,'Sezione Altri Enti Prev.li'!Q$9:Q$508)),0)</f>
        <v>0</v>
      </c>
      <c r="W39" s="81"/>
      <c r="X39" s="292"/>
      <c r="Y39" s="314"/>
      <c r="Z39" s="315"/>
      <c r="AA39" s="316"/>
      <c r="AB39" s="317"/>
      <c r="AC39" s="7"/>
      <c r="AD39" s="348"/>
      <c r="AE39" s="7"/>
      <c r="AF39" s="17">
        <f ca="1">IF(B39="",0,IF(B39=B38,COUNTIF(B$9:B38,B39)+1,1))</f>
        <v>29</v>
      </c>
      <c r="AG39" s="17">
        <f t="shared" ca="1" si="2"/>
        <v>0</v>
      </c>
      <c r="AH39" s="364" t="str">
        <f t="shared" si="3"/>
        <v/>
      </c>
    </row>
    <row r="40" spans="1:34" ht="16.5" customHeight="1">
      <c r="A40" s="334" t="s">
        <v>316</v>
      </c>
      <c r="B40" s="65" t="str">
        <f t="shared" ca="1" si="1"/>
        <v>-1900</v>
      </c>
      <c r="C40" s="65" t="str">
        <f t="shared" ca="1" si="0"/>
        <v>-1900-30</v>
      </c>
      <c r="D40" s="340"/>
      <c r="E40" s="283"/>
      <c r="F40" s="7"/>
      <c r="G40" s="309"/>
      <c r="H40" s="310"/>
      <c r="I40" s="7"/>
      <c r="J40" s="297"/>
      <c r="K40" s="285"/>
      <c r="L40" s="301"/>
      <c r="M40" s="290"/>
      <c r="N40" s="291"/>
      <c r="O40" s="7"/>
      <c r="P40" s="307"/>
      <c r="Q40" s="308" t="str">
        <f ca="1">IF(M$1021=1,"",IF(P40="","",VLOOKUP(P40,Tabelle!$B$5:$F$7,5,FALSE)))</f>
        <v/>
      </c>
      <c r="R40" s="311" t="str">
        <f ca="1">IF(M$1021=1,"",IF(P40="","",VLOOKUP(P40,Tabelle!$B$5:$G$7,6,FALSE)))</f>
        <v/>
      </c>
      <c r="S40" s="7"/>
      <c r="T40" s="312"/>
      <c r="U40" s="7"/>
      <c r="V40" s="313">
        <f ca="1">IF(AND(D40&lt;&gt;"",B40&lt;&gt;B39),(SUMIF(B$9:B$1008,B40,M$9:M$1008)-SUMIF(B$9:B$1008,B40,N$9:N$1008))+(SUMIF('Sezione INPS'!B$9:B$1008,B40,'Sezione INPS'!N$9:N$1008)-SUMIF('Sezione INPS'!B$9:B$1008,B40,'Sezione INPS'!O$9:O$1008))+(SUMIF('Sezione REGIONI'!B$9:B$1008,B40,'Sezione REGIONI'!K$9:K$1008)-SUMIF('Sezione REGIONI'!B$9:B$1008,B40,'Sezione REGIONI'!L$9:L$1008))+(SUMIF('Sezione IMU e trib. locali'!B$9:B$1008,B40,'Sezione IMU e trib. locali'!M$9:M$1008)-SUMIF('Sezione IMU e trib. locali'!B$9:B$1008,B40,'Sezione IMU e trib. locali'!N$9:N$1008))+(SUMIF('Sezione INAIL'!B$9:B$508,B40,'Sezione INAIL'!L$9:L$508)-SUMIF('Sezione INAIL'!B$9:B$508,B40,'Sezione INAIL'!M$9:M$508))+(SUMIF('Sezione Altri Enti Prev.li'!B$9:B$508,B40,'Sezione Altri Enti Prev.li'!P$9:P$508)-SUMIF('Sezione Altri Enti Prev.li'!B$9:B$508,B40,'Sezione Altri Enti Prev.li'!Q$9:Q$508)),0)</f>
        <v>0</v>
      </c>
      <c r="W40" s="81"/>
      <c r="X40" s="292"/>
      <c r="Y40" s="314"/>
      <c r="Z40" s="315"/>
      <c r="AA40" s="316"/>
      <c r="AB40" s="317"/>
      <c r="AC40" s="7"/>
      <c r="AD40" s="348"/>
      <c r="AE40" s="7"/>
      <c r="AF40" s="17">
        <f ca="1">IF(B40="",0,IF(B40=B39,COUNTIF(B$9:B39,B40)+1,1))</f>
        <v>30</v>
      </c>
      <c r="AG40" s="17">
        <f t="shared" ca="1" si="2"/>
        <v>0</v>
      </c>
      <c r="AH40" s="364" t="str">
        <f t="shared" si="3"/>
        <v/>
      </c>
    </row>
    <row r="41" spans="1:34" ht="16.5" customHeight="1">
      <c r="A41" s="334" t="s">
        <v>317</v>
      </c>
      <c r="B41" s="65" t="str">
        <f t="shared" ca="1" si="1"/>
        <v>-1900</v>
      </c>
      <c r="C41" s="65" t="str">
        <f t="shared" ca="1" si="0"/>
        <v>-1900-31</v>
      </c>
      <c r="D41" s="340"/>
      <c r="E41" s="283"/>
      <c r="F41" s="7"/>
      <c r="G41" s="309"/>
      <c r="H41" s="310"/>
      <c r="I41" s="7"/>
      <c r="J41" s="297"/>
      <c r="K41" s="285"/>
      <c r="L41" s="301"/>
      <c r="M41" s="290"/>
      <c r="N41" s="291"/>
      <c r="O41" s="7"/>
      <c r="P41" s="307"/>
      <c r="Q41" s="308" t="str">
        <f ca="1">IF(M$1021=1,"",IF(P41="","",VLOOKUP(P41,Tabelle!$B$5:$F$7,5,FALSE)))</f>
        <v/>
      </c>
      <c r="R41" s="311" t="str">
        <f ca="1">IF(M$1021=1,"",IF(P41="","",VLOOKUP(P41,Tabelle!$B$5:$G$7,6,FALSE)))</f>
        <v/>
      </c>
      <c r="S41" s="7"/>
      <c r="T41" s="312"/>
      <c r="U41" s="7"/>
      <c r="V41" s="313">
        <f ca="1">IF(AND(D41&lt;&gt;"",B41&lt;&gt;B40),(SUMIF(B$9:B$1008,B41,M$9:M$1008)-SUMIF(B$9:B$1008,B41,N$9:N$1008))+(SUMIF('Sezione INPS'!B$9:B$1008,B41,'Sezione INPS'!N$9:N$1008)-SUMIF('Sezione INPS'!B$9:B$1008,B41,'Sezione INPS'!O$9:O$1008))+(SUMIF('Sezione REGIONI'!B$9:B$1008,B41,'Sezione REGIONI'!K$9:K$1008)-SUMIF('Sezione REGIONI'!B$9:B$1008,B41,'Sezione REGIONI'!L$9:L$1008))+(SUMIF('Sezione IMU e trib. locali'!B$9:B$1008,B41,'Sezione IMU e trib. locali'!M$9:M$1008)-SUMIF('Sezione IMU e trib. locali'!B$9:B$1008,B41,'Sezione IMU e trib. locali'!N$9:N$1008))+(SUMIF('Sezione INAIL'!B$9:B$508,B41,'Sezione INAIL'!L$9:L$508)-SUMIF('Sezione INAIL'!B$9:B$508,B41,'Sezione INAIL'!M$9:M$508))+(SUMIF('Sezione Altri Enti Prev.li'!B$9:B$508,B41,'Sezione Altri Enti Prev.li'!P$9:P$508)-SUMIF('Sezione Altri Enti Prev.li'!B$9:B$508,B41,'Sezione Altri Enti Prev.li'!Q$9:Q$508)),0)</f>
        <v>0</v>
      </c>
      <c r="W41" s="81"/>
      <c r="X41" s="292"/>
      <c r="Y41" s="314"/>
      <c r="Z41" s="315"/>
      <c r="AA41" s="316"/>
      <c r="AB41" s="317"/>
      <c r="AC41" s="7"/>
      <c r="AD41" s="348"/>
      <c r="AE41" s="7"/>
      <c r="AF41" s="17">
        <f ca="1">IF(B41="",0,IF(B41=B40,COUNTIF(B$9:B40,B41)+1,1))</f>
        <v>31</v>
      </c>
      <c r="AG41" s="17">
        <f t="shared" ca="1" si="2"/>
        <v>0</v>
      </c>
      <c r="AH41" s="364" t="str">
        <f t="shared" si="3"/>
        <v/>
      </c>
    </row>
    <row r="42" spans="1:34" ht="16.5" customHeight="1">
      <c r="A42" s="334" t="s">
        <v>318</v>
      </c>
      <c r="B42" s="65" t="str">
        <f t="shared" ca="1" si="1"/>
        <v>-1900</v>
      </c>
      <c r="C42" s="65" t="str">
        <f t="shared" ca="1" si="0"/>
        <v>-1900-32</v>
      </c>
      <c r="D42" s="340"/>
      <c r="E42" s="283"/>
      <c r="F42" s="7"/>
      <c r="G42" s="309"/>
      <c r="H42" s="310"/>
      <c r="I42" s="7"/>
      <c r="J42" s="297"/>
      <c r="K42" s="285"/>
      <c r="L42" s="301"/>
      <c r="M42" s="290"/>
      <c r="N42" s="291"/>
      <c r="O42" s="7"/>
      <c r="P42" s="307"/>
      <c r="Q42" s="308" t="str">
        <f ca="1">IF(M$1021=1,"",IF(P42="","",VLOOKUP(P42,Tabelle!$B$5:$F$7,5,FALSE)))</f>
        <v/>
      </c>
      <c r="R42" s="311" t="str">
        <f ca="1">IF(M$1021=1,"",IF(P42="","",VLOOKUP(P42,Tabelle!$B$5:$G$7,6,FALSE)))</f>
        <v/>
      </c>
      <c r="S42" s="7"/>
      <c r="T42" s="312"/>
      <c r="U42" s="7"/>
      <c r="V42" s="313">
        <f ca="1">IF(AND(D42&lt;&gt;"",B42&lt;&gt;B41),(SUMIF(B$9:B$1008,B42,M$9:M$1008)-SUMIF(B$9:B$1008,B42,N$9:N$1008))+(SUMIF('Sezione INPS'!B$9:B$1008,B42,'Sezione INPS'!N$9:N$1008)-SUMIF('Sezione INPS'!B$9:B$1008,B42,'Sezione INPS'!O$9:O$1008))+(SUMIF('Sezione REGIONI'!B$9:B$1008,B42,'Sezione REGIONI'!K$9:K$1008)-SUMIF('Sezione REGIONI'!B$9:B$1008,B42,'Sezione REGIONI'!L$9:L$1008))+(SUMIF('Sezione IMU e trib. locali'!B$9:B$1008,B42,'Sezione IMU e trib. locali'!M$9:M$1008)-SUMIF('Sezione IMU e trib. locali'!B$9:B$1008,B42,'Sezione IMU e trib. locali'!N$9:N$1008))+(SUMIF('Sezione INAIL'!B$9:B$508,B42,'Sezione INAIL'!L$9:L$508)-SUMIF('Sezione INAIL'!B$9:B$508,B42,'Sezione INAIL'!M$9:M$508))+(SUMIF('Sezione Altri Enti Prev.li'!B$9:B$508,B42,'Sezione Altri Enti Prev.li'!P$9:P$508)-SUMIF('Sezione Altri Enti Prev.li'!B$9:B$508,B42,'Sezione Altri Enti Prev.li'!Q$9:Q$508)),0)</f>
        <v>0</v>
      </c>
      <c r="W42" s="81"/>
      <c r="X42" s="292"/>
      <c r="Y42" s="314"/>
      <c r="Z42" s="315"/>
      <c r="AA42" s="316"/>
      <c r="AB42" s="317"/>
      <c r="AC42" s="7"/>
      <c r="AD42" s="348"/>
      <c r="AE42" s="7"/>
      <c r="AF42" s="17">
        <f ca="1">IF(B42="",0,IF(B42=B41,COUNTIF(B$9:B41,B42)+1,1))</f>
        <v>32</v>
      </c>
      <c r="AG42" s="17">
        <f t="shared" ca="1" si="2"/>
        <v>0</v>
      </c>
      <c r="AH42" s="364" t="str">
        <f t="shared" si="3"/>
        <v/>
      </c>
    </row>
    <row r="43" spans="1:34" ht="16.5" customHeight="1">
      <c r="A43" s="334" t="s">
        <v>319</v>
      </c>
      <c r="B43" s="65" t="str">
        <f t="shared" ca="1" si="1"/>
        <v>-1900</v>
      </c>
      <c r="C43" s="65" t="str">
        <f t="shared" ca="1" si="0"/>
        <v>-1900-33</v>
      </c>
      <c r="D43" s="340"/>
      <c r="E43" s="283"/>
      <c r="F43" s="7"/>
      <c r="G43" s="309"/>
      <c r="H43" s="310"/>
      <c r="I43" s="7"/>
      <c r="J43" s="297"/>
      <c r="K43" s="285"/>
      <c r="L43" s="301"/>
      <c r="M43" s="290"/>
      <c r="N43" s="291"/>
      <c r="O43" s="7"/>
      <c r="P43" s="307"/>
      <c r="Q43" s="308" t="str">
        <f ca="1">IF(M$1021=1,"",IF(P43="","",VLOOKUP(P43,Tabelle!$B$5:$F$7,5,FALSE)))</f>
        <v/>
      </c>
      <c r="R43" s="311" t="str">
        <f ca="1">IF(M$1021=1,"",IF(P43="","",VLOOKUP(P43,Tabelle!$B$5:$G$7,6,FALSE)))</f>
        <v/>
      </c>
      <c r="S43" s="7"/>
      <c r="T43" s="312"/>
      <c r="U43" s="7"/>
      <c r="V43" s="313">
        <f ca="1">IF(AND(D43&lt;&gt;"",B43&lt;&gt;B42),(SUMIF(B$9:B$1008,B43,M$9:M$1008)-SUMIF(B$9:B$1008,B43,N$9:N$1008))+(SUMIF('Sezione INPS'!B$9:B$1008,B43,'Sezione INPS'!N$9:N$1008)-SUMIF('Sezione INPS'!B$9:B$1008,B43,'Sezione INPS'!O$9:O$1008))+(SUMIF('Sezione REGIONI'!B$9:B$1008,B43,'Sezione REGIONI'!K$9:K$1008)-SUMIF('Sezione REGIONI'!B$9:B$1008,B43,'Sezione REGIONI'!L$9:L$1008))+(SUMIF('Sezione IMU e trib. locali'!B$9:B$1008,B43,'Sezione IMU e trib. locali'!M$9:M$1008)-SUMIF('Sezione IMU e trib. locali'!B$9:B$1008,B43,'Sezione IMU e trib. locali'!N$9:N$1008))+(SUMIF('Sezione INAIL'!B$9:B$508,B43,'Sezione INAIL'!L$9:L$508)-SUMIF('Sezione INAIL'!B$9:B$508,B43,'Sezione INAIL'!M$9:M$508))+(SUMIF('Sezione Altri Enti Prev.li'!B$9:B$508,B43,'Sezione Altri Enti Prev.li'!P$9:P$508)-SUMIF('Sezione Altri Enti Prev.li'!B$9:B$508,B43,'Sezione Altri Enti Prev.li'!Q$9:Q$508)),0)</f>
        <v>0</v>
      </c>
      <c r="W43" s="81"/>
      <c r="X43" s="292"/>
      <c r="Y43" s="314"/>
      <c r="Z43" s="315"/>
      <c r="AA43" s="316"/>
      <c r="AB43" s="317"/>
      <c r="AC43" s="7"/>
      <c r="AD43" s="348"/>
      <c r="AE43" s="7"/>
      <c r="AF43" s="17">
        <f ca="1">IF(B43="",0,IF(B43=B42,COUNTIF(B$9:B42,B43)+1,1))</f>
        <v>33</v>
      </c>
      <c r="AG43" s="17">
        <f t="shared" ca="1" si="2"/>
        <v>0</v>
      </c>
      <c r="AH43" s="364" t="str">
        <f t="shared" si="3"/>
        <v/>
      </c>
    </row>
    <row r="44" spans="1:34" ht="16.5" customHeight="1">
      <c r="A44" s="334" t="s">
        <v>320</v>
      </c>
      <c r="B44" s="65" t="str">
        <f t="shared" ca="1" si="1"/>
        <v>-1900</v>
      </c>
      <c r="C44" s="65" t="str">
        <f t="shared" ca="1" si="0"/>
        <v>-1900-34</v>
      </c>
      <c r="D44" s="340"/>
      <c r="E44" s="283"/>
      <c r="F44" s="7"/>
      <c r="G44" s="309"/>
      <c r="H44" s="310"/>
      <c r="I44" s="7"/>
      <c r="J44" s="297"/>
      <c r="K44" s="285"/>
      <c r="L44" s="301"/>
      <c r="M44" s="290"/>
      <c r="N44" s="291"/>
      <c r="O44" s="7"/>
      <c r="P44" s="307"/>
      <c r="Q44" s="308" t="str">
        <f ca="1">IF(M$1021=1,"",IF(P44="","",VLOOKUP(P44,Tabelle!$B$5:$F$7,5,FALSE)))</f>
        <v/>
      </c>
      <c r="R44" s="311" t="str">
        <f ca="1">IF(M$1021=1,"",IF(P44="","",VLOOKUP(P44,Tabelle!$B$5:$G$7,6,FALSE)))</f>
        <v/>
      </c>
      <c r="S44" s="7"/>
      <c r="T44" s="312"/>
      <c r="U44" s="7"/>
      <c r="V44" s="313">
        <f ca="1">IF(AND(D44&lt;&gt;"",B44&lt;&gt;B43),(SUMIF(B$9:B$1008,B44,M$9:M$1008)-SUMIF(B$9:B$1008,B44,N$9:N$1008))+(SUMIF('Sezione INPS'!B$9:B$1008,B44,'Sezione INPS'!N$9:N$1008)-SUMIF('Sezione INPS'!B$9:B$1008,B44,'Sezione INPS'!O$9:O$1008))+(SUMIF('Sezione REGIONI'!B$9:B$1008,B44,'Sezione REGIONI'!K$9:K$1008)-SUMIF('Sezione REGIONI'!B$9:B$1008,B44,'Sezione REGIONI'!L$9:L$1008))+(SUMIF('Sezione IMU e trib. locali'!B$9:B$1008,B44,'Sezione IMU e trib. locali'!M$9:M$1008)-SUMIF('Sezione IMU e trib. locali'!B$9:B$1008,B44,'Sezione IMU e trib. locali'!N$9:N$1008))+(SUMIF('Sezione INAIL'!B$9:B$508,B44,'Sezione INAIL'!L$9:L$508)-SUMIF('Sezione INAIL'!B$9:B$508,B44,'Sezione INAIL'!M$9:M$508))+(SUMIF('Sezione Altri Enti Prev.li'!B$9:B$508,B44,'Sezione Altri Enti Prev.li'!P$9:P$508)-SUMIF('Sezione Altri Enti Prev.li'!B$9:B$508,B44,'Sezione Altri Enti Prev.li'!Q$9:Q$508)),0)</f>
        <v>0</v>
      </c>
      <c r="W44" s="81"/>
      <c r="X44" s="292"/>
      <c r="Y44" s="314"/>
      <c r="Z44" s="315"/>
      <c r="AA44" s="316"/>
      <c r="AB44" s="317"/>
      <c r="AC44" s="7"/>
      <c r="AD44" s="348"/>
      <c r="AE44" s="7"/>
      <c r="AF44" s="17">
        <f ca="1">IF(B44="",0,IF(B44=B43,COUNTIF(B$9:B43,B44)+1,1))</f>
        <v>34</v>
      </c>
      <c r="AG44" s="17">
        <f t="shared" ca="1" si="2"/>
        <v>0</v>
      </c>
      <c r="AH44" s="364" t="str">
        <f t="shared" si="3"/>
        <v/>
      </c>
    </row>
    <row r="45" spans="1:34" ht="16.5" customHeight="1">
      <c r="A45" s="334" t="s">
        <v>321</v>
      </c>
      <c r="B45" s="65" t="str">
        <f t="shared" ca="1" si="1"/>
        <v>-1900</v>
      </c>
      <c r="C45" s="65" t="str">
        <f t="shared" ca="1" si="0"/>
        <v>-1900-35</v>
      </c>
      <c r="D45" s="340"/>
      <c r="E45" s="283"/>
      <c r="F45" s="7"/>
      <c r="G45" s="309"/>
      <c r="H45" s="310"/>
      <c r="I45" s="7"/>
      <c r="J45" s="297"/>
      <c r="K45" s="285"/>
      <c r="L45" s="301"/>
      <c r="M45" s="290"/>
      <c r="N45" s="291"/>
      <c r="O45" s="7"/>
      <c r="P45" s="307"/>
      <c r="Q45" s="308" t="str">
        <f ca="1">IF(M$1021=1,"",IF(P45="","",VLOOKUP(P45,Tabelle!$B$5:$F$7,5,FALSE)))</f>
        <v/>
      </c>
      <c r="R45" s="311" t="str">
        <f ca="1">IF(M$1021=1,"",IF(P45="","",VLOOKUP(P45,Tabelle!$B$5:$G$7,6,FALSE)))</f>
        <v/>
      </c>
      <c r="S45" s="7"/>
      <c r="T45" s="312"/>
      <c r="U45" s="7"/>
      <c r="V45" s="313">
        <f ca="1">IF(AND(D45&lt;&gt;"",B45&lt;&gt;B44),(SUMIF(B$9:B$1008,B45,M$9:M$1008)-SUMIF(B$9:B$1008,B45,N$9:N$1008))+(SUMIF('Sezione INPS'!B$9:B$1008,B45,'Sezione INPS'!N$9:N$1008)-SUMIF('Sezione INPS'!B$9:B$1008,B45,'Sezione INPS'!O$9:O$1008))+(SUMIF('Sezione REGIONI'!B$9:B$1008,B45,'Sezione REGIONI'!K$9:K$1008)-SUMIF('Sezione REGIONI'!B$9:B$1008,B45,'Sezione REGIONI'!L$9:L$1008))+(SUMIF('Sezione IMU e trib. locali'!B$9:B$1008,B45,'Sezione IMU e trib. locali'!M$9:M$1008)-SUMIF('Sezione IMU e trib. locali'!B$9:B$1008,B45,'Sezione IMU e trib. locali'!N$9:N$1008))+(SUMIF('Sezione INAIL'!B$9:B$508,B45,'Sezione INAIL'!L$9:L$508)-SUMIF('Sezione INAIL'!B$9:B$508,B45,'Sezione INAIL'!M$9:M$508))+(SUMIF('Sezione Altri Enti Prev.li'!B$9:B$508,B45,'Sezione Altri Enti Prev.li'!P$9:P$508)-SUMIF('Sezione Altri Enti Prev.li'!B$9:B$508,B45,'Sezione Altri Enti Prev.li'!Q$9:Q$508)),0)</f>
        <v>0</v>
      </c>
      <c r="W45" s="81"/>
      <c r="X45" s="292"/>
      <c r="Y45" s="314"/>
      <c r="Z45" s="315"/>
      <c r="AA45" s="316"/>
      <c r="AB45" s="317"/>
      <c r="AC45" s="7"/>
      <c r="AD45" s="348"/>
      <c r="AE45" s="7"/>
      <c r="AF45" s="17">
        <f ca="1">IF(B45="",0,IF(B45=B44,COUNTIF(B$9:B44,B45)+1,1))</f>
        <v>35</v>
      </c>
      <c r="AG45" s="17">
        <f t="shared" ca="1" si="2"/>
        <v>0</v>
      </c>
      <c r="AH45" s="364" t="str">
        <f t="shared" si="3"/>
        <v/>
      </c>
    </row>
    <row r="46" spans="1:34" ht="16.5" customHeight="1">
      <c r="A46" s="334" t="s">
        <v>322</v>
      </c>
      <c r="B46" s="65" t="str">
        <f t="shared" ca="1" si="1"/>
        <v>-1900</v>
      </c>
      <c r="C46" s="65" t="str">
        <f t="shared" ca="1" si="0"/>
        <v>-1900-36</v>
      </c>
      <c r="D46" s="340"/>
      <c r="E46" s="283"/>
      <c r="F46" s="7"/>
      <c r="G46" s="309"/>
      <c r="H46" s="310"/>
      <c r="I46" s="7"/>
      <c r="J46" s="297"/>
      <c r="K46" s="285"/>
      <c r="L46" s="301"/>
      <c r="M46" s="290"/>
      <c r="N46" s="291"/>
      <c r="O46" s="7"/>
      <c r="P46" s="307"/>
      <c r="Q46" s="308" t="str">
        <f ca="1">IF(M$1021=1,"",IF(P46="","",VLOOKUP(P46,Tabelle!$B$5:$F$7,5,FALSE)))</f>
        <v/>
      </c>
      <c r="R46" s="311" t="str">
        <f ca="1">IF(M$1021=1,"",IF(P46="","",VLOOKUP(P46,Tabelle!$B$5:$G$7,6,FALSE)))</f>
        <v/>
      </c>
      <c r="S46" s="7"/>
      <c r="T46" s="312"/>
      <c r="U46" s="7"/>
      <c r="V46" s="313">
        <f ca="1">IF(AND(D46&lt;&gt;"",B46&lt;&gt;B45),(SUMIF(B$9:B$1008,B46,M$9:M$1008)-SUMIF(B$9:B$1008,B46,N$9:N$1008))+(SUMIF('Sezione INPS'!B$9:B$1008,B46,'Sezione INPS'!N$9:N$1008)-SUMIF('Sezione INPS'!B$9:B$1008,B46,'Sezione INPS'!O$9:O$1008))+(SUMIF('Sezione REGIONI'!B$9:B$1008,B46,'Sezione REGIONI'!K$9:K$1008)-SUMIF('Sezione REGIONI'!B$9:B$1008,B46,'Sezione REGIONI'!L$9:L$1008))+(SUMIF('Sezione IMU e trib. locali'!B$9:B$1008,B46,'Sezione IMU e trib. locali'!M$9:M$1008)-SUMIF('Sezione IMU e trib. locali'!B$9:B$1008,B46,'Sezione IMU e trib. locali'!N$9:N$1008))+(SUMIF('Sezione INAIL'!B$9:B$508,B46,'Sezione INAIL'!L$9:L$508)-SUMIF('Sezione INAIL'!B$9:B$508,B46,'Sezione INAIL'!M$9:M$508))+(SUMIF('Sezione Altri Enti Prev.li'!B$9:B$508,B46,'Sezione Altri Enti Prev.li'!P$9:P$508)-SUMIF('Sezione Altri Enti Prev.li'!B$9:B$508,B46,'Sezione Altri Enti Prev.li'!Q$9:Q$508)),0)</f>
        <v>0</v>
      </c>
      <c r="W46" s="81"/>
      <c r="X46" s="292"/>
      <c r="Y46" s="314"/>
      <c r="Z46" s="315"/>
      <c r="AA46" s="316"/>
      <c r="AB46" s="317"/>
      <c r="AC46" s="7"/>
      <c r="AD46" s="348"/>
      <c r="AE46" s="7"/>
      <c r="AF46" s="17">
        <f ca="1">IF(B46="",0,IF(B46=B45,COUNTIF(B$9:B45,B46)+1,1))</f>
        <v>36</v>
      </c>
      <c r="AG46" s="17">
        <f t="shared" ca="1" si="2"/>
        <v>0</v>
      </c>
      <c r="AH46" s="364" t="str">
        <f t="shared" si="3"/>
        <v/>
      </c>
    </row>
    <row r="47" spans="1:34" ht="16.5" customHeight="1">
      <c r="A47" s="334" t="s">
        <v>323</v>
      </c>
      <c r="B47" s="65" t="str">
        <f t="shared" ca="1" si="1"/>
        <v>-1900</v>
      </c>
      <c r="C47" s="65" t="str">
        <f t="shared" ca="1" si="0"/>
        <v>-1900-37</v>
      </c>
      <c r="D47" s="340"/>
      <c r="E47" s="283"/>
      <c r="F47" s="7"/>
      <c r="G47" s="309"/>
      <c r="H47" s="310"/>
      <c r="I47" s="7"/>
      <c r="J47" s="297"/>
      <c r="K47" s="285"/>
      <c r="L47" s="301"/>
      <c r="M47" s="290"/>
      <c r="N47" s="291"/>
      <c r="O47" s="7"/>
      <c r="P47" s="307"/>
      <c r="Q47" s="308" t="str">
        <f ca="1">IF(M$1021=1,"",IF(P47="","",VLOOKUP(P47,Tabelle!$B$5:$F$7,5,FALSE)))</f>
        <v/>
      </c>
      <c r="R47" s="311" t="str">
        <f ca="1">IF(M$1021=1,"",IF(P47="","",VLOOKUP(P47,Tabelle!$B$5:$G$7,6,FALSE)))</f>
        <v/>
      </c>
      <c r="S47" s="7"/>
      <c r="T47" s="312"/>
      <c r="U47" s="7"/>
      <c r="V47" s="313">
        <f ca="1">IF(AND(D47&lt;&gt;"",B47&lt;&gt;B46),(SUMIF(B$9:B$1008,B47,M$9:M$1008)-SUMIF(B$9:B$1008,B47,N$9:N$1008))+(SUMIF('Sezione INPS'!B$9:B$1008,B47,'Sezione INPS'!N$9:N$1008)-SUMIF('Sezione INPS'!B$9:B$1008,B47,'Sezione INPS'!O$9:O$1008))+(SUMIF('Sezione REGIONI'!B$9:B$1008,B47,'Sezione REGIONI'!K$9:K$1008)-SUMIF('Sezione REGIONI'!B$9:B$1008,B47,'Sezione REGIONI'!L$9:L$1008))+(SUMIF('Sezione IMU e trib. locali'!B$9:B$1008,B47,'Sezione IMU e trib. locali'!M$9:M$1008)-SUMIF('Sezione IMU e trib. locali'!B$9:B$1008,B47,'Sezione IMU e trib. locali'!N$9:N$1008))+(SUMIF('Sezione INAIL'!B$9:B$508,B47,'Sezione INAIL'!L$9:L$508)-SUMIF('Sezione INAIL'!B$9:B$508,B47,'Sezione INAIL'!M$9:M$508))+(SUMIF('Sezione Altri Enti Prev.li'!B$9:B$508,B47,'Sezione Altri Enti Prev.li'!P$9:P$508)-SUMIF('Sezione Altri Enti Prev.li'!B$9:B$508,B47,'Sezione Altri Enti Prev.li'!Q$9:Q$508)),0)</f>
        <v>0</v>
      </c>
      <c r="W47" s="81"/>
      <c r="X47" s="292"/>
      <c r="Y47" s="314"/>
      <c r="Z47" s="315"/>
      <c r="AA47" s="316"/>
      <c r="AB47" s="317"/>
      <c r="AC47" s="7"/>
      <c r="AD47" s="348"/>
      <c r="AE47" s="7"/>
      <c r="AF47" s="17">
        <f ca="1">IF(B47="",0,IF(B47=B46,COUNTIF(B$9:B46,B47)+1,1))</f>
        <v>37</v>
      </c>
      <c r="AG47" s="17">
        <f t="shared" ca="1" si="2"/>
        <v>0</v>
      </c>
      <c r="AH47" s="364" t="str">
        <f t="shared" si="3"/>
        <v/>
      </c>
    </row>
    <row r="48" spans="1:34" ht="16.5" customHeight="1">
      <c r="A48" s="334" t="s">
        <v>324</v>
      </c>
      <c r="B48" s="65" t="str">
        <f t="shared" ca="1" si="1"/>
        <v>-1900</v>
      </c>
      <c r="C48" s="65" t="str">
        <f t="shared" ca="1" si="0"/>
        <v>-1900-38</v>
      </c>
      <c r="D48" s="340"/>
      <c r="E48" s="283"/>
      <c r="F48" s="7"/>
      <c r="G48" s="309"/>
      <c r="H48" s="310"/>
      <c r="I48" s="7"/>
      <c r="J48" s="297"/>
      <c r="K48" s="285"/>
      <c r="L48" s="301"/>
      <c r="M48" s="290"/>
      <c r="N48" s="291"/>
      <c r="O48" s="7"/>
      <c r="P48" s="307"/>
      <c r="Q48" s="308" t="str">
        <f ca="1">IF(M$1021=1,"",IF(P48="","",VLOOKUP(P48,Tabelle!$B$5:$F$7,5,FALSE)))</f>
        <v/>
      </c>
      <c r="R48" s="311" t="str">
        <f ca="1">IF(M$1021=1,"",IF(P48="","",VLOOKUP(P48,Tabelle!$B$5:$G$7,6,FALSE)))</f>
        <v/>
      </c>
      <c r="S48" s="7"/>
      <c r="T48" s="312"/>
      <c r="U48" s="7"/>
      <c r="V48" s="313">
        <f ca="1">IF(AND(D48&lt;&gt;"",B48&lt;&gt;B47),(SUMIF(B$9:B$1008,B48,M$9:M$1008)-SUMIF(B$9:B$1008,B48,N$9:N$1008))+(SUMIF('Sezione INPS'!B$9:B$1008,B48,'Sezione INPS'!N$9:N$1008)-SUMIF('Sezione INPS'!B$9:B$1008,B48,'Sezione INPS'!O$9:O$1008))+(SUMIF('Sezione REGIONI'!B$9:B$1008,B48,'Sezione REGIONI'!K$9:K$1008)-SUMIF('Sezione REGIONI'!B$9:B$1008,B48,'Sezione REGIONI'!L$9:L$1008))+(SUMIF('Sezione IMU e trib. locali'!B$9:B$1008,B48,'Sezione IMU e trib. locali'!M$9:M$1008)-SUMIF('Sezione IMU e trib. locali'!B$9:B$1008,B48,'Sezione IMU e trib. locali'!N$9:N$1008))+(SUMIF('Sezione INAIL'!B$9:B$508,B48,'Sezione INAIL'!L$9:L$508)-SUMIF('Sezione INAIL'!B$9:B$508,B48,'Sezione INAIL'!M$9:M$508))+(SUMIF('Sezione Altri Enti Prev.li'!B$9:B$508,B48,'Sezione Altri Enti Prev.li'!P$9:P$508)-SUMIF('Sezione Altri Enti Prev.li'!B$9:B$508,B48,'Sezione Altri Enti Prev.li'!Q$9:Q$508)),0)</f>
        <v>0</v>
      </c>
      <c r="W48" s="81"/>
      <c r="X48" s="292"/>
      <c r="Y48" s="314"/>
      <c r="Z48" s="315"/>
      <c r="AA48" s="316"/>
      <c r="AB48" s="317"/>
      <c r="AC48" s="7"/>
      <c r="AD48" s="348"/>
      <c r="AE48" s="7"/>
      <c r="AF48" s="17">
        <f ca="1">IF(B48="",0,IF(B48=B47,COUNTIF(B$9:B47,B48)+1,1))</f>
        <v>38</v>
      </c>
      <c r="AG48" s="17">
        <f t="shared" ca="1" si="2"/>
        <v>0</v>
      </c>
      <c r="AH48" s="364" t="str">
        <f t="shared" si="3"/>
        <v/>
      </c>
    </row>
    <row r="49" spans="1:34" ht="16.5" customHeight="1">
      <c r="A49" s="334" t="s">
        <v>325</v>
      </c>
      <c r="B49" s="65" t="str">
        <f t="shared" ca="1" si="1"/>
        <v>-1900</v>
      </c>
      <c r="C49" s="65" t="str">
        <f t="shared" ca="1" si="0"/>
        <v>-1900-39</v>
      </c>
      <c r="D49" s="340"/>
      <c r="E49" s="283"/>
      <c r="F49" s="7"/>
      <c r="G49" s="309"/>
      <c r="H49" s="310"/>
      <c r="I49" s="7"/>
      <c r="J49" s="297"/>
      <c r="K49" s="285"/>
      <c r="L49" s="301"/>
      <c r="M49" s="290"/>
      <c r="N49" s="291"/>
      <c r="O49" s="7"/>
      <c r="P49" s="307"/>
      <c r="Q49" s="308" t="str">
        <f ca="1">IF(M$1021=1,"",IF(P49="","",VLOOKUP(P49,Tabelle!$B$5:$F$7,5,FALSE)))</f>
        <v/>
      </c>
      <c r="R49" s="311" t="str">
        <f ca="1">IF(M$1021=1,"",IF(P49="","",VLOOKUP(P49,Tabelle!$B$5:$G$7,6,FALSE)))</f>
        <v/>
      </c>
      <c r="S49" s="7"/>
      <c r="T49" s="312"/>
      <c r="U49" s="7"/>
      <c r="V49" s="313">
        <f ca="1">IF(AND(D49&lt;&gt;"",B49&lt;&gt;B48),(SUMIF(B$9:B$1008,B49,M$9:M$1008)-SUMIF(B$9:B$1008,B49,N$9:N$1008))+(SUMIF('Sezione INPS'!B$9:B$1008,B49,'Sezione INPS'!N$9:N$1008)-SUMIF('Sezione INPS'!B$9:B$1008,B49,'Sezione INPS'!O$9:O$1008))+(SUMIF('Sezione REGIONI'!B$9:B$1008,B49,'Sezione REGIONI'!K$9:K$1008)-SUMIF('Sezione REGIONI'!B$9:B$1008,B49,'Sezione REGIONI'!L$9:L$1008))+(SUMIF('Sezione IMU e trib. locali'!B$9:B$1008,B49,'Sezione IMU e trib. locali'!M$9:M$1008)-SUMIF('Sezione IMU e trib. locali'!B$9:B$1008,B49,'Sezione IMU e trib. locali'!N$9:N$1008))+(SUMIF('Sezione INAIL'!B$9:B$508,B49,'Sezione INAIL'!L$9:L$508)-SUMIF('Sezione INAIL'!B$9:B$508,B49,'Sezione INAIL'!M$9:M$508))+(SUMIF('Sezione Altri Enti Prev.li'!B$9:B$508,B49,'Sezione Altri Enti Prev.li'!P$9:P$508)-SUMIF('Sezione Altri Enti Prev.li'!B$9:B$508,B49,'Sezione Altri Enti Prev.li'!Q$9:Q$508)),0)</f>
        <v>0</v>
      </c>
      <c r="W49" s="81"/>
      <c r="X49" s="292"/>
      <c r="Y49" s="314"/>
      <c r="Z49" s="315"/>
      <c r="AA49" s="316"/>
      <c r="AB49" s="317"/>
      <c r="AC49" s="7"/>
      <c r="AD49" s="348"/>
      <c r="AE49" s="7"/>
      <c r="AF49" s="17">
        <f ca="1">IF(B49="",0,IF(B49=B48,COUNTIF(B$9:B48,B49)+1,1))</f>
        <v>39</v>
      </c>
      <c r="AG49" s="17">
        <f t="shared" ca="1" si="2"/>
        <v>0</v>
      </c>
      <c r="AH49" s="364" t="str">
        <f t="shared" si="3"/>
        <v/>
      </c>
    </row>
    <row r="50" spans="1:34" ht="16.5" customHeight="1">
      <c r="A50" s="334" t="s">
        <v>326</v>
      </c>
      <c r="B50" s="65" t="str">
        <f t="shared" ca="1" si="1"/>
        <v>-1900</v>
      </c>
      <c r="C50" s="65" t="str">
        <f t="shared" ca="1" si="0"/>
        <v>-1900-40</v>
      </c>
      <c r="D50" s="340"/>
      <c r="E50" s="283"/>
      <c r="F50" s="7"/>
      <c r="G50" s="309"/>
      <c r="H50" s="310"/>
      <c r="I50" s="7"/>
      <c r="J50" s="297"/>
      <c r="K50" s="285"/>
      <c r="L50" s="301"/>
      <c r="M50" s="290"/>
      <c r="N50" s="291"/>
      <c r="O50" s="7"/>
      <c r="P50" s="307"/>
      <c r="Q50" s="308" t="str">
        <f ca="1">IF(M$1021=1,"",IF(P50="","",VLOOKUP(P50,Tabelle!$B$5:$F$7,5,FALSE)))</f>
        <v/>
      </c>
      <c r="R50" s="311" t="str">
        <f ca="1">IF(M$1021=1,"",IF(P50="","",VLOOKUP(P50,Tabelle!$B$5:$G$7,6,FALSE)))</f>
        <v/>
      </c>
      <c r="S50" s="7"/>
      <c r="T50" s="312"/>
      <c r="U50" s="7"/>
      <c r="V50" s="313">
        <f ca="1">IF(AND(D50&lt;&gt;"",B50&lt;&gt;B49),(SUMIF(B$9:B$1008,B50,M$9:M$1008)-SUMIF(B$9:B$1008,B50,N$9:N$1008))+(SUMIF('Sezione INPS'!B$9:B$1008,B50,'Sezione INPS'!N$9:N$1008)-SUMIF('Sezione INPS'!B$9:B$1008,B50,'Sezione INPS'!O$9:O$1008))+(SUMIF('Sezione REGIONI'!B$9:B$1008,B50,'Sezione REGIONI'!K$9:K$1008)-SUMIF('Sezione REGIONI'!B$9:B$1008,B50,'Sezione REGIONI'!L$9:L$1008))+(SUMIF('Sezione IMU e trib. locali'!B$9:B$1008,B50,'Sezione IMU e trib. locali'!M$9:M$1008)-SUMIF('Sezione IMU e trib. locali'!B$9:B$1008,B50,'Sezione IMU e trib. locali'!N$9:N$1008))+(SUMIF('Sezione INAIL'!B$9:B$508,B50,'Sezione INAIL'!L$9:L$508)-SUMIF('Sezione INAIL'!B$9:B$508,B50,'Sezione INAIL'!M$9:M$508))+(SUMIF('Sezione Altri Enti Prev.li'!B$9:B$508,B50,'Sezione Altri Enti Prev.li'!P$9:P$508)-SUMIF('Sezione Altri Enti Prev.li'!B$9:B$508,B50,'Sezione Altri Enti Prev.li'!Q$9:Q$508)),0)</f>
        <v>0</v>
      </c>
      <c r="W50" s="81"/>
      <c r="X50" s="292"/>
      <c r="Y50" s="314"/>
      <c r="Z50" s="315"/>
      <c r="AA50" s="316"/>
      <c r="AB50" s="317"/>
      <c r="AC50" s="7"/>
      <c r="AD50" s="348"/>
      <c r="AE50" s="7"/>
      <c r="AF50" s="17">
        <f ca="1">IF(B50="",0,IF(B50=B49,COUNTIF(B$9:B49,B50)+1,1))</f>
        <v>40</v>
      </c>
      <c r="AG50" s="17">
        <f t="shared" ca="1" si="2"/>
        <v>0</v>
      </c>
      <c r="AH50" s="364" t="str">
        <f t="shared" si="3"/>
        <v/>
      </c>
    </row>
    <row r="51" spans="1:34" ht="16.5" customHeight="1">
      <c r="A51" s="334" t="s">
        <v>327</v>
      </c>
      <c r="B51" s="65" t="str">
        <f t="shared" ca="1" si="1"/>
        <v>-1900</v>
      </c>
      <c r="C51" s="65" t="str">
        <f t="shared" ca="1" si="0"/>
        <v>-1900-41</v>
      </c>
      <c r="D51" s="340"/>
      <c r="E51" s="283"/>
      <c r="F51" s="7"/>
      <c r="G51" s="309"/>
      <c r="H51" s="310"/>
      <c r="I51" s="7"/>
      <c r="J51" s="297"/>
      <c r="K51" s="285"/>
      <c r="L51" s="301"/>
      <c r="M51" s="290"/>
      <c r="N51" s="291"/>
      <c r="O51" s="7"/>
      <c r="P51" s="307"/>
      <c r="Q51" s="308" t="str">
        <f ca="1">IF(M$1021=1,"",IF(P51="","",VLOOKUP(P51,Tabelle!$B$5:$F$7,5,FALSE)))</f>
        <v/>
      </c>
      <c r="R51" s="311" t="str">
        <f ca="1">IF(M$1021=1,"",IF(P51="","",VLOOKUP(P51,Tabelle!$B$5:$G$7,6,FALSE)))</f>
        <v/>
      </c>
      <c r="S51" s="7"/>
      <c r="T51" s="312"/>
      <c r="U51" s="7"/>
      <c r="V51" s="313">
        <f ca="1">IF(AND(D51&lt;&gt;"",B51&lt;&gt;B50),(SUMIF(B$9:B$1008,B51,M$9:M$1008)-SUMIF(B$9:B$1008,B51,N$9:N$1008))+(SUMIF('Sezione INPS'!B$9:B$1008,B51,'Sezione INPS'!N$9:N$1008)-SUMIF('Sezione INPS'!B$9:B$1008,B51,'Sezione INPS'!O$9:O$1008))+(SUMIF('Sezione REGIONI'!B$9:B$1008,B51,'Sezione REGIONI'!K$9:K$1008)-SUMIF('Sezione REGIONI'!B$9:B$1008,B51,'Sezione REGIONI'!L$9:L$1008))+(SUMIF('Sezione IMU e trib. locali'!B$9:B$1008,B51,'Sezione IMU e trib. locali'!M$9:M$1008)-SUMIF('Sezione IMU e trib. locali'!B$9:B$1008,B51,'Sezione IMU e trib. locali'!N$9:N$1008))+(SUMIF('Sezione INAIL'!B$9:B$508,B51,'Sezione INAIL'!L$9:L$508)-SUMIF('Sezione INAIL'!B$9:B$508,B51,'Sezione INAIL'!M$9:M$508))+(SUMIF('Sezione Altri Enti Prev.li'!B$9:B$508,B51,'Sezione Altri Enti Prev.li'!P$9:P$508)-SUMIF('Sezione Altri Enti Prev.li'!B$9:B$508,B51,'Sezione Altri Enti Prev.li'!Q$9:Q$508)),0)</f>
        <v>0</v>
      </c>
      <c r="W51" s="81"/>
      <c r="X51" s="292"/>
      <c r="Y51" s="314"/>
      <c r="Z51" s="315"/>
      <c r="AA51" s="316"/>
      <c r="AB51" s="317"/>
      <c r="AC51" s="7"/>
      <c r="AD51" s="348"/>
      <c r="AE51" s="7"/>
      <c r="AF51" s="17">
        <f ca="1">IF(B51="",0,IF(B51=B50,COUNTIF(B$9:B50,B51)+1,1))</f>
        <v>41</v>
      </c>
      <c r="AG51" s="17">
        <f t="shared" ca="1" si="2"/>
        <v>0</v>
      </c>
      <c r="AH51" s="364" t="str">
        <f t="shared" si="3"/>
        <v/>
      </c>
    </row>
    <row r="52" spans="1:34" ht="16.5" customHeight="1">
      <c r="A52" s="334" t="s">
        <v>328</v>
      </c>
      <c r="B52" s="65" t="str">
        <f t="shared" ca="1" si="1"/>
        <v>-1900</v>
      </c>
      <c r="C52" s="65" t="str">
        <f t="shared" ca="1" si="0"/>
        <v>-1900-42</v>
      </c>
      <c r="D52" s="340"/>
      <c r="E52" s="283"/>
      <c r="F52" s="7"/>
      <c r="G52" s="309"/>
      <c r="H52" s="310"/>
      <c r="I52" s="7"/>
      <c r="J52" s="297"/>
      <c r="K52" s="285"/>
      <c r="L52" s="301"/>
      <c r="M52" s="290"/>
      <c r="N52" s="291"/>
      <c r="O52" s="7"/>
      <c r="P52" s="307"/>
      <c r="Q52" s="308" t="str">
        <f ca="1">IF(M$1021=1,"",IF(P52="","",VLOOKUP(P52,Tabelle!$B$5:$F$7,5,FALSE)))</f>
        <v/>
      </c>
      <c r="R52" s="311" t="str">
        <f ca="1">IF(M$1021=1,"",IF(P52="","",VLOOKUP(P52,Tabelle!$B$5:$G$7,6,FALSE)))</f>
        <v/>
      </c>
      <c r="S52" s="7"/>
      <c r="T52" s="312"/>
      <c r="U52" s="7"/>
      <c r="V52" s="313">
        <f ca="1">IF(AND(D52&lt;&gt;"",B52&lt;&gt;B51),(SUMIF(B$9:B$1008,B52,M$9:M$1008)-SUMIF(B$9:B$1008,B52,N$9:N$1008))+(SUMIF('Sezione INPS'!B$9:B$1008,B52,'Sezione INPS'!N$9:N$1008)-SUMIF('Sezione INPS'!B$9:B$1008,B52,'Sezione INPS'!O$9:O$1008))+(SUMIF('Sezione REGIONI'!B$9:B$1008,B52,'Sezione REGIONI'!K$9:K$1008)-SUMIF('Sezione REGIONI'!B$9:B$1008,B52,'Sezione REGIONI'!L$9:L$1008))+(SUMIF('Sezione IMU e trib. locali'!B$9:B$1008,B52,'Sezione IMU e trib. locali'!M$9:M$1008)-SUMIF('Sezione IMU e trib. locali'!B$9:B$1008,B52,'Sezione IMU e trib. locali'!N$9:N$1008))+(SUMIF('Sezione INAIL'!B$9:B$508,B52,'Sezione INAIL'!L$9:L$508)-SUMIF('Sezione INAIL'!B$9:B$508,B52,'Sezione INAIL'!M$9:M$508))+(SUMIF('Sezione Altri Enti Prev.li'!B$9:B$508,B52,'Sezione Altri Enti Prev.li'!P$9:P$508)-SUMIF('Sezione Altri Enti Prev.li'!B$9:B$508,B52,'Sezione Altri Enti Prev.li'!Q$9:Q$508)),0)</f>
        <v>0</v>
      </c>
      <c r="W52" s="81"/>
      <c r="X52" s="292"/>
      <c r="Y52" s="314"/>
      <c r="Z52" s="315"/>
      <c r="AA52" s="316"/>
      <c r="AB52" s="317"/>
      <c r="AC52" s="7"/>
      <c r="AD52" s="348"/>
      <c r="AE52" s="7"/>
      <c r="AF52" s="17">
        <f ca="1">IF(B52="",0,IF(B52=B51,COUNTIF(B$9:B51,B52)+1,1))</f>
        <v>42</v>
      </c>
      <c r="AG52" s="17">
        <f t="shared" ca="1" si="2"/>
        <v>0</v>
      </c>
      <c r="AH52" s="364" t="str">
        <f t="shared" si="3"/>
        <v/>
      </c>
    </row>
    <row r="53" spans="1:34" ht="16.5" customHeight="1">
      <c r="A53" s="334" t="s">
        <v>329</v>
      </c>
      <c r="B53" s="65" t="str">
        <f t="shared" ca="1" si="1"/>
        <v>-1900</v>
      </c>
      <c r="C53" s="65" t="str">
        <f t="shared" ca="1" si="0"/>
        <v>-1900-43</v>
      </c>
      <c r="D53" s="340"/>
      <c r="E53" s="283"/>
      <c r="F53" s="7"/>
      <c r="G53" s="309"/>
      <c r="H53" s="310"/>
      <c r="I53" s="7"/>
      <c r="J53" s="297"/>
      <c r="K53" s="285"/>
      <c r="L53" s="301"/>
      <c r="M53" s="290"/>
      <c r="N53" s="291"/>
      <c r="O53" s="7"/>
      <c r="P53" s="307"/>
      <c r="Q53" s="308" t="str">
        <f ca="1">IF(M$1021=1,"",IF(P53="","",VLOOKUP(P53,Tabelle!$B$5:$F$7,5,FALSE)))</f>
        <v/>
      </c>
      <c r="R53" s="311" t="str">
        <f ca="1">IF(M$1021=1,"",IF(P53="","",VLOOKUP(P53,Tabelle!$B$5:$G$7,6,FALSE)))</f>
        <v/>
      </c>
      <c r="S53" s="7"/>
      <c r="T53" s="312"/>
      <c r="U53" s="7"/>
      <c r="V53" s="313">
        <f ca="1">IF(AND(D53&lt;&gt;"",B53&lt;&gt;B52),(SUMIF(B$9:B$1008,B53,M$9:M$1008)-SUMIF(B$9:B$1008,B53,N$9:N$1008))+(SUMIF('Sezione INPS'!B$9:B$1008,B53,'Sezione INPS'!N$9:N$1008)-SUMIF('Sezione INPS'!B$9:B$1008,B53,'Sezione INPS'!O$9:O$1008))+(SUMIF('Sezione REGIONI'!B$9:B$1008,B53,'Sezione REGIONI'!K$9:K$1008)-SUMIF('Sezione REGIONI'!B$9:B$1008,B53,'Sezione REGIONI'!L$9:L$1008))+(SUMIF('Sezione IMU e trib. locali'!B$9:B$1008,B53,'Sezione IMU e trib. locali'!M$9:M$1008)-SUMIF('Sezione IMU e trib. locali'!B$9:B$1008,B53,'Sezione IMU e trib. locali'!N$9:N$1008))+(SUMIF('Sezione INAIL'!B$9:B$508,B53,'Sezione INAIL'!L$9:L$508)-SUMIF('Sezione INAIL'!B$9:B$508,B53,'Sezione INAIL'!M$9:M$508))+(SUMIF('Sezione Altri Enti Prev.li'!B$9:B$508,B53,'Sezione Altri Enti Prev.li'!P$9:P$508)-SUMIF('Sezione Altri Enti Prev.li'!B$9:B$508,B53,'Sezione Altri Enti Prev.li'!Q$9:Q$508)),0)</f>
        <v>0</v>
      </c>
      <c r="W53" s="81"/>
      <c r="X53" s="292"/>
      <c r="Y53" s="314"/>
      <c r="Z53" s="315"/>
      <c r="AA53" s="316"/>
      <c r="AB53" s="317"/>
      <c r="AC53" s="7"/>
      <c r="AD53" s="348"/>
      <c r="AE53" s="7"/>
      <c r="AF53" s="17">
        <f ca="1">IF(B53="",0,IF(B53=B52,COUNTIF(B$9:B52,B53)+1,1))</f>
        <v>43</v>
      </c>
      <c r="AG53" s="17">
        <f t="shared" ca="1" si="2"/>
        <v>0</v>
      </c>
      <c r="AH53" s="364" t="str">
        <f t="shared" si="3"/>
        <v/>
      </c>
    </row>
    <row r="54" spans="1:34" ht="16.5" customHeight="1">
      <c r="A54" s="334" t="s">
        <v>330</v>
      </c>
      <c r="B54" s="65" t="str">
        <f t="shared" ca="1" si="1"/>
        <v>-1900</v>
      </c>
      <c r="C54" s="65" t="str">
        <f t="shared" ca="1" si="0"/>
        <v>-1900-44</v>
      </c>
      <c r="D54" s="340"/>
      <c r="E54" s="283"/>
      <c r="F54" s="7"/>
      <c r="G54" s="309"/>
      <c r="H54" s="310"/>
      <c r="I54" s="7"/>
      <c r="J54" s="297"/>
      <c r="K54" s="285"/>
      <c r="L54" s="301"/>
      <c r="M54" s="290"/>
      <c r="N54" s="291"/>
      <c r="O54" s="7"/>
      <c r="P54" s="307"/>
      <c r="Q54" s="308" t="str">
        <f ca="1">IF(M$1021=1,"",IF(P54="","",VLOOKUP(P54,Tabelle!$B$5:$F$7,5,FALSE)))</f>
        <v/>
      </c>
      <c r="R54" s="311" t="str">
        <f ca="1">IF(M$1021=1,"",IF(P54="","",VLOOKUP(P54,Tabelle!$B$5:$G$7,6,FALSE)))</f>
        <v/>
      </c>
      <c r="S54" s="7"/>
      <c r="T54" s="312"/>
      <c r="U54" s="7"/>
      <c r="V54" s="313">
        <f ca="1">IF(AND(D54&lt;&gt;"",B54&lt;&gt;B53),(SUMIF(B$9:B$1008,B54,M$9:M$1008)-SUMIF(B$9:B$1008,B54,N$9:N$1008))+(SUMIF('Sezione INPS'!B$9:B$1008,B54,'Sezione INPS'!N$9:N$1008)-SUMIF('Sezione INPS'!B$9:B$1008,B54,'Sezione INPS'!O$9:O$1008))+(SUMIF('Sezione REGIONI'!B$9:B$1008,B54,'Sezione REGIONI'!K$9:K$1008)-SUMIF('Sezione REGIONI'!B$9:B$1008,B54,'Sezione REGIONI'!L$9:L$1008))+(SUMIF('Sezione IMU e trib. locali'!B$9:B$1008,B54,'Sezione IMU e trib. locali'!M$9:M$1008)-SUMIF('Sezione IMU e trib. locali'!B$9:B$1008,B54,'Sezione IMU e trib. locali'!N$9:N$1008))+(SUMIF('Sezione INAIL'!B$9:B$508,B54,'Sezione INAIL'!L$9:L$508)-SUMIF('Sezione INAIL'!B$9:B$508,B54,'Sezione INAIL'!M$9:M$508))+(SUMIF('Sezione Altri Enti Prev.li'!B$9:B$508,B54,'Sezione Altri Enti Prev.li'!P$9:P$508)-SUMIF('Sezione Altri Enti Prev.li'!B$9:B$508,B54,'Sezione Altri Enti Prev.li'!Q$9:Q$508)),0)</f>
        <v>0</v>
      </c>
      <c r="W54" s="81"/>
      <c r="X54" s="292"/>
      <c r="Y54" s="314"/>
      <c r="Z54" s="315"/>
      <c r="AA54" s="316"/>
      <c r="AB54" s="317"/>
      <c r="AC54" s="7"/>
      <c r="AD54" s="348"/>
      <c r="AE54" s="7"/>
      <c r="AF54" s="17">
        <f ca="1">IF(B54="",0,IF(B54=B53,COUNTIF(B$9:B53,B54)+1,1))</f>
        <v>44</v>
      </c>
      <c r="AG54" s="17">
        <f t="shared" ca="1" si="2"/>
        <v>0</v>
      </c>
      <c r="AH54" s="364" t="str">
        <f t="shared" si="3"/>
        <v/>
      </c>
    </row>
    <row r="55" spans="1:34" ht="16.5" customHeight="1">
      <c r="A55" s="334" t="s">
        <v>331</v>
      </c>
      <c r="B55" s="65" t="str">
        <f t="shared" ca="1" si="1"/>
        <v>-1900</v>
      </c>
      <c r="C55" s="65" t="str">
        <f t="shared" ca="1" si="0"/>
        <v>-1900-45</v>
      </c>
      <c r="D55" s="340"/>
      <c r="E55" s="283"/>
      <c r="F55" s="7"/>
      <c r="G55" s="309"/>
      <c r="H55" s="310"/>
      <c r="I55" s="7"/>
      <c r="J55" s="297"/>
      <c r="K55" s="285"/>
      <c r="L55" s="301"/>
      <c r="M55" s="290"/>
      <c r="N55" s="291"/>
      <c r="O55" s="7"/>
      <c r="P55" s="307"/>
      <c r="Q55" s="308" t="str">
        <f ca="1">IF(M$1021=1,"",IF(P55="","",VLOOKUP(P55,Tabelle!$B$5:$F$7,5,FALSE)))</f>
        <v/>
      </c>
      <c r="R55" s="311" t="str">
        <f ca="1">IF(M$1021=1,"",IF(P55="","",VLOOKUP(P55,Tabelle!$B$5:$G$7,6,FALSE)))</f>
        <v/>
      </c>
      <c r="S55" s="7"/>
      <c r="T55" s="312"/>
      <c r="U55" s="7"/>
      <c r="V55" s="313">
        <f ca="1">IF(AND(D55&lt;&gt;"",B55&lt;&gt;B54),(SUMIF(B$9:B$1008,B55,M$9:M$1008)-SUMIF(B$9:B$1008,B55,N$9:N$1008))+(SUMIF('Sezione INPS'!B$9:B$1008,B55,'Sezione INPS'!N$9:N$1008)-SUMIF('Sezione INPS'!B$9:B$1008,B55,'Sezione INPS'!O$9:O$1008))+(SUMIF('Sezione REGIONI'!B$9:B$1008,B55,'Sezione REGIONI'!K$9:K$1008)-SUMIF('Sezione REGIONI'!B$9:B$1008,B55,'Sezione REGIONI'!L$9:L$1008))+(SUMIF('Sezione IMU e trib. locali'!B$9:B$1008,B55,'Sezione IMU e trib. locali'!M$9:M$1008)-SUMIF('Sezione IMU e trib. locali'!B$9:B$1008,B55,'Sezione IMU e trib. locali'!N$9:N$1008))+(SUMIF('Sezione INAIL'!B$9:B$508,B55,'Sezione INAIL'!L$9:L$508)-SUMIF('Sezione INAIL'!B$9:B$508,B55,'Sezione INAIL'!M$9:M$508))+(SUMIF('Sezione Altri Enti Prev.li'!B$9:B$508,B55,'Sezione Altri Enti Prev.li'!P$9:P$508)-SUMIF('Sezione Altri Enti Prev.li'!B$9:B$508,B55,'Sezione Altri Enti Prev.li'!Q$9:Q$508)),0)</f>
        <v>0</v>
      </c>
      <c r="W55" s="81"/>
      <c r="X55" s="292"/>
      <c r="Y55" s="314"/>
      <c r="Z55" s="315"/>
      <c r="AA55" s="316"/>
      <c r="AB55" s="317"/>
      <c r="AC55" s="7"/>
      <c r="AD55" s="348"/>
      <c r="AE55" s="7"/>
      <c r="AF55" s="17">
        <f ca="1">IF(B55="",0,IF(B55=B54,COUNTIF(B$9:B54,B55)+1,1))</f>
        <v>45</v>
      </c>
      <c r="AG55" s="17">
        <f t="shared" ca="1" si="2"/>
        <v>0</v>
      </c>
      <c r="AH55" s="364" t="str">
        <f t="shared" si="3"/>
        <v/>
      </c>
    </row>
    <row r="56" spans="1:34" ht="16.5" customHeight="1">
      <c r="A56" s="334" t="s">
        <v>332</v>
      </c>
      <c r="B56" s="65" t="str">
        <f t="shared" ca="1" si="1"/>
        <v>-1900</v>
      </c>
      <c r="C56" s="65" t="str">
        <f t="shared" ca="1" si="0"/>
        <v>-1900-46</v>
      </c>
      <c r="D56" s="340"/>
      <c r="E56" s="283"/>
      <c r="F56" s="7"/>
      <c r="G56" s="309"/>
      <c r="H56" s="310"/>
      <c r="I56" s="7"/>
      <c r="J56" s="297"/>
      <c r="K56" s="285"/>
      <c r="L56" s="301"/>
      <c r="M56" s="290"/>
      <c r="N56" s="291"/>
      <c r="O56" s="7"/>
      <c r="P56" s="307"/>
      <c r="Q56" s="308" t="str">
        <f ca="1">IF(M$1021=1,"",IF(P56="","",VLOOKUP(P56,Tabelle!$B$5:$F$7,5,FALSE)))</f>
        <v/>
      </c>
      <c r="R56" s="311" t="str">
        <f ca="1">IF(M$1021=1,"",IF(P56="","",VLOOKUP(P56,Tabelle!$B$5:$G$7,6,FALSE)))</f>
        <v/>
      </c>
      <c r="S56" s="7"/>
      <c r="T56" s="312"/>
      <c r="U56" s="7"/>
      <c r="V56" s="313">
        <f ca="1">IF(AND(D56&lt;&gt;"",B56&lt;&gt;B55),(SUMIF(B$9:B$1008,B56,M$9:M$1008)-SUMIF(B$9:B$1008,B56,N$9:N$1008))+(SUMIF('Sezione INPS'!B$9:B$1008,B56,'Sezione INPS'!N$9:N$1008)-SUMIF('Sezione INPS'!B$9:B$1008,B56,'Sezione INPS'!O$9:O$1008))+(SUMIF('Sezione REGIONI'!B$9:B$1008,B56,'Sezione REGIONI'!K$9:K$1008)-SUMIF('Sezione REGIONI'!B$9:B$1008,B56,'Sezione REGIONI'!L$9:L$1008))+(SUMIF('Sezione IMU e trib. locali'!B$9:B$1008,B56,'Sezione IMU e trib. locali'!M$9:M$1008)-SUMIF('Sezione IMU e trib. locali'!B$9:B$1008,B56,'Sezione IMU e trib. locali'!N$9:N$1008))+(SUMIF('Sezione INAIL'!B$9:B$508,B56,'Sezione INAIL'!L$9:L$508)-SUMIF('Sezione INAIL'!B$9:B$508,B56,'Sezione INAIL'!M$9:M$508))+(SUMIF('Sezione Altri Enti Prev.li'!B$9:B$508,B56,'Sezione Altri Enti Prev.li'!P$9:P$508)-SUMIF('Sezione Altri Enti Prev.li'!B$9:B$508,B56,'Sezione Altri Enti Prev.li'!Q$9:Q$508)),0)</f>
        <v>0</v>
      </c>
      <c r="W56" s="81"/>
      <c r="X56" s="292"/>
      <c r="Y56" s="314"/>
      <c r="Z56" s="315"/>
      <c r="AA56" s="316"/>
      <c r="AB56" s="317"/>
      <c r="AC56" s="7"/>
      <c r="AD56" s="348"/>
      <c r="AE56" s="7"/>
      <c r="AF56" s="17">
        <f ca="1">IF(B56="",0,IF(B56=B55,COUNTIF(B$9:B55,B56)+1,1))</f>
        <v>46</v>
      </c>
      <c r="AG56" s="17">
        <f t="shared" ca="1" si="2"/>
        <v>0</v>
      </c>
      <c r="AH56" s="364" t="str">
        <f t="shared" si="3"/>
        <v/>
      </c>
    </row>
    <row r="57" spans="1:34" ht="16.5" customHeight="1">
      <c r="A57" s="334" t="s">
        <v>333</v>
      </c>
      <c r="B57" s="65" t="str">
        <f t="shared" ca="1" si="1"/>
        <v>-1900</v>
      </c>
      <c r="C57" s="65" t="str">
        <f t="shared" ca="1" si="0"/>
        <v>-1900-47</v>
      </c>
      <c r="D57" s="340"/>
      <c r="E57" s="283"/>
      <c r="F57" s="7"/>
      <c r="G57" s="309"/>
      <c r="H57" s="310"/>
      <c r="I57" s="7"/>
      <c r="J57" s="297"/>
      <c r="K57" s="285"/>
      <c r="L57" s="301"/>
      <c r="M57" s="290"/>
      <c r="N57" s="291"/>
      <c r="O57" s="7"/>
      <c r="P57" s="307"/>
      <c r="Q57" s="308" t="str">
        <f ca="1">IF(M$1021=1,"",IF(P57="","",VLOOKUP(P57,Tabelle!$B$5:$F$7,5,FALSE)))</f>
        <v/>
      </c>
      <c r="R57" s="311" t="str">
        <f ca="1">IF(M$1021=1,"",IF(P57="","",VLOOKUP(P57,Tabelle!$B$5:$G$7,6,FALSE)))</f>
        <v/>
      </c>
      <c r="S57" s="7"/>
      <c r="T57" s="312"/>
      <c r="U57" s="7"/>
      <c r="V57" s="313">
        <f ca="1">IF(AND(D57&lt;&gt;"",B57&lt;&gt;B56),(SUMIF(B$9:B$1008,B57,M$9:M$1008)-SUMIF(B$9:B$1008,B57,N$9:N$1008))+(SUMIF('Sezione INPS'!B$9:B$1008,B57,'Sezione INPS'!N$9:N$1008)-SUMIF('Sezione INPS'!B$9:B$1008,B57,'Sezione INPS'!O$9:O$1008))+(SUMIF('Sezione REGIONI'!B$9:B$1008,B57,'Sezione REGIONI'!K$9:K$1008)-SUMIF('Sezione REGIONI'!B$9:B$1008,B57,'Sezione REGIONI'!L$9:L$1008))+(SUMIF('Sezione IMU e trib. locali'!B$9:B$1008,B57,'Sezione IMU e trib. locali'!M$9:M$1008)-SUMIF('Sezione IMU e trib. locali'!B$9:B$1008,B57,'Sezione IMU e trib. locali'!N$9:N$1008))+(SUMIF('Sezione INAIL'!B$9:B$508,B57,'Sezione INAIL'!L$9:L$508)-SUMIF('Sezione INAIL'!B$9:B$508,B57,'Sezione INAIL'!M$9:M$508))+(SUMIF('Sezione Altri Enti Prev.li'!B$9:B$508,B57,'Sezione Altri Enti Prev.li'!P$9:P$508)-SUMIF('Sezione Altri Enti Prev.li'!B$9:B$508,B57,'Sezione Altri Enti Prev.li'!Q$9:Q$508)),0)</f>
        <v>0</v>
      </c>
      <c r="W57" s="81"/>
      <c r="X57" s="292"/>
      <c r="Y57" s="314"/>
      <c r="Z57" s="315"/>
      <c r="AA57" s="316"/>
      <c r="AB57" s="317"/>
      <c r="AC57" s="7"/>
      <c r="AD57" s="348"/>
      <c r="AE57" s="7"/>
      <c r="AF57" s="17">
        <f ca="1">IF(B57="",0,IF(B57=B56,COUNTIF(B$9:B56,B57)+1,1))</f>
        <v>47</v>
      </c>
      <c r="AG57" s="17">
        <f t="shared" ca="1" si="2"/>
        <v>0</v>
      </c>
      <c r="AH57" s="364" t="str">
        <f t="shared" si="3"/>
        <v/>
      </c>
    </row>
    <row r="58" spans="1:34" ht="16.5" customHeight="1">
      <c r="A58" s="334" t="s">
        <v>334</v>
      </c>
      <c r="B58" s="65" t="str">
        <f t="shared" ca="1" si="1"/>
        <v>-1900</v>
      </c>
      <c r="C58" s="65" t="str">
        <f t="shared" ca="1" si="0"/>
        <v>-1900-48</v>
      </c>
      <c r="D58" s="340"/>
      <c r="E58" s="283"/>
      <c r="F58" s="7"/>
      <c r="G58" s="309"/>
      <c r="H58" s="310"/>
      <c r="I58" s="7"/>
      <c r="J58" s="297"/>
      <c r="K58" s="285"/>
      <c r="L58" s="301"/>
      <c r="M58" s="290"/>
      <c r="N58" s="291"/>
      <c r="O58" s="7"/>
      <c r="P58" s="307"/>
      <c r="Q58" s="308" t="str">
        <f ca="1">IF(M$1021=1,"",IF(P58="","",VLOOKUP(P58,Tabelle!$B$5:$F$7,5,FALSE)))</f>
        <v/>
      </c>
      <c r="R58" s="311" t="str">
        <f ca="1">IF(M$1021=1,"",IF(P58="","",VLOOKUP(P58,Tabelle!$B$5:$G$7,6,FALSE)))</f>
        <v/>
      </c>
      <c r="S58" s="7"/>
      <c r="T58" s="312"/>
      <c r="U58" s="7"/>
      <c r="V58" s="313">
        <f ca="1">IF(AND(D58&lt;&gt;"",B58&lt;&gt;B57),(SUMIF(B$9:B$1008,B58,M$9:M$1008)-SUMIF(B$9:B$1008,B58,N$9:N$1008))+(SUMIF('Sezione INPS'!B$9:B$1008,B58,'Sezione INPS'!N$9:N$1008)-SUMIF('Sezione INPS'!B$9:B$1008,B58,'Sezione INPS'!O$9:O$1008))+(SUMIF('Sezione REGIONI'!B$9:B$1008,B58,'Sezione REGIONI'!K$9:K$1008)-SUMIF('Sezione REGIONI'!B$9:B$1008,B58,'Sezione REGIONI'!L$9:L$1008))+(SUMIF('Sezione IMU e trib. locali'!B$9:B$1008,B58,'Sezione IMU e trib. locali'!M$9:M$1008)-SUMIF('Sezione IMU e trib. locali'!B$9:B$1008,B58,'Sezione IMU e trib. locali'!N$9:N$1008))+(SUMIF('Sezione INAIL'!B$9:B$508,B58,'Sezione INAIL'!L$9:L$508)-SUMIF('Sezione INAIL'!B$9:B$508,B58,'Sezione INAIL'!M$9:M$508))+(SUMIF('Sezione Altri Enti Prev.li'!B$9:B$508,B58,'Sezione Altri Enti Prev.li'!P$9:P$508)-SUMIF('Sezione Altri Enti Prev.li'!B$9:B$508,B58,'Sezione Altri Enti Prev.li'!Q$9:Q$508)),0)</f>
        <v>0</v>
      </c>
      <c r="W58" s="81"/>
      <c r="X58" s="292"/>
      <c r="Y58" s="314"/>
      <c r="Z58" s="315"/>
      <c r="AA58" s="316"/>
      <c r="AB58" s="317"/>
      <c r="AC58" s="7"/>
      <c r="AD58" s="348"/>
      <c r="AE58" s="7"/>
      <c r="AF58" s="17">
        <f ca="1">IF(B58="",0,IF(B58=B57,COUNTIF(B$9:B57,B58)+1,1))</f>
        <v>48</v>
      </c>
      <c r="AG58" s="17">
        <f t="shared" ca="1" si="2"/>
        <v>0</v>
      </c>
      <c r="AH58" s="364" t="str">
        <f t="shared" si="3"/>
        <v/>
      </c>
    </row>
    <row r="59" spans="1:34" ht="16.5" customHeight="1">
      <c r="A59" s="334" t="s">
        <v>335</v>
      </c>
      <c r="B59" s="65" t="str">
        <f t="shared" ca="1" si="1"/>
        <v>-1900</v>
      </c>
      <c r="C59" s="65" t="str">
        <f t="shared" ca="1" si="0"/>
        <v>-1900-49</v>
      </c>
      <c r="D59" s="340"/>
      <c r="E59" s="283"/>
      <c r="F59" s="7"/>
      <c r="G59" s="309"/>
      <c r="H59" s="310"/>
      <c r="I59" s="7"/>
      <c r="J59" s="297"/>
      <c r="K59" s="285"/>
      <c r="L59" s="301"/>
      <c r="M59" s="290"/>
      <c r="N59" s="291"/>
      <c r="O59" s="7"/>
      <c r="P59" s="307"/>
      <c r="Q59" s="308" t="str">
        <f ca="1">IF(M$1021=1,"",IF(P59="","",VLOOKUP(P59,Tabelle!$B$5:$F$7,5,FALSE)))</f>
        <v/>
      </c>
      <c r="R59" s="311" t="str">
        <f ca="1">IF(M$1021=1,"",IF(P59="","",VLOOKUP(P59,Tabelle!$B$5:$G$7,6,FALSE)))</f>
        <v/>
      </c>
      <c r="S59" s="7"/>
      <c r="T59" s="312"/>
      <c r="U59" s="7"/>
      <c r="V59" s="313">
        <f ca="1">IF(AND(D59&lt;&gt;"",B59&lt;&gt;B58),(SUMIF(B$9:B$1008,B59,M$9:M$1008)-SUMIF(B$9:B$1008,B59,N$9:N$1008))+(SUMIF('Sezione INPS'!B$9:B$1008,B59,'Sezione INPS'!N$9:N$1008)-SUMIF('Sezione INPS'!B$9:B$1008,B59,'Sezione INPS'!O$9:O$1008))+(SUMIF('Sezione REGIONI'!B$9:B$1008,B59,'Sezione REGIONI'!K$9:K$1008)-SUMIF('Sezione REGIONI'!B$9:B$1008,B59,'Sezione REGIONI'!L$9:L$1008))+(SUMIF('Sezione IMU e trib. locali'!B$9:B$1008,B59,'Sezione IMU e trib. locali'!M$9:M$1008)-SUMIF('Sezione IMU e trib. locali'!B$9:B$1008,B59,'Sezione IMU e trib. locali'!N$9:N$1008))+(SUMIF('Sezione INAIL'!B$9:B$508,B59,'Sezione INAIL'!L$9:L$508)-SUMIF('Sezione INAIL'!B$9:B$508,B59,'Sezione INAIL'!M$9:M$508))+(SUMIF('Sezione Altri Enti Prev.li'!B$9:B$508,B59,'Sezione Altri Enti Prev.li'!P$9:P$508)-SUMIF('Sezione Altri Enti Prev.li'!B$9:B$508,B59,'Sezione Altri Enti Prev.li'!Q$9:Q$508)),0)</f>
        <v>0</v>
      </c>
      <c r="W59" s="81"/>
      <c r="X59" s="292"/>
      <c r="Y59" s="314"/>
      <c r="Z59" s="315"/>
      <c r="AA59" s="316"/>
      <c r="AB59" s="317"/>
      <c r="AC59" s="7"/>
      <c r="AD59" s="348"/>
      <c r="AE59" s="7"/>
      <c r="AF59" s="17">
        <f ca="1">IF(B59="",0,IF(B59=B58,COUNTIF(B$9:B58,B59)+1,1))</f>
        <v>49</v>
      </c>
      <c r="AG59" s="17">
        <f t="shared" ca="1" si="2"/>
        <v>0</v>
      </c>
      <c r="AH59" s="364" t="str">
        <f t="shared" si="3"/>
        <v/>
      </c>
    </row>
    <row r="60" spans="1:34" ht="16.5" customHeight="1">
      <c r="A60" s="334" t="s">
        <v>336</v>
      </c>
      <c r="B60" s="65" t="str">
        <f t="shared" ca="1" si="1"/>
        <v>-1900</v>
      </c>
      <c r="C60" s="65" t="str">
        <f t="shared" ca="1" si="0"/>
        <v>-1900-50</v>
      </c>
      <c r="D60" s="340"/>
      <c r="E60" s="283"/>
      <c r="F60" s="7"/>
      <c r="G60" s="309"/>
      <c r="H60" s="310"/>
      <c r="I60" s="7"/>
      <c r="J60" s="297"/>
      <c r="K60" s="285"/>
      <c r="L60" s="301"/>
      <c r="M60" s="290"/>
      <c r="N60" s="291"/>
      <c r="O60" s="7"/>
      <c r="P60" s="307"/>
      <c r="Q60" s="308" t="str">
        <f ca="1">IF(M$1021=1,"",IF(P60="","",VLOOKUP(P60,Tabelle!$B$5:$F$7,5,FALSE)))</f>
        <v/>
      </c>
      <c r="R60" s="311" t="str">
        <f ca="1">IF(M$1021=1,"",IF(P60="","",VLOOKUP(P60,Tabelle!$B$5:$G$7,6,FALSE)))</f>
        <v/>
      </c>
      <c r="S60" s="7"/>
      <c r="T60" s="312"/>
      <c r="U60" s="7"/>
      <c r="V60" s="313">
        <f ca="1">IF(AND(D60&lt;&gt;"",B60&lt;&gt;B59),(SUMIF(B$9:B$1008,B60,M$9:M$1008)-SUMIF(B$9:B$1008,B60,N$9:N$1008))+(SUMIF('Sezione INPS'!B$9:B$1008,B60,'Sezione INPS'!N$9:N$1008)-SUMIF('Sezione INPS'!B$9:B$1008,B60,'Sezione INPS'!O$9:O$1008))+(SUMIF('Sezione REGIONI'!B$9:B$1008,B60,'Sezione REGIONI'!K$9:K$1008)-SUMIF('Sezione REGIONI'!B$9:B$1008,B60,'Sezione REGIONI'!L$9:L$1008))+(SUMIF('Sezione IMU e trib. locali'!B$9:B$1008,B60,'Sezione IMU e trib. locali'!M$9:M$1008)-SUMIF('Sezione IMU e trib. locali'!B$9:B$1008,B60,'Sezione IMU e trib. locali'!N$9:N$1008))+(SUMIF('Sezione INAIL'!B$9:B$508,B60,'Sezione INAIL'!L$9:L$508)-SUMIF('Sezione INAIL'!B$9:B$508,B60,'Sezione INAIL'!M$9:M$508))+(SUMIF('Sezione Altri Enti Prev.li'!B$9:B$508,B60,'Sezione Altri Enti Prev.li'!P$9:P$508)-SUMIF('Sezione Altri Enti Prev.li'!B$9:B$508,B60,'Sezione Altri Enti Prev.li'!Q$9:Q$508)),0)</f>
        <v>0</v>
      </c>
      <c r="W60" s="81"/>
      <c r="X60" s="292"/>
      <c r="Y60" s="314"/>
      <c r="Z60" s="315"/>
      <c r="AA60" s="316"/>
      <c r="AB60" s="317"/>
      <c r="AC60" s="7"/>
      <c r="AD60" s="348"/>
      <c r="AE60" s="7"/>
      <c r="AF60" s="17">
        <f ca="1">IF(B60="",0,IF(B60=B59,COUNTIF(B$9:B59,B60)+1,1))</f>
        <v>50</v>
      </c>
      <c r="AG60" s="17">
        <f t="shared" ca="1" si="2"/>
        <v>0</v>
      </c>
      <c r="AH60" s="364" t="str">
        <f t="shared" si="3"/>
        <v/>
      </c>
    </row>
    <row r="61" spans="1:34" ht="16.5" customHeight="1">
      <c r="A61" s="334" t="s">
        <v>337</v>
      </c>
      <c r="B61" s="65" t="str">
        <f t="shared" ca="1" si="1"/>
        <v>-1900</v>
      </c>
      <c r="C61" s="65" t="str">
        <f t="shared" ca="1" si="0"/>
        <v>-1900-51</v>
      </c>
      <c r="D61" s="340"/>
      <c r="E61" s="283"/>
      <c r="F61" s="7"/>
      <c r="G61" s="309"/>
      <c r="H61" s="310"/>
      <c r="I61" s="7"/>
      <c r="J61" s="297"/>
      <c r="K61" s="285"/>
      <c r="L61" s="301"/>
      <c r="M61" s="290"/>
      <c r="N61" s="291"/>
      <c r="O61" s="7"/>
      <c r="P61" s="307"/>
      <c r="Q61" s="308" t="str">
        <f ca="1">IF(M$1021=1,"",IF(P61="","",VLOOKUP(P61,Tabelle!$B$5:$F$7,5,FALSE)))</f>
        <v/>
      </c>
      <c r="R61" s="311" t="str">
        <f ca="1">IF(M$1021=1,"",IF(P61="","",VLOOKUP(P61,Tabelle!$B$5:$G$7,6,FALSE)))</f>
        <v/>
      </c>
      <c r="S61" s="7"/>
      <c r="T61" s="312"/>
      <c r="U61" s="7"/>
      <c r="V61" s="313">
        <f ca="1">IF(AND(D61&lt;&gt;"",B61&lt;&gt;B60),(SUMIF(B$9:B$1008,B61,M$9:M$1008)-SUMIF(B$9:B$1008,B61,N$9:N$1008))+(SUMIF('Sezione INPS'!B$9:B$1008,B61,'Sezione INPS'!N$9:N$1008)-SUMIF('Sezione INPS'!B$9:B$1008,B61,'Sezione INPS'!O$9:O$1008))+(SUMIF('Sezione REGIONI'!B$9:B$1008,B61,'Sezione REGIONI'!K$9:K$1008)-SUMIF('Sezione REGIONI'!B$9:B$1008,B61,'Sezione REGIONI'!L$9:L$1008))+(SUMIF('Sezione IMU e trib. locali'!B$9:B$1008,B61,'Sezione IMU e trib. locali'!M$9:M$1008)-SUMIF('Sezione IMU e trib. locali'!B$9:B$1008,B61,'Sezione IMU e trib. locali'!N$9:N$1008))+(SUMIF('Sezione INAIL'!B$9:B$508,B61,'Sezione INAIL'!L$9:L$508)-SUMIF('Sezione INAIL'!B$9:B$508,B61,'Sezione INAIL'!M$9:M$508))+(SUMIF('Sezione Altri Enti Prev.li'!B$9:B$508,B61,'Sezione Altri Enti Prev.li'!P$9:P$508)-SUMIF('Sezione Altri Enti Prev.li'!B$9:B$508,B61,'Sezione Altri Enti Prev.li'!Q$9:Q$508)),0)</f>
        <v>0</v>
      </c>
      <c r="W61" s="81"/>
      <c r="X61" s="292"/>
      <c r="Y61" s="314"/>
      <c r="Z61" s="315"/>
      <c r="AA61" s="316"/>
      <c r="AB61" s="317"/>
      <c r="AC61" s="7"/>
      <c r="AD61" s="348"/>
      <c r="AE61" s="7"/>
      <c r="AF61" s="17">
        <f ca="1">IF(B61="",0,IF(B61=B60,COUNTIF(B$9:B60,B61)+1,1))</f>
        <v>51</v>
      </c>
      <c r="AG61" s="17">
        <f t="shared" ca="1" si="2"/>
        <v>0</v>
      </c>
      <c r="AH61" s="364" t="str">
        <f t="shared" si="3"/>
        <v/>
      </c>
    </row>
    <row r="62" spans="1:34" ht="16.5" customHeight="1">
      <c r="A62" s="334" t="s">
        <v>338</v>
      </c>
      <c r="B62" s="65" t="str">
        <f t="shared" ca="1" si="1"/>
        <v>-1900</v>
      </c>
      <c r="C62" s="65" t="str">
        <f t="shared" ca="1" si="0"/>
        <v>-1900-52</v>
      </c>
      <c r="D62" s="340"/>
      <c r="E62" s="283"/>
      <c r="F62" s="7"/>
      <c r="G62" s="309"/>
      <c r="H62" s="310"/>
      <c r="I62" s="7"/>
      <c r="J62" s="297"/>
      <c r="K62" s="285"/>
      <c r="L62" s="301"/>
      <c r="M62" s="290"/>
      <c r="N62" s="291"/>
      <c r="O62" s="7"/>
      <c r="P62" s="307"/>
      <c r="Q62" s="308" t="str">
        <f ca="1">IF(M$1021=1,"",IF(P62="","",VLOOKUP(P62,Tabelle!$B$5:$F$7,5,FALSE)))</f>
        <v/>
      </c>
      <c r="R62" s="311" t="str">
        <f ca="1">IF(M$1021=1,"",IF(P62="","",VLOOKUP(P62,Tabelle!$B$5:$G$7,6,FALSE)))</f>
        <v/>
      </c>
      <c r="S62" s="7"/>
      <c r="T62" s="312"/>
      <c r="U62" s="7"/>
      <c r="V62" s="313">
        <f ca="1">IF(AND(D62&lt;&gt;"",B62&lt;&gt;B61),(SUMIF(B$9:B$1008,B62,M$9:M$1008)-SUMIF(B$9:B$1008,B62,N$9:N$1008))+(SUMIF('Sezione INPS'!B$9:B$1008,B62,'Sezione INPS'!N$9:N$1008)-SUMIF('Sezione INPS'!B$9:B$1008,B62,'Sezione INPS'!O$9:O$1008))+(SUMIF('Sezione REGIONI'!B$9:B$1008,B62,'Sezione REGIONI'!K$9:K$1008)-SUMIF('Sezione REGIONI'!B$9:B$1008,B62,'Sezione REGIONI'!L$9:L$1008))+(SUMIF('Sezione IMU e trib. locali'!B$9:B$1008,B62,'Sezione IMU e trib. locali'!M$9:M$1008)-SUMIF('Sezione IMU e trib. locali'!B$9:B$1008,B62,'Sezione IMU e trib. locali'!N$9:N$1008))+(SUMIF('Sezione INAIL'!B$9:B$508,B62,'Sezione INAIL'!L$9:L$508)-SUMIF('Sezione INAIL'!B$9:B$508,B62,'Sezione INAIL'!M$9:M$508))+(SUMIF('Sezione Altri Enti Prev.li'!B$9:B$508,B62,'Sezione Altri Enti Prev.li'!P$9:P$508)-SUMIF('Sezione Altri Enti Prev.li'!B$9:B$508,B62,'Sezione Altri Enti Prev.li'!Q$9:Q$508)),0)</f>
        <v>0</v>
      </c>
      <c r="W62" s="81"/>
      <c r="X62" s="292"/>
      <c r="Y62" s="314"/>
      <c r="Z62" s="315"/>
      <c r="AA62" s="316"/>
      <c r="AB62" s="317"/>
      <c r="AC62" s="7"/>
      <c r="AD62" s="348"/>
      <c r="AE62" s="7"/>
      <c r="AF62" s="17">
        <f ca="1">IF(B62="",0,IF(B62=B61,COUNTIF(B$9:B61,B62)+1,1))</f>
        <v>52</v>
      </c>
      <c r="AG62" s="17">
        <f t="shared" ca="1" si="2"/>
        <v>0</v>
      </c>
      <c r="AH62" s="364" t="str">
        <f t="shared" si="3"/>
        <v/>
      </c>
    </row>
    <row r="63" spans="1:34" ht="16.5" customHeight="1">
      <c r="A63" s="334" t="s">
        <v>339</v>
      </c>
      <c r="B63" s="65" t="str">
        <f t="shared" ca="1" si="1"/>
        <v>-1900</v>
      </c>
      <c r="C63" s="65" t="str">
        <f t="shared" ca="1" si="0"/>
        <v>-1900-53</v>
      </c>
      <c r="D63" s="340"/>
      <c r="E63" s="283"/>
      <c r="F63" s="7"/>
      <c r="G63" s="309"/>
      <c r="H63" s="310"/>
      <c r="I63" s="7"/>
      <c r="J63" s="297"/>
      <c r="K63" s="285"/>
      <c r="L63" s="301"/>
      <c r="M63" s="290"/>
      <c r="N63" s="291"/>
      <c r="O63" s="7"/>
      <c r="P63" s="307"/>
      <c r="Q63" s="308" t="str">
        <f ca="1">IF(M$1021=1,"",IF(P63="","",VLOOKUP(P63,Tabelle!$B$5:$F$7,5,FALSE)))</f>
        <v/>
      </c>
      <c r="R63" s="311" t="str">
        <f ca="1">IF(M$1021=1,"",IF(P63="","",VLOOKUP(P63,Tabelle!$B$5:$G$7,6,FALSE)))</f>
        <v/>
      </c>
      <c r="S63" s="7"/>
      <c r="T63" s="312"/>
      <c r="U63" s="7"/>
      <c r="V63" s="313">
        <f ca="1">IF(AND(D63&lt;&gt;"",B63&lt;&gt;B62),(SUMIF(B$9:B$1008,B63,M$9:M$1008)-SUMIF(B$9:B$1008,B63,N$9:N$1008))+(SUMIF('Sezione INPS'!B$9:B$1008,B63,'Sezione INPS'!N$9:N$1008)-SUMIF('Sezione INPS'!B$9:B$1008,B63,'Sezione INPS'!O$9:O$1008))+(SUMIF('Sezione REGIONI'!B$9:B$1008,B63,'Sezione REGIONI'!K$9:K$1008)-SUMIF('Sezione REGIONI'!B$9:B$1008,B63,'Sezione REGIONI'!L$9:L$1008))+(SUMIF('Sezione IMU e trib. locali'!B$9:B$1008,B63,'Sezione IMU e trib. locali'!M$9:M$1008)-SUMIF('Sezione IMU e trib. locali'!B$9:B$1008,B63,'Sezione IMU e trib. locali'!N$9:N$1008))+(SUMIF('Sezione INAIL'!B$9:B$508,B63,'Sezione INAIL'!L$9:L$508)-SUMIF('Sezione INAIL'!B$9:B$508,B63,'Sezione INAIL'!M$9:M$508))+(SUMIF('Sezione Altri Enti Prev.li'!B$9:B$508,B63,'Sezione Altri Enti Prev.li'!P$9:P$508)-SUMIF('Sezione Altri Enti Prev.li'!B$9:B$508,B63,'Sezione Altri Enti Prev.li'!Q$9:Q$508)),0)</f>
        <v>0</v>
      </c>
      <c r="W63" s="81"/>
      <c r="X63" s="292"/>
      <c r="Y63" s="314"/>
      <c r="Z63" s="315"/>
      <c r="AA63" s="316"/>
      <c r="AB63" s="317"/>
      <c r="AC63" s="7"/>
      <c r="AD63" s="348"/>
      <c r="AE63" s="7"/>
      <c r="AF63" s="17">
        <f ca="1">IF(B63="",0,IF(B63=B62,COUNTIF(B$9:B62,B63)+1,1))</f>
        <v>53</v>
      </c>
      <c r="AG63" s="17">
        <f t="shared" ca="1" si="2"/>
        <v>0</v>
      </c>
      <c r="AH63" s="364" t="str">
        <f t="shared" si="3"/>
        <v/>
      </c>
    </row>
    <row r="64" spans="1:34" ht="16.5" customHeight="1">
      <c r="A64" s="334" t="s">
        <v>340</v>
      </c>
      <c r="B64" s="65" t="str">
        <f t="shared" ca="1" si="1"/>
        <v>-1900</v>
      </c>
      <c r="C64" s="65" t="str">
        <f t="shared" ca="1" si="0"/>
        <v>-1900-54</v>
      </c>
      <c r="D64" s="340"/>
      <c r="E64" s="283"/>
      <c r="F64" s="7"/>
      <c r="G64" s="309"/>
      <c r="H64" s="310"/>
      <c r="I64" s="7"/>
      <c r="J64" s="297"/>
      <c r="K64" s="285"/>
      <c r="L64" s="301"/>
      <c r="M64" s="290"/>
      <c r="N64" s="291"/>
      <c r="O64" s="7"/>
      <c r="P64" s="307"/>
      <c r="Q64" s="308" t="str">
        <f ca="1">IF(M$1021=1,"",IF(P64="","",VLOOKUP(P64,Tabelle!$B$5:$F$7,5,FALSE)))</f>
        <v/>
      </c>
      <c r="R64" s="311" t="str">
        <f ca="1">IF(M$1021=1,"",IF(P64="","",VLOOKUP(P64,Tabelle!$B$5:$G$7,6,FALSE)))</f>
        <v/>
      </c>
      <c r="S64" s="7"/>
      <c r="T64" s="312"/>
      <c r="U64" s="7"/>
      <c r="V64" s="313">
        <f ca="1">IF(AND(D64&lt;&gt;"",B64&lt;&gt;B63),(SUMIF(B$9:B$1008,B64,M$9:M$1008)-SUMIF(B$9:B$1008,B64,N$9:N$1008))+(SUMIF('Sezione INPS'!B$9:B$1008,B64,'Sezione INPS'!N$9:N$1008)-SUMIF('Sezione INPS'!B$9:B$1008,B64,'Sezione INPS'!O$9:O$1008))+(SUMIF('Sezione REGIONI'!B$9:B$1008,B64,'Sezione REGIONI'!K$9:K$1008)-SUMIF('Sezione REGIONI'!B$9:B$1008,B64,'Sezione REGIONI'!L$9:L$1008))+(SUMIF('Sezione IMU e trib. locali'!B$9:B$1008,B64,'Sezione IMU e trib. locali'!M$9:M$1008)-SUMIF('Sezione IMU e trib. locali'!B$9:B$1008,B64,'Sezione IMU e trib. locali'!N$9:N$1008))+(SUMIF('Sezione INAIL'!B$9:B$508,B64,'Sezione INAIL'!L$9:L$508)-SUMIF('Sezione INAIL'!B$9:B$508,B64,'Sezione INAIL'!M$9:M$508))+(SUMIF('Sezione Altri Enti Prev.li'!B$9:B$508,B64,'Sezione Altri Enti Prev.li'!P$9:P$508)-SUMIF('Sezione Altri Enti Prev.li'!B$9:B$508,B64,'Sezione Altri Enti Prev.li'!Q$9:Q$508)),0)</f>
        <v>0</v>
      </c>
      <c r="W64" s="81"/>
      <c r="X64" s="292"/>
      <c r="Y64" s="314"/>
      <c r="Z64" s="315"/>
      <c r="AA64" s="316"/>
      <c r="AB64" s="317"/>
      <c r="AC64" s="7"/>
      <c r="AD64" s="348"/>
      <c r="AE64" s="7"/>
      <c r="AF64" s="17">
        <f ca="1">IF(B64="",0,IF(B64=B63,COUNTIF(B$9:B63,B64)+1,1))</f>
        <v>54</v>
      </c>
      <c r="AG64" s="17">
        <f t="shared" ca="1" si="2"/>
        <v>0</v>
      </c>
      <c r="AH64" s="364" t="str">
        <f t="shared" si="3"/>
        <v/>
      </c>
    </row>
    <row r="65" spans="1:34" ht="16.5" customHeight="1">
      <c r="A65" s="334" t="s">
        <v>341</v>
      </c>
      <c r="B65" s="65" t="str">
        <f t="shared" ca="1" si="1"/>
        <v>-1900</v>
      </c>
      <c r="C65" s="65" t="str">
        <f t="shared" ca="1" si="0"/>
        <v>-1900-55</v>
      </c>
      <c r="D65" s="340"/>
      <c r="E65" s="283"/>
      <c r="F65" s="7"/>
      <c r="G65" s="309"/>
      <c r="H65" s="310"/>
      <c r="I65" s="7"/>
      <c r="J65" s="297"/>
      <c r="K65" s="285"/>
      <c r="L65" s="301"/>
      <c r="M65" s="290"/>
      <c r="N65" s="291"/>
      <c r="O65" s="7"/>
      <c r="P65" s="307"/>
      <c r="Q65" s="308" t="str">
        <f ca="1">IF(M$1021=1,"",IF(P65="","",VLOOKUP(P65,Tabelle!$B$5:$F$7,5,FALSE)))</f>
        <v/>
      </c>
      <c r="R65" s="311" t="str">
        <f ca="1">IF(M$1021=1,"",IF(P65="","",VLOOKUP(P65,Tabelle!$B$5:$G$7,6,FALSE)))</f>
        <v/>
      </c>
      <c r="S65" s="7"/>
      <c r="T65" s="312"/>
      <c r="U65" s="7"/>
      <c r="V65" s="313">
        <f ca="1">IF(AND(D65&lt;&gt;"",B65&lt;&gt;B64),(SUMIF(B$9:B$1008,B65,M$9:M$1008)-SUMIF(B$9:B$1008,B65,N$9:N$1008))+(SUMIF('Sezione INPS'!B$9:B$1008,B65,'Sezione INPS'!N$9:N$1008)-SUMIF('Sezione INPS'!B$9:B$1008,B65,'Sezione INPS'!O$9:O$1008))+(SUMIF('Sezione REGIONI'!B$9:B$1008,B65,'Sezione REGIONI'!K$9:K$1008)-SUMIF('Sezione REGIONI'!B$9:B$1008,B65,'Sezione REGIONI'!L$9:L$1008))+(SUMIF('Sezione IMU e trib. locali'!B$9:B$1008,B65,'Sezione IMU e trib. locali'!M$9:M$1008)-SUMIF('Sezione IMU e trib. locali'!B$9:B$1008,B65,'Sezione IMU e trib. locali'!N$9:N$1008))+(SUMIF('Sezione INAIL'!B$9:B$508,B65,'Sezione INAIL'!L$9:L$508)-SUMIF('Sezione INAIL'!B$9:B$508,B65,'Sezione INAIL'!M$9:M$508))+(SUMIF('Sezione Altri Enti Prev.li'!B$9:B$508,B65,'Sezione Altri Enti Prev.li'!P$9:P$508)-SUMIF('Sezione Altri Enti Prev.li'!B$9:B$508,B65,'Sezione Altri Enti Prev.li'!Q$9:Q$508)),0)</f>
        <v>0</v>
      </c>
      <c r="W65" s="81"/>
      <c r="X65" s="292"/>
      <c r="Y65" s="314"/>
      <c r="Z65" s="315"/>
      <c r="AA65" s="316"/>
      <c r="AB65" s="317"/>
      <c r="AC65" s="7"/>
      <c r="AD65" s="348"/>
      <c r="AE65" s="7"/>
      <c r="AF65" s="17">
        <f ca="1">IF(B65="",0,IF(B65=B64,COUNTIF(B$9:B64,B65)+1,1))</f>
        <v>55</v>
      </c>
      <c r="AG65" s="17">
        <f t="shared" ca="1" si="2"/>
        <v>0</v>
      </c>
      <c r="AH65" s="364" t="str">
        <f t="shared" si="3"/>
        <v/>
      </c>
    </row>
    <row r="66" spans="1:34" ht="16.5" customHeight="1">
      <c r="A66" s="334" t="s">
        <v>342</v>
      </c>
      <c r="B66" s="65" t="str">
        <f t="shared" ca="1" si="1"/>
        <v>-1900</v>
      </c>
      <c r="C66" s="65" t="str">
        <f t="shared" ca="1" si="0"/>
        <v>-1900-56</v>
      </c>
      <c r="D66" s="340"/>
      <c r="E66" s="283"/>
      <c r="F66" s="7"/>
      <c r="G66" s="309"/>
      <c r="H66" s="310"/>
      <c r="I66" s="7"/>
      <c r="J66" s="297"/>
      <c r="K66" s="285"/>
      <c r="L66" s="301"/>
      <c r="M66" s="290"/>
      <c r="N66" s="291"/>
      <c r="O66" s="7"/>
      <c r="P66" s="307"/>
      <c r="Q66" s="308" t="str">
        <f ca="1">IF(M$1021=1,"",IF(P66="","",VLOOKUP(P66,Tabelle!$B$5:$F$7,5,FALSE)))</f>
        <v/>
      </c>
      <c r="R66" s="311" t="str">
        <f ca="1">IF(M$1021=1,"",IF(P66="","",VLOOKUP(P66,Tabelle!$B$5:$G$7,6,FALSE)))</f>
        <v/>
      </c>
      <c r="S66" s="7"/>
      <c r="T66" s="312"/>
      <c r="U66" s="7"/>
      <c r="V66" s="313">
        <f ca="1">IF(AND(D66&lt;&gt;"",B66&lt;&gt;B65),(SUMIF(B$9:B$1008,B66,M$9:M$1008)-SUMIF(B$9:B$1008,B66,N$9:N$1008))+(SUMIF('Sezione INPS'!B$9:B$1008,B66,'Sezione INPS'!N$9:N$1008)-SUMIF('Sezione INPS'!B$9:B$1008,B66,'Sezione INPS'!O$9:O$1008))+(SUMIF('Sezione REGIONI'!B$9:B$1008,B66,'Sezione REGIONI'!K$9:K$1008)-SUMIF('Sezione REGIONI'!B$9:B$1008,B66,'Sezione REGIONI'!L$9:L$1008))+(SUMIF('Sezione IMU e trib. locali'!B$9:B$1008,B66,'Sezione IMU e trib. locali'!M$9:M$1008)-SUMIF('Sezione IMU e trib. locali'!B$9:B$1008,B66,'Sezione IMU e trib. locali'!N$9:N$1008))+(SUMIF('Sezione INAIL'!B$9:B$508,B66,'Sezione INAIL'!L$9:L$508)-SUMIF('Sezione INAIL'!B$9:B$508,B66,'Sezione INAIL'!M$9:M$508))+(SUMIF('Sezione Altri Enti Prev.li'!B$9:B$508,B66,'Sezione Altri Enti Prev.li'!P$9:P$508)-SUMIF('Sezione Altri Enti Prev.li'!B$9:B$508,B66,'Sezione Altri Enti Prev.li'!Q$9:Q$508)),0)</f>
        <v>0</v>
      </c>
      <c r="W66" s="81"/>
      <c r="X66" s="292"/>
      <c r="Y66" s="314"/>
      <c r="Z66" s="315"/>
      <c r="AA66" s="316"/>
      <c r="AB66" s="317"/>
      <c r="AC66" s="7"/>
      <c r="AD66" s="348"/>
      <c r="AE66" s="7"/>
      <c r="AF66" s="17">
        <f ca="1">IF(B66="",0,IF(B66=B65,COUNTIF(B$9:B65,B66)+1,1))</f>
        <v>56</v>
      </c>
      <c r="AG66" s="17">
        <f t="shared" ca="1" si="2"/>
        <v>0</v>
      </c>
      <c r="AH66" s="364" t="str">
        <f t="shared" si="3"/>
        <v/>
      </c>
    </row>
    <row r="67" spans="1:34" ht="16.5" customHeight="1">
      <c r="A67" s="334" t="s">
        <v>343</v>
      </c>
      <c r="B67" s="65" t="str">
        <f t="shared" ca="1" si="1"/>
        <v>-1900</v>
      </c>
      <c r="C67" s="65" t="str">
        <f t="shared" ca="1" si="0"/>
        <v>-1900-57</v>
      </c>
      <c r="D67" s="340"/>
      <c r="E67" s="283"/>
      <c r="F67" s="7"/>
      <c r="G67" s="309"/>
      <c r="H67" s="310"/>
      <c r="I67" s="7"/>
      <c r="J67" s="297"/>
      <c r="K67" s="285"/>
      <c r="L67" s="301"/>
      <c r="M67" s="290"/>
      <c r="N67" s="291"/>
      <c r="O67" s="7"/>
      <c r="P67" s="307"/>
      <c r="Q67" s="308" t="str">
        <f ca="1">IF(M$1021=1,"",IF(P67="","",VLOOKUP(P67,Tabelle!$B$5:$F$7,5,FALSE)))</f>
        <v/>
      </c>
      <c r="R67" s="311" t="str">
        <f ca="1">IF(M$1021=1,"",IF(P67="","",VLOOKUP(P67,Tabelle!$B$5:$G$7,6,FALSE)))</f>
        <v/>
      </c>
      <c r="S67" s="7"/>
      <c r="T67" s="312"/>
      <c r="U67" s="7"/>
      <c r="V67" s="313">
        <f ca="1">IF(AND(D67&lt;&gt;"",B67&lt;&gt;B66),(SUMIF(B$9:B$1008,B67,M$9:M$1008)-SUMIF(B$9:B$1008,B67,N$9:N$1008))+(SUMIF('Sezione INPS'!B$9:B$1008,B67,'Sezione INPS'!N$9:N$1008)-SUMIF('Sezione INPS'!B$9:B$1008,B67,'Sezione INPS'!O$9:O$1008))+(SUMIF('Sezione REGIONI'!B$9:B$1008,B67,'Sezione REGIONI'!K$9:K$1008)-SUMIF('Sezione REGIONI'!B$9:B$1008,B67,'Sezione REGIONI'!L$9:L$1008))+(SUMIF('Sezione IMU e trib. locali'!B$9:B$1008,B67,'Sezione IMU e trib. locali'!M$9:M$1008)-SUMIF('Sezione IMU e trib. locali'!B$9:B$1008,B67,'Sezione IMU e trib. locali'!N$9:N$1008))+(SUMIF('Sezione INAIL'!B$9:B$508,B67,'Sezione INAIL'!L$9:L$508)-SUMIF('Sezione INAIL'!B$9:B$508,B67,'Sezione INAIL'!M$9:M$508))+(SUMIF('Sezione Altri Enti Prev.li'!B$9:B$508,B67,'Sezione Altri Enti Prev.li'!P$9:P$508)-SUMIF('Sezione Altri Enti Prev.li'!B$9:B$508,B67,'Sezione Altri Enti Prev.li'!Q$9:Q$508)),0)</f>
        <v>0</v>
      </c>
      <c r="W67" s="81"/>
      <c r="X67" s="292"/>
      <c r="Y67" s="314"/>
      <c r="Z67" s="315"/>
      <c r="AA67" s="316"/>
      <c r="AB67" s="317"/>
      <c r="AC67" s="7"/>
      <c r="AD67" s="348"/>
      <c r="AE67" s="7"/>
      <c r="AF67" s="17">
        <f ca="1">IF(B67="",0,IF(B67=B66,COUNTIF(B$9:B66,B67)+1,1))</f>
        <v>57</v>
      </c>
      <c r="AG67" s="17">
        <f t="shared" ca="1" si="2"/>
        <v>0</v>
      </c>
      <c r="AH67" s="364" t="str">
        <f t="shared" si="3"/>
        <v/>
      </c>
    </row>
    <row r="68" spans="1:34" ht="16.5" customHeight="1">
      <c r="A68" s="334" t="s">
        <v>344</v>
      </c>
      <c r="B68" s="65" t="str">
        <f t="shared" ca="1" si="1"/>
        <v>-1900</v>
      </c>
      <c r="C68" s="65" t="str">
        <f t="shared" ca="1" si="0"/>
        <v>-1900-58</v>
      </c>
      <c r="D68" s="340"/>
      <c r="E68" s="283"/>
      <c r="F68" s="7"/>
      <c r="G68" s="309"/>
      <c r="H68" s="310"/>
      <c r="I68" s="7"/>
      <c r="J68" s="297"/>
      <c r="K68" s="285"/>
      <c r="L68" s="301"/>
      <c r="M68" s="290"/>
      <c r="N68" s="291"/>
      <c r="O68" s="7"/>
      <c r="P68" s="307"/>
      <c r="Q68" s="308" t="str">
        <f ca="1">IF(M$1021=1,"",IF(P68="","",VLOOKUP(P68,Tabelle!$B$5:$F$7,5,FALSE)))</f>
        <v/>
      </c>
      <c r="R68" s="311" t="str">
        <f ca="1">IF(M$1021=1,"",IF(P68="","",VLOOKUP(P68,Tabelle!$B$5:$G$7,6,FALSE)))</f>
        <v/>
      </c>
      <c r="S68" s="7"/>
      <c r="T68" s="312"/>
      <c r="U68" s="7"/>
      <c r="V68" s="313">
        <f ca="1">IF(AND(D68&lt;&gt;"",B68&lt;&gt;B67),(SUMIF(B$9:B$1008,B68,M$9:M$1008)-SUMIF(B$9:B$1008,B68,N$9:N$1008))+(SUMIF('Sezione INPS'!B$9:B$1008,B68,'Sezione INPS'!N$9:N$1008)-SUMIF('Sezione INPS'!B$9:B$1008,B68,'Sezione INPS'!O$9:O$1008))+(SUMIF('Sezione REGIONI'!B$9:B$1008,B68,'Sezione REGIONI'!K$9:K$1008)-SUMIF('Sezione REGIONI'!B$9:B$1008,B68,'Sezione REGIONI'!L$9:L$1008))+(SUMIF('Sezione IMU e trib. locali'!B$9:B$1008,B68,'Sezione IMU e trib. locali'!M$9:M$1008)-SUMIF('Sezione IMU e trib. locali'!B$9:B$1008,B68,'Sezione IMU e trib. locali'!N$9:N$1008))+(SUMIF('Sezione INAIL'!B$9:B$508,B68,'Sezione INAIL'!L$9:L$508)-SUMIF('Sezione INAIL'!B$9:B$508,B68,'Sezione INAIL'!M$9:M$508))+(SUMIF('Sezione Altri Enti Prev.li'!B$9:B$508,B68,'Sezione Altri Enti Prev.li'!P$9:P$508)-SUMIF('Sezione Altri Enti Prev.li'!B$9:B$508,B68,'Sezione Altri Enti Prev.li'!Q$9:Q$508)),0)</f>
        <v>0</v>
      </c>
      <c r="W68" s="81"/>
      <c r="X68" s="292"/>
      <c r="Y68" s="314"/>
      <c r="Z68" s="315"/>
      <c r="AA68" s="316"/>
      <c r="AB68" s="317"/>
      <c r="AC68" s="7"/>
      <c r="AD68" s="348"/>
      <c r="AE68" s="7"/>
      <c r="AF68" s="17">
        <f ca="1">IF(B68="",0,IF(B68=B67,COUNTIF(B$9:B67,B68)+1,1))</f>
        <v>58</v>
      </c>
      <c r="AG68" s="17">
        <f t="shared" ca="1" si="2"/>
        <v>0</v>
      </c>
      <c r="AH68" s="364" t="str">
        <f t="shared" si="3"/>
        <v/>
      </c>
    </row>
    <row r="69" spans="1:34" ht="16.5" customHeight="1">
      <c r="A69" s="334" t="s">
        <v>345</v>
      </c>
      <c r="B69" s="65" t="str">
        <f t="shared" ca="1" si="1"/>
        <v>-1900</v>
      </c>
      <c r="C69" s="65" t="str">
        <f t="shared" ca="1" si="0"/>
        <v>-1900-59</v>
      </c>
      <c r="D69" s="340"/>
      <c r="E69" s="283"/>
      <c r="F69" s="7"/>
      <c r="G69" s="309"/>
      <c r="H69" s="310"/>
      <c r="I69" s="7"/>
      <c r="J69" s="297"/>
      <c r="K69" s="285"/>
      <c r="L69" s="301"/>
      <c r="M69" s="290"/>
      <c r="N69" s="291"/>
      <c r="O69" s="7"/>
      <c r="P69" s="307"/>
      <c r="Q69" s="308" t="str">
        <f ca="1">IF(M$1021=1,"",IF(P69="","",VLOOKUP(P69,Tabelle!$B$5:$F$7,5,FALSE)))</f>
        <v/>
      </c>
      <c r="R69" s="311" t="str">
        <f ca="1">IF(M$1021=1,"",IF(P69="","",VLOOKUP(P69,Tabelle!$B$5:$G$7,6,FALSE)))</f>
        <v/>
      </c>
      <c r="S69" s="7"/>
      <c r="T69" s="312"/>
      <c r="U69" s="7"/>
      <c r="V69" s="313">
        <f ca="1">IF(AND(D69&lt;&gt;"",B69&lt;&gt;B68),(SUMIF(B$9:B$1008,B69,M$9:M$1008)-SUMIF(B$9:B$1008,B69,N$9:N$1008))+(SUMIF('Sezione INPS'!B$9:B$1008,B69,'Sezione INPS'!N$9:N$1008)-SUMIF('Sezione INPS'!B$9:B$1008,B69,'Sezione INPS'!O$9:O$1008))+(SUMIF('Sezione REGIONI'!B$9:B$1008,B69,'Sezione REGIONI'!K$9:K$1008)-SUMIF('Sezione REGIONI'!B$9:B$1008,B69,'Sezione REGIONI'!L$9:L$1008))+(SUMIF('Sezione IMU e trib. locali'!B$9:B$1008,B69,'Sezione IMU e trib. locali'!M$9:M$1008)-SUMIF('Sezione IMU e trib. locali'!B$9:B$1008,B69,'Sezione IMU e trib. locali'!N$9:N$1008))+(SUMIF('Sezione INAIL'!B$9:B$508,B69,'Sezione INAIL'!L$9:L$508)-SUMIF('Sezione INAIL'!B$9:B$508,B69,'Sezione INAIL'!M$9:M$508))+(SUMIF('Sezione Altri Enti Prev.li'!B$9:B$508,B69,'Sezione Altri Enti Prev.li'!P$9:P$508)-SUMIF('Sezione Altri Enti Prev.li'!B$9:B$508,B69,'Sezione Altri Enti Prev.li'!Q$9:Q$508)),0)</f>
        <v>0</v>
      </c>
      <c r="W69" s="81"/>
      <c r="X69" s="292"/>
      <c r="Y69" s="314"/>
      <c r="Z69" s="315"/>
      <c r="AA69" s="316"/>
      <c r="AB69" s="317"/>
      <c r="AC69" s="7"/>
      <c r="AD69" s="348"/>
      <c r="AE69" s="7"/>
      <c r="AF69" s="17">
        <f ca="1">IF(B69="",0,IF(B69=B68,COUNTIF(B$9:B68,B69)+1,1))</f>
        <v>59</v>
      </c>
      <c r="AG69" s="17">
        <f t="shared" ca="1" si="2"/>
        <v>0</v>
      </c>
      <c r="AH69" s="364" t="str">
        <f t="shared" si="3"/>
        <v/>
      </c>
    </row>
    <row r="70" spans="1:34" ht="16.5" customHeight="1">
      <c r="A70" s="334" t="s">
        <v>346</v>
      </c>
      <c r="B70" s="65" t="str">
        <f t="shared" ca="1" si="1"/>
        <v>-1900</v>
      </c>
      <c r="C70" s="65" t="str">
        <f t="shared" ca="1" si="0"/>
        <v>-1900-60</v>
      </c>
      <c r="D70" s="340"/>
      <c r="E70" s="283"/>
      <c r="F70" s="7"/>
      <c r="G70" s="309"/>
      <c r="H70" s="310"/>
      <c r="I70" s="7"/>
      <c r="J70" s="297"/>
      <c r="K70" s="285"/>
      <c r="L70" s="301"/>
      <c r="M70" s="290"/>
      <c r="N70" s="291"/>
      <c r="O70" s="7"/>
      <c r="P70" s="307"/>
      <c r="Q70" s="308" t="str">
        <f ca="1">IF(M$1021=1,"",IF(P70="","",VLOOKUP(P70,Tabelle!$B$5:$F$7,5,FALSE)))</f>
        <v/>
      </c>
      <c r="R70" s="311" t="str">
        <f ca="1">IF(M$1021=1,"",IF(P70="","",VLOOKUP(P70,Tabelle!$B$5:$G$7,6,FALSE)))</f>
        <v/>
      </c>
      <c r="S70" s="7"/>
      <c r="T70" s="312"/>
      <c r="U70" s="7"/>
      <c r="V70" s="313">
        <f ca="1">IF(AND(D70&lt;&gt;"",B70&lt;&gt;B69),(SUMIF(B$9:B$1008,B70,M$9:M$1008)-SUMIF(B$9:B$1008,B70,N$9:N$1008))+(SUMIF('Sezione INPS'!B$9:B$1008,B70,'Sezione INPS'!N$9:N$1008)-SUMIF('Sezione INPS'!B$9:B$1008,B70,'Sezione INPS'!O$9:O$1008))+(SUMIF('Sezione REGIONI'!B$9:B$1008,B70,'Sezione REGIONI'!K$9:K$1008)-SUMIF('Sezione REGIONI'!B$9:B$1008,B70,'Sezione REGIONI'!L$9:L$1008))+(SUMIF('Sezione IMU e trib. locali'!B$9:B$1008,B70,'Sezione IMU e trib. locali'!M$9:M$1008)-SUMIF('Sezione IMU e trib. locali'!B$9:B$1008,B70,'Sezione IMU e trib. locali'!N$9:N$1008))+(SUMIF('Sezione INAIL'!B$9:B$508,B70,'Sezione INAIL'!L$9:L$508)-SUMIF('Sezione INAIL'!B$9:B$508,B70,'Sezione INAIL'!M$9:M$508))+(SUMIF('Sezione Altri Enti Prev.li'!B$9:B$508,B70,'Sezione Altri Enti Prev.li'!P$9:P$508)-SUMIF('Sezione Altri Enti Prev.li'!B$9:B$508,B70,'Sezione Altri Enti Prev.li'!Q$9:Q$508)),0)</f>
        <v>0</v>
      </c>
      <c r="W70" s="81"/>
      <c r="X70" s="292"/>
      <c r="Y70" s="314"/>
      <c r="Z70" s="315"/>
      <c r="AA70" s="316"/>
      <c r="AB70" s="317"/>
      <c r="AC70" s="7"/>
      <c r="AD70" s="348"/>
      <c r="AE70" s="7"/>
      <c r="AF70" s="17">
        <f ca="1">IF(B70="",0,IF(B70=B69,COUNTIF(B$9:B69,B70)+1,1))</f>
        <v>60</v>
      </c>
      <c r="AG70" s="17">
        <f t="shared" ca="1" si="2"/>
        <v>0</v>
      </c>
      <c r="AH70" s="364" t="str">
        <f t="shared" si="3"/>
        <v/>
      </c>
    </row>
    <row r="71" spans="1:34" ht="16.5" customHeight="1">
      <c r="A71" s="334" t="s">
        <v>347</v>
      </c>
      <c r="B71" s="65" t="str">
        <f t="shared" ca="1" si="1"/>
        <v>-1900</v>
      </c>
      <c r="C71" s="65" t="str">
        <f t="shared" ca="1" si="0"/>
        <v>-1900-61</v>
      </c>
      <c r="D71" s="340"/>
      <c r="E71" s="283"/>
      <c r="F71" s="7"/>
      <c r="G71" s="309"/>
      <c r="H71" s="310"/>
      <c r="I71" s="7"/>
      <c r="J71" s="297"/>
      <c r="K71" s="285"/>
      <c r="L71" s="301"/>
      <c r="M71" s="290"/>
      <c r="N71" s="291"/>
      <c r="O71" s="7"/>
      <c r="P71" s="307"/>
      <c r="Q71" s="308" t="str">
        <f ca="1">IF(M$1021=1,"",IF(P71="","",VLOOKUP(P71,Tabelle!$B$5:$F$7,5,FALSE)))</f>
        <v/>
      </c>
      <c r="R71" s="311" t="str">
        <f ca="1">IF(M$1021=1,"",IF(P71="","",VLOOKUP(P71,Tabelle!$B$5:$G$7,6,FALSE)))</f>
        <v/>
      </c>
      <c r="S71" s="7"/>
      <c r="T71" s="312"/>
      <c r="U71" s="7"/>
      <c r="V71" s="313">
        <f ca="1">IF(AND(D71&lt;&gt;"",B71&lt;&gt;B70),(SUMIF(B$9:B$1008,B71,M$9:M$1008)-SUMIF(B$9:B$1008,B71,N$9:N$1008))+(SUMIF('Sezione INPS'!B$9:B$1008,B71,'Sezione INPS'!N$9:N$1008)-SUMIF('Sezione INPS'!B$9:B$1008,B71,'Sezione INPS'!O$9:O$1008))+(SUMIF('Sezione REGIONI'!B$9:B$1008,B71,'Sezione REGIONI'!K$9:K$1008)-SUMIF('Sezione REGIONI'!B$9:B$1008,B71,'Sezione REGIONI'!L$9:L$1008))+(SUMIF('Sezione IMU e trib. locali'!B$9:B$1008,B71,'Sezione IMU e trib. locali'!M$9:M$1008)-SUMIF('Sezione IMU e trib. locali'!B$9:B$1008,B71,'Sezione IMU e trib. locali'!N$9:N$1008))+(SUMIF('Sezione INAIL'!B$9:B$508,B71,'Sezione INAIL'!L$9:L$508)-SUMIF('Sezione INAIL'!B$9:B$508,B71,'Sezione INAIL'!M$9:M$508))+(SUMIF('Sezione Altri Enti Prev.li'!B$9:B$508,B71,'Sezione Altri Enti Prev.li'!P$9:P$508)-SUMIF('Sezione Altri Enti Prev.li'!B$9:B$508,B71,'Sezione Altri Enti Prev.li'!Q$9:Q$508)),0)</f>
        <v>0</v>
      </c>
      <c r="W71" s="81"/>
      <c r="X71" s="292"/>
      <c r="Y71" s="314"/>
      <c r="Z71" s="315"/>
      <c r="AA71" s="316"/>
      <c r="AB71" s="317"/>
      <c r="AC71" s="7"/>
      <c r="AD71" s="348"/>
      <c r="AE71" s="7"/>
      <c r="AF71" s="17">
        <f ca="1">IF(B71="",0,IF(B71=B70,COUNTIF(B$9:B70,B71)+1,1))</f>
        <v>61</v>
      </c>
      <c r="AG71" s="17">
        <f t="shared" ca="1" si="2"/>
        <v>0</v>
      </c>
      <c r="AH71" s="364" t="str">
        <f t="shared" si="3"/>
        <v/>
      </c>
    </row>
    <row r="72" spans="1:34" ht="16.5" customHeight="1">
      <c r="A72" s="334" t="s">
        <v>348</v>
      </c>
      <c r="B72" s="65" t="str">
        <f t="shared" ca="1" si="1"/>
        <v>-1900</v>
      </c>
      <c r="C72" s="65" t="str">
        <f t="shared" ca="1" si="0"/>
        <v>-1900-62</v>
      </c>
      <c r="D72" s="340"/>
      <c r="E72" s="283"/>
      <c r="F72" s="7"/>
      <c r="G72" s="309"/>
      <c r="H72" s="310"/>
      <c r="I72" s="7"/>
      <c r="J72" s="297"/>
      <c r="K72" s="285"/>
      <c r="L72" s="301"/>
      <c r="M72" s="290"/>
      <c r="N72" s="291"/>
      <c r="O72" s="7"/>
      <c r="P72" s="307"/>
      <c r="Q72" s="308" t="str">
        <f ca="1">IF(M$1021=1,"",IF(P72="","",VLOOKUP(P72,Tabelle!$B$5:$F$7,5,FALSE)))</f>
        <v/>
      </c>
      <c r="R72" s="311" t="str">
        <f ca="1">IF(M$1021=1,"",IF(P72="","",VLOOKUP(P72,Tabelle!$B$5:$G$7,6,FALSE)))</f>
        <v/>
      </c>
      <c r="S72" s="7"/>
      <c r="T72" s="312"/>
      <c r="U72" s="7"/>
      <c r="V72" s="313">
        <f ca="1">IF(AND(D72&lt;&gt;"",B72&lt;&gt;B71),(SUMIF(B$9:B$1008,B72,M$9:M$1008)-SUMIF(B$9:B$1008,B72,N$9:N$1008))+(SUMIF('Sezione INPS'!B$9:B$1008,B72,'Sezione INPS'!N$9:N$1008)-SUMIF('Sezione INPS'!B$9:B$1008,B72,'Sezione INPS'!O$9:O$1008))+(SUMIF('Sezione REGIONI'!B$9:B$1008,B72,'Sezione REGIONI'!K$9:K$1008)-SUMIF('Sezione REGIONI'!B$9:B$1008,B72,'Sezione REGIONI'!L$9:L$1008))+(SUMIF('Sezione IMU e trib. locali'!B$9:B$1008,B72,'Sezione IMU e trib. locali'!M$9:M$1008)-SUMIF('Sezione IMU e trib. locali'!B$9:B$1008,B72,'Sezione IMU e trib. locali'!N$9:N$1008))+(SUMIF('Sezione INAIL'!B$9:B$508,B72,'Sezione INAIL'!L$9:L$508)-SUMIF('Sezione INAIL'!B$9:B$508,B72,'Sezione INAIL'!M$9:M$508))+(SUMIF('Sezione Altri Enti Prev.li'!B$9:B$508,B72,'Sezione Altri Enti Prev.li'!P$9:P$508)-SUMIF('Sezione Altri Enti Prev.li'!B$9:B$508,B72,'Sezione Altri Enti Prev.li'!Q$9:Q$508)),0)</f>
        <v>0</v>
      </c>
      <c r="W72" s="81"/>
      <c r="X72" s="292"/>
      <c r="Y72" s="314"/>
      <c r="Z72" s="315"/>
      <c r="AA72" s="316"/>
      <c r="AB72" s="317"/>
      <c r="AC72" s="7"/>
      <c r="AD72" s="348"/>
      <c r="AE72" s="7"/>
      <c r="AF72" s="17">
        <f ca="1">IF(B72="",0,IF(B72=B71,COUNTIF(B$9:B71,B72)+1,1))</f>
        <v>62</v>
      </c>
      <c r="AG72" s="17">
        <f t="shared" ca="1" si="2"/>
        <v>0</v>
      </c>
      <c r="AH72" s="364" t="str">
        <f t="shared" si="3"/>
        <v/>
      </c>
    </row>
    <row r="73" spans="1:34" ht="16.5" customHeight="1">
      <c r="A73" s="334" t="s">
        <v>349</v>
      </c>
      <c r="B73" s="65" t="str">
        <f t="shared" ca="1" si="1"/>
        <v>-1900</v>
      </c>
      <c r="C73" s="65" t="str">
        <f t="shared" ref="C73:C136" ca="1" si="4">IF(M$1021=1,0,B73&amp;"-"&amp;AF73)</f>
        <v>-1900-63</v>
      </c>
      <c r="D73" s="340"/>
      <c r="E73" s="283"/>
      <c r="F73" s="7"/>
      <c r="G73" s="309"/>
      <c r="H73" s="310"/>
      <c r="I73" s="7"/>
      <c r="J73" s="297"/>
      <c r="K73" s="285"/>
      <c r="L73" s="301"/>
      <c r="M73" s="290"/>
      <c r="N73" s="291"/>
      <c r="O73" s="7"/>
      <c r="P73" s="307"/>
      <c r="Q73" s="308" t="str">
        <f ca="1">IF(M$1021=1,"",IF(P73="","",VLOOKUP(P73,Tabelle!$B$5:$F$7,5,FALSE)))</f>
        <v/>
      </c>
      <c r="R73" s="311" t="str">
        <f ca="1">IF(M$1021=1,"",IF(P73="","",VLOOKUP(P73,Tabelle!$B$5:$G$7,6,FALSE)))</f>
        <v/>
      </c>
      <c r="S73" s="7"/>
      <c r="T73" s="312"/>
      <c r="U73" s="7"/>
      <c r="V73" s="313">
        <f ca="1">IF(AND(D73&lt;&gt;"",B73&lt;&gt;B72),(SUMIF(B$9:B$1008,B73,M$9:M$1008)-SUMIF(B$9:B$1008,B73,N$9:N$1008))+(SUMIF('Sezione INPS'!B$9:B$1008,B73,'Sezione INPS'!N$9:N$1008)-SUMIF('Sezione INPS'!B$9:B$1008,B73,'Sezione INPS'!O$9:O$1008))+(SUMIF('Sezione REGIONI'!B$9:B$1008,B73,'Sezione REGIONI'!K$9:K$1008)-SUMIF('Sezione REGIONI'!B$9:B$1008,B73,'Sezione REGIONI'!L$9:L$1008))+(SUMIF('Sezione IMU e trib. locali'!B$9:B$1008,B73,'Sezione IMU e trib. locali'!M$9:M$1008)-SUMIF('Sezione IMU e trib. locali'!B$9:B$1008,B73,'Sezione IMU e trib. locali'!N$9:N$1008))+(SUMIF('Sezione INAIL'!B$9:B$508,B73,'Sezione INAIL'!L$9:L$508)-SUMIF('Sezione INAIL'!B$9:B$508,B73,'Sezione INAIL'!M$9:M$508))+(SUMIF('Sezione Altri Enti Prev.li'!B$9:B$508,B73,'Sezione Altri Enti Prev.li'!P$9:P$508)-SUMIF('Sezione Altri Enti Prev.li'!B$9:B$508,B73,'Sezione Altri Enti Prev.li'!Q$9:Q$508)),0)</f>
        <v>0</v>
      </c>
      <c r="W73" s="81"/>
      <c r="X73" s="292"/>
      <c r="Y73" s="314"/>
      <c r="Z73" s="315"/>
      <c r="AA73" s="316"/>
      <c r="AB73" s="317"/>
      <c r="AC73" s="7"/>
      <c r="AD73" s="348"/>
      <c r="AE73" s="7"/>
      <c r="AF73" s="17">
        <f ca="1">IF(B73="",0,IF(B73=B72,COUNTIF(B$9:B72,B73)+1,1))</f>
        <v>63</v>
      </c>
      <c r="AG73" s="17">
        <f t="shared" ca="1" si="2"/>
        <v>0</v>
      </c>
      <c r="AH73" s="364" t="str">
        <f t="shared" si="3"/>
        <v/>
      </c>
    </row>
    <row r="74" spans="1:34" ht="16.5" customHeight="1">
      <c r="A74" s="334" t="s">
        <v>350</v>
      </c>
      <c r="B74" s="65" t="str">
        <f t="shared" ref="B74:B137" ca="1" si="5">IF(AH74=$AH$1015,0,IF(M$1021=1,0,D74&amp;"-"&amp;YEAR(E74)))</f>
        <v>-1900</v>
      </c>
      <c r="C74" s="65" t="str">
        <f t="shared" ca="1" si="4"/>
        <v>-1900-64</v>
      </c>
      <c r="D74" s="340"/>
      <c r="E74" s="283"/>
      <c r="F74" s="7"/>
      <c r="G74" s="309"/>
      <c r="H74" s="310"/>
      <c r="I74" s="7"/>
      <c r="J74" s="297"/>
      <c r="K74" s="285"/>
      <c r="L74" s="301"/>
      <c r="M74" s="290"/>
      <c r="N74" s="291"/>
      <c r="O74" s="7"/>
      <c r="P74" s="307"/>
      <c r="Q74" s="308" t="str">
        <f ca="1">IF(M$1021=1,"",IF(P74="","",VLOOKUP(P74,Tabelle!$B$5:$F$7,5,FALSE)))</f>
        <v/>
      </c>
      <c r="R74" s="311" t="str">
        <f ca="1">IF(M$1021=1,"",IF(P74="","",VLOOKUP(P74,Tabelle!$B$5:$G$7,6,FALSE)))</f>
        <v/>
      </c>
      <c r="S74" s="7"/>
      <c r="T74" s="312"/>
      <c r="U74" s="7"/>
      <c r="V74" s="313">
        <f ca="1">IF(AND(D74&lt;&gt;"",B74&lt;&gt;B73),(SUMIF(B$9:B$1008,B74,M$9:M$1008)-SUMIF(B$9:B$1008,B74,N$9:N$1008))+(SUMIF('Sezione INPS'!B$9:B$1008,B74,'Sezione INPS'!N$9:N$1008)-SUMIF('Sezione INPS'!B$9:B$1008,B74,'Sezione INPS'!O$9:O$1008))+(SUMIF('Sezione REGIONI'!B$9:B$1008,B74,'Sezione REGIONI'!K$9:K$1008)-SUMIF('Sezione REGIONI'!B$9:B$1008,B74,'Sezione REGIONI'!L$9:L$1008))+(SUMIF('Sezione IMU e trib. locali'!B$9:B$1008,B74,'Sezione IMU e trib. locali'!M$9:M$1008)-SUMIF('Sezione IMU e trib. locali'!B$9:B$1008,B74,'Sezione IMU e trib. locali'!N$9:N$1008))+(SUMIF('Sezione INAIL'!B$9:B$508,B74,'Sezione INAIL'!L$9:L$508)-SUMIF('Sezione INAIL'!B$9:B$508,B74,'Sezione INAIL'!M$9:M$508))+(SUMIF('Sezione Altri Enti Prev.li'!B$9:B$508,B74,'Sezione Altri Enti Prev.li'!P$9:P$508)-SUMIF('Sezione Altri Enti Prev.li'!B$9:B$508,B74,'Sezione Altri Enti Prev.li'!Q$9:Q$508)),0)</f>
        <v>0</v>
      </c>
      <c r="W74" s="81"/>
      <c r="X74" s="292"/>
      <c r="Y74" s="314"/>
      <c r="Z74" s="315"/>
      <c r="AA74" s="316"/>
      <c r="AB74" s="317"/>
      <c r="AC74" s="7"/>
      <c r="AD74" s="348"/>
      <c r="AE74" s="7"/>
      <c r="AF74" s="17">
        <f ca="1">IF(B74="",0,IF(B74=B73,COUNTIF(B$9:B73,B74)+1,1))</f>
        <v>64</v>
      </c>
      <c r="AG74" s="17">
        <f t="shared" ref="AG74:AG137" ca="1" si="6">IF(OR(D74="",M$1021=1),0,IF(AF74=6,1,0))</f>
        <v>0</v>
      </c>
      <c r="AH74" s="364" t="str">
        <f t="shared" ref="AH74:AH137" si="7">IF(ISBLANK(D74),"",IF(OR(D74&lt;$L$1027,D74&gt;$L$1028),AH$1015,0))</f>
        <v/>
      </c>
    </row>
    <row r="75" spans="1:34" ht="16.5" customHeight="1">
      <c r="A75" s="334" t="s">
        <v>351</v>
      </c>
      <c r="B75" s="65" t="str">
        <f t="shared" ca="1" si="5"/>
        <v>-1900</v>
      </c>
      <c r="C75" s="65" t="str">
        <f t="shared" ca="1" si="4"/>
        <v>-1900-65</v>
      </c>
      <c r="D75" s="340"/>
      <c r="E75" s="283"/>
      <c r="F75" s="7"/>
      <c r="G75" s="309"/>
      <c r="H75" s="310"/>
      <c r="I75" s="7"/>
      <c r="J75" s="297"/>
      <c r="K75" s="285"/>
      <c r="L75" s="301"/>
      <c r="M75" s="290"/>
      <c r="N75" s="291"/>
      <c r="O75" s="7"/>
      <c r="P75" s="307"/>
      <c r="Q75" s="308" t="str">
        <f ca="1">IF(M$1021=1,"",IF(P75="","",VLOOKUP(P75,Tabelle!$B$5:$F$7,5,FALSE)))</f>
        <v/>
      </c>
      <c r="R75" s="311" t="str">
        <f ca="1">IF(M$1021=1,"",IF(P75="","",VLOOKUP(P75,Tabelle!$B$5:$G$7,6,FALSE)))</f>
        <v/>
      </c>
      <c r="S75" s="7"/>
      <c r="T75" s="312"/>
      <c r="U75" s="7"/>
      <c r="V75" s="313">
        <f ca="1">IF(AND(D75&lt;&gt;"",B75&lt;&gt;B74),(SUMIF(B$9:B$1008,B75,M$9:M$1008)-SUMIF(B$9:B$1008,B75,N$9:N$1008))+(SUMIF('Sezione INPS'!B$9:B$1008,B75,'Sezione INPS'!N$9:N$1008)-SUMIF('Sezione INPS'!B$9:B$1008,B75,'Sezione INPS'!O$9:O$1008))+(SUMIF('Sezione REGIONI'!B$9:B$1008,B75,'Sezione REGIONI'!K$9:K$1008)-SUMIF('Sezione REGIONI'!B$9:B$1008,B75,'Sezione REGIONI'!L$9:L$1008))+(SUMIF('Sezione IMU e trib. locali'!B$9:B$1008,B75,'Sezione IMU e trib. locali'!M$9:M$1008)-SUMIF('Sezione IMU e trib. locali'!B$9:B$1008,B75,'Sezione IMU e trib. locali'!N$9:N$1008))+(SUMIF('Sezione INAIL'!B$9:B$508,B75,'Sezione INAIL'!L$9:L$508)-SUMIF('Sezione INAIL'!B$9:B$508,B75,'Sezione INAIL'!M$9:M$508))+(SUMIF('Sezione Altri Enti Prev.li'!B$9:B$508,B75,'Sezione Altri Enti Prev.li'!P$9:P$508)-SUMIF('Sezione Altri Enti Prev.li'!B$9:B$508,B75,'Sezione Altri Enti Prev.li'!Q$9:Q$508)),0)</f>
        <v>0</v>
      </c>
      <c r="W75" s="81"/>
      <c r="X75" s="292"/>
      <c r="Y75" s="314"/>
      <c r="Z75" s="315"/>
      <c r="AA75" s="316"/>
      <c r="AB75" s="317"/>
      <c r="AC75" s="7"/>
      <c r="AD75" s="348"/>
      <c r="AE75" s="7"/>
      <c r="AF75" s="17">
        <f ca="1">IF(B75="",0,IF(B75=B74,COUNTIF(B$9:B74,B75)+1,1))</f>
        <v>65</v>
      </c>
      <c r="AG75" s="17">
        <f t="shared" ca="1" si="6"/>
        <v>0</v>
      </c>
      <c r="AH75" s="364" t="str">
        <f t="shared" si="7"/>
        <v/>
      </c>
    </row>
    <row r="76" spans="1:34" ht="16.5" customHeight="1">
      <c r="A76" s="334" t="s">
        <v>352</v>
      </c>
      <c r="B76" s="65" t="str">
        <f t="shared" ca="1" si="5"/>
        <v>-1900</v>
      </c>
      <c r="C76" s="65" t="str">
        <f t="shared" ca="1" si="4"/>
        <v>-1900-66</v>
      </c>
      <c r="D76" s="340"/>
      <c r="E76" s="283"/>
      <c r="F76" s="7"/>
      <c r="G76" s="309"/>
      <c r="H76" s="310"/>
      <c r="I76" s="7"/>
      <c r="J76" s="297"/>
      <c r="K76" s="285"/>
      <c r="L76" s="301"/>
      <c r="M76" s="290"/>
      <c r="N76" s="291"/>
      <c r="O76" s="7"/>
      <c r="P76" s="307"/>
      <c r="Q76" s="308" t="str">
        <f ca="1">IF(M$1021=1,"",IF(P76="","",VLOOKUP(P76,Tabelle!$B$5:$F$7,5,FALSE)))</f>
        <v/>
      </c>
      <c r="R76" s="311" t="str">
        <f ca="1">IF(M$1021=1,"",IF(P76="","",VLOOKUP(P76,Tabelle!$B$5:$G$7,6,FALSE)))</f>
        <v/>
      </c>
      <c r="S76" s="7"/>
      <c r="T76" s="312"/>
      <c r="U76" s="7"/>
      <c r="V76" s="313">
        <f ca="1">IF(AND(D76&lt;&gt;"",B76&lt;&gt;B75),(SUMIF(B$9:B$1008,B76,M$9:M$1008)-SUMIF(B$9:B$1008,B76,N$9:N$1008))+(SUMIF('Sezione INPS'!B$9:B$1008,B76,'Sezione INPS'!N$9:N$1008)-SUMIF('Sezione INPS'!B$9:B$1008,B76,'Sezione INPS'!O$9:O$1008))+(SUMIF('Sezione REGIONI'!B$9:B$1008,B76,'Sezione REGIONI'!K$9:K$1008)-SUMIF('Sezione REGIONI'!B$9:B$1008,B76,'Sezione REGIONI'!L$9:L$1008))+(SUMIF('Sezione IMU e trib. locali'!B$9:B$1008,B76,'Sezione IMU e trib. locali'!M$9:M$1008)-SUMIF('Sezione IMU e trib. locali'!B$9:B$1008,B76,'Sezione IMU e trib. locali'!N$9:N$1008))+(SUMIF('Sezione INAIL'!B$9:B$508,B76,'Sezione INAIL'!L$9:L$508)-SUMIF('Sezione INAIL'!B$9:B$508,B76,'Sezione INAIL'!M$9:M$508))+(SUMIF('Sezione Altri Enti Prev.li'!B$9:B$508,B76,'Sezione Altri Enti Prev.li'!P$9:P$508)-SUMIF('Sezione Altri Enti Prev.li'!B$9:B$508,B76,'Sezione Altri Enti Prev.li'!Q$9:Q$508)),0)</f>
        <v>0</v>
      </c>
      <c r="W76" s="81"/>
      <c r="X76" s="292"/>
      <c r="Y76" s="314"/>
      <c r="Z76" s="315"/>
      <c r="AA76" s="316"/>
      <c r="AB76" s="317"/>
      <c r="AC76" s="7"/>
      <c r="AD76" s="348"/>
      <c r="AE76" s="7"/>
      <c r="AF76" s="17">
        <f ca="1">IF(B76="",0,IF(B76=B75,COUNTIF(B$9:B75,B76)+1,1))</f>
        <v>66</v>
      </c>
      <c r="AG76" s="17">
        <f t="shared" ca="1" si="6"/>
        <v>0</v>
      </c>
      <c r="AH76" s="364" t="str">
        <f t="shared" si="7"/>
        <v/>
      </c>
    </row>
    <row r="77" spans="1:34" ht="16.5" customHeight="1">
      <c r="A77" s="334" t="s">
        <v>353</v>
      </c>
      <c r="B77" s="65" t="str">
        <f t="shared" ca="1" si="5"/>
        <v>-1900</v>
      </c>
      <c r="C77" s="65" t="str">
        <f t="shared" ca="1" si="4"/>
        <v>-1900-67</v>
      </c>
      <c r="D77" s="340"/>
      <c r="E77" s="283"/>
      <c r="F77" s="7"/>
      <c r="G77" s="309"/>
      <c r="H77" s="310"/>
      <c r="I77" s="7"/>
      <c r="J77" s="297"/>
      <c r="K77" s="285"/>
      <c r="L77" s="301"/>
      <c r="M77" s="290"/>
      <c r="N77" s="291"/>
      <c r="O77" s="7"/>
      <c r="P77" s="307"/>
      <c r="Q77" s="308" t="str">
        <f ca="1">IF(M$1021=1,"",IF(P77="","",VLOOKUP(P77,Tabelle!$B$5:$F$7,5,FALSE)))</f>
        <v/>
      </c>
      <c r="R77" s="311" t="str">
        <f ca="1">IF(M$1021=1,"",IF(P77="","",VLOOKUP(P77,Tabelle!$B$5:$G$7,6,FALSE)))</f>
        <v/>
      </c>
      <c r="S77" s="7"/>
      <c r="T77" s="312"/>
      <c r="U77" s="7"/>
      <c r="V77" s="313">
        <f ca="1">IF(AND(D77&lt;&gt;"",B77&lt;&gt;B76),(SUMIF(B$9:B$1008,B77,M$9:M$1008)-SUMIF(B$9:B$1008,B77,N$9:N$1008))+(SUMIF('Sezione INPS'!B$9:B$1008,B77,'Sezione INPS'!N$9:N$1008)-SUMIF('Sezione INPS'!B$9:B$1008,B77,'Sezione INPS'!O$9:O$1008))+(SUMIF('Sezione REGIONI'!B$9:B$1008,B77,'Sezione REGIONI'!K$9:K$1008)-SUMIF('Sezione REGIONI'!B$9:B$1008,B77,'Sezione REGIONI'!L$9:L$1008))+(SUMIF('Sezione IMU e trib. locali'!B$9:B$1008,B77,'Sezione IMU e trib. locali'!M$9:M$1008)-SUMIF('Sezione IMU e trib. locali'!B$9:B$1008,B77,'Sezione IMU e trib. locali'!N$9:N$1008))+(SUMIF('Sezione INAIL'!B$9:B$508,B77,'Sezione INAIL'!L$9:L$508)-SUMIF('Sezione INAIL'!B$9:B$508,B77,'Sezione INAIL'!M$9:M$508))+(SUMIF('Sezione Altri Enti Prev.li'!B$9:B$508,B77,'Sezione Altri Enti Prev.li'!P$9:P$508)-SUMIF('Sezione Altri Enti Prev.li'!B$9:B$508,B77,'Sezione Altri Enti Prev.li'!Q$9:Q$508)),0)</f>
        <v>0</v>
      </c>
      <c r="W77" s="81"/>
      <c r="X77" s="292"/>
      <c r="Y77" s="314"/>
      <c r="Z77" s="315"/>
      <c r="AA77" s="316"/>
      <c r="AB77" s="317"/>
      <c r="AC77" s="7"/>
      <c r="AD77" s="348"/>
      <c r="AE77" s="7"/>
      <c r="AF77" s="17">
        <f ca="1">IF(B77="",0,IF(B77=B76,COUNTIF(B$9:B76,B77)+1,1))</f>
        <v>67</v>
      </c>
      <c r="AG77" s="17">
        <f t="shared" ca="1" si="6"/>
        <v>0</v>
      </c>
      <c r="AH77" s="364" t="str">
        <f t="shared" si="7"/>
        <v/>
      </c>
    </row>
    <row r="78" spans="1:34" ht="16.5" customHeight="1">
      <c r="A78" s="334" t="s">
        <v>354</v>
      </c>
      <c r="B78" s="65" t="str">
        <f t="shared" ca="1" si="5"/>
        <v>-1900</v>
      </c>
      <c r="C78" s="65" t="str">
        <f t="shared" ca="1" si="4"/>
        <v>-1900-68</v>
      </c>
      <c r="D78" s="340"/>
      <c r="E78" s="283"/>
      <c r="F78" s="7"/>
      <c r="G78" s="309"/>
      <c r="H78" s="310"/>
      <c r="I78" s="7"/>
      <c r="J78" s="297"/>
      <c r="K78" s="285"/>
      <c r="L78" s="301"/>
      <c r="M78" s="290"/>
      <c r="N78" s="291"/>
      <c r="O78" s="7"/>
      <c r="P78" s="307"/>
      <c r="Q78" s="308" t="str">
        <f ca="1">IF(M$1021=1,"",IF(P78="","",VLOOKUP(P78,Tabelle!$B$5:$F$7,5,FALSE)))</f>
        <v/>
      </c>
      <c r="R78" s="311" t="str">
        <f ca="1">IF(M$1021=1,"",IF(P78="","",VLOOKUP(P78,Tabelle!$B$5:$G$7,6,FALSE)))</f>
        <v/>
      </c>
      <c r="S78" s="7"/>
      <c r="T78" s="312"/>
      <c r="U78" s="7"/>
      <c r="V78" s="313">
        <f ca="1">IF(AND(D78&lt;&gt;"",B78&lt;&gt;B77),(SUMIF(B$9:B$1008,B78,M$9:M$1008)-SUMIF(B$9:B$1008,B78,N$9:N$1008))+(SUMIF('Sezione INPS'!B$9:B$1008,B78,'Sezione INPS'!N$9:N$1008)-SUMIF('Sezione INPS'!B$9:B$1008,B78,'Sezione INPS'!O$9:O$1008))+(SUMIF('Sezione REGIONI'!B$9:B$1008,B78,'Sezione REGIONI'!K$9:K$1008)-SUMIF('Sezione REGIONI'!B$9:B$1008,B78,'Sezione REGIONI'!L$9:L$1008))+(SUMIF('Sezione IMU e trib. locali'!B$9:B$1008,B78,'Sezione IMU e trib. locali'!M$9:M$1008)-SUMIF('Sezione IMU e trib. locali'!B$9:B$1008,B78,'Sezione IMU e trib. locali'!N$9:N$1008))+(SUMIF('Sezione INAIL'!B$9:B$508,B78,'Sezione INAIL'!L$9:L$508)-SUMIF('Sezione INAIL'!B$9:B$508,B78,'Sezione INAIL'!M$9:M$508))+(SUMIF('Sezione Altri Enti Prev.li'!B$9:B$508,B78,'Sezione Altri Enti Prev.li'!P$9:P$508)-SUMIF('Sezione Altri Enti Prev.li'!B$9:B$508,B78,'Sezione Altri Enti Prev.li'!Q$9:Q$508)),0)</f>
        <v>0</v>
      </c>
      <c r="W78" s="81"/>
      <c r="X78" s="292"/>
      <c r="Y78" s="314"/>
      <c r="Z78" s="315"/>
      <c r="AA78" s="316"/>
      <c r="AB78" s="317"/>
      <c r="AC78" s="7"/>
      <c r="AD78" s="348"/>
      <c r="AE78" s="7"/>
      <c r="AF78" s="17">
        <f ca="1">IF(B78="",0,IF(B78=B77,COUNTIF(B$9:B77,B78)+1,1))</f>
        <v>68</v>
      </c>
      <c r="AG78" s="17">
        <f t="shared" ca="1" si="6"/>
        <v>0</v>
      </c>
      <c r="AH78" s="364" t="str">
        <f t="shared" si="7"/>
        <v/>
      </c>
    </row>
    <row r="79" spans="1:34" ht="16.5" customHeight="1">
      <c r="A79" s="334" t="s">
        <v>355</v>
      </c>
      <c r="B79" s="65" t="str">
        <f t="shared" ca="1" si="5"/>
        <v>-1900</v>
      </c>
      <c r="C79" s="65" t="str">
        <f t="shared" ca="1" si="4"/>
        <v>-1900-69</v>
      </c>
      <c r="D79" s="340"/>
      <c r="E79" s="283"/>
      <c r="F79" s="7"/>
      <c r="G79" s="309"/>
      <c r="H79" s="310"/>
      <c r="I79" s="7"/>
      <c r="J79" s="297"/>
      <c r="K79" s="285"/>
      <c r="L79" s="301"/>
      <c r="M79" s="290"/>
      <c r="N79" s="291"/>
      <c r="O79" s="7"/>
      <c r="P79" s="307"/>
      <c r="Q79" s="308" t="str">
        <f ca="1">IF(M$1021=1,"",IF(P79="","",VLOOKUP(P79,Tabelle!$B$5:$F$7,5,FALSE)))</f>
        <v/>
      </c>
      <c r="R79" s="311" t="str">
        <f ca="1">IF(M$1021=1,"",IF(P79="","",VLOOKUP(P79,Tabelle!$B$5:$G$7,6,FALSE)))</f>
        <v/>
      </c>
      <c r="S79" s="7"/>
      <c r="T79" s="312"/>
      <c r="U79" s="7"/>
      <c r="V79" s="313">
        <f ca="1">IF(AND(D79&lt;&gt;"",B79&lt;&gt;B78),(SUMIF(B$9:B$1008,B79,M$9:M$1008)-SUMIF(B$9:B$1008,B79,N$9:N$1008))+(SUMIF('Sezione INPS'!B$9:B$1008,B79,'Sezione INPS'!N$9:N$1008)-SUMIF('Sezione INPS'!B$9:B$1008,B79,'Sezione INPS'!O$9:O$1008))+(SUMIF('Sezione REGIONI'!B$9:B$1008,B79,'Sezione REGIONI'!K$9:K$1008)-SUMIF('Sezione REGIONI'!B$9:B$1008,B79,'Sezione REGIONI'!L$9:L$1008))+(SUMIF('Sezione IMU e trib. locali'!B$9:B$1008,B79,'Sezione IMU e trib. locali'!M$9:M$1008)-SUMIF('Sezione IMU e trib. locali'!B$9:B$1008,B79,'Sezione IMU e trib. locali'!N$9:N$1008))+(SUMIF('Sezione INAIL'!B$9:B$508,B79,'Sezione INAIL'!L$9:L$508)-SUMIF('Sezione INAIL'!B$9:B$508,B79,'Sezione INAIL'!M$9:M$508))+(SUMIF('Sezione Altri Enti Prev.li'!B$9:B$508,B79,'Sezione Altri Enti Prev.li'!P$9:P$508)-SUMIF('Sezione Altri Enti Prev.li'!B$9:B$508,B79,'Sezione Altri Enti Prev.li'!Q$9:Q$508)),0)</f>
        <v>0</v>
      </c>
      <c r="W79" s="81"/>
      <c r="X79" s="292"/>
      <c r="Y79" s="314"/>
      <c r="Z79" s="315"/>
      <c r="AA79" s="316"/>
      <c r="AB79" s="317"/>
      <c r="AC79" s="7"/>
      <c r="AD79" s="348"/>
      <c r="AE79" s="7"/>
      <c r="AF79" s="17">
        <f ca="1">IF(B79="",0,IF(B79=B78,COUNTIF(B$9:B78,B79)+1,1))</f>
        <v>69</v>
      </c>
      <c r="AG79" s="17">
        <f t="shared" ca="1" si="6"/>
        <v>0</v>
      </c>
      <c r="AH79" s="364" t="str">
        <f t="shared" si="7"/>
        <v/>
      </c>
    </row>
    <row r="80" spans="1:34" ht="16.5" customHeight="1">
      <c r="A80" s="334" t="s">
        <v>356</v>
      </c>
      <c r="B80" s="65" t="str">
        <f t="shared" ca="1" si="5"/>
        <v>-1900</v>
      </c>
      <c r="C80" s="65" t="str">
        <f t="shared" ca="1" si="4"/>
        <v>-1900-70</v>
      </c>
      <c r="D80" s="340"/>
      <c r="E80" s="283"/>
      <c r="F80" s="7"/>
      <c r="G80" s="309"/>
      <c r="H80" s="310"/>
      <c r="I80" s="7"/>
      <c r="J80" s="297"/>
      <c r="K80" s="285"/>
      <c r="L80" s="301"/>
      <c r="M80" s="290"/>
      <c r="N80" s="291"/>
      <c r="O80" s="7"/>
      <c r="P80" s="307"/>
      <c r="Q80" s="308" t="str">
        <f ca="1">IF(M$1021=1,"",IF(P80="","",VLOOKUP(P80,Tabelle!$B$5:$F$7,5,FALSE)))</f>
        <v/>
      </c>
      <c r="R80" s="311" t="str">
        <f ca="1">IF(M$1021=1,"",IF(P80="","",VLOOKUP(P80,Tabelle!$B$5:$G$7,6,FALSE)))</f>
        <v/>
      </c>
      <c r="S80" s="7"/>
      <c r="T80" s="312"/>
      <c r="U80" s="7"/>
      <c r="V80" s="313">
        <f ca="1">IF(AND(D80&lt;&gt;"",B80&lt;&gt;B79),(SUMIF(B$9:B$1008,B80,M$9:M$1008)-SUMIF(B$9:B$1008,B80,N$9:N$1008))+(SUMIF('Sezione INPS'!B$9:B$1008,B80,'Sezione INPS'!N$9:N$1008)-SUMIF('Sezione INPS'!B$9:B$1008,B80,'Sezione INPS'!O$9:O$1008))+(SUMIF('Sezione REGIONI'!B$9:B$1008,B80,'Sezione REGIONI'!K$9:K$1008)-SUMIF('Sezione REGIONI'!B$9:B$1008,B80,'Sezione REGIONI'!L$9:L$1008))+(SUMIF('Sezione IMU e trib. locali'!B$9:B$1008,B80,'Sezione IMU e trib. locali'!M$9:M$1008)-SUMIF('Sezione IMU e trib. locali'!B$9:B$1008,B80,'Sezione IMU e trib. locali'!N$9:N$1008))+(SUMIF('Sezione INAIL'!B$9:B$508,B80,'Sezione INAIL'!L$9:L$508)-SUMIF('Sezione INAIL'!B$9:B$508,B80,'Sezione INAIL'!M$9:M$508))+(SUMIF('Sezione Altri Enti Prev.li'!B$9:B$508,B80,'Sezione Altri Enti Prev.li'!P$9:P$508)-SUMIF('Sezione Altri Enti Prev.li'!B$9:B$508,B80,'Sezione Altri Enti Prev.li'!Q$9:Q$508)),0)</f>
        <v>0</v>
      </c>
      <c r="W80" s="81"/>
      <c r="X80" s="292"/>
      <c r="Y80" s="314"/>
      <c r="Z80" s="315"/>
      <c r="AA80" s="316"/>
      <c r="AB80" s="317"/>
      <c r="AC80" s="7"/>
      <c r="AD80" s="348"/>
      <c r="AE80" s="7"/>
      <c r="AF80" s="17">
        <f ca="1">IF(B80="",0,IF(B80=B79,COUNTIF(B$9:B79,B80)+1,1))</f>
        <v>70</v>
      </c>
      <c r="AG80" s="17">
        <f t="shared" ca="1" si="6"/>
        <v>0</v>
      </c>
      <c r="AH80" s="364" t="str">
        <f t="shared" si="7"/>
        <v/>
      </c>
    </row>
    <row r="81" spans="1:34" ht="16.5" customHeight="1">
      <c r="A81" s="334" t="s">
        <v>357</v>
      </c>
      <c r="B81" s="65" t="str">
        <f t="shared" ca="1" si="5"/>
        <v>-1900</v>
      </c>
      <c r="C81" s="65" t="str">
        <f t="shared" ca="1" si="4"/>
        <v>-1900-71</v>
      </c>
      <c r="D81" s="340"/>
      <c r="E81" s="283"/>
      <c r="F81" s="7"/>
      <c r="G81" s="309"/>
      <c r="H81" s="310"/>
      <c r="I81" s="7"/>
      <c r="J81" s="297"/>
      <c r="K81" s="285"/>
      <c r="L81" s="301"/>
      <c r="M81" s="290"/>
      <c r="N81" s="291"/>
      <c r="O81" s="7"/>
      <c r="P81" s="307"/>
      <c r="Q81" s="308" t="str">
        <f ca="1">IF(M$1021=1,"",IF(P81="","",VLOOKUP(P81,Tabelle!$B$5:$F$7,5,FALSE)))</f>
        <v/>
      </c>
      <c r="R81" s="311" t="str">
        <f ca="1">IF(M$1021=1,"",IF(P81="","",VLOOKUP(P81,Tabelle!$B$5:$G$7,6,FALSE)))</f>
        <v/>
      </c>
      <c r="S81" s="7"/>
      <c r="T81" s="312"/>
      <c r="U81" s="7"/>
      <c r="V81" s="313">
        <f ca="1">IF(AND(D81&lt;&gt;"",B81&lt;&gt;B80),(SUMIF(B$9:B$1008,B81,M$9:M$1008)-SUMIF(B$9:B$1008,B81,N$9:N$1008))+(SUMIF('Sezione INPS'!B$9:B$1008,B81,'Sezione INPS'!N$9:N$1008)-SUMIF('Sezione INPS'!B$9:B$1008,B81,'Sezione INPS'!O$9:O$1008))+(SUMIF('Sezione REGIONI'!B$9:B$1008,B81,'Sezione REGIONI'!K$9:K$1008)-SUMIF('Sezione REGIONI'!B$9:B$1008,B81,'Sezione REGIONI'!L$9:L$1008))+(SUMIF('Sezione IMU e trib. locali'!B$9:B$1008,B81,'Sezione IMU e trib. locali'!M$9:M$1008)-SUMIF('Sezione IMU e trib. locali'!B$9:B$1008,B81,'Sezione IMU e trib. locali'!N$9:N$1008))+(SUMIF('Sezione INAIL'!B$9:B$508,B81,'Sezione INAIL'!L$9:L$508)-SUMIF('Sezione INAIL'!B$9:B$508,B81,'Sezione INAIL'!M$9:M$508))+(SUMIF('Sezione Altri Enti Prev.li'!B$9:B$508,B81,'Sezione Altri Enti Prev.li'!P$9:P$508)-SUMIF('Sezione Altri Enti Prev.li'!B$9:B$508,B81,'Sezione Altri Enti Prev.li'!Q$9:Q$508)),0)</f>
        <v>0</v>
      </c>
      <c r="W81" s="81"/>
      <c r="X81" s="292"/>
      <c r="Y81" s="314"/>
      <c r="Z81" s="315"/>
      <c r="AA81" s="316"/>
      <c r="AB81" s="317"/>
      <c r="AC81" s="7"/>
      <c r="AD81" s="348"/>
      <c r="AE81" s="7"/>
      <c r="AF81" s="17">
        <f ca="1">IF(B81="",0,IF(B81=B80,COUNTIF(B$9:B80,B81)+1,1))</f>
        <v>71</v>
      </c>
      <c r="AG81" s="17">
        <f t="shared" ca="1" si="6"/>
        <v>0</v>
      </c>
      <c r="AH81" s="364" t="str">
        <f t="shared" si="7"/>
        <v/>
      </c>
    </row>
    <row r="82" spans="1:34" ht="16.5" customHeight="1">
      <c r="A82" s="334" t="s">
        <v>358</v>
      </c>
      <c r="B82" s="65" t="str">
        <f t="shared" ca="1" si="5"/>
        <v>-1900</v>
      </c>
      <c r="C82" s="65" t="str">
        <f t="shared" ca="1" si="4"/>
        <v>-1900-72</v>
      </c>
      <c r="D82" s="340"/>
      <c r="E82" s="283"/>
      <c r="F82" s="7"/>
      <c r="G82" s="309"/>
      <c r="H82" s="310"/>
      <c r="I82" s="7"/>
      <c r="J82" s="297"/>
      <c r="K82" s="285"/>
      <c r="L82" s="301"/>
      <c r="M82" s="290"/>
      <c r="N82" s="291"/>
      <c r="O82" s="7"/>
      <c r="P82" s="307"/>
      <c r="Q82" s="308" t="str">
        <f ca="1">IF(M$1021=1,"",IF(P82="","",VLOOKUP(P82,Tabelle!$B$5:$F$7,5,FALSE)))</f>
        <v/>
      </c>
      <c r="R82" s="311" t="str">
        <f ca="1">IF(M$1021=1,"",IF(P82="","",VLOOKUP(P82,Tabelle!$B$5:$G$7,6,FALSE)))</f>
        <v/>
      </c>
      <c r="S82" s="7"/>
      <c r="T82" s="312"/>
      <c r="U82" s="7"/>
      <c r="V82" s="313">
        <f ca="1">IF(AND(D82&lt;&gt;"",B82&lt;&gt;B81),(SUMIF(B$9:B$1008,B82,M$9:M$1008)-SUMIF(B$9:B$1008,B82,N$9:N$1008))+(SUMIF('Sezione INPS'!B$9:B$1008,B82,'Sezione INPS'!N$9:N$1008)-SUMIF('Sezione INPS'!B$9:B$1008,B82,'Sezione INPS'!O$9:O$1008))+(SUMIF('Sezione REGIONI'!B$9:B$1008,B82,'Sezione REGIONI'!K$9:K$1008)-SUMIF('Sezione REGIONI'!B$9:B$1008,B82,'Sezione REGIONI'!L$9:L$1008))+(SUMIF('Sezione IMU e trib. locali'!B$9:B$1008,B82,'Sezione IMU e trib. locali'!M$9:M$1008)-SUMIF('Sezione IMU e trib. locali'!B$9:B$1008,B82,'Sezione IMU e trib. locali'!N$9:N$1008))+(SUMIF('Sezione INAIL'!B$9:B$508,B82,'Sezione INAIL'!L$9:L$508)-SUMIF('Sezione INAIL'!B$9:B$508,B82,'Sezione INAIL'!M$9:M$508))+(SUMIF('Sezione Altri Enti Prev.li'!B$9:B$508,B82,'Sezione Altri Enti Prev.li'!P$9:P$508)-SUMIF('Sezione Altri Enti Prev.li'!B$9:B$508,B82,'Sezione Altri Enti Prev.li'!Q$9:Q$508)),0)</f>
        <v>0</v>
      </c>
      <c r="W82" s="81"/>
      <c r="X82" s="292"/>
      <c r="Y82" s="314"/>
      <c r="Z82" s="315"/>
      <c r="AA82" s="316"/>
      <c r="AB82" s="317"/>
      <c r="AC82" s="7"/>
      <c r="AD82" s="348"/>
      <c r="AE82" s="7"/>
      <c r="AF82" s="17">
        <f ca="1">IF(B82="",0,IF(B82=B81,COUNTIF(B$9:B81,B82)+1,1))</f>
        <v>72</v>
      </c>
      <c r="AG82" s="17">
        <f t="shared" ca="1" si="6"/>
        <v>0</v>
      </c>
      <c r="AH82" s="364" t="str">
        <f t="shared" si="7"/>
        <v/>
      </c>
    </row>
    <row r="83" spans="1:34" ht="16.5" customHeight="1">
      <c r="A83" s="334" t="s">
        <v>359</v>
      </c>
      <c r="B83" s="65" t="str">
        <f t="shared" ca="1" si="5"/>
        <v>-1900</v>
      </c>
      <c r="C83" s="65" t="str">
        <f t="shared" ca="1" si="4"/>
        <v>-1900-73</v>
      </c>
      <c r="D83" s="340"/>
      <c r="E83" s="283"/>
      <c r="F83" s="7"/>
      <c r="G83" s="309"/>
      <c r="H83" s="310"/>
      <c r="I83" s="7"/>
      <c r="J83" s="297"/>
      <c r="K83" s="285"/>
      <c r="L83" s="301"/>
      <c r="M83" s="290"/>
      <c r="N83" s="291"/>
      <c r="O83" s="7"/>
      <c r="P83" s="307"/>
      <c r="Q83" s="308" t="str">
        <f ca="1">IF(M$1021=1,"",IF(P83="","",VLOOKUP(P83,Tabelle!$B$5:$F$7,5,FALSE)))</f>
        <v/>
      </c>
      <c r="R83" s="311" t="str">
        <f ca="1">IF(M$1021=1,"",IF(P83="","",VLOOKUP(P83,Tabelle!$B$5:$G$7,6,FALSE)))</f>
        <v/>
      </c>
      <c r="S83" s="7"/>
      <c r="T83" s="312"/>
      <c r="U83" s="7"/>
      <c r="V83" s="313">
        <f ca="1">IF(AND(D83&lt;&gt;"",B83&lt;&gt;B82),(SUMIF(B$9:B$1008,B83,M$9:M$1008)-SUMIF(B$9:B$1008,B83,N$9:N$1008))+(SUMIF('Sezione INPS'!B$9:B$1008,B83,'Sezione INPS'!N$9:N$1008)-SUMIF('Sezione INPS'!B$9:B$1008,B83,'Sezione INPS'!O$9:O$1008))+(SUMIF('Sezione REGIONI'!B$9:B$1008,B83,'Sezione REGIONI'!K$9:K$1008)-SUMIF('Sezione REGIONI'!B$9:B$1008,B83,'Sezione REGIONI'!L$9:L$1008))+(SUMIF('Sezione IMU e trib. locali'!B$9:B$1008,B83,'Sezione IMU e trib. locali'!M$9:M$1008)-SUMIF('Sezione IMU e trib. locali'!B$9:B$1008,B83,'Sezione IMU e trib. locali'!N$9:N$1008))+(SUMIF('Sezione INAIL'!B$9:B$508,B83,'Sezione INAIL'!L$9:L$508)-SUMIF('Sezione INAIL'!B$9:B$508,B83,'Sezione INAIL'!M$9:M$508))+(SUMIF('Sezione Altri Enti Prev.li'!B$9:B$508,B83,'Sezione Altri Enti Prev.li'!P$9:P$508)-SUMIF('Sezione Altri Enti Prev.li'!B$9:B$508,B83,'Sezione Altri Enti Prev.li'!Q$9:Q$508)),0)</f>
        <v>0</v>
      </c>
      <c r="W83" s="81"/>
      <c r="X83" s="292"/>
      <c r="Y83" s="314"/>
      <c r="Z83" s="315"/>
      <c r="AA83" s="316"/>
      <c r="AB83" s="317"/>
      <c r="AC83" s="7"/>
      <c r="AD83" s="348"/>
      <c r="AE83" s="7"/>
      <c r="AF83" s="17">
        <f ca="1">IF(B83="",0,IF(B83=B82,COUNTIF(B$9:B82,B83)+1,1))</f>
        <v>73</v>
      </c>
      <c r="AG83" s="17">
        <f t="shared" ca="1" si="6"/>
        <v>0</v>
      </c>
      <c r="AH83" s="364" t="str">
        <f t="shared" si="7"/>
        <v/>
      </c>
    </row>
    <row r="84" spans="1:34" ht="16.5" customHeight="1">
      <c r="A84" s="334" t="s">
        <v>360</v>
      </c>
      <c r="B84" s="65" t="str">
        <f t="shared" ca="1" si="5"/>
        <v>-1900</v>
      </c>
      <c r="C84" s="65" t="str">
        <f t="shared" ca="1" si="4"/>
        <v>-1900-74</v>
      </c>
      <c r="D84" s="340"/>
      <c r="E84" s="283"/>
      <c r="F84" s="7"/>
      <c r="G84" s="309"/>
      <c r="H84" s="310"/>
      <c r="I84" s="7"/>
      <c r="J84" s="297"/>
      <c r="K84" s="285"/>
      <c r="L84" s="301"/>
      <c r="M84" s="290"/>
      <c r="N84" s="291"/>
      <c r="O84" s="7"/>
      <c r="P84" s="307"/>
      <c r="Q84" s="308" t="str">
        <f ca="1">IF(M$1021=1,"",IF(P84="","",VLOOKUP(P84,Tabelle!$B$5:$F$7,5,FALSE)))</f>
        <v/>
      </c>
      <c r="R84" s="311" t="str">
        <f ca="1">IF(M$1021=1,"",IF(P84="","",VLOOKUP(P84,Tabelle!$B$5:$G$7,6,FALSE)))</f>
        <v/>
      </c>
      <c r="S84" s="7"/>
      <c r="T84" s="312"/>
      <c r="U84" s="7"/>
      <c r="V84" s="313">
        <f ca="1">IF(AND(D84&lt;&gt;"",B84&lt;&gt;B83),(SUMIF(B$9:B$1008,B84,M$9:M$1008)-SUMIF(B$9:B$1008,B84,N$9:N$1008))+(SUMIF('Sezione INPS'!B$9:B$1008,B84,'Sezione INPS'!N$9:N$1008)-SUMIF('Sezione INPS'!B$9:B$1008,B84,'Sezione INPS'!O$9:O$1008))+(SUMIF('Sezione REGIONI'!B$9:B$1008,B84,'Sezione REGIONI'!K$9:K$1008)-SUMIF('Sezione REGIONI'!B$9:B$1008,B84,'Sezione REGIONI'!L$9:L$1008))+(SUMIF('Sezione IMU e trib. locali'!B$9:B$1008,B84,'Sezione IMU e trib. locali'!M$9:M$1008)-SUMIF('Sezione IMU e trib. locali'!B$9:B$1008,B84,'Sezione IMU e trib. locali'!N$9:N$1008))+(SUMIF('Sezione INAIL'!B$9:B$508,B84,'Sezione INAIL'!L$9:L$508)-SUMIF('Sezione INAIL'!B$9:B$508,B84,'Sezione INAIL'!M$9:M$508))+(SUMIF('Sezione Altri Enti Prev.li'!B$9:B$508,B84,'Sezione Altri Enti Prev.li'!P$9:P$508)-SUMIF('Sezione Altri Enti Prev.li'!B$9:B$508,B84,'Sezione Altri Enti Prev.li'!Q$9:Q$508)),0)</f>
        <v>0</v>
      </c>
      <c r="W84" s="81"/>
      <c r="X84" s="292"/>
      <c r="Y84" s="314"/>
      <c r="Z84" s="315"/>
      <c r="AA84" s="316"/>
      <c r="AB84" s="317"/>
      <c r="AC84" s="7"/>
      <c r="AD84" s="348"/>
      <c r="AE84" s="7"/>
      <c r="AF84" s="17">
        <f ca="1">IF(B84="",0,IF(B84=B83,COUNTIF(B$9:B83,B84)+1,1))</f>
        <v>74</v>
      </c>
      <c r="AG84" s="17">
        <f t="shared" ca="1" si="6"/>
        <v>0</v>
      </c>
      <c r="AH84" s="364" t="str">
        <f t="shared" si="7"/>
        <v/>
      </c>
    </row>
    <row r="85" spans="1:34" ht="16.5" customHeight="1">
      <c r="A85" s="334" t="s">
        <v>361</v>
      </c>
      <c r="B85" s="65" t="str">
        <f t="shared" ca="1" si="5"/>
        <v>-1900</v>
      </c>
      <c r="C85" s="65" t="str">
        <f t="shared" ca="1" si="4"/>
        <v>-1900-75</v>
      </c>
      <c r="D85" s="340"/>
      <c r="E85" s="283"/>
      <c r="F85" s="7"/>
      <c r="G85" s="309"/>
      <c r="H85" s="310"/>
      <c r="I85" s="7"/>
      <c r="J85" s="297"/>
      <c r="K85" s="285"/>
      <c r="L85" s="301"/>
      <c r="M85" s="290"/>
      <c r="N85" s="291"/>
      <c r="O85" s="7"/>
      <c r="P85" s="307"/>
      <c r="Q85" s="308" t="str">
        <f ca="1">IF(M$1021=1,"",IF(P85="","",VLOOKUP(P85,Tabelle!$B$5:$F$7,5,FALSE)))</f>
        <v/>
      </c>
      <c r="R85" s="311" t="str">
        <f ca="1">IF(M$1021=1,"",IF(P85="","",VLOOKUP(P85,Tabelle!$B$5:$G$7,6,FALSE)))</f>
        <v/>
      </c>
      <c r="S85" s="7"/>
      <c r="T85" s="312"/>
      <c r="U85" s="7"/>
      <c r="V85" s="313">
        <f ca="1">IF(AND(D85&lt;&gt;"",B85&lt;&gt;B84),(SUMIF(B$9:B$1008,B85,M$9:M$1008)-SUMIF(B$9:B$1008,B85,N$9:N$1008))+(SUMIF('Sezione INPS'!B$9:B$1008,B85,'Sezione INPS'!N$9:N$1008)-SUMIF('Sezione INPS'!B$9:B$1008,B85,'Sezione INPS'!O$9:O$1008))+(SUMIF('Sezione REGIONI'!B$9:B$1008,B85,'Sezione REGIONI'!K$9:K$1008)-SUMIF('Sezione REGIONI'!B$9:B$1008,B85,'Sezione REGIONI'!L$9:L$1008))+(SUMIF('Sezione IMU e trib. locali'!B$9:B$1008,B85,'Sezione IMU e trib. locali'!M$9:M$1008)-SUMIF('Sezione IMU e trib. locali'!B$9:B$1008,B85,'Sezione IMU e trib. locali'!N$9:N$1008))+(SUMIF('Sezione INAIL'!B$9:B$508,B85,'Sezione INAIL'!L$9:L$508)-SUMIF('Sezione INAIL'!B$9:B$508,B85,'Sezione INAIL'!M$9:M$508))+(SUMIF('Sezione Altri Enti Prev.li'!B$9:B$508,B85,'Sezione Altri Enti Prev.li'!P$9:P$508)-SUMIF('Sezione Altri Enti Prev.li'!B$9:B$508,B85,'Sezione Altri Enti Prev.li'!Q$9:Q$508)),0)</f>
        <v>0</v>
      </c>
      <c r="W85" s="81"/>
      <c r="X85" s="292"/>
      <c r="Y85" s="314"/>
      <c r="Z85" s="315"/>
      <c r="AA85" s="316"/>
      <c r="AB85" s="317"/>
      <c r="AC85" s="7"/>
      <c r="AD85" s="348"/>
      <c r="AE85" s="7"/>
      <c r="AF85" s="17">
        <f ca="1">IF(B85="",0,IF(B85=B84,COUNTIF(B$9:B84,B85)+1,1))</f>
        <v>75</v>
      </c>
      <c r="AG85" s="17">
        <f t="shared" ca="1" si="6"/>
        <v>0</v>
      </c>
      <c r="AH85" s="364" t="str">
        <f t="shared" si="7"/>
        <v/>
      </c>
    </row>
    <row r="86" spans="1:34" ht="16.5" customHeight="1">
      <c r="A86" s="334" t="s">
        <v>362</v>
      </c>
      <c r="B86" s="65" t="str">
        <f t="shared" ca="1" si="5"/>
        <v>-1900</v>
      </c>
      <c r="C86" s="65" t="str">
        <f t="shared" ca="1" si="4"/>
        <v>-1900-76</v>
      </c>
      <c r="D86" s="340"/>
      <c r="E86" s="283"/>
      <c r="F86" s="7"/>
      <c r="G86" s="309"/>
      <c r="H86" s="310"/>
      <c r="I86" s="7"/>
      <c r="J86" s="297"/>
      <c r="K86" s="285"/>
      <c r="L86" s="301"/>
      <c r="M86" s="290"/>
      <c r="N86" s="291"/>
      <c r="O86" s="7"/>
      <c r="P86" s="307"/>
      <c r="Q86" s="308" t="str">
        <f ca="1">IF(M$1021=1,"",IF(P86="","",VLOOKUP(P86,Tabelle!$B$5:$F$7,5,FALSE)))</f>
        <v/>
      </c>
      <c r="R86" s="311" t="str">
        <f ca="1">IF(M$1021=1,"",IF(P86="","",VLOOKUP(P86,Tabelle!$B$5:$G$7,6,FALSE)))</f>
        <v/>
      </c>
      <c r="S86" s="7"/>
      <c r="T86" s="312"/>
      <c r="U86" s="7"/>
      <c r="V86" s="313">
        <f ca="1">IF(AND(D86&lt;&gt;"",B86&lt;&gt;B85),(SUMIF(B$9:B$1008,B86,M$9:M$1008)-SUMIF(B$9:B$1008,B86,N$9:N$1008))+(SUMIF('Sezione INPS'!B$9:B$1008,B86,'Sezione INPS'!N$9:N$1008)-SUMIF('Sezione INPS'!B$9:B$1008,B86,'Sezione INPS'!O$9:O$1008))+(SUMIF('Sezione REGIONI'!B$9:B$1008,B86,'Sezione REGIONI'!K$9:K$1008)-SUMIF('Sezione REGIONI'!B$9:B$1008,B86,'Sezione REGIONI'!L$9:L$1008))+(SUMIF('Sezione IMU e trib. locali'!B$9:B$1008,B86,'Sezione IMU e trib. locali'!M$9:M$1008)-SUMIF('Sezione IMU e trib. locali'!B$9:B$1008,B86,'Sezione IMU e trib. locali'!N$9:N$1008))+(SUMIF('Sezione INAIL'!B$9:B$508,B86,'Sezione INAIL'!L$9:L$508)-SUMIF('Sezione INAIL'!B$9:B$508,B86,'Sezione INAIL'!M$9:M$508))+(SUMIF('Sezione Altri Enti Prev.li'!B$9:B$508,B86,'Sezione Altri Enti Prev.li'!P$9:P$508)-SUMIF('Sezione Altri Enti Prev.li'!B$9:B$508,B86,'Sezione Altri Enti Prev.li'!Q$9:Q$508)),0)</f>
        <v>0</v>
      </c>
      <c r="W86" s="81"/>
      <c r="X86" s="292"/>
      <c r="Y86" s="314"/>
      <c r="Z86" s="315"/>
      <c r="AA86" s="316"/>
      <c r="AB86" s="317"/>
      <c r="AC86" s="7"/>
      <c r="AD86" s="348"/>
      <c r="AE86" s="7"/>
      <c r="AF86" s="17">
        <f ca="1">IF(B86="",0,IF(B86=B85,COUNTIF(B$9:B85,B86)+1,1))</f>
        <v>76</v>
      </c>
      <c r="AG86" s="17">
        <f t="shared" ca="1" si="6"/>
        <v>0</v>
      </c>
      <c r="AH86" s="364" t="str">
        <f t="shared" si="7"/>
        <v/>
      </c>
    </row>
    <row r="87" spans="1:34" ht="16.5" customHeight="1">
      <c r="A87" s="334" t="s">
        <v>363</v>
      </c>
      <c r="B87" s="65" t="str">
        <f t="shared" ca="1" si="5"/>
        <v>-1900</v>
      </c>
      <c r="C87" s="65" t="str">
        <f t="shared" ca="1" si="4"/>
        <v>-1900-77</v>
      </c>
      <c r="D87" s="340"/>
      <c r="E87" s="283"/>
      <c r="F87" s="7"/>
      <c r="G87" s="309"/>
      <c r="H87" s="310"/>
      <c r="I87" s="7"/>
      <c r="J87" s="297"/>
      <c r="K87" s="285"/>
      <c r="L87" s="301"/>
      <c r="M87" s="290"/>
      <c r="N87" s="291"/>
      <c r="O87" s="7"/>
      <c r="P87" s="307"/>
      <c r="Q87" s="308" t="str">
        <f ca="1">IF(M$1021=1,"",IF(P87="","",VLOOKUP(P87,Tabelle!$B$5:$F$7,5,FALSE)))</f>
        <v/>
      </c>
      <c r="R87" s="311" t="str">
        <f ca="1">IF(M$1021=1,"",IF(P87="","",VLOOKUP(P87,Tabelle!$B$5:$G$7,6,FALSE)))</f>
        <v/>
      </c>
      <c r="S87" s="7"/>
      <c r="T87" s="312"/>
      <c r="U87" s="7"/>
      <c r="V87" s="313">
        <f ca="1">IF(AND(D87&lt;&gt;"",B87&lt;&gt;B86),(SUMIF(B$9:B$1008,B87,M$9:M$1008)-SUMIF(B$9:B$1008,B87,N$9:N$1008))+(SUMIF('Sezione INPS'!B$9:B$1008,B87,'Sezione INPS'!N$9:N$1008)-SUMIF('Sezione INPS'!B$9:B$1008,B87,'Sezione INPS'!O$9:O$1008))+(SUMIF('Sezione REGIONI'!B$9:B$1008,B87,'Sezione REGIONI'!K$9:K$1008)-SUMIF('Sezione REGIONI'!B$9:B$1008,B87,'Sezione REGIONI'!L$9:L$1008))+(SUMIF('Sezione IMU e trib. locali'!B$9:B$1008,B87,'Sezione IMU e trib. locali'!M$9:M$1008)-SUMIF('Sezione IMU e trib. locali'!B$9:B$1008,B87,'Sezione IMU e trib. locali'!N$9:N$1008))+(SUMIF('Sezione INAIL'!B$9:B$508,B87,'Sezione INAIL'!L$9:L$508)-SUMIF('Sezione INAIL'!B$9:B$508,B87,'Sezione INAIL'!M$9:M$508))+(SUMIF('Sezione Altri Enti Prev.li'!B$9:B$508,B87,'Sezione Altri Enti Prev.li'!P$9:P$508)-SUMIF('Sezione Altri Enti Prev.li'!B$9:B$508,B87,'Sezione Altri Enti Prev.li'!Q$9:Q$508)),0)</f>
        <v>0</v>
      </c>
      <c r="W87" s="81"/>
      <c r="X87" s="292"/>
      <c r="Y87" s="314"/>
      <c r="Z87" s="315"/>
      <c r="AA87" s="316"/>
      <c r="AB87" s="317"/>
      <c r="AC87" s="7"/>
      <c r="AD87" s="348"/>
      <c r="AE87" s="7"/>
      <c r="AF87" s="17">
        <f ca="1">IF(B87="",0,IF(B87=B86,COUNTIF(B$9:B86,B87)+1,1))</f>
        <v>77</v>
      </c>
      <c r="AG87" s="17">
        <f t="shared" ca="1" si="6"/>
        <v>0</v>
      </c>
      <c r="AH87" s="364" t="str">
        <f t="shared" si="7"/>
        <v/>
      </c>
    </row>
    <row r="88" spans="1:34" ht="16.5" customHeight="1">
      <c r="A88" s="334" t="s">
        <v>364</v>
      </c>
      <c r="B88" s="65" t="str">
        <f t="shared" ca="1" si="5"/>
        <v>-1900</v>
      </c>
      <c r="C88" s="65" t="str">
        <f t="shared" ca="1" si="4"/>
        <v>-1900-78</v>
      </c>
      <c r="D88" s="340"/>
      <c r="E88" s="283"/>
      <c r="F88" s="7"/>
      <c r="G88" s="309"/>
      <c r="H88" s="310"/>
      <c r="I88" s="7"/>
      <c r="J88" s="297"/>
      <c r="K88" s="285"/>
      <c r="L88" s="301"/>
      <c r="M88" s="290"/>
      <c r="N88" s="291"/>
      <c r="O88" s="7"/>
      <c r="P88" s="307"/>
      <c r="Q88" s="308" t="str">
        <f ca="1">IF(M$1021=1,"",IF(P88="","",VLOOKUP(P88,Tabelle!$B$5:$F$7,5,FALSE)))</f>
        <v/>
      </c>
      <c r="R88" s="311" t="str">
        <f ca="1">IF(M$1021=1,"",IF(P88="","",VLOOKUP(P88,Tabelle!$B$5:$G$7,6,FALSE)))</f>
        <v/>
      </c>
      <c r="S88" s="7"/>
      <c r="T88" s="312"/>
      <c r="U88" s="7"/>
      <c r="V88" s="313">
        <f ca="1">IF(AND(D88&lt;&gt;"",B88&lt;&gt;B87),(SUMIF(B$9:B$1008,B88,M$9:M$1008)-SUMIF(B$9:B$1008,B88,N$9:N$1008))+(SUMIF('Sezione INPS'!B$9:B$1008,B88,'Sezione INPS'!N$9:N$1008)-SUMIF('Sezione INPS'!B$9:B$1008,B88,'Sezione INPS'!O$9:O$1008))+(SUMIF('Sezione REGIONI'!B$9:B$1008,B88,'Sezione REGIONI'!K$9:K$1008)-SUMIF('Sezione REGIONI'!B$9:B$1008,B88,'Sezione REGIONI'!L$9:L$1008))+(SUMIF('Sezione IMU e trib. locali'!B$9:B$1008,B88,'Sezione IMU e trib. locali'!M$9:M$1008)-SUMIF('Sezione IMU e trib. locali'!B$9:B$1008,B88,'Sezione IMU e trib. locali'!N$9:N$1008))+(SUMIF('Sezione INAIL'!B$9:B$508,B88,'Sezione INAIL'!L$9:L$508)-SUMIF('Sezione INAIL'!B$9:B$508,B88,'Sezione INAIL'!M$9:M$508))+(SUMIF('Sezione Altri Enti Prev.li'!B$9:B$508,B88,'Sezione Altri Enti Prev.li'!P$9:P$508)-SUMIF('Sezione Altri Enti Prev.li'!B$9:B$508,B88,'Sezione Altri Enti Prev.li'!Q$9:Q$508)),0)</f>
        <v>0</v>
      </c>
      <c r="W88" s="81"/>
      <c r="X88" s="292"/>
      <c r="Y88" s="314"/>
      <c r="Z88" s="315"/>
      <c r="AA88" s="316"/>
      <c r="AB88" s="317"/>
      <c r="AC88" s="7"/>
      <c r="AD88" s="348"/>
      <c r="AE88" s="7"/>
      <c r="AF88" s="17">
        <f ca="1">IF(B88="",0,IF(B88=B87,COUNTIF(B$9:B87,B88)+1,1))</f>
        <v>78</v>
      </c>
      <c r="AG88" s="17">
        <f t="shared" ca="1" si="6"/>
        <v>0</v>
      </c>
      <c r="AH88" s="364" t="str">
        <f t="shared" si="7"/>
        <v/>
      </c>
    </row>
    <row r="89" spans="1:34" ht="16.5" customHeight="1">
      <c r="A89" s="334" t="s">
        <v>365</v>
      </c>
      <c r="B89" s="65" t="str">
        <f t="shared" ca="1" si="5"/>
        <v>-1900</v>
      </c>
      <c r="C89" s="65" t="str">
        <f t="shared" ca="1" si="4"/>
        <v>-1900-79</v>
      </c>
      <c r="D89" s="340"/>
      <c r="E89" s="283"/>
      <c r="F89" s="7"/>
      <c r="G89" s="309"/>
      <c r="H89" s="310"/>
      <c r="I89" s="7"/>
      <c r="J89" s="297"/>
      <c r="K89" s="285"/>
      <c r="L89" s="301"/>
      <c r="M89" s="290"/>
      <c r="N89" s="291"/>
      <c r="O89" s="7"/>
      <c r="P89" s="307"/>
      <c r="Q89" s="308" t="str">
        <f ca="1">IF(M$1021=1,"",IF(P89="","",VLOOKUP(P89,Tabelle!$B$5:$F$7,5,FALSE)))</f>
        <v/>
      </c>
      <c r="R89" s="311" t="str">
        <f ca="1">IF(M$1021=1,"",IF(P89="","",VLOOKUP(P89,Tabelle!$B$5:$G$7,6,FALSE)))</f>
        <v/>
      </c>
      <c r="S89" s="7"/>
      <c r="T89" s="312"/>
      <c r="U89" s="7"/>
      <c r="V89" s="313">
        <f ca="1">IF(AND(D89&lt;&gt;"",B89&lt;&gt;B88),(SUMIF(B$9:B$1008,B89,M$9:M$1008)-SUMIF(B$9:B$1008,B89,N$9:N$1008))+(SUMIF('Sezione INPS'!B$9:B$1008,B89,'Sezione INPS'!N$9:N$1008)-SUMIF('Sezione INPS'!B$9:B$1008,B89,'Sezione INPS'!O$9:O$1008))+(SUMIF('Sezione REGIONI'!B$9:B$1008,B89,'Sezione REGIONI'!K$9:K$1008)-SUMIF('Sezione REGIONI'!B$9:B$1008,B89,'Sezione REGIONI'!L$9:L$1008))+(SUMIF('Sezione IMU e trib. locali'!B$9:B$1008,B89,'Sezione IMU e trib. locali'!M$9:M$1008)-SUMIF('Sezione IMU e trib. locali'!B$9:B$1008,B89,'Sezione IMU e trib. locali'!N$9:N$1008))+(SUMIF('Sezione INAIL'!B$9:B$508,B89,'Sezione INAIL'!L$9:L$508)-SUMIF('Sezione INAIL'!B$9:B$508,B89,'Sezione INAIL'!M$9:M$508))+(SUMIF('Sezione Altri Enti Prev.li'!B$9:B$508,B89,'Sezione Altri Enti Prev.li'!P$9:P$508)-SUMIF('Sezione Altri Enti Prev.li'!B$9:B$508,B89,'Sezione Altri Enti Prev.li'!Q$9:Q$508)),0)</f>
        <v>0</v>
      </c>
      <c r="W89" s="81"/>
      <c r="X89" s="292"/>
      <c r="Y89" s="314"/>
      <c r="Z89" s="315"/>
      <c r="AA89" s="316"/>
      <c r="AB89" s="317"/>
      <c r="AC89" s="7"/>
      <c r="AD89" s="348"/>
      <c r="AE89" s="7"/>
      <c r="AF89" s="17">
        <f ca="1">IF(B89="",0,IF(B89=B88,COUNTIF(B$9:B88,B89)+1,1))</f>
        <v>79</v>
      </c>
      <c r="AG89" s="17">
        <f t="shared" ca="1" si="6"/>
        <v>0</v>
      </c>
      <c r="AH89" s="364" t="str">
        <f t="shared" si="7"/>
        <v/>
      </c>
    </row>
    <row r="90" spans="1:34" ht="16.5" customHeight="1">
      <c r="A90" s="334" t="s">
        <v>366</v>
      </c>
      <c r="B90" s="65" t="str">
        <f t="shared" ca="1" si="5"/>
        <v>-1900</v>
      </c>
      <c r="C90" s="65" t="str">
        <f t="shared" ca="1" si="4"/>
        <v>-1900-80</v>
      </c>
      <c r="D90" s="340"/>
      <c r="E90" s="283"/>
      <c r="F90" s="7"/>
      <c r="G90" s="309"/>
      <c r="H90" s="310"/>
      <c r="I90" s="7"/>
      <c r="J90" s="297"/>
      <c r="K90" s="285"/>
      <c r="L90" s="301"/>
      <c r="M90" s="290"/>
      <c r="N90" s="291"/>
      <c r="O90" s="7"/>
      <c r="P90" s="307"/>
      <c r="Q90" s="308" t="str">
        <f ca="1">IF(M$1021=1,"",IF(P90="","",VLOOKUP(P90,Tabelle!$B$5:$F$7,5,FALSE)))</f>
        <v/>
      </c>
      <c r="R90" s="311" t="str">
        <f ca="1">IF(M$1021=1,"",IF(P90="","",VLOOKUP(P90,Tabelle!$B$5:$G$7,6,FALSE)))</f>
        <v/>
      </c>
      <c r="S90" s="7"/>
      <c r="T90" s="312"/>
      <c r="U90" s="7"/>
      <c r="V90" s="313">
        <f ca="1">IF(AND(D90&lt;&gt;"",B90&lt;&gt;B89),(SUMIF(B$9:B$1008,B90,M$9:M$1008)-SUMIF(B$9:B$1008,B90,N$9:N$1008))+(SUMIF('Sezione INPS'!B$9:B$1008,B90,'Sezione INPS'!N$9:N$1008)-SUMIF('Sezione INPS'!B$9:B$1008,B90,'Sezione INPS'!O$9:O$1008))+(SUMIF('Sezione REGIONI'!B$9:B$1008,B90,'Sezione REGIONI'!K$9:K$1008)-SUMIF('Sezione REGIONI'!B$9:B$1008,B90,'Sezione REGIONI'!L$9:L$1008))+(SUMIF('Sezione IMU e trib. locali'!B$9:B$1008,B90,'Sezione IMU e trib. locali'!M$9:M$1008)-SUMIF('Sezione IMU e trib. locali'!B$9:B$1008,B90,'Sezione IMU e trib. locali'!N$9:N$1008))+(SUMIF('Sezione INAIL'!B$9:B$508,B90,'Sezione INAIL'!L$9:L$508)-SUMIF('Sezione INAIL'!B$9:B$508,B90,'Sezione INAIL'!M$9:M$508))+(SUMIF('Sezione Altri Enti Prev.li'!B$9:B$508,B90,'Sezione Altri Enti Prev.li'!P$9:P$508)-SUMIF('Sezione Altri Enti Prev.li'!B$9:B$508,B90,'Sezione Altri Enti Prev.li'!Q$9:Q$508)),0)</f>
        <v>0</v>
      </c>
      <c r="W90" s="81"/>
      <c r="X90" s="292"/>
      <c r="Y90" s="314"/>
      <c r="Z90" s="315"/>
      <c r="AA90" s="316"/>
      <c r="AB90" s="317"/>
      <c r="AC90" s="7"/>
      <c r="AD90" s="348"/>
      <c r="AE90" s="7"/>
      <c r="AF90" s="17">
        <f ca="1">IF(B90="",0,IF(B90=B89,COUNTIF(B$9:B89,B90)+1,1))</f>
        <v>80</v>
      </c>
      <c r="AG90" s="17">
        <f t="shared" ca="1" si="6"/>
        <v>0</v>
      </c>
      <c r="AH90" s="364" t="str">
        <f t="shared" si="7"/>
        <v/>
      </c>
    </row>
    <row r="91" spans="1:34" ht="16.5" customHeight="1">
      <c r="A91" s="334" t="s">
        <v>367</v>
      </c>
      <c r="B91" s="65" t="str">
        <f t="shared" ca="1" si="5"/>
        <v>-1900</v>
      </c>
      <c r="C91" s="65" t="str">
        <f t="shared" ca="1" si="4"/>
        <v>-1900-81</v>
      </c>
      <c r="D91" s="340"/>
      <c r="E91" s="283"/>
      <c r="F91" s="7"/>
      <c r="G91" s="309"/>
      <c r="H91" s="310"/>
      <c r="I91" s="7"/>
      <c r="J91" s="297"/>
      <c r="K91" s="285"/>
      <c r="L91" s="301"/>
      <c r="M91" s="290"/>
      <c r="N91" s="291"/>
      <c r="O91" s="7"/>
      <c r="P91" s="307"/>
      <c r="Q91" s="308" t="str">
        <f ca="1">IF(M$1021=1,"",IF(P91="","",VLOOKUP(P91,Tabelle!$B$5:$F$7,5,FALSE)))</f>
        <v/>
      </c>
      <c r="R91" s="311" t="str">
        <f ca="1">IF(M$1021=1,"",IF(P91="","",VLOOKUP(P91,Tabelle!$B$5:$G$7,6,FALSE)))</f>
        <v/>
      </c>
      <c r="S91" s="7"/>
      <c r="T91" s="312"/>
      <c r="U91" s="7"/>
      <c r="V91" s="313">
        <f ca="1">IF(AND(D91&lt;&gt;"",B91&lt;&gt;B90),(SUMIF(B$9:B$1008,B91,M$9:M$1008)-SUMIF(B$9:B$1008,B91,N$9:N$1008))+(SUMIF('Sezione INPS'!B$9:B$1008,B91,'Sezione INPS'!N$9:N$1008)-SUMIF('Sezione INPS'!B$9:B$1008,B91,'Sezione INPS'!O$9:O$1008))+(SUMIF('Sezione REGIONI'!B$9:B$1008,B91,'Sezione REGIONI'!K$9:K$1008)-SUMIF('Sezione REGIONI'!B$9:B$1008,B91,'Sezione REGIONI'!L$9:L$1008))+(SUMIF('Sezione IMU e trib. locali'!B$9:B$1008,B91,'Sezione IMU e trib. locali'!M$9:M$1008)-SUMIF('Sezione IMU e trib. locali'!B$9:B$1008,B91,'Sezione IMU e trib. locali'!N$9:N$1008))+(SUMIF('Sezione INAIL'!B$9:B$508,B91,'Sezione INAIL'!L$9:L$508)-SUMIF('Sezione INAIL'!B$9:B$508,B91,'Sezione INAIL'!M$9:M$508))+(SUMIF('Sezione Altri Enti Prev.li'!B$9:B$508,B91,'Sezione Altri Enti Prev.li'!P$9:P$508)-SUMIF('Sezione Altri Enti Prev.li'!B$9:B$508,B91,'Sezione Altri Enti Prev.li'!Q$9:Q$508)),0)</f>
        <v>0</v>
      </c>
      <c r="W91" s="81"/>
      <c r="X91" s="292"/>
      <c r="Y91" s="314"/>
      <c r="Z91" s="315"/>
      <c r="AA91" s="316"/>
      <c r="AB91" s="317"/>
      <c r="AC91" s="7"/>
      <c r="AD91" s="348"/>
      <c r="AE91" s="7"/>
      <c r="AF91" s="17">
        <f ca="1">IF(B91="",0,IF(B91=B90,COUNTIF(B$9:B90,B91)+1,1))</f>
        <v>81</v>
      </c>
      <c r="AG91" s="17">
        <f t="shared" ca="1" si="6"/>
        <v>0</v>
      </c>
      <c r="AH91" s="364" t="str">
        <f t="shared" si="7"/>
        <v/>
      </c>
    </row>
    <row r="92" spans="1:34" ht="16.5" customHeight="1">
      <c r="A92" s="334" t="s">
        <v>368</v>
      </c>
      <c r="B92" s="65" t="str">
        <f t="shared" ca="1" si="5"/>
        <v>-1900</v>
      </c>
      <c r="C92" s="65" t="str">
        <f t="shared" ca="1" si="4"/>
        <v>-1900-82</v>
      </c>
      <c r="D92" s="340"/>
      <c r="E92" s="283"/>
      <c r="F92" s="7"/>
      <c r="G92" s="309"/>
      <c r="H92" s="310"/>
      <c r="I92" s="7"/>
      <c r="J92" s="297"/>
      <c r="K92" s="285"/>
      <c r="L92" s="301"/>
      <c r="M92" s="290"/>
      <c r="N92" s="291"/>
      <c r="O92" s="7"/>
      <c r="P92" s="307"/>
      <c r="Q92" s="308" t="str">
        <f ca="1">IF(M$1021=1,"",IF(P92="","",VLOOKUP(P92,Tabelle!$B$5:$F$7,5,FALSE)))</f>
        <v/>
      </c>
      <c r="R92" s="311" t="str">
        <f ca="1">IF(M$1021=1,"",IF(P92="","",VLOOKUP(P92,Tabelle!$B$5:$G$7,6,FALSE)))</f>
        <v/>
      </c>
      <c r="S92" s="7"/>
      <c r="T92" s="312"/>
      <c r="U92" s="7"/>
      <c r="V92" s="313">
        <f ca="1">IF(AND(D92&lt;&gt;"",B92&lt;&gt;B91),(SUMIF(B$9:B$1008,B92,M$9:M$1008)-SUMIF(B$9:B$1008,B92,N$9:N$1008))+(SUMIF('Sezione INPS'!B$9:B$1008,B92,'Sezione INPS'!N$9:N$1008)-SUMIF('Sezione INPS'!B$9:B$1008,B92,'Sezione INPS'!O$9:O$1008))+(SUMIF('Sezione REGIONI'!B$9:B$1008,B92,'Sezione REGIONI'!K$9:K$1008)-SUMIF('Sezione REGIONI'!B$9:B$1008,B92,'Sezione REGIONI'!L$9:L$1008))+(SUMIF('Sezione IMU e trib. locali'!B$9:B$1008,B92,'Sezione IMU e trib. locali'!M$9:M$1008)-SUMIF('Sezione IMU e trib. locali'!B$9:B$1008,B92,'Sezione IMU e trib. locali'!N$9:N$1008))+(SUMIF('Sezione INAIL'!B$9:B$508,B92,'Sezione INAIL'!L$9:L$508)-SUMIF('Sezione INAIL'!B$9:B$508,B92,'Sezione INAIL'!M$9:M$508))+(SUMIF('Sezione Altri Enti Prev.li'!B$9:B$508,B92,'Sezione Altri Enti Prev.li'!P$9:P$508)-SUMIF('Sezione Altri Enti Prev.li'!B$9:B$508,B92,'Sezione Altri Enti Prev.li'!Q$9:Q$508)),0)</f>
        <v>0</v>
      </c>
      <c r="W92" s="81"/>
      <c r="X92" s="292"/>
      <c r="Y92" s="314"/>
      <c r="Z92" s="315"/>
      <c r="AA92" s="316"/>
      <c r="AB92" s="317"/>
      <c r="AC92" s="7"/>
      <c r="AD92" s="348"/>
      <c r="AE92" s="7"/>
      <c r="AF92" s="17">
        <f ca="1">IF(B92="",0,IF(B92=B91,COUNTIF(B$9:B91,B92)+1,1))</f>
        <v>82</v>
      </c>
      <c r="AG92" s="17">
        <f t="shared" ca="1" si="6"/>
        <v>0</v>
      </c>
      <c r="AH92" s="364" t="str">
        <f t="shared" si="7"/>
        <v/>
      </c>
    </row>
    <row r="93" spans="1:34" ht="16.5" customHeight="1">
      <c r="A93" s="334" t="s">
        <v>369</v>
      </c>
      <c r="B93" s="65" t="str">
        <f t="shared" ca="1" si="5"/>
        <v>-1900</v>
      </c>
      <c r="C93" s="65" t="str">
        <f t="shared" ca="1" si="4"/>
        <v>-1900-83</v>
      </c>
      <c r="D93" s="340"/>
      <c r="E93" s="283"/>
      <c r="F93" s="7"/>
      <c r="G93" s="309"/>
      <c r="H93" s="310"/>
      <c r="I93" s="7"/>
      <c r="J93" s="297"/>
      <c r="K93" s="285"/>
      <c r="L93" s="301"/>
      <c r="M93" s="290"/>
      <c r="N93" s="291"/>
      <c r="O93" s="7"/>
      <c r="P93" s="307"/>
      <c r="Q93" s="308" t="str">
        <f ca="1">IF(M$1021=1,"",IF(P93="","",VLOOKUP(P93,Tabelle!$B$5:$F$7,5,FALSE)))</f>
        <v/>
      </c>
      <c r="R93" s="311" t="str">
        <f ca="1">IF(M$1021=1,"",IF(P93="","",VLOOKUP(P93,Tabelle!$B$5:$G$7,6,FALSE)))</f>
        <v/>
      </c>
      <c r="S93" s="7"/>
      <c r="T93" s="312"/>
      <c r="U93" s="7"/>
      <c r="V93" s="313">
        <f ca="1">IF(AND(D93&lt;&gt;"",B93&lt;&gt;B92),(SUMIF(B$9:B$1008,B93,M$9:M$1008)-SUMIF(B$9:B$1008,B93,N$9:N$1008))+(SUMIF('Sezione INPS'!B$9:B$1008,B93,'Sezione INPS'!N$9:N$1008)-SUMIF('Sezione INPS'!B$9:B$1008,B93,'Sezione INPS'!O$9:O$1008))+(SUMIF('Sezione REGIONI'!B$9:B$1008,B93,'Sezione REGIONI'!K$9:K$1008)-SUMIF('Sezione REGIONI'!B$9:B$1008,B93,'Sezione REGIONI'!L$9:L$1008))+(SUMIF('Sezione IMU e trib. locali'!B$9:B$1008,B93,'Sezione IMU e trib. locali'!M$9:M$1008)-SUMIF('Sezione IMU e trib. locali'!B$9:B$1008,B93,'Sezione IMU e trib. locali'!N$9:N$1008))+(SUMIF('Sezione INAIL'!B$9:B$508,B93,'Sezione INAIL'!L$9:L$508)-SUMIF('Sezione INAIL'!B$9:B$508,B93,'Sezione INAIL'!M$9:M$508))+(SUMIF('Sezione Altri Enti Prev.li'!B$9:B$508,B93,'Sezione Altri Enti Prev.li'!P$9:P$508)-SUMIF('Sezione Altri Enti Prev.li'!B$9:B$508,B93,'Sezione Altri Enti Prev.li'!Q$9:Q$508)),0)</f>
        <v>0</v>
      </c>
      <c r="W93" s="81"/>
      <c r="X93" s="292"/>
      <c r="Y93" s="314"/>
      <c r="Z93" s="315"/>
      <c r="AA93" s="316"/>
      <c r="AB93" s="317"/>
      <c r="AC93" s="7"/>
      <c r="AD93" s="348"/>
      <c r="AE93" s="7"/>
      <c r="AF93" s="17">
        <f ca="1">IF(B93="",0,IF(B93=B92,COUNTIF(B$9:B92,B93)+1,1))</f>
        <v>83</v>
      </c>
      <c r="AG93" s="17">
        <f t="shared" ca="1" si="6"/>
        <v>0</v>
      </c>
      <c r="AH93" s="364" t="str">
        <f t="shared" si="7"/>
        <v/>
      </c>
    </row>
    <row r="94" spans="1:34" ht="16.5" customHeight="1">
      <c r="A94" s="334" t="s">
        <v>370</v>
      </c>
      <c r="B94" s="65" t="str">
        <f t="shared" ca="1" si="5"/>
        <v>-1900</v>
      </c>
      <c r="C94" s="65" t="str">
        <f t="shared" ca="1" si="4"/>
        <v>-1900-84</v>
      </c>
      <c r="D94" s="340"/>
      <c r="E94" s="283"/>
      <c r="F94" s="7"/>
      <c r="G94" s="309"/>
      <c r="H94" s="310"/>
      <c r="I94" s="7"/>
      <c r="J94" s="297"/>
      <c r="K94" s="285"/>
      <c r="L94" s="301"/>
      <c r="M94" s="290"/>
      <c r="N94" s="291"/>
      <c r="O94" s="7"/>
      <c r="P94" s="307"/>
      <c r="Q94" s="308" t="str">
        <f ca="1">IF(M$1021=1,"",IF(P94="","",VLOOKUP(P94,Tabelle!$B$5:$F$7,5,FALSE)))</f>
        <v/>
      </c>
      <c r="R94" s="311" t="str">
        <f ca="1">IF(M$1021=1,"",IF(P94="","",VLOOKUP(P94,Tabelle!$B$5:$G$7,6,FALSE)))</f>
        <v/>
      </c>
      <c r="S94" s="7"/>
      <c r="T94" s="312"/>
      <c r="U94" s="7"/>
      <c r="V94" s="313">
        <f ca="1">IF(AND(D94&lt;&gt;"",B94&lt;&gt;B93),(SUMIF(B$9:B$1008,B94,M$9:M$1008)-SUMIF(B$9:B$1008,B94,N$9:N$1008))+(SUMIF('Sezione INPS'!B$9:B$1008,B94,'Sezione INPS'!N$9:N$1008)-SUMIF('Sezione INPS'!B$9:B$1008,B94,'Sezione INPS'!O$9:O$1008))+(SUMIF('Sezione REGIONI'!B$9:B$1008,B94,'Sezione REGIONI'!K$9:K$1008)-SUMIF('Sezione REGIONI'!B$9:B$1008,B94,'Sezione REGIONI'!L$9:L$1008))+(SUMIF('Sezione IMU e trib. locali'!B$9:B$1008,B94,'Sezione IMU e trib. locali'!M$9:M$1008)-SUMIF('Sezione IMU e trib. locali'!B$9:B$1008,B94,'Sezione IMU e trib. locali'!N$9:N$1008))+(SUMIF('Sezione INAIL'!B$9:B$508,B94,'Sezione INAIL'!L$9:L$508)-SUMIF('Sezione INAIL'!B$9:B$508,B94,'Sezione INAIL'!M$9:M$508))+(SUMIF('Sezione Altri Enti Prev.li'!B$9:B$508,B94,'Sezione Altri Enti Prev.li'!P$9:P$508)-SUMIF('Sezione Altri Enti Prev.li'!B$9:B$508,B94,'Sezione Altri Enti Prev.li'!Q$9:Q$508)),0)</f>
        <v>0</v>
      </c>
      <c r="W94" s="81"/>
      <c r="X94" s="292"/>
      <c r="Y94" s="314"/>
      <c r="Z94" s="315"/>
      <c r="AA94" s="316"/>
      <c r="AB94" s="317"/>
      <c r="AC94" s="7"/>
      <c r="AD94" s="348"/>
      <c r="AE94" s="7"/>
      <c r="AF94" s="17">
        <f ca="1">IF(B94="",0,IF(B94=B93,COUNTIF(B$9:B93,B94)+1,1))</f>
        <v>84</v>
      </c>
      <c r="AG94" s="17">
        <f t="shared" ca="1" si="6"/>
        <v>0</v>
      </c>
      <c r="AH94" s="364" t="str">
        <f t="shared" si="7"/>
        <v/>
      </c>
    </row>
    <row r="95" spans="1:34" ht="16.5" customHeight="1">
      <c r="A95" s="334" t="s">
        <v>371</v>
      </c>
      <c r="B95" s="65" t="str">
        <f t="shared" ca="1" si="5"/>
        <v>-1900</v>
      </c>
      <c r="C95" s="65" t="str">
        <f t="shared" ca="1" si="4"/>
        <v>-1900-85</v>
      </c>
      <c r="D95" s="340"/>
      <c r="E95" s="283"/>
      <c r="F95" s="7"/>
      <c r="G95" s="309"/>
      <c r="H95" s="310"/>
      <c r="I95" s="7"/>
      <c r="J95" s="297"/>
      <c r="K95" s="285"/>
      <c r="L95" s="301"/>
      <c r="M95" s="290"/>
      <c r="N95" s="291"/>
      <c r="O95" s="7"/>
      <c r="P95" s="307"/>
      <c r="Q95" s="308" t="str">
        <f ca="1">IF(M$1021=1,"",IF(P95="","",VLOOKUP(P95,Tabelle!$B$5:$F$7,5,FALSE)))</f>
        <v/>
      </c>
      <c r="R95" s="311" t="str">
        <f ca="1">IF(M$1021=1,"",IF(P95="","",VLOOKUP(P95,Tabelle!$B$5:$G$7,6,FALSE)))</f>
        <v/>
      </c>
      <c r="S95" s="7"/>
      <c r="T95" s="312"/>
      <c r="U95" s="7"/>
      <c r="V95" s="313">
        <f ca="1">IF(AND(D95&lt;&gt;"",B95&lt;&gt;B94),(SUMIF(B$9:B$1008,B95,M$9:M$1008)-SUMIF(B$9:B$1008,B95,N$9:N$1008))+(SUMIF('Sezione INPS'!B$9:B$1008,B95,'Sezione INPS'!N$9:N$1008)-SUMIF('Sezione INPS'!B$9:B$1008,B95,'Sezione INPS'!O$9:O$1008))+(SUMIF('Sezione REGIONI'!B$9:B$1008,B95,'Sezione REGIONI'!K$9:K$1008)-SUMIF('Sezione REGIONI'!B$9:B$1008,B95,'Sezione REGIONI'!L$9:L$1008))+(SUMIF('Sezione IMU e trib. locali'!B$9:B$1008,B95,'Sezione IMU e trib. locali'!M$9:M$1008)-SUMIF('Sezione IMU e trib. locali'!B$9:B$1008,B95,'Sezione IMU e trib. locali'!N$9:N$1008))+(SUMIF('Sezione INAIL'!B$9:B$508,B95,'Sezione INAIL'!L$9:L$508)-SUMIF('Sezione INAIL'!B$9:B$508,B95,'Sezione INAIL'!M$9:M$508))+(SUMIF('Sezione Altri Enti Prev.li'!B$9:B$508,B95,'Sezione Altri Enti Prev.li'!P$9:P$508)-SUMIF('Sezione Altri Enti Prev.li'!B$9:B$508,B95,'Sezione Altri Enti Prev.li'!Q$9:Q$508)),0)</f>
        <v>0</v>
      </c>
      <c r="W95" s="81"/>
      <c r="X95" s="292"/>
      <c r="Y95" s="314"/>
      <c r="Z95" s="315"/>
      <c r="AA95" s="316"/>
      <c r="AB95" s="317"/>
      <c r="AC95" s="7"/>
      <c r="AD95" s="348"/>
      <c r="AE95" s="7"/>
      <c r="AF95" s="17">
        <f ca="1">IF(B95="",0,IF(B95=B94,COUNTIF(B$9:B94,B95)+1,1))</f>
        <v>85</v>
      </c>
      <c r="AG95" s="17">
        <f t="shared" ca="1" si="6"/>
        <v>0</v>
      </c>
      <c r="AH95" s="364" t="str">
        <f t="shared" si="7"/>
        <v/>
      </c>
    </row>
    <row r="96" spans="1:34" ht="16.5" customHeight="1">
      <c r="A96" s="334" t="s">
        <v>372</v>
      </c>
      <c r="B96" s="65" t="str">
        <f t="shared" ca="1" si="5"/>
        <v>-1900</v>
      </c>
      <c r="C96" s="65" t="str">
        <f t="shared" ca="1" si="4"/>
        <v>-1900-86</v>
      </c>
      <c r="D96" s="340"/>
      <c r="E96" s="283"/>
      <c r="F96" s="7"/>
      <c r="G96" s="309"/>
      <c r="H96" s="310"/>
      <c r="I96" s="7"/>
      <c r="J96" s="297"/>
      <c r="K96" s="285"/>
      <c r="L96" s="301"/>
      <c r="M96" s="290"/>
      <c r="N96" s="291"/>
      <c r="O96" s="7"/>
      <c r="P96" s="307"/>
      <c r="Q96" s="308" t="str">
        <f ca="1">IF(M$1021=1,"",IF(P96="","",VLOOKUP(P96,Tabelle!$B$5:$F$7,5,FALSE)))</f>
        <v/>
      </c>
      <c r="R96" s="311" t="str">
        <f ca="1">IF(M$1021=1,"",IF(P96="","",VLOOKUP(P96,Tabelle!$B$5:$G$7,6,FALSE)))</f>
        <v/>
      </c>
      <c r="S96" s="7"/>
      <c r="T96" s="312"/>
      <c r="U96" s="7"/>
      <c r="V96" s="313">
        <f ca="1">IF(AND(D96&lt;&gt;"",B96&lt;&gt;B95),(SUMIF(B$9:B$1008,B96,M$9:M$1008)-SUMIF(B$9:B$1008,B96,N$9:N$1008))+(SUMIF('Sezione INPS'!B$9:B$1008,B96,'Sezione INPS'!N$9:N$1008)-SUMIF('Sezione INPS'!B$9:B$1008,B96,'Sezione INPS'!O$9:O$1008))+(SUMIF('Sezione REGIONI'!B$9:B$1008,B96,'Sezione REGIONI'!K$9:K$1008)-SUMIF('Sezione REGIONI'!B$9:B$1008,B96,'Sezione REGIONI'!L$9:L$1008))+(SUMIF('Sezione IMU e trib. locali'!B$9:B$1008,B96,'Sezione IMU e trib. locali'!M$9:M$1008)-SUMIF('Sezione IMU e trib. locali'!B$9:B$1008,B96,'Sezione IMU e trib. locali'!N$9:N$1008))+(SUMIF('Sezione INAIL'!B$9:B$508,B96,'Sezione INAIL'!L$9:L$508)-SUMIF('Sezione INAIL'!B$9:B$508,B96,'Sezione INAIL'!M$9:M$508))+(SUMIF('Sezione Altri Enti Prev.li'!B$9:B$508,B96,'Sezione Altri Enti Prev.li'!P$9:P$508)-SUMIF('Sezione Altri Enti Prev.li'!B$9:B$508,B96,'Sezione Altri Enti Prev.li'!Q$9:Q$508)),0)</f>
        <v>0</v>
      </c>
      <c r="W96" s="81"/>
      <c r="X96" s="292"/>
      <c r="Y96" s="314"/>
      <c r="Z96" s="315"/>
      <c r="AA96" s="316"/>
      <c r="AB96" s="317"/>
      <c r="AC96" s="7"/>
      <c r="AD96" s="348"/>
      <c r="AE96" s="7"/>
      <c r="AF96" s="17">
        <f ca="1">IF(B96="",0,IF(B96=B95,COUNTIF(B$9:B95,B96)+1,1))</f>
        <v>86</v>
      </c>
      <c r="AG96" s="17">
        <f t="shared" ca="1" si="6"/>
        <v>0</v>
      </c>
      <c r="AH96" s="364" t="str">
        <f t="shared" si="7"/>
        <v/>
      </c>
    </row>
    <row r="97" spans="1:34" ht="16.5" customHeight="1">
      <c r="A97" s="334" t="s">
        <v>373</v>
      </c>
      <c r="B97" s="65" t="str">
        <f t="shared" ca="1" si="5"/>
        <v>-1900</v>
      </c>
      <c r="C97" s="65" t="str">
        <f t="shared" ca="1" si="4"/>
        <v>-1900-87</v>
      </c>
      <c r="D97" s="340"/>
      <c r="E97" s="283"/>
      <c r="F97" s="7"/>
      <c r="G97" s="309"/>
      <c r="H97" s="310"/>
      <c r="I97" s="7"/>
      <c r="J97" s="297"/>
      <c r="K97" s="285"/>
      <c r="L97" s="301"/>
      <c r="M97" s="290"/>
      <c r="N97" s="291"/>
      <c r="O97" s="7"/>
      <c r="P97" s="307"/>
      <c r="Q97" s="308" t="str">
        <f ca="1">IF(M$1021=1,"",IF(P97="","",VLOOKUP(P97,Tabelle!$B$5:$F$7,5,FALSE)))</f>
        <v/>
      </c>
      <c r="R97" s="311" t="str">
        <f ca="1">IF(M$1021=1,"",IF(P97="","",VLOOKUP(P97,Tabelle!$B$5:$G$7,6,FALSE)))</f>
        <v/>
      </c>
      <c r="S97" s="7"/>
      <c r="T97" s="312"/>
      <c r="U97" s="7"/>
      <c r="V97" s="313">
        <f ca="1">IF(AND(D97&lt;&gt;"",B97&lt;&gt;B96),(SUMIF(B$9:B$1008,B97,M$9:M$1008)-SUMIF(B$9:B$1008,B97,N$9:N$1008))+(SUMIF('Sezione INPS'!B$9:B$1008,B97,'Sezione INPS'!N$9:N$1008)-SUMIF('Sezione INPS'!B$9:B$1008,B97,'Sezione INPS'!O$9:O$1008))+(SUMIF('Sezione REGIONI'!B$9:B$1008,B97,'Sezione REGIONI'!K$9:K$1008)-SUMIF('Sezione REGIONI'!B$9:B$1008,B97,'Sezione REGIONI'!L$9:L$1008))+(SUMIF('Sezione IMU e trib. locali'!B$9:B$1008,B97,'Sezione IMU e trib. locali'!M$9:M$1008)-SUMIF('Sezione IMU e trib. locali'!B$9:B$1008,B97,'Sezione IMU e trib. locali'!N$9:N$1008))+(SUMIF('Sezione INAIL'!B$9:B$508,B97,'Sezione INAIL'!L$9:L$508)-SUMIF('Sezione INAIL'!B$9:B$508,B97,'Sezione INAIL'!M$9:M$508))+(SUMIF('Sezione Altri Enti Prev.li'!B$9:B$508,B97,'Sezione Altri Enti Prev.li'!P$9:P$508)-SUMIF('Sezione Altri Enti Prev.li'!B$9:B$508,B97,'Sezione Altri Enti Prev.li'!Q$9:Q$508)),0)</f>
        <v>0</v>
      </c>
      <c r="W97" s="81"/>
      <c r="X97" s="292"/>
      <c r="Y97" s="314"/>
      <c r="Z97" s="315"/>
      <c r="AA97" s="316"/>
      <c r="AB97" s="317"/>
      <c r="AC97" s="7"/>
      <c r="AD97" s="348"/>
      <c r="AE97" s="7"/>
      <c r="AF97" s="17">
        <f ca="1">IF(B97="",0,IF(B97=B96,COUNTIF(B$9:B96,B97)+1,1))</f>
        <v>87</v>
      </c>
      <c r="AG97" s="17">
        <f t="shared" ca="1" si="6"/>
        <v>0</v>
      </c>
      <c r="AH97" s="364" t="str">
        <f t="shared" si="7"/>
        <v/>
      </c>
    </row>
    <row r="98" spans="1:34" ht="16.5" customHeight="1">
      <c r="A98" s="334" t="s">
        <v>374</v>
      </c>
      <c r="B98" s="65" t="str">
        <f t="shared" ca="1" si="5"/>
        <v>-1900</v>
      </c>
      <c r="C98" s="65" t="str">
        <f t="shared" ca="1" si="4"/>
        <v>-1900-88</v>
      </c>
      <c r="D98" s="340"/>
      <c r="E98" s="283"/>
      <c r="F98" s="7"/>
      <c r="G98" s="309"/>
      <c r="H98" s="310"/>
      <c r="I98" s="7"/>
      <c r="J98" s="297"/>
      <c r="K98" s="285"/>
      <c r="L98" s="301"/>
      <c r="M98" s="290"/>
      <c r="N98" s="291"/>
      <c r="O98" s="7"/>
      <c r="P98" s="307"/>
      <c r="Q98" s="308" t="str">
        <f ca="1">IF(M$1021=1,"",IF(P98="","",VLOOKUP(P98,Tabelle!$B$5:$F$7,5,FALSE)))</f>
        <v/>
      </c>
      <c r="R98" s="311" t="str">
        <f ca="1">IF(M$1021=1,"",IF(P98="","",VLOOKUP(P98,Tabelle!$B$5:$G$7,6,FALSE)))</f>
        <v/>
      </c>
      <c r="S98" s="7"/>
      <c r="T98" s="312"/>
      <c r="U98" s="7"/>
      <c r="V98" s="313">
        <f ca="1">IF(AND(D98&lt;&gt;"",B98&lt;&gt;B97),(SUMIF(B$9:B$1008,B98,M$9:M$1008)-SUMIF(B$9:B$1008,B98,N$9:N$1008))+(SUMIF('Sezione INPS'!B$9:B$1008,B98,'Sezione INPS'!N$9:N$1008)-SUMIF('Sezione INPS'!B$9:B$1008,B98,'Sezione INPS'!O$9:O$1008))+(SUMIF('Sezione REGIONI'!B$9:B$1008,B98,'Sezione REGIONI'!K$9:K$1008)-SUMIF('Sezione REGIONI'!B$9:B$1008,B98,'Sezione REGIONI'!L$9:L$1008))+(SUMIF('Sezione IMU e trib. locali'!B$9:B$1008,B98,'Sezione IMU e trib. locali'!M$9:M$1008)-SUMIF('Sezione IMU e trib. locali'!B$9:B$1008,B98,'Sezione IMU e trib. locali'!N$9:N$1008))+(SUMIF('Sezione INAIL'!B$9:B$508,B98,'Sezione INAIL'!L$9:L$508)-SUMIF('Sezione INAIL'!B$9:B$508,B98,'Sezione INAIL'!M$9:M$508))+(SUMIF('Sezione Altri Enti Prev.li'!B$9:B$508,B98,'Sezione Altri Enti Prev.li'!P$9:P$508)-SUMIF('Sezione Altri Enti Prev.li'!B$9:B$508,B98,'Sezione Altri Enti Prev.li'!Q$9:Q$508)),0)</f>
        <v>0</v>
      </c>
      <c r="W98" s="81"/>
      <c r="X98" s="292"/>
      <c r="Y98" s="314"/>
      <c r="Z98" s="315"/>
      <c r="AA98" s="316"/>
      <c r="AB98" s="317"/>
      <c r="AC98" s="7"/>
      <c r="AD98" s="348"/>
      <c r="AE98" s="7"/>
      <c r="AF98" s="17">
        <f ca="1">IF(B98="",0,IF(B98=B97,COUNTIF(B$9:B97,B98)+1,1))</f>
        <v>88</v>
      </c>
      <c r="AG98" s="17">
        <f t="shared" ca="1" si="6"/>
        <v>0</v>
      </c>
      <c r="AH98" s="364" t="str">
        <f t="shared" si="7"/>
        <v/>
      </c>
    </row>
    <row r="99" spans="1:34" ht="16.5" customHeight="1">
      <c r="A99" s="334" t="s">
        <v>375</v>
      </c>
      <c r="B99" s="65" t="str">
        <f t="shared" ca="1" si="5"/>
        <v>-1900</v>
      </c>
      <c r="C99" s="65" t="str">
        <f t="shared" ca="1" si="4"/>
        <v>-1900-89</v>
      </c>
      <c r="D99" s="340"/>
      <c r="E99" s="283"/>
      <c r="F99" s="7"/>
      <c r="G99" s="309"/>
      <c r="H99" s="310"/>
      <c r="I99" s="7"/>
      <c r="J99" s="297"/>
      <c r="K99" s="285"/>
      <c r="L99" s="301"/>
      <c r="M99" s="290"/>
      <c r="N99" s="291"/>
      <c r="O99" s="7"/>
      <c r="P99" s="307"/>
      <c r="Q99" s="308" t="str">
        <f ca="1">IF(M$1021=1,"",IF(P99="","",VLOOKUP(P99,Tabelle!$B$5:$F$7,5,FALSE)))</f>
        <v/>
      </c>
      <c r="R99" s="311" t="str">
        <f ca="1">IF(M$1021=1,"",IF(P99="","",VLOOKUP(P99,Tabelle!$B$5:$G$7,6,FALSE)))</f>
        <v/>
      </c>
      <c r="S99" s="7"/>
      <c r="T99" s="312"/>
      <c r="U99" s="7"/>
      <c r="V99" s="313">
        <f ca="1">IF(AND(D99&lt;&gt;"",B99&lt;&gt;B98),(SUMIF(B$9:B$1008,B99,M$9:M$1008)-SUMIF(B$9:B$1008,B99,N$9:N$1008))+(SUMIF('Sezione INPS'!B$9:B$1008,B99,'Sezione INPS'!N$9:N$1008)-SUMIF('Sezione INPS'!B$9:B$1008,B99,'Sezione INPS'!O$9:O$1008))+(SUMIF('Sezione REGIONI'!B$9:B$1008,B99,'Sezione REGIONI'!K$9:K$1008)-SUMIF('Sezione REGIONI'!B$9:B$1008,B99,'Sezione REGIONI'!L$9:L$1008))+(SUMIF('Sezione IMU e trib. locali'!B$9:B$1008,B99,'Sezione IMU e trib. locali'!M$9:M$1008)-SUMIF('Sezione IMU e trib. locali'!B$9:B$1008,B99,'Sezione IMU e trib. locali'!N$9:N$1008))+(SUMIF('Sezione INAIL'!B$9:B$508,B99,'Sezione INAIL'!L$9:L$508)-SUMIF('Sezione INAIL'!B$9:B$508,B99,'Sezione INAIL'!M$9:M$508))+(SUMIF('Sezione Altri Enti Prev.li'!B$9:B$508,B99,'Sezione Altri Enti Prev.li'!P$9:P$508)-SUMIF('Sezione Altri Enti Prev.li'!B$9:B$508,B99,'Sezione Altri Enti Prev.li'!Q$9:Q$508)),0)</f>
        <v>0</v>
      </c>
      <c r="W99" s="81"/>
      <c r="X99" s="292"/>
      <c r="Y99" s="314"/>
      <c r="Z99" s="315"/>
      <c r="AA99" s="316"/>
      <c r="AB99" s="317"/>
      <c r="AC99" s="7"/>
      <c r="AD99" s="348"/>
      <c r="AE99" s="7"/>
      <c r="AF99" s="17">
        <f ca="1">IF(B99="",0,IF(B99=B98,COUNTIF(B$9:B98,B99)+1,1))</f>
        <v>89</v>
      </c>
      <c r="AG99" s="17">
        <f t="shared" ca="1" si="6"/>
        <v>0</v>
      </c>
      <c r="AH99" s="364" t="str">
        <f t="shared" si="7"/>
        <v/>
      </c>
    </row>
    <row r="100" spans="1:34" ht="16.5" customHeight="1">
      <c r="A100" s="334" t="s">
        <v>376</v>
      </c>
      <c r="B100" s="65" t="str">
        <f t="shared" ca="1" si="5"/>
        <v>-1900</v>
      </c>
      <c r="C100" s="65" t="str">
        <f t="shared" ca="1" si="4"/>
        <v>-1900-90</v>
      </c>
      <c r="D100" s="340"/>
      <c r="E100" s="283"/>
      <c r="F100" s="7"/>
      <c r="G100" s="309"/>
      <c r="H100" s="310"/>
      <c r="I100" s="7"/>
      <c r="J100" s="297"/>
      <c r="K100" s="285"/>
      <c r="L100" s="301"/>
      <c r="M100" s="290"/>
      <c r="N100" s="291"/>
      <c r="O100" s="7"/>
      <c r="P100" s="307"/>
      <c r="Q100" s="308" t="str">
        <f ca="1">IF(M$1021=1,"",IF(P100="","",VLOOKUP(P100,Tabelle!$B$5:$F$7,5,FALSE)))</f>
        <v/>
      </c>
      <c r="R100" s="311" t="str">
        <f ca="1">IF(M$1021=1,"",IF(P100="","",VLOOKUP(P100,Tabelle!$B$5:$G$7,6,FALSE)))</f>
        <v/>
      </c>
      <c r="S100" s="7"/>
      <c r="T100" s="312"/>
      <c r="U100" s="7"/>
      <c r="V100" s="313">
        <f ca="1">IF(AND(D100&lt;&gt;"",B100&lt;&gt;B99),(SUMIF(B$9:B$1008,B100,M$9:M$1008)-SUMIF(B$9:B$1008,B100,N$9:N$1008))+(SUMIF('Sezione INPS'!B$9:B$1008,B100,'Sezione INPS'!N$9:N$1008)-SUMIF('Sezione INPS'!B$9:B$1008,B100,'Sezione INPS'!O$9:O$1008))+(SUMIF('Sezione REGIONI'!B$9:B$1008,B100,'Sezione REGIONI'!K$9:K$1008)-SUMIF('Sezione REGIONI'!B$9:B$1008,B100,'Sezione REGIONI'!L$9:L$1008))+(SUMIF('Sezione IMU e trib. locali'!B$9:B$1008,B100,'Sezione IMU e trib. locali'!M$9:M$1008)-SUMIF('Sezione IMU e trib. locali'!B$9:B$1008,B100,'Sezione IMU e trib. locali'!N$9:N$1008))+(SUMIF('Sezione INAIL'!B$9:B$508,B100,'Sezione INAIL'!L$9:L$508)-SUMIF('Sezione INAIL'!B$9:B$508,B100,'Sezione INAIL'!M$9:M$508))+(SUMIF('Sezione Altri Enti Prev.li'!B$9:B$508,B100,'Sezione Altri Enti Prev.li'!P$9:P$508)-SUMIF('Sezione Altri Enti Prev.li'!B$9:B$508,B100,'Sezione Altri Enti Prev.li'!Q$9:Q$508)),0)</f>
        <v>0</v>
      </c>
      <c r="W100" s="81"/>
      <c r="X100" s="292"/>
      <c r="Y100" s="314"/>
      <c r="Z100" s="315"/>
      <c r="AA100" s="316"/>
      <c r="AB100" s="317"/>
      <c r="AC100" s="7"/>
      <c r="AD100" s="348"/>
      <c r="AE100" s="7"/>
      <c r="AF100" s="17">
        <f ca="1">IF(B100="",0,IF(B100=B99,COUNTIF(B$9:B99,B100)+1,1))</f>
        <v>90</v>
      </c>
      <c r="AG100" s="17">
        <f t="shared" ca="1" si="6"/>
        <v>0</v>
      </c>
      <c r="AH100" s="364" t="str">
        <f t="shared" si="7"/>
        <v/>
      </c>
    </row>
    <row r="101" spans="1:34" ht="16.5" customHeight="1">
      <c r="A101" s="334" t="s">
        <v>377</v>
      </c>
      <c r="B101" s="65" t="str">
        <f t="shared" ca="1" si="5"/>
        <v>-1900</v>
      </c>
      <c r="C101" s="65" t="str">
        <f t="shared" ca="1" si="4"/>
        <v>-1900-91</v>
      </c>
      <c r="D101" s="340"/>
      <c r="E101" s="283"/>
      <c r="F101" s="7"/>
      <c r="G101" s="309"/>
      <c r="H101" s="310"/>
      <c r="I101" s="7"/>
      <c r="J101" s="297"/>
      <c r="K101" s="285"/>
      <c r="L101" s="301"/>
      <c r="M101" s="290"/>
      <c r="N101" s="291"/>
      <c r="O101" s="7"/>
      <c r="P101" s="307"/>
      <c r="Q101" s="308" t="str">
        <f ca="1">IF(M$1021=1,"",IF(P101="","",VLOOKUP(P101,Tabelle!$B$5:$F$7,5,FALSE)))</f>
        <v/>
      </c>
      <c r="R101" s="311" t="str">
        <f ca="1">IF(M$1021=1,"",IF(P101="","",VLOOKUP(P101,Tabelle!$B$5:$G$7,6,FALSE)))</f>
        <v/>
      </c>
      <c r="S101" s="7"/>
      <c r="T101" s="312"/>
      <c r="U101" s="7"/>
      <c r="V101" s="313">
        <f ca="1">IF(AND(D101&lt;&gt;"",B101&lt;&gt;B100),(SUMIF(B$9:B$1008,B101,M$9:M$1008)-SUMIF(B$9:B$1008,B101,N$9:N$1008))+(SUMIF('Sezione INPS'!B$9:B$1008,B101,'Sezione INPS'!N$9:N$1008)-SUMIF('Sezione INPS'!B$9:B$1008,B101,'Sezione INPS'!O$9:O$1008))+(SUMIF('Sezione REGIONI'!B$9:B$1008,B101,'Sezione REGIONI'!K$9:K$1008)-SUMIF('Sezione REGIONI'!B$9:B$1008,B101,'Sezione REGIONI'!L$9:L$1008))+(SUMIF('Sezione IMU e trib. locali'!B$9:B$1008,B101,'Sezione IMU e trib. locali'!M$9:M$1008)-SUMIF('Sezione IMU e trib. locali'!B$9:B$1008,B101,'Sezione IMU e trib. locali'!N$9:N$1008))+(SUMIF('Sezione INAIL'!B$9:B$508,B101,'Sezione INAIL'!L$9:L$508)-SUMIF('Sezione INAIL'!B$9:B$508,B101,'Sezione INAIL'!M$9:M$508))+(SUMIF('Sezione Altri Enti Prev.li'!B$9:B$508,B101,'Sezione Altri Enti Prev.li'!P$9:P$508)-SUMIF('Sezione Altri Enti Prev.li'!B$9:B$508,B101,'Sezione Altri Enti Prev.li'!Q$9:Q$508)),0)</f>
        <v>0</v>
      </c>
      <c r="W101" s="81"/>
      <c r="X101" s="292"/>
      <c r="Y101" s="314"/>
      <c r="Z101" s="315"/>
      <c r="AA101" s="316"/>
      <c r="AB101" s="317"/>
      <c r="AC101" s="7"/>
      <c r="AD101" s="348"/>
      <c r="AE101" s="7"/>
      <c r="AF101" s="17">
        <f ca="1">IF(B101="",0,IF(B101=B100,COUNTIF(B$9:B100,B101)+1,1))</f>
        <v>91</v>
      </c>
      <c r="AG101" s="17">
        <f t="shared" ca="1" si="6"/>
        <v>0</v>
      </c>
      <c r="AH101" s="364" t="str">
        <f t="shared" si="7"/>
        <v/>
      </c>
    </row>
    <row r="102" spans="1:34" ht="16.5" customHeight="1">
      <c r="A102" s="334" t="s">
        <v>378</v>
      </c>
      <c r="B102" s="65" t="str">
        <f t="shared" ca="1" si="5"/>
        <v>-1900</v>
      </c>
      <c r="C102" s="65" t="str">
        <f t="shared" ca="1" si="4"/>
        <v>-1900-92</v>
      </c>
      <c r="D102" s="340"/>
      <c r="E102" s="283"/>
      <c r="F102" s="7"/>
      <c r="G102" s="309"/>
      <c r="H102" s="310"/>
      <c r="I102" s="7"/>
      <c r="J102" s="297"/>
      <c r="K102" s="285"/>
      <c r="L102" s="301"/>
      <c r="M102" s="290"/>
      <c r="N102" s="291"/>
      <c r="O102" s="7"/>
      <c r="P102" s="307"/>
      <c r="Q102" s="308" t="str">
        <f ca="1">IF(M$1021=1,"",IF(P102="","",VLOOKUP(P102,Tabelle!$B$5:$F$7,5,FALSE)))</f>
        <v/>
      </c>
      <c r="R102" s="311" t="str">
        <f ca="1">IF(M$1021=1,"",IF(P102="","",VLOOKUP(P102,Tabelle!$B$5:$G$7,6,FALSE)))</f>
        <v/>
      </c>
      <c r="S102" s="7"/>
      <c r="T102" s="312"/>
      <c r="U102" s="7"/>
      <c r="V102" s="313">
        <f ca="1">IF(AND(D102&lt;&gt;"",B102&lt;&gt;B101),(SUMIF(B$9:B$1008,B102,M$9:M$1008)-SUMIF(B$9:B$1008,B102,N$9:N$1008))+(SUMIF('Sezione INPS'!B$9:B$1008,B102,'Sezione INPS'!N$9:N$1008)-SUMIF('Sezione INPS'!B$9:B$1008,B102,'Sezione INPS'!O$9:O$1008))+(SUMIF('Sezione REGIONI'!B$9:B$1008,B102,'Sezione REGIONI'!K$9:K$1008)-SUMIF('Sezione REGIONI'!B$9:B$1008,B102,'Sezione REGIONI'!L$9:L$1008))+(SUMIF('Sezione IMU e trib. locali'!B$9:B$1008,B102,'Sezione IMU e trib. locali'!M$9:M$1008)-SUMIF('Sezione IMU e trib. locali'!B$9:B$1008,B102,'Sezione IMU e trib. locali'!N$9:N$1008))+(SUMIF('Sezione INAIL'!B$9:B$508,B102,'Sezione INAIL'!L$9:L$508)-SUMIF('Sezione INAIL'!B$9:B$508,B102,'Sezione INAIL'!M$9:M$508))+(SUMIF('Sezione Altri Enti Prev.li'!B$9:B$508,B102,'Sezione Altri Enti Prev.li'!P$9:P$508)-SUMIF('Sezione Altri Enti Prev.li'!B$9:B$508,B102,'Sezione Altri Enti Prev.li'!Q$9:Q$508)),0)</f>
        <v>0</v>
      </c>
      <c r="W102" s="81"/>
      <c r="X102" s="292"/>
      <c r="Y102" s="314"/>
      <c r="Z102" s="315"/>
      <c r="AA102" s="316"/>
      <c r="AB102" s="317"/>
      <c r="AC102" s="7"/>
      <c r="AD102" s="348"/>
      <c r="AE102" s="7"/>
      <c r="AF102" s="17">
        <f ca="1">IF(B102="",0,IF(B102=B101,COUNTIF(B$9:B101,B102)+1,1))</f>
        <v>92</v>
      </c>
      <c r="AG102" s="17">
        <f t="shared" ca="1" si="6"/>
        <v>0</v>
      </c>
      <c r="AH102" s="364" t="str">
        <f t="shared" si="7"/>
        <v/>
      </c>
    </row>
    <row r="103" spans="1:34" ht="16.5" customHeight="1">
      <c r="A103" s="334" t="s">
        <v>379</v>
      </c>
      <c r="B103" s="65" t="str">
        <f t="shared" ca="1" si="5"/>
        <v>-1900</v>
      </c>
      <c r="C103" s="65" t="str">
        <f t="shared" ca="1" si="4"/>
        <v>-1900-93</v>
      </c>
      <c r="D103" s="340"/>
      <c r="E103" s="283"/>
      <c r="F103" s="7"/>
      <c r="G103" s="309"/>
      <c r="H103" s="310"/>
      <c r="I103" s="7"/>
      <c r="J103" s="297"/>
      <c r="K103" s="285"/>
      <c r="L103" s="301"/>
      <c r="M103" s="290"/>
      <c r="N103" s="291"/>
      <c r="O103" s="7"/>
      <c r="P103" s="307"/>
      <c r="Q103" s="308" t="str">
        <f ca="1">IF(M$1021=1,"",IF(P103="","",VLOOKUP(P103,Tabelle!$B$5:$F$7,5,FALSE)))</f>
        <v/>
      </c>
      <c r="R103" s="311" t="str">
        <f ca="1">IF(M$1021=1,"",IF(P103="","",VLOOKUP(P103,Tabelle!$B$5:$G$7,6,FALSE)))</f>
        <v/>
      </c>
      <c r="S103" s="7"/>
      <c r="T103" s="312"/>
      <c r="U103" s="7"/>
      <c r="V103" s="313">
        <f ca="1">IF(AND(D103&lt;&gt;"",B103&lt;&gt;B102),(SUMIF(B$9:B$1008,B103,M$9:M$1008)-SUMIF(B$9:B$1008,B103,N$9:N$1008))+(SUMIF('Sezione INPS'!B$9:B$1008,B103,'Sezione INPS'!N$9:N$1008)-SUMIF('Sezione INPS'!B$9:B$1008,B103,'Sezione INPS'!O$9:O$1008))+(SUMIF('Sezione REGIONI'!B$9:B$1008,B103,'Sezione REGIONI'!K$9:K$1008)-SUMIF('Sezione REGIONI'!B$9:B$1008,B103,'Sezione REGIONI'!L$9:L$1008))+(SUMIF('Sezione IMU e trib. locali'!B$9:B$1008,B103,'Sezione IMU e trib. locali'!M$9:M$1008)-SUMIF('Sezione IMU e trib. locali'!B$9:B$1008,B103,'Sezione IMU e trib. locali'!N$9:N$1008))+(SUMIF('Sezione INAIL'!B$9:B$508,B103,'Sezione INAIL'!L$9:L$508)-SUMIF('Sezione INAIL'!B$9:B$508,B103,'Sezione INAIL'!M$9:M$508))+(SUMIF('Sezione Altri Enti Prev.li'!B$9:B$508,B103,'Sezione Altri Enti Prev.li'!P$9:P$508)-SUMIF('Sezione Altri Enti Prev.li'!B$9:B$508,B103,'Sezione Altri Enti Prev.li'!Q$9:Q$508)),0)</f>
        <v>0</v>
      </c>
      <c r="W103" s="81"/>
      <c r="X103" s="292"/>
      <c r="Y103" s="314"/>
      <c r="Z103" s="315"/>
      <c r="AA103" s="316"/>
      <c r="AB103" s="317"/>
      <c r="AC103" s="7"/>
      <c r="AD103" s="348"/>
      <c r="AE103" s="7"/>
      <c r="AF103" s="17">
        <f ca="1">IF(B103="",0,IF(B103=B102,COUNTIF(B$9:B102,B103)+1,1))</f>
        <v>93</v>
      </c>
      <c r="AG103" s="17">
        <f t="shared" ca="1" si="6"/>
        <v>0</v>
      </c>
      <c r="AH103" s="364" t="str">
        <f t="shared" si="7"/>
        <v/>
      </c>
    </row>
    <row r="104" spans="1:34" ht="16.5" customHeight="1">
      <c r="A104" s="334" t="s">
        <v>380</v>
      </c>
      <c r="B104" s="65" t="str">
        <f t="shared" ca="1" si="5"/>
        <v>-1900</v>
      </c>
      <c r="C104" s="65" t="str">
        <f t="shared" ca="1" si="4"/>
        <v>-1900-94</v>
      </c>
      <c r="D104" s="340"/>
      <c r="E104" s="283"/>
      <c r="F104" s="7"/>
      <c r="G104" s="309"/>
      <c r="H104" s="310"/>
      <c r="I104" s="7"/>
      <c r="J104" s="297"/>
      <c r="K104" s="285"/>
      <c r="L104" s="301"/>
      <c r="M104" s="290"/>
      <c r="N104" s="291"/>
      <c r="O104" s="7"/>
      <c r="P104" s="307"/>
      <c r="Q104" s="308" t="str">
        <f ca="1">IF(M$1021=1,"",IF(P104="","",VLOOKUP(P104,Tabelle!$B$5:$F$7,5,FALSE)))</f>
        <v/>
      </c>
      <c r="R104" s="311" t="str">
        <f ca="1">IF(M$1021=1,"",IF(P104="","",VLOOKUP(P104,Tabelle!$B$5:$G$7,6,FALSE)))</f>
        <v/>
      </c>
      <c r="S104" s="7"/>
      <c r="T104" s="312"/>
      <c r="U104" s="7"/>
      <c r="V104" s="313">
        <f ca="1">IF(AND(D104&lt;&gt;"",B104&lt;&gt;B103),(SUMIF(B$9:B$1008,B104,M$9:M$1008)-SUMIF(B$9:B$1008,B104,N$9:N$1008))+(SUMIF('Sezione INPS'!B$9:B$1008,B104,'Sezione INPS'!N$9:N$1008)-SUMIF('Sezione INPS'!B$9:B$1008,B104,'Sezione INPS'!O$9:O$1008))+(SUMIF('Sezione REGIONI'!B$9:B$1008,B104,'Sezione REGIONI'!K$9:K$1008)-SUMIF('Sezione REGIONI'!B$9:B$1008,B104,'Sezione REGIONI'!L$9:L$1008))+(SUMIF('Sezione IMU e trib. locali'!B$9:B$1008,B104,'Sezione IMU e trib. locali'!M$9:M$1008)-SUMIF('Sezione IMU e trib. locali'!B$9:B$1008,B104,'Sezione IMU e trib. locali'!N$9:N$1008))+(SUMIF('Sezione INAIL'!B$9:B$508,B104,'Sezione INAIL'!L$9:L$508)-SUMIF('Sezione INAIL'!B$9:B$508,B104,'Sezione INAIL'!M$9:M$508))+(SUMIF('Sezione Altri Enti Prev.li'!B$9:B$508,B104,'Sezione Altri Enti Prev.li'!P$9:P$508)-SUMIF('Sezione Altri Enti Prev.li'!B$9:B$508,B104,'Sezione Altri Enti Prev.li'!Q$9:Q$508)),0)</f>
        <v>0</v>
      </c>
      <c r="W104" s="81"/>
      <c r="X104" s="292"/>
      <c r="Y104" s="314"/>
      <c r="Z104" s="315"/>
      <c r="AA104" s="316"/>
      <c r="AB104" s="317"/>
      <c r="AC104" s="7"/>
      <c r="AD104" s="348"/>
      <c r="AE104" s="7"/>
      <c r="AF104" s="17">
        <f ca="1">IF(B104="",0,IF(B104=B103,COUNTIF(B$9:B103,B104)+1,1))</f>
        <v>94</v>
      </c>
      <c r="AG104" s="17">
        <f t="shared" ca="1" si="6"/>
        <v>0</v>
      </c>
      <c r="AH104" s="364" t="str">
        <f t="shared" si="7"/>
        <v/>
      </c>
    </row>
    <row r="105" spans="1:34" ht="16.5" customHeight="1">
      <c r="A105" s="334" t="s">
        <v>381</v>
      </c>
      <c r="B105" s="65" t="str">
        <f t="shared" ca="1" si="5"/>
        <v>-1900</v>
      </c>
      <c r="C105" s="65" t="str">
        <f t="shared" ca="1" si="4"/>
        <v>-1900-95</v>
      </c>
      <c r="D105" s="340"/>
      <c r="E105" s="283"/>
      <c r="F105" s="7"/>
      <c r="G105" s="309"/>
      <c r="H105" s="310"/>
      <c r="I105" s="7"/>
      <c r="J105" s="297"/>
      <c r="K105" s="285"/>
      <c r="L105" s="301"/>
      <c r="M105" s="290"/>
      <c r="N105" s="291"/>
      <c r="O105" s="7"/>
      <c r="P105" s="307"/>
      <c r="Q105" s="308" t="str">
        <f ca="1">IF(M$1021=1,"",IF(P105="","",VLOOKUP(P105,Tabelle!$B$5:$F$7,5,FALSE)))</f>
        <v/>
      </c>
      <c r="R105" s="311" t="str">
        <f ca="1">IF(M$1021=1,"",IF(P105="","",VLOOKUP(P105,Tabelle!$B$5:$G$7,6,FALSE)))</f>
        <v/>
      </c>
      <c r="S105" s="7"/>
      <c r="T105" s="312"/>
      <c r="U105" s="7"/>
      <c r="V105" s="313">
        <f ca="1">IF(AND(D105&lt;&gt;"",B105&lt;&gt;B104),(SUMIF(B$9:B$1008,B105,M$9:M$1008)-SUMIF(B$9:B$1008,B105,N$9:N$1008))+(SUMIF('Sezione INPS'!B$9:B$1008,B105,'Sezione INPS'!N$9:N$1008)-SUMIF('Sezione INPS'!B$9:B$1008,B105,'Sezione INPS'!O$9:O$1008))+(SUMIF('Sezione REGIONI'!B$9:B$1008,B105,'Sezione REGIONI'!K$9:K$1008)-SUMIF('Sezione REGIONI'!B$9:B$1008,B105,'Sezione REGIONI'!L$9:L$1008))+(SUMIF('Sezione IMU e trib. locali'!B$9:B$1008,B105,'Sezione IMU e trib. locali'!M$9:M$1008)-SUMIF('Sezione IMU e trib. locali'!B$9:B$1008,B105,'Sezione IMU e trib. locali'!N$9:N$1008))+(SUMIF('Sezione INAIL'!B$9:B$508,B105,'Sezione INAIL'!L$9:L$508)-SUMIF('Sezione INAIL'!B$9:B$508,B105,'Sezione INAIL'!M$9:M$508))+(SUMIF('Sezione Altri Enti Prev.li'!B$9:B$508,B105,'Sezione Altri Enti Prev.li'!P$9:P$508)-SUMIF('Sezione Altri Enti Prev.li'!B$9:B$508,B105,'Sezione Altri Enti Prev.li'!Q$9:Q$508)),0)</f>
        <v>0</v>
      </c>
      <c r="W105" s="81"/>
      <c r="X105" s="292"/>
      <c r="Y105" s="314"/>
      <c r="Z105" s="315"/>
      <c r="AA105" s="316"/>
      <c r="AB105" s="317"/>
      <c r="AC105" s="7"/>
      <c r="AD105" s="348"/>
      <c r="AE105" s="7"/>
      <c r="AF105" s="17">
        <f ca="1">IF(B105="",0,IF(B105=B104,COUNTIF(B$9:B104,B105)+1,1))</f>
        <v>95</v>
      </c>
      <c r="AG105" s="17">
        <f t="shared" ca="1" si="6"/>
        <v>0</v>
      </c>
      <c r="AH105" s="364" t="str">
        <f t="shared" si="7"/>
        <v/>
      </c>
    </row>
    <row r="106" spans="1:34" ht="16.5" customHeight="1">
      <c r="A106" s="334" t="s">
        <v>382</v>
      </c>
      <c r="B106" s="65" t="str">
        <f t="shared" ca="1" si="5"/>
        <v>-1900</v>
      </c>
      <c r="C106" s="65" t="str">
        <f t="shared" ca="1" si="4"/>
        <v>-1900-96</v>
      </c>
      <c r="D106" s="340"/>
      <c r="E106" s="283"/>
      <c r="F106" s="7"/>
      <c r="G106" s="309"/>
      <c r="H106" s="310"/>
      <c r="I106" s="7"/>
      <c r="J106" s="297"/>
      <c r="K106" s="285"/>
      <c r="L106" s="301"/>
      <c r="M106" s="290"/>
      <c r="N106" s="291"/>
      <c r="O106" s="7"/>
      <c r="P106" s="307"/>
      <c r="Q106" s="308" t="str">
        <f ca="1">IF(M$1021=1,"",IF(P106="","",VLOOKUP(P106,Tabelle!$B$5:$F$7,5,FALSE)))</f>
        <v/>
      </c>
      <c r="R106" s="311" t="str">
        <f ca="1">IF(M$1021=1,"",IF(P106="","",VLOOKUP(P106,Tabelle!$B$5:$G$7,6,FALSE)))</f>
        <v/>
      </c>
      <c r="S106" s="7"/>
      <c r="T106" s="312"/>
      <c r="U106" s="7"/>
      <c r="V106" s="313">
        <f ca="1">IF(AND(D106&lt;&gt;"",B106&lt;&gt;B105),(SUMIF(B$9:B$1008,B106,M$9:M$1008)-SUMIF(B$9:B$1008,B106,N$9:N$1008))+(SUMIF('Sezione INPS'!B$9:B$1008,B106,'Sezione INPS'!N$9:N$1008)-SUMIF('Sezione INPS'!B$9:B$1008,B106,'Sezione INPS'!O$9:O$1008))+(SUMIF('Sezione REGIONI'!B$9:B$1008,B106,'Sezione REGIONI'!K$9:K$1008)-SUMIF('Sezione REGIONI'!B$9:B$1008,B106,'Sezione REGIONI'!L$9:L$1008))+(SUMIF('Sezione IMU e trib. locali'!B$9:B$1008,B106,'Sezione IMU e trib. locali'!M$9:M$1008)-SUMIF('Sezione IMU e trib. locali'!B$9:B$1008,B106,'Sezione IMU e trib. locali'!N$9:N$1008))+(SUMIF('Sezione INAIL'!B$9:B$508,B106,'Sezione INAIL'!L$9:L$508)-SUMIF('Sezione INAIL'!B$9:B$508,B106,'Sezione INAIL'!M$9:M$508))+(SUMIF('Sezione Altri Enti Prev.li'!B$9:B$508,B106,'Sezione Altri Enti Prev.li'!P$9:P$508)-SUMIF('Sezione Altri Enti Prev.li'!B$9:B$508,B106,'Sezione Altri Enti Prev.li'!Q$9:Q$508)),0)</f>
        <v>0</v>
      </c>
      <c r="W106" s="81"/>
      <c r="X106" s="292"/>
      <c r="Y106" s="314"/>
      <c r="Z106" s="315"/>
      <c r="AA106" s="316"/>
      <c r="AB106" s="317"/>
      <c r="AC106" s="7"/>
      <c r="AD106" s="348"/>
      <c r="AE106" s="7"/>
      <c r="AF106" s="17">
        <f ca="1">IF(B106="",0,IF(B106=B105,COUNTIF(B$9:B105,B106)+1,1))</f>
        <v>96</v>
      </c>
      <c r="AG106" s="17">
        <f t="shared" ca="1" si="6"/>
        <v>0</v>
      </c>
      <c r="AH106" s="364" t="str">
        <f t="shared" si="7"/>
        <v/>
      </c>
    </row>
    <row r="107" spans="1:34" ht="16.5" customHeight="1">
      <c r="A107" s="334" t="s">
        <v>383</v>
      </c>
      <c r="B107" s="65" t="str">
        <f t="shared" ca="1" si="5"/>
        <v>-1900</v>
      </c>
      <c r="C107" s="65" t="str">
        <f t="shared" ca="1" si="4"/>
        <v>-1900-97</v>
      </c>
      <c r="D107" s="340"/>
      <c r="E107" s="283"/>
      <c r="F107" s="7"/>
      <c r="G107" s="309"/>
      <c r="H107" s="310"/>
      <c r="I107" s="7"/>
      <c r="J107" s="297"/>
      <c r="K107" s="285"/>
      <c r="L107" s="301"/>
      <c r="M107" s="290"/>
      <c r="N107" s="291"/>
      <c r="O107" s="7"/>
      <c r="P107" s="307"/>
      <c r="Q107" s="308" t="str">
        <f ca="1">IF(M$1021=1,"",IF(P107="","",VLOOKUP(P107,Tabelle!$B$5:$F$7,5,FALSE)))</f>
        <v/>
      </c>
      <c r="R107" s="311" t="str">
        <f ca="1">IF(M$1021=1,"",IF(P107="","",VLOOKUP(P107,Tabelle!$B$5:$G$7,6,FALSE)))</f>
        <v/>
      </c>
      <c r="S107" s="7"/>
      <c r="T107" s="312"/>
      <c r="U107" s="7"/>
      <c r="V107" s="313">
        <f ca="1">IF(AND(D107&lt;&gt;"",B107&lt;&gt;B106),(SUMIF(B$9:B$1008,B107,M$9:M$1008)-SUMIF(B$9:B$1008,B107,N$9:N$1008))+(SUMIF('Sezione INPS'!B$9:B$1008,B107,'Sezione INPS'!N$9:N$1008)-SUMIF('Sezione INPS'!B$9:B$1008,B107,'Sezione INPS'!O$9:O$1008))+(SUMIF('Sezione REGIONI'!B$9:B$1008,B107,'Sezione REGIONI'!K$9:K$1008)-SUMIF('Sezione REGIONI'!B$9:B$1008,B107,'Sezione REGIONI'!L$9:L$1008))+(SUMIF('Sezione IMU e trib. locali'!B$9:B$1008,B107,'Sezione IMU e trib. locali'!M$9:M$1008)-SUMIF('Sezione IMU e trib. locali'!B$9:B$1008,B107,'Sezione IMU e trib. locali'!N$9:N$1008))+(SUMIF('Sezione INAIL'!B$9:B$508,B107,'Sezione INAIL'!L$9:L$508)-SUMIF('Sezione INAIL'!B$9:B$508,B107,'Sezione INAIL'!M$9:M$508))+(SUMIF('Sezione Altri Enti Prev.li'!B$9:B$508,B107,'Sezione Altri Enti Prev.li'!P$9:P$508)-SUMIF('Sezione Altri Enti Prev.li'!B$9:B$508,B107,'Sezione Altri Enti Prev.li'!Q$9:Q$508)),0)</f>
        <v>0</v>
      </c>
      <c r="W107" s="81"/>
      <c r="X107" s="292"/>
      <c r="Y107" s="314"/>
      <c r="Z107" s="315"/>
      <c r="AA107" s="316"/>
      <c r="AB107" s="317"/>
      <c r="AC107" s="7"/>
      <c r="AD107" s="348"/>
      <c r="AE107" s="7"/>
      <c r="AF107" s="17">
        <f ca="1">IF(B107="",0,IF(B107=B106,COUNTIF(B$9:B106,B107)+1,1))</f>
        <v>97</v>
      </c>
      <c r="AG107" s="17">
        <f t="shared" ca="1" si="6"/>
        <v>0</v>
      </c>
      <c r="AH107" s="364" t="str">
        <f t="shared" si="7"/>
        <v/>
      </c>
    </row>
    <row r="108" spans="1:34" ht="16.5" customHeight="1">
      <c r="A108" s="334" t="s">
        <v>384</v>
      </c>
      <c r="B108" s="65" t="str">
        <f t="shared" ca="1" si="5"/>
        <v>-1900</v>
      </c>
      <c r="C108" s="65" t="str">
        <f t="shared" ca="1" si="4"/>
        <v>-1900-98</v>
      </c>
      <c r="D108" s="340"/>
      <c r="E108" s="283"/>
      <c r="F108" s="7"/>
      <c r="G108" s="309"/>
      <c r="H108" s="310"/>
      <c r="I108" s="7"/>
      <c r="J108" s="297"/>
      <c r="K108" s="285"/>
      <c r="L108" s="301"/>
      <c r="M108" s="290"/>
      <c r="N108" s="291"/>
      <c r="O108" s="7"/>
      <c r="P108" s="307"/>
      <c r="Q108" s="308" t="str">
        <f ca="1">IF(M$1021=1,"",IF(P108="","",VLOOKUP(P108,Tabelle!$B$5:$F$7,5,FALSE)))</f>
        <v/>
      </c>
      <c r="R108" s="311" t="str">
        <f ca="1">IF(M$1021=1,"",IF(P108="","",VLOOKUP(P108,Tabelle!$B$5:$G$7,6,FALSE)))</f>
        <v/>
      </c>
      <c r="S108" s="7"/>
      <c r="T108" s="312"/>
      <c r="U108" s="7"/>
      <c r="V108" s="313">
        <f ca="1">IF(AND(D108&lt;&gt;"",B108&lt;&gt;B107),(SUMIF(B$9:B$1008,B108,M$9:M$1008)-SUMIF(B$9:B$1008,B108,N$9:N$1008))+(SUMIF('Sezione INPS'!B$9:B$1008,B108,'Sezione INPS'!N$9:N$1008)-SUMIF('Sezione INPS'!B$9:B$1008,B108,'Sezione INPS'!O$9:O$1008))+(SUMIF('Sezione REGIONI'!B$9:B$1008,B108,'Sezione REGIONI'!K$9:K$1008)-SUMIF('Sezione REGIONI'!B$9:B$1008,B108,'Sezione REGIONI'!L$9:L$1008))+(SUMIF('Sezione IMU e trib. locali'!B$9:B$1008,B108,'Sezione IMU e trib. locali'!M$9:M$1008)-SUMIF('Sezione IMU e trib. locali'!B$9:B$1008,B108,'Sezione IMU e trib. locali'!N$9:N$1008))+(SUMIF('Sezione INAIL'!B$9:B$508,B108,'Sezione INAIL'!L$9:L$508)-SUMIF('Sezione INAIL'!B$9:B$508,B108,'Sezione INAIL'!M$9:M$508))+(SUMIF('Sezione Altri Enti Prev.li'!B$9:B$508,B108,'Sezione Altri Enti Prev.li'!P$9:P$508)-SUMIF('Sezione Altri Enti Prev.li'!B$9:B$508,B108,'Sezione Altri Enti Prev.li'!Q$9:Q$508)),0)</f>
        <v>0</v>
      </c>
      <c r="W108" s="81"/>
      <c r="X108" s="292"/>
      <c r="Y108" s="314"/>
      <c r="Z108" s="315"/>
      <c r="AA108" s="316"/>
      <c r="AB108" s="317"/>
      <c r="AC108" s="7"/>
      <c r="AD108" s="348"/>
      <c r="AE108" s="7"/>
      <c r="AF108" s="17">
        <f ca="1">IF(B108="",0,IF(B108=B107,COUNTIF(B$9:B107,B108)+1,1))</f>
        <v>98</v>
      </c>
      <c r="AG108" s="17">
        <f t="shared" ca="1" si="6"/>
        <v>0</v>
      </c>
      <c r="AH108" s="364" t="str">
        <f t="shared" si="7"/>
        <v/>
      </c>
    </row>
    <row r="109" spans="1:34" ht="16.5" customHeight="1">
      <c r="A109" s="334" t="s">
        <v>385</v>
      </c>
      <c r="B109" s="65" t="str">
        <f t="shared" ca="1" si="5"/>
        <v>-1900</v>
      </c>
      <c r="C109" s="65" t="str">
        <f t="shared" ca="1" si="4"/>
        <v>-1900-99</v>
      </c>
      <c r="D109" s="340"/>
      <c r="E109" s="283"/>
      <c r="F109" s="7"/>
      <c r="G109" s="309"/>
      <c r="H109" s="310"/>
      <c r="I109" s="7"/>
      <c r="J109" s="297"/>
      <c r="K109" s="285"/>
      <c r="L109" s="301"/>
      <c r="M109" s="290"/>
      <c r="N109" s="291"/>
      <c r="O109" s="7"/>
      <c r="P109" s="307"/>
      <c r="Q109" s="308" t="str">
        <f ca="1">IF(M$1021=1,"",IF(P109="","",VLOOKUP(P109,Tabelle!$B$5:$F$7,5,FALSE)))</f>
        <v/>
      </c>
      <c r="R109" s="311" t="str">
        <f ca="1">IF(M$1021=1,"",IF(P109="","",VLOOKUP(P109,Tabelle!$B$5:$G$7,6,FALSE)))</f>
        <v/>
      </c>
      <c r="S109" s="7"/>
      <c r="T109" s="312"/>
      <c r="U109" s="7"/>
      <c r="V109" s="313">
        <f ca="1">IF(AND(D109&lt;&gt;"",B109&lt;&gt;B108),(SUMIF(B$9:B$1008,B109,M$9:M$1008)-SUMIF(B$9:B$1008,B109,N$9:N$1008))+(SUMIF('Sezione INPS'!B$9:B$1008,B109,'Sezione INPS'!N$9:N$1008)-SUMIF('Sezione INPS'!B$9:B$1008,B109,'Sezione INPS'!O$9:O$1008))+(SUMIF('Sezione REGIONI'!B$9:B$1008,B109,'Sezione REGIONI'!K$9:K$1008)-SUMIF('Sezione REGIONI'!B$9:B$1008,B109,'Sezione REGIONI'!L$9:L$1008))+(SUMIF('Sezione IMU e trib. locali'!B$9:B$1008,B109,'Sezione IMU e trib. locali'!M$9:M$1008)-SUMIF('Sezione IMU e trib. locali'!B$9:B$1008,B109,'Sezione IMU e trib. locali'!N$9:N$1008))+(SUMIF('Sezione INAIL'!B$9:B$508,B109,'Sezione INAIL'!L$9:L$508)-SUMIF('Sezione INAIL'!B$9:B$508,B109,'Sezione INAIL'!M$9:M$508))+(SUMIF('Sezione Altri Enti Prev.li'!B$9:B$508,B109,'Sezione Altri Enti Prev.li'!P$9:P$508)-SUMIF('Sezione Altri Enti Prev.li'!B$9:B$508,B109,'Sezione Altri Enti Prev.li'!Q$9:Q$508)),0)</f>
        <v>0</v>
      </c>
      <c r="W109" s="81"/>
      <c r="X109" s="292"/>
      <c r="Y109" s="314"/>
      <c r="Z109" s="315"/>
      <c r="AA109" s="316"/>
      <c r="AB109" s="317"/>
      <c r="AC109" s="7"/>
      <c r="AD109" s="348"/>
      <c r="AE109" s="7"/>
      <c r="AF109" s="17">
        <f ca="1">IF(B109="",0,IF(B109=B108,COUNTIF(B$9:B108,B109)+1,1))</f>
        <v>99</v>
      </c>
      <c r="AG109" s="17">
        <f t="shared" ca="1" si="6"/>
        <v>0</v>
      </c>
      <c r="AH109" s="364" t="str">
        <f t="shared" si="7"/>
        <v/>
      </c>
    </row>
    <row r="110" spans="1:34" ht="16.5" customHeight="1">
      <c r="A110" s="334" t="s">
        <v>386</v>
      </c>
      <c r="B110" s="65" t="str">
        <f t="shared" ca="1" si="5"/>
        <v>-1900</v>
      </c>
      <c r="C110" s="65" t="str">
        <f t="shared" ca="1" si="4"/>
        <v>-1900-100</v>
      </c>
      <c r="D110" s="340"/>
      <c r="E110" s="283"/>
      <c r="F110" s="7"/>
      <c r="G110" s="309"/>
      <c r="H110" s="310"/>
      <c r="I110" s="7"/>
      <c r="J110" s="297"/>
      <c r="K110" s="285"/>
      <c r="L110" s="301"/>
      <c r="M110" s="290"/>
      <c r="N110" s="291"/>
      <c r="O110" s="7"/>
      <c r="P110" s="307"/>
      <c r="Q110" s="308" t="str">
        <f ca="1">IF(M$1021=1,"",IF(P110="","",VLOOKUP(P110,Tabelle!$B$5:$F$7,5,FALSE)))</f>
        <v/>
      </c>
      <c r="R110" s="311" t="str">
        <f ca="1">IF(M$1021=1,"",IF(P110="","",VLOOKUP(P110,Tabelle!$B$5:$G$7,6,FALSE)))</f>
        <v/>
      </c>
      <c r="S110" s="7"/>
      <c r="T110" s="312"/>
      <c r="U110" s="7"/>
      <c r="V110" s="313">
        <f ca="1">IF(AND(D110&lt;&gt;"",B110&lt;&gt;B109),(SUMIF(B$9:B$1008,B110,M$9:M$1008)-SUMIF(B$9:B$1008,B110,N$9:N$1008))+(SUMIF('Sezione INPS'!B$9:B$1008,B110,'Sezione INPS'!N$9:N$1008)-SUMIF('Sezione INPS'!B$9:B$1008,B110,'Sezione INPS'!O$9:O$1008))+(SUMIF('Sezione REGIONI'!B$9:B$1008,B110,'Sezione REGIONI'!K$9:K$1008)-SUMIF('Sezione REGIONI'!B$9:B$1008,B110,'Sezione REGIONI'!L$9:L$1008))+(SUMIF('Sezione IMU e trib. locali'!B$9:B$1008,B110,'Sezione IMU e trib. locali'!M$9:M$1008)-SUMIF('Sezione IMU e trib. locali'!B$9:B$1008,B110,'Sezione IMU e trib. locali'!N$9:N$1008))+(SUMIF('Sezione INAIL'!B$9:B$508,B110,'Sezione INAIL'!L$9:L$508)-SUMIF('Sezione INAIL'!B$9:B$508,B110,'Sezione INAIL'!M$9:M$508))+(SUMIF('Sezione Altri Enti Prev.li'!B$9:B$508,B110,'Sezione Altri Enti Prev.li'!P$9:P$508)-SUMIF('Sezione Altri Enti Prev.li'!B$9:B$508,B110,'Sezione Altri Enti Prev.li'!Q$9:Q$508)),0)</f>
        <v>0</v>
      </c>
      <c r="W110" s="81"/>
      <c r="X110" s="292"/>
      <c r="Y110" s="314"/>
      <c r="Z110" s="315"/>
      <c r="AA110" s="316"/>
      <c r="AB110" s="317"/>
      <c r="AC110" s="7"/>
      <c r="AD110" s="348"/>
      <c r="AE110" s="7"/>
      <c r="AF110" s="17">
        <f ca="1">IF(B110="",0,IF(B110=B109,COUNTIF(B$9:B109,B110)+1,1))</f>
        <v>100</v>
      </c>
      <c r="AG110" s="17">
        <f t="shared" ca="1" si="6"/>
        <v>0</v>
      </c>
      <c r="AH110" s="364" t="str">
        <f t="shared" si="7"/>
        <v/>
      </c>
    </row>
    <row r="111" spans="1:34" ht="16.5" customHeight="1">
      <c r="A111" s="334" t="s">
        <v>387</v>
      </c>
      <c r="B111" s="65" t="str">
        <f t="shared" ca="1" si="5"/>
        <v>-1900</v>
      </c>
      <c r="C111" s="65" t="str">
        <f t="shared" ca="1" si="4"/>
        <v>-1900-101</v>
      </c>
      <c r="D111" s="340"/>
      <c r="E111" s="283"/>
      <c r="F111" s="7"/>
      <c r="G111" s="309"/>
      <c r="H111" s="310"/>
      <c r="I111" s="7"/>
      <c r="J111" s="297"/>
      <c r="K111" s="285"/>
      <c r="L111" s="301"/>
      <c r="M111" s="290"/>
      <c r="N111" s="291"/>
      <c r="O111" s="7"/>
      <c r="P111" s="307"/>
      <c r="Q111" s="308" t="str">
        <f ca="1">IF(M$1021=1,"",IF(P111="","",VLOOKUP(P111,Tabelle!$B$5:$F$7,5,FALSE)))</f>
        <v/>
      </c>
      <c r="R111" s="311" t="str">
        <f ca="1">IF(M$1021=1,"",IF(P111="","",VLOOKUP(P111,Tabelle!$B$5:$G$7,6,FALSE)))</f>
        <v/>
      </c>
      <c r="S111" s="7"/>
      <c r="T111" s="312"/>
      <c r="U111" s="7"/>
      <c r="V111" s="313">
        <f ca="1">IF(AND(D111&lt;&gt;"",B111&lt;&gt;B110),(SUMIF(B$9:B$1008,B111,M$9:M$1008)-SUMIF(B$9:B$1008,B111,N$9:N$1008))+(SUMIF('Sezione INPS'!B$9:B$1008,B111,'Sezione INPS'!N$9:N$1008)-SUMIF('Sezione INPS'!B$9:B$1008,B111,'Sezione INPS'!O$9:O$1008))+(SUMIF('Sezione REGIONI'!B$9:B$1008,B111,'Sezione REGIONI'!K$9:K$1008)-SUMIF('Sezione REGIONI'!B$9:B$1008,B111,'Sezione REGIONI'!L$9:L$1008))+(SUMIF('Sezione IMU e trib. locali'!B$9:B$1008,B111,'Sezione IMU e trib. locali'!M$9:M$1008)-SUMIF('Sezione IMU e trib. locali'!B$9:B$1008,B111,'Sezione IMU e trib. locali'!N$9:N$1008))+(SUMIF('Sezione INAIL'!B$9:B$508,B111,'Sezione INAIL'!L$9:L$508)-SUMIF('Sezione INAIL'!B$9:B$508,B111,'Sezione INAIL'!M$9:M$508))+(SUMIF('Sezione Altri Enti Prev.li'!B$9:B$508,B111,'Sezione Altri Enti Prev.li'!P$9:P$508)-SUMIF('Sezione Altri Enti Prev.li'!B$9:B$508,B111,'Sezione Altri Enti Prev.li'!Q$9:Q$508)),0)</f>
        <v>0</v>
      </c>
      <c r="W111" s="81"/>
      <c r="X111" s="292"/>
      <c r="Y111" s="314"/>
      <c r="Z111" s="315"/>
      <c r="AA111" s="316"/>
      <c r="AB111" s="317"/>
      <c r="AC111" s="7"/>
      <c r="AD111" s="348"/>
      <c r="AE111" s="7"/>
      <c r="AF111" s="17">
        <f ca="1">IF(B111="",0,IF(B111=B110,COUNTIF(B$9:B110,B111)+1,1))</f>
        <v>101</v>
      </c>
      <c r="AG111" s="17">
        <f t="shared" ca="1" si="6"/>
        <v>0</v>
      </c>
      <c r="AH111" s="364" t="str">
        <f t="shared" si="7"/>
        <v/>
      </c>
    </row>
    <row r="112" spans="1:34" ht="16.5" customHeight="1">
      <c r="A112" s="334" t="s">
        <v>388</v>
      </c>
      <c r="B112" s="65" t="str">
        <f t="shared" ca="1" si="5"/>
        <v>-1900</v>
      </c>
      <c r="C112" s="65" t="str">
        <f t="shared" ca="1" si="4"/>
        <v>-1900-102</v>
      </c>
      <c r="D112" s="340"/>
      <c r="E112" s="283"/>
      <c r="F112" s="7"/>
      <c r="G112" s="309"/>
      <c r="H112" s="310"/>
      <c r="I112" s="7"/>
      <c r="J112" s="297"/>
      <c r="K112" s="285"/>
      <c r="L112" s="301"/>
      <c r="M112" s="290"/>
      <c r="N112" s="291"/>
      <c r="O112" s="7"/>
      <c r="P112" s="307"/>
      <c r="Q112" s="308" t="str">
        <f ca="1">IF(M$1021=1,"",IF(P112="","",VLOOKUP(P112,Tabelle!$B$5:$F$7,5,FALSE)))</f>
        <v/>
      </c>
      <c r="R112" s="311" t="str">
        <f ca="1">IF(M$1021=1,"",IF(P112="","",VLOOKUP(P112,Tabelle!$B$5:$G$7,6,FALSE)))</f>
        <v/>
      </c>
      <c r="S112" s="7"/>
      <c r="T112" s="312"/>
      <c r="U112" s="7"/>
      <c r="V112" s="313">
        <f ca="1">IF(AND(D112&lt;&gt;"",B112&lt;&gt;B111),(SUMIF(B$9:B$1008,B112,M$9:M$1008)-SUMIF(B$9:B$1008,B112,N$9:N$1008))+(SUMIF('Sezione INPS'!B$9:B$1008,B112,'Sezione INPS'!N$9:N$1008)-SUMIF('Sezione INPS'!B$9:B$1008,B112,'Sezione INPS'!O$9:O$1008))+(SUMIF('Sezione REGIONI'!B$9:B$1008,B112,'Sezione REGIONI'!K$9:K$1008)-SUMIF('Sezione REGIONI'!B$9:B$1008,B112,'Sezione REGIONI'!L$9:L$1008))+(SUMIF('Sezione IMU e trib. locali'!B$9:B$1008,B112,'Sezione IMU e trib. locali'!M$9:M$1008)-SUMIF('Sezione IMU e trib. locali'!B$9:B$1008,B112,'Sezione IMU e trib. locali'!N$9:N$1008))+(SUMIF('Sezione INAIL'!B$9:B$508,B112,'Sezione INAIL'!L$9:L$508)-SUMIF('Sezione INAIL'!B$9:B$508,B112,'Sezione INAIL'!M$9:M$508))+(SUMIF('Sezione Altri Enti Prev.li'!B$9:B$508,B112,'Sezione Altri Enti Prev.li'!P$9:P$508)-SUMIF('Sezione Altri Enti Prev.li'!B$9:B$508,B112,'Sezione Altri Enti Prev.li'!Q$9:Q$508)),0)</f>
        <v>0</v>
      </c>
      <c r="W112" s="81"/>
      <c r="X112" s="292"/>
      <c r="Y112" s="314"/>
      <c r="Z112" s="315"/>
      <c r="AA112" s="316"/>
      <c r="AB112" s="317"/>
      <c r="AC112" s="7"/>
      <c r="AD112" s="348"/>
      <c r="AE112" s="7"/>
      <c r="AF112" s="17">
        <f ca="1">IF(B112="",0,IF(B112=B111,COUNTIF(B$9:B111,B112)+1,1))</f>
        <v>102</v>
      </c>
      <c r="AG112" s="17">
        <f t="shared" ca="1" si="6"/>
        <v>0</v>
      </c>
      <c r="AH112" s="364" t="str">
        <f t="shared" si="7"/>
        <v/>
      </c>
    </row>
    <row r="113" spans="1:34" ht="16.5" customHeight="1">
      <c r="A113" s="334" t="s">
        <v>389</v>
      </c>
      <c r="B113" s="65" t="str">
        <f t="shared" ca="1" si="5"/>
        <v>-1900</v>
      </c>
      <c r="C113" s="65" t="str">
        <f t="shared" ca="1" si="4"/>
        <v>-1900-103</v>
      </c>
      <c r="D113" s="340"/>
      <c r="E113" s="283"/>
      <c r="F113" s="7"/>
      <c r="G113" s="309"/>
      <c r="H113" s="310"/>
      <c r="I113" s="7"/>
      <c r="J113" s="297"/>
      <c r="K113" s="285"/>
      <c r="L113" s="301"/>
      <c r="M113" s="290"/>
      <c r="N113" s="291"/>
      <c r="O113" s="7"/>
      <c r="P113" s="307"/>
      <c r="Q113" s="308" t="str">
        <f ca="1">IF(M$1021=1,"",IF(P113="","",VLOOKUP(P113,Tabelle!$B$5:$F$7,5,FALSE)))</f>
        <v/>
      </c>
      <c r="R113" s="311" t="str">
        <f ca="1">IF(M$1021=1,"",IF(P113="","",VLOOKUP(P113,Tabelle!$B$5:$G$7,6,FALSE)))</f>
        <v/>
      </c>
      <c r="S113" s="7"/>
      <c r="T113" s="312"/>
      <c r="U113" s="7"/>
      <c r="V113" s="313">
        <f ca="1">IF(AND(D113&lt;&gt;"",B113&lt;&gt;B112),(SUMIF(B$9:B$1008,B113,M$9:M$1008)-SUMIF(B$9:B$1008,B113,N$9:N$1008))+(SUMIF('Sezione INPS'!B$9:B$1008,B113,'Sezione INPS'!N$9:N$1008)-SUMIF('Sezione INPS'!B$9:B$1008,B113,'Sezione INPS'!O$9:O$1008))+(SUMIF('Sezione REGIONI'!B$9:B$1008,B113,'Sezione REGIONI'!K$9:K$1008)-SUMIF('Sezione REGIONI'!B$9:B$1008,B113,'Sezione REGIONI'!L$9:L$1008))+(SUMIF('Sezione IMU e trib. locali'!B$9:B$1008,B113,'Sezione IMU e trib. locali'!M$9:M$1008)-SUMIF('Sezione IMU e trib. locali'!B$9:B$1008,B113,'Sezione IMU e trib. locali'!N$9:N$1008))+(SUMIF('Sezione INAIL'!B$9:B$508,B113,'Sezione INAIL'!L$9:L$508)-SUMIF('Sezione INAIL'!B$9:B$508,B113,'Sezione INAIL'!M$9:M$508))+(SUMIF('Sezione Altri Enti Prev.li'!B$9:B$508,B113,'Sezione Altri Enti Prev.li'!P$9:P$508)-SUMIF('Sezione Altri Enti Prev.li'!B$9:B$508,B113,'Sezione Altri Enti Prev.li'!Q$9:Q$508)),0)</f>
        <v>0</v>
      </c>
      <c r="W113" s="81"/>
      <c r="X113" s="292"/>
      <c r="Y113" s="314"/>
      <c r="Z113" s="315"/>
      <c r="AA113" s="316"/>
      <c r="AB113" s="317"/>
      <c r="AC113" s="7"/>
      <c r="AD113" s="348"/>
      <c r="AE113" s="7"/>
      <c r="AF113" s="17">
        <f ca="1">IF(B113="",0,IF(B113=B112,COUNTIF(B$9:B112,B113)+1,1))</f>
        <v>103</v>
      </c>
      <c r="AG113" s="17">
        <f t="shared" ca="1" si="6"/>
        <v>0</v>
      </c>
      <c r="AH113" s="364" t="str">
        <f t="shared" si="7"/>
        <v/>
      </c>
    </row>
    <row r="114" spans="1:34" ht="16.5" customHeight="1">
      <c r="A114" s="334" t="s">
        <v>390</v>
      </c>
      <c r="B114" s="65" t="str">
        <f t="shared" ca="1" si="5"/>
        <v>-1900</v>
      </c>
      <c r="C114" s="65" t="str">
        <f t="shared" ca="1" si="4"/>
        <v>-1900-104</v>
      </c>
      <c r="D114" s="340"/>
      <c r="E114" s="283"/>
      <c r="F114" s="7"/>
      <c r="G114" s="309"/>
      <c r="H114" s="310"/>
      <c r="I114" s="7"/>
      <c r="J114" s="297"/>
      <c r="K114" s="285"/>
      <c r="L114" s="301"/>
      <c r="M114" s="290"/>
      <c r="N114" s="291"/>
      <c r="O114" s="7"/>
      <c r="P114" s="307"/>
      <c r="Q114" s="308" t="str">
        <f ca="1">IF(M$1021=1,"",IF(P114="","",VLOOKUP(P114,Tabelle!$B$5:$F$7,5,FALSE)))</f>
        <v/>
      </c>
      <c r="R114" s="311" t="str">
        <f ca="1">IF(M$1021=1,"",IF(P114="","",VLOOKUP(P114,Tabelle!$B$5:$G$7,6,FALSE)))</f>
        <v/>
      </c>
      <c r="S114" s="7"/>
      <c r="T114" s="312"/>
      <c r="U114" s="7"/>
      <c r="V114" s="313">
        <f ca="1">IF(AND(D114&lt;&gt;"",B114&lt;&gt;B113),(SUMIF(B$9:B$1008,B114,M$9:M$1008)-SUMIF(B$9:B$1008,B114,N$9:N$1008))+(SUMIF('Sezione INPS'!B$9:B$1008,B114,'Sezione INPS'!N$9:N$1008)-SUMIF('Sezione INPS'!B$9:B$1008,B114,'Sezione INPS'!O$9:O$1008))+(SUMIF('Sezione REGIONI'!B$9:B$1008,B114,'Sezione REGIONI'!K$9:K$1008)-SUMIF('Sezione REGIONI'!B$9:B$1008,B114,'Sezione REGIONI'!L$9:L$1008))+(SUMIF('Sezione IMU e trib. locali'!B$9:B$1008,B114,'Sezione IMU e trib. locali'!M$9:M$1008)-SUMIF('Sezione IMU e trib. locali'!B$9:B$1008,B114,'Sezione IMU e trib. locali'!N$9:N$1008))+(SUMIF('Sezione INAIL'!B$9:B$508,B114,'Sezione INAIL'!L$9:L$508)-SUMIF('Sezione INAIL'!B$9:B$508,B114,'Sezione INAIL'!M$9:M$508))+(SUMIF('Sezione Altri Enti Prev.li'!B$9:B$508,B114,'Sezione Altri Enti Prev.li'!P$9:P$508)-SUMIF('Sezione Altri Enti Prev.li'!B$9:B$508,B114,'Sezione Altri Enti Prev.li'!Q$9:Q$508)),0)</f>
        <v>0</v>
      </c>
      <c r="W114" s="81"/>
      <c r="X114" s="292"/>
      <c r="Y114" s="314"/>
      <c r="Z114" s="315"/>
      <c r="AA114" s="316"/>
      <c r="AB114" s="317"/>
      <c r="AC114" s="7"/>
      <c r="AD114" s="348"/>
      <c r="AE114" s="7"/>
      <c r="AF114" s="17">
        <f ca="1">IF(B114="",0,IF(B114=B113,COUNTIF(B$9:B113,B114)+1,1))</f>
        <v>104</v>
      </c>
      <c r="AG114" s="17">
        <f t="shared" ca="1" si="6"/>
        <v>0</v>
      </c>
      <c r="AH114" s="364" t="str">
        <f t="shared" si="7"/>
        <v/>
      </c>
    </row>
    <row r="115" spans="1:34" ht="16.5" customHeight="1">
      <c r="A115" s="334" t="s">
        <v>391</v>
      </c>
      <c r="B115" s="65" t="str">
        <f t="shared" ca="1" si="5"/>
        <v>-1900</v>
      </c>
      <c r="C115" s="65" t="str">
        <f t="shared" ca="1" si="4"/>
        <v>-1900-105</v>
      </c>
      <c r="D115" s="340"/>
      <c r="E115" s="283"/>
      <c r="F115" s="7"/>
      <c r="G115" s="309"/>
      <c r="H115" s="310"/>
      <c r="I115" s="7"/>
      <c r="J115" s="297"/>
      <c r="K115" s="285"/>
      <c r="L115" s="301"/>
      <c r="M115" s="290"/>
      <c r="N115" s="291"/>
      <c r="O115" s="7"/>
      <c r="P115" s="307"/>
      <c r="Q115" s="308" t="str">
        <f ca="1">IF(M$1021=1,"",IF(P115="","",VLOOKUP(P115,Tabelle!$B$5:$F$7,5,FALSE)))</f>
        <v/>
      </c>
      <c r="R115" s="311" t="str">
        <f ca="1">IF(M$1021=1,"",IF(P115="","",VLOOKUP(P115,Tabelle!$B$5:$G$7,6,FALSE)))</f>
        <v/>
      </c>
      <c r="S115" s="7"/>
      <c r="T115" s="312"/>
      <c r="U115" s="7"/>
      <c r="V115" s="313">
        <f ca="1">IF(AND(D115&lt;&gt;"",B115&lt;&gt;B114),(SUMIF(B$9:B$1008,B115,M$9:M$1008)-SUMIF(B$9:B$1008,B115,N$9:N$1008))+(SUMIF('Sezione INPS'!B$9:B$1008,B115,'Sezione INPS'!N$9:N$1008)-SUMIF('Sezione INPS'!B$9:B$1008,B115,'Sezione INPS'!O$9:O$1008))+(SUMIF('Sezione REGIONI'!B$9:B$1008,B115,'Sezione REGIONI'!K$9:K$1008)-SUMIF('Sezione REGIONI'!B$9:B$1008,B115,'Sezione REGIONI'!L$9:L$1008))+(SUMIF('Sezione IMU e trib. locali'!B$9:B$1008,B115,'Sezione IMU e trib. locali'!M$9:M$1008)-SUMIF('Sezione IMU e trib. locali'!B$9:B$1008,B115,'Sezione IMU e trib. locali'!N$9:N$1008))+(SUMIF('Sezione INAIL'!B$9:B$508,B115,'Sezione INAIL'!L$9:L$508)-SUMIF('Sezione INAIL'!B$9:B$508,B115,'Sezione INAIL'!M$9:M$508))+(SUMIF('Sezione Altri Enti Prev.li'!B$9:B$508,B115,'Sezione Altri Enti Prev.li'!P$9:P$508)-SUMIF('Sezione Altri Enti Prev.li'!B$9:B$508,B115,'Sezione Altri Enti Prev.li'!Q$9:Q$508)),0)</f>
        <v>0</v>
      </c>
      <c r="W115" s="81"/>
      <c r="X115" s="292"/>
      <c r="Y115" s="314"/>
      <c r="Z115" s="315"/>
      <c r="AA115" s="316"/>
      <c r="AB115" s="317"/>
      <c r="AC115" s="7"/>
      <c r="AD115" s="348"/>
      <c r="AE115" s="7"/>
      <c r="AF115" s="17">
        <f ca="1">IF(B115="",0,IF(B115=B114,COUNTIF(B$9:B114,B115)+1,1))</f>
        <v>105</v>
      </c>
      <c r="AG115" s="17">
        <f t="shared" ca="1" si="6"/>
        <v>0</v>
      </c>
      <c r="AH115" s="364" t="str">
        <f t="shared" si="7"/>
        <v/>
      </c>
    </row>
    <row r="116" spans="1:34" ht="16.5" customHeight="1">
      <c r="A116" s="334" t="s">
        <v>392</v>
      </c>
      <c r="B116" s="65" t="str">
        <f t="shared" ca="1" si="5"/>
        <v>-1900</v>
      </c>
      <c r="C116" s="65" t="str">
        <f t="shared" ca="1" si="4"/>
        <v>-1900-106</v>
      </c>
      <c r="D116" s="340"/>
      <c r="E116" s="283"/>
      <c r="F116" s="7"/>
      <c r="G116" s="309"/>
      <c r="H116" s="310"/>
      <c r="I116" s="7"/>
      <c r="J116" s="297"/>
      <c r="K116" s="285"/>
      <c r="L116" s="301"/>
      <c r="M116" s="290"/>
      <c r="N116" s="291"/>
      <c r="O116" s="7"/>
      <c r="P116" s="307"/>
      <c r="Q116" s="308" t="str">
        <f ca="1">IF(M$1021=1,"",IF(P116="","",VLOOKUP(P116,Tabelle!$B$5:$F$7,5,FALSE)))</f>
        <v/>
      </c>
      <c r="R116" s="311" t="str">
        <f ca="1">IF(M$1021=1,"",IF(P116="","",VLOOKUP(P116,Tabelle!$B$5:$G$7,6,FALSE)))</f>
        <v/>
      </c>
      <c r="S116" s="7"/>
      <c r="T116" s="312"/>
      <c r="U116" s="7"/>
      <c r="V116" s="313">
        <f ca="1">IF(AND(D116&lt;&gt;"",B116&lt;&gt;B115),(SUMIF(B$9:B$1008,B116,M$9:M$1008)-SUMIF(B$9:B$1008,B116,N$9:N$1008))+(SUMIF('Sezione INPS'!B$9:B$1008,B116,'Sezione INPS'!N$9:N$1008)-SUMIF('Sezione INPS'!B$9:B$1008,B116,'Sezione INPS'!O$9:O$1008))+(SUMIF('Sezione REGIONI'!B$9:B$1008,B116,'Sezione REGIONI'!K$9:K$1008)-SUMIF('Sezione REGIONI'!B$9:B$1008,B116,'Sezione REGIONI'!L$9:L$1008))+(SUMIF('Sezione IMU e trib. locali'!B$9:B$1008,B116,'Sezione IMU e trib. locali'!M$9:M$1008)-SUMIF('Sezione IMU e trib. locali'!B$9:B$1008,B116,'Sezione IMU e trib. locali'!N$9:N$1008))+(SUMIF('Sezione INAIL'!B$9:B$508,B116,'Sezione INAIL'!L$9:L$508)-SUMIF('Sezione INAIL'!B$9:B$508,B116,'Sezione INAIL'!M$9:M$508))+(SUMIF('Sezione Altri Enti Prev.li'!B$9:B$508,B116,'Sezione Altri Enti Prev.li'!P$9:P$508)-SUMIF('Sezione Altri Enti Prev.li'!B$9:B$508,B116,'Sezione Altri Enti Prev.li'!Q$9:Q$508)),0)</f>
        <v>0</v>
      </c>
      <c r="W116" s="81"/>
      <c r="X116" s="292"/>
      <c r="Y116" s="314"/>
      <c r="Z116" s="315"/>
      <c r="AA116" s="316"/>
      <c r="AB116" s="317"/>
      <c r="AC116" s="7"/>
      <c r="AD116" s="348"/>
      <c r="AE116" s="7"/>
      <c r="AF116" s="17">
        <f ca="1">IF(B116="",0,IF(B116=B115,COUNTIF(B$9:B115,B116)+1,1))</f>
        <v>106</v>
      </c>
      <c r="AG116" s="17">
        <f t="shared" ca="1" si="6"/>
        <v>0</v>
      </c>
      <c r="AH116" s="364" t="str">
        <f t="shared" si="7"/>
        <v/>
      </c>
    </row>
    <row r="117" spans="1:34" ht="16.5" customHeight="1">
      <c r="A117" s="334" t="s">
        <v>393</v>
      </c>
      <c r="B117" s="65" t="str">
        <f t="shared" ca="1" si="5"/>
        <v>-1900</v>
      </c>
      <c r="C117" s="65" t="str">
        <f t="shared" ca="1" si="4"/>
        <v>-1900-107</v>
      </c>
      <c r="D117" s="340"/>
      <c r="E117" s="283"/>
      <c r="F117" s="7"/>
      <c r="G117" s="309"/>
      <c r="H117" s="310"/>
      <c r="I117" s="7"/>
      <c r="J117" s="297"/>
      <c r="K117" s="285"/>
      <c r="L117" s="301"/>
      <c r="M117" s="290"/>
      <c r="N117" s="291"/>
      <c r="O117" s="7"/>
      <c r="P117" s="307"/>
      <c r="Q117" s="308" t="str">
        <f ca="1">IF(M$1021=1,"",IF(P117="","",VLOOKUP(P117,Tabelle!$B$5:$F$7,5,FALSE)))</f>
        <v/>
      </c>
      <c r="R117" s="311" t="str">
        <f ca="1">IF(M$1021=1,"",IF(P117="","",VLOOKUP(P117,Tabelle!$B$5:$G$7,6,FALSE)))</f>
        <v/>
      </c>
      <c r="S117" s="7"/>
      <c r="T117" s="312"/>
      <c r="U117" s="7"/>
      <c r="V117" s="313">
        <f ca="1">IF(AND(D117&lt;&gt;"",B117&lt;&gt;B116),(SUMIF(B$9:B$1008,B117,M$9:M$1008)-SUMIF(B$9:B$1008,B117,N$9:N$1008))+(SUMIF('Sezione INPS'!B$9:B$1008,B117,'Sezione INPS'!N$9:N$1008)-SUMIF('Sezione INPS'!B$9:B$1008,B117,'Sezione INPS'!O$9:O$1008))+(SUMIF('Sezione REGIONI'!B$9:B$1008,B117,'Sezione REGIONI'!K$9:K$1008)-SUMIF('Sezione REGIONI'!B$9:B$1008,B117,'Sezione REGIONI'!L$9:L$1008))+(SUMIF('Sezione IMU e trib. locali'!B$9:B$1008,B117,'Sezione IMU e trib. locali'!M$9:M$1008)-SUMIF('Sezione IMU e trib. locali'!B$9:B$1008,B117,'Sezione IMU e trib. locali'!N$9:N$1008))+(SUMIF('Sezione INAIL'!B$9:B$508,B117,'Sezione INAIL'!L$9:L$508)-SUMIF('Sezione INAIL'!B$9:B$508,B117,'Sezione INAIL'!M$9:M$508))+(SUMIF('Sezione Altri Enti Prev.li'!B$9:B$508,B117,'Sezione Altri Enti Prev.li'!P$9:P$508)-SUMIF('Sezione Altri Enti Prev.li'!B$9:B$508,B117,'Sezione Altri Enti Prev.li'!Q$9:Q$508)),0)</f>
        <v>0</v>
      </c>
      <c r="W117" s="81"/>
      <c r="X117" s="292"/>
      <c r="Y117" s="314"/>
      <c r="Z117" s="315"/>
      <c r="AA117" s="316"/>
      <c r="AB117" s="317"/>
      <c r="AC117" s="7"/>
      <c r="AD117" s="348"/>
      <c r="AE117" s="7"/>
      <c r="AF117" s="17">
        <f ca="1">IF(B117="",0,IF(B117=B116,COUNTIF(B$9:B116,B117)+1,1))</f>
        <v>107</v>
      </c>
      <c r="AG117" s="17">
        <f t="shared" ca="1" si="6"/>
        <v>0</v>
      </c>
      <c r="AH117" s="364" t="str">
        <f t="shared" si="7"/>
        <v/>
      </c>
    </row>
    <row r="118" spans="1:34" ht="16.5" customHeight="1">
      <c r="A118" s="334" t="s">
        <v>394</v>
      </c>
      <c r="B118" s="65" t="str">
        <f t="shared" ca="1" si="5"/>
        <v>-1900</v>
      </c>
      <c r="C118" s="65" t="str">
        <f t="shared" ca="1" si="4"/>
        <v>-1900-108</v>
      </c>
      <c r="D118" s="340"/>
      <c r="E118" s="283"/>
      <c r="F118" s="7"/>
      <c r="G118" s="309"/>
      <c r="H118" s="310"/>
      <c r="I118" s="7"/>
      <c r="J118" s="297"/>
      <c r="K118" s="285"/>
      <c r="L118" s="301"/>
      <c r="M118" s="290"/>
      <c r="N118" s="291"/>
      <c r="O118" s="7"/>
      <c r="P118" s="307"/>
      <c r="Q118" s="308" t="str">
        <f ca="1">IF(M$1021=1,"",IF(P118="","",VLOOKUP(P118,Tabelle!$B$5:$F$7,5,FALSE)))</f>
        <v/>
      </c>
      <c r="R118" s="311" t="str">
        <f ca="1">IF(M$1021=1,"",IF(P118="","",VLOOKUP(P118,Tabelle!$B$5:$G$7,6,FALSE)))</f>
        <v/>
      </c>
      <c r="S118" s="7"/>
      <c r="T118" s="312"/>
      <c r="U118" s="7"/>
      <c r="V118" s="313">
        <f ca="1">IF(AND(D118&lt;&gt;"",B118&lt;&gt;B117),(SUMIF(B$9:B$1008,B118,M$9:M$1008)-SUMIF(B$9:B$1008,B118,N$9:N$1008))+(SUMIF('Sezione INPS'!B$9:B$1008,B118,'Sezione INPS'!N$9:N$1008)-SUMIF('Sezione INPS'!B$9:B$1008,B118,'Sezione INPS'!O$9:O$1008))+(SUMIF('Sezione REGIONI'!B$9:B$1008,B118,'Sezione REGIONI'!K$9:K$1008)-SUMIF('Sezione REGIONI'!B$9:B$1008,B118,'Sezione REGIONI'!L$9:L$1008))+(SUMIF('Sezione IMU e trib. locali'!B$9:B$1008,B118,'Sezione IMU e trib. locali'!M$9:M$1008)-SUMIF('Sezione IMU e trib. locali'!B$9:B$1008,B118,'Sezione IMU e trib. locali'!N$9:N$1008))+(SUMIF('Sezione INAIL'!B$9:B$508,B118,'Sezione INAIL'!L$9:L$508)-SUMIF('Sezione INAIL'!B$9:B$508,B118,'Sezione INAIL'!M$9:M$508))+(SUMIF('Sezione Altri Enti Prev.li'!B$9:B$508,B118,'Sezione Altri Enti Prev.li'!P$9:P$508)-SUMIF('Sezione Altri Enti Prev.li'!B$9:B$508,B118,'Sezione Altri Enti Prev.li'!Q$9:Q$508)),0)</f>
        <v>0</v>
      </c>
      <c r="W118" s="81"/>
      <c r="X118" s="292"/>
      <c r="Y118" s="314"/>
      <c r="Z118" s="315"/>
      <c r="AA118" s="316"/>
      <c r="AB118" s="317"/>
      <c r="AC118" s="7"/>
      <c r="AD118" s="348"/>
      <c r="AE118" s="7"/>
      <c r="AF118" s="17">
        <f ca="1">IF(B118="",0,IF(B118=B117,COUNTIF(B$9:B117,B118)+1,1))</f>
        <v>108</v>
      </c>
      <c r="AG118" s="17">
        <f t="shared" ca="1" si="6"/>
        <v>0</v>
      </c>
      <c r="AH118" s="364" t="str">
        <f t="shared" si="7"/>
        <v/>
      </c>
    </row>
    <row r="119" spans="1:34" ht="16.5" customHeight="1">
      <c r="A119" s="334" t="s">
        <v>395</v>
      </c>
      <c r="B119" s="65" t="str">
        <f t="shared" ca="1" si="5"/>
        <v>-1900</v>
      </c>
      <c r="C119" s="65" t="str">
        <f t="shared" ca="1" si="4"/>
        <v>-1900-109</v>
      </c>
      <c r="D119" s="340"/>
      <c r="E119" s="283"/>
      <c r="F119" s="7"/>
      <c r="G119" s="309"/>
      <c r="H119" s="310"/>
      <c r="I119" s="7"/>
      <c r="J119" s="297"/>
      <c r="K119" s="285"/>
      <c r="L119" s="301"/>
      <c r="M119" s="290"/>
      <c r="N119" s="291"/>
      <c r="O119" s="7"/>
      <c r="P119" s="307"/>
      <c r="Q119" s="308" t="str">
        <f ca="1">IF(M$1021=1,"",IF(P119="","",VLOOKUP(P119,Tabelle!$B$5:$F$7,5,FALSE)))</f>
        <v/>
      </c>
      <c r="R119" s="311" t="str">
        <f ca="1">IF(M$1021=1,"",IF(P119="","",VLOOKUP(P119,Tabelle!$B$5:$G$7,6,FALSE)))</f>
        <v/>
      </c>
      <c r="S119" s="7"/>
      <c r="T119" s="312"/>
      <c r="U119" s="7"/>
      <c r="V119" s="313">
        <f ca="1">IF(AND(D119&lt;&gt;"",B119&lt;&gt;B118),(SUMIF(B$9:B$1008,B119,M$9:M$1008)-SUMIF(B$9:B$1008,B119,N$9:N$1008))+(SUMIF('Sezione INPS'!B$9:B$1008,B119,'Sezione INPS'!N$9:N$1008)-SUMIF('Sezione INPS'!B$9:B$1008,B119,'Sezione INPS'!O$9:O$1008))+(SUMIF('Sezione REGIONI'!B$9:B$1008,B119,'Sezione REGIONI'!K$9:K$1008)-SUMIF('Sezione REGIONI'!B$9:B$1008,B119,'Sezione REGIONI'!L$9:L$1008))+(SUMIF('Sezione IMU e trib. locali'!B$9:B$1008,B119,'Sezione IMU e trib. locali'!M$9:M$1008)-SUMIF('Sezione IMU e trib. locali'!B$9:B$1008,B119,'Sezione IMU e trib. locali'!N$9:N$1008))+(SUMIF('Sezione INAIL'!B$9:B$508,B119,'Sezione INAIL'!L$9:L$508)-SUMIF('Sezione INAIL'!B$9:B$508,B119,'Sezione INAIL'!M$9:M$508))+(SUMIF('Sezione Altri Enti Prev.li'!B$9:B$508,B119,'Sezione Altri Enti Prev.li'!P$9:P$508)-SUMIF('Sezione Altri Enti Prev.li'!B$9:B$508,B119,'Sezione Altri Enti Prev.li'!Q$9:Q$508)),0)</f>
        <v>0</v>
      </c>
      <c r="W119" s="81"/>
      <c r="X119" s="292"/>
      <c r="Y119" s="314"/>
      <c r="Z119" s="315"/>
      <c r="AA119" s="316"/>
      <c r="AB119" s="317"/>
      <c r="AC119" s="7"/>
      <c r="AD119" s="348"/>
      <c r="AE119" s="7"/>
      <c r="AF119" s="17">
        <f ca="1">IF(B119="",0,IF(B119=B118,COUNTIF(B$9:B118,B119)+1,1))</f>
        <v>109</v>
      </c>
      <c r="AG119" s="17">
        <f t="shared" ca="1" si="6"/>
        <v>0</v>
      </c>
      <c r="AH119" s="364" t="str">
        <f t="shared" si="7"/>
        <v/>
      </c>
    </row>
    <row r="120" spans="1:34" ht="16.5" customHeight="1">
      <c r="A120" s="334" t="s">
        <v>396</v>
      </c>
      <c r="B120" s="65" t="str">
        <f t="shared" ca="1" si="5"/>
        <v>-1900</v>
      </c>
      <c r="C120" s="65" t="str">
        <f t="shared" ca="1" si="4"/>
        <v>-1900-110</v>
      </c>
      <c r="D120" s="340"/>
      <c r="E120" s="283"/>
      <c r="F120" s="7"/>
      <c r="G120" s="309"/>
      <c r="H120" s="310"/>
      <c r="I120" s="7"/>
      <c r="J120" s="297"/>
      <c r="K120" s="285"/>
      <c r="L120" s="301"/>
      <c r="M120" s="290"/>
      <c r="N120" s="291"/>
      <c r="O120" s="7"/>
      <c r="P120" s="307"/>
      <c r="Q120" s="308" t="str">
        <f ca="1">IF(M$1021=1,"",IF(P120="","",VLOOKUP(P120,Tabelle!$B$5:$F$7,5,FALSE)))</f>
        <v/>
      </c>
      <c r="R120" s="311" t="str">
        <f ca="1">IF(M$1021=1,"",IF(P120="","",VLOOKUP(P120,Tabelle!$B$5:$G$7,6,FALSE)))</f>
        <v/>
      </c>
      <c r="S120" s="7"/>
      <c r="T120" s="312"/>
      <c r="U120" s="7"/>
      <c r="V120" s="313">
        <f ca="1">IF(AND(D120&lt;&gt;"",B120&lt;&gt;B119),(SUMIF(B$9:B$1008,B120,M$9:M$1008)-SUMIF(B$9:B$1008,B120,N$9:N$1008))+(SUMIF('Sezione INPS'!B$9:B$1008,B120,'Sezione INPS'!N$9:N$1008)-SUMIF('Sezione INPS'!B$9:B$1008,B120,'Sezione INPS'!O$9:O$1008))+(SUMIF('Sezione REGIONI'!B$9:B$1008,B120,'Sezione REGIONI'!K$9:K$1008)-SUMIF('Sezione REGIONI'!B$9:B$1008,B120,'Sezione REGIONI'!L$9:L$1008))+(SUMIF('Sezione IMU e trib. locali'!B$9:B$1008,B120,'Sezione IMU e trib. locali'!M$9:M$1008)-SUMIF('Sezione IMU e trib. locali'!B$9:B$1008,B120,'Sezione IMU e trib. locali'!N$9:N$1008))+(SUMIF('Sezione INAIL'!B$9:B$508,B120,'Sezione INAIL'!L$9:L$508)-SUMIF('Sezione INAIL'!B$9:B$508,B120,'Sezione INAIL'!M$9:M$508))+(SUMIF('Sezione Altri Enti Prev.li'!B$9:B$508,B120,'Sezione Altri Enti Prev.li'!P$9:P$508)-SUMIF('Sezione Altri Enti Prev.li'!B$9:B$508,B120,'Sezione Altri Enti Prev.li'!Q$9:Q$508)),0)</f>
        <v>0</v>
      </c>
      <c r="W120" s="81"/>
      <c r="X120" s="292"/>
      <c r="Y120" s="314"/>
      <c r="Z120" s="315"/>
      <c r="AA120" s="316"/>
      <c r="AB120" s="317"/>
      <c r="AC120" s="7"/>
      <c r="AD120" s="348"/>
      <c r="AE120" s="7"/>
      <c r="AF120" s="17">
        <f ca="1">IF(B120="",0,IF(B120=B119,COUNTIF(B$9:B119,B120)+1,1))</f>
        <v>110</v>
      </c>
      <c r="AG120" s="17">
        <f t="shared" ca="1" si="6"/>
        <v>0</v>
      </c>
      <c r="AH120" s="364" t="str">
        <f t="shared" si="7"/>
        <v/>
      </c>
    </row>
    <row r="121" spans="1:34" ht="16.5" customHeight="1">
      <c r="A121" s="334" t="s">
        <v>397</v>
      </c>
      <c r="B121" s="65" t="str">
        <f t="shared" ca="1" si="5"/>
        <v>-1900</v>
      </c>
      <c r="C121" s="65" t="str">
        <f t="shared" ca="1" si="4"/>
        <v>-1900-111</v>
      </c>
      <c r="D121" s="340"/>
      <c r="E121" s="283"/>
      <c r="F121" s="7"/>
      <c r="G121" s="309"/>
      <c r="H121" s="310"/>
      <c r="I121" s="7"/>
      <c r="J121" s="297"/>
      <c r="K121" s="285"/>
      <c r="L121" s="301"/>
      <c r="M121" s="290"/>
      <c r="N121" s="291"/>
      <c r="O121" s="7"/>
      <c r="P121" s="307"/>
      <c r="Q121" s="308" t="str">
        <f ca="1">IF(M$1021=1,"",IF(P121="","",VLOOKUP(P121,Tabelle!$B$5:$F$7,5,FALSE)))</f>
        <v/>
      </c>
      <c r="R121" s="311" t="str">
        <f ca="1">IF(M$1021=1,"",IF(P121="","",VLOOKUP(P121,Tabelle!$B$5:$G$7,6,FALSE)))</f>
        <v/>
      </c>
      <c r="S121" s="7"/>
      <c r="T121" s="312"/>
      <c r="U121" s="7"/>
      <c r="V121" s="313">
        <f ca="1">IF(AND(D121&lt;&gt;"",B121&lt;&gt;B120),(SUMIF(B$9:B$1008,B121,M$9:M$1008)-SUMIF(B$9:B$1008,B121,N$9:N$1008))+(SUMIF('Sezione INPS'!B$9:B$1008,B121,'Sezione INPS'!N$9:N$1008)-SUMIF('Sezione INPS'!B$9:B$1008,B121,'Sezione INPS'!O$9:O$1008))+(SUMIF('Sezione REGIONI'!B$9:B$1008,B121,'Sezione REGIONI'!K$9:K$1008)-SUMIF('Sezione REGIONI'!B$9:B$1008,B121,'Sezione REGIONI'!L$9:L$1008))+(SUMIF('Sezione IMU e trib. locali'!B$9:B$1008,B121,'Sezione IMU e trib. locali'!M$9:M$1008)-SUMIF('Sezione IMU e trib. locali'!B$9:B$1008,B121,'Sezione IMU e trib. locali'!N$9:N$1008))+(SUMIF('Sezione INAIL'!B$9:B$508,B121,'Sezione INAIL'!L$9:L$508)-SUMIF('Sezione INAIL'!B$9:B$508,B121,'Sezione INAIL'!M$9:M$508))+(SUMIF('Sezione Altri Enti Prev.li'!B$9:B$508,B121,'Sezione Altri Enti Prev.li'!P$9:P$508)-SUMIF('Sezione Altri Enti Prev.li'!B$9:B$508,B121,'Sezione Altri Enti Prev.li'!Q$9:Q$508)),0)</f>
        <v>0</v>
      </c>
      <c r="W121" s="81"/>
      <c r="X121" s="292"/>
      <c r="Y121" s="314"/>
      <c r="Z121" s="315"/>
      <c r="AA121" s="316"/>
      <c r="AB121" s="317"/>
      <c r="AC121" s="7"/>
      <c r="AD121" s="348"/>
      <c r="AE121" s="7"/>
      <c r="AF121" s="17">
        <f ca="1">IF(B121="",0,IF(B121=B120,COUNTIF(B$9:B120,B121)+1,1))</f>
        <v>111</v>
      </c>
      <c r="AG121" s="17">
        <f t="shared" ca="1" si="6"/>
        <v>0</v>
      </c>
      <c r="AH121" s="364" t="str">
        <f t="shared" si="7"/>
        <v/>
      </c>
    </row>
    <row r="122" spans="1:34" ht="16.5" customHeight="1">
      <c r="A122" s="334" t="s">
        <v>398</v>
      </c>
      <c r="B122" s="65" t="str">
        <f t="shared" ca="1" si="5"/>
        <v>-1900</v>
      </c>
      <c r="C122" s="65" t="str">
        <f t="shared" ca="1" si="4"/>
        <v>-1900-112</v>
      </c>
      <c r="D122" s="340"/>
      <c r="E122" s="283"/>
      <c r="F122" s="7"/>
      <c r="G122" s="309"/>
      <c r="H122" s="310"/>
      <c r="I122" s="7"/>
      <c r="J122" s="297"/>
      <c r="K122" s="285"/>
      <c r="L122" s="301"/>
      <c r="M122" s="290"/>
      <c r="N122" s="291"/>
      <c r="O122" s="7"/>
      <c r="P122" s="307"/>
      <c r="Q122" s="308" t="str">
        <f ca="1">IF(M$1021=1,"",IF(P122="","",VLOOKUP(P122,Tabelle!$B$5:$F$7,5,FALSE)))</f>
        <v/>
      </c>
      <c r="R122" s="311" t="str">
        <f ca="1">IF(M$1021=1,"",IF(P122="","",VLOOKUP(P122,Tabelle!$B$5:$G$7,6,FALSE)))</f>
        <v/>
      </c>
      <c r="S122" s="7"/>
      <c r="T122" s="312"/>
      <c r="U122" s="7"/>
      <c r="V122" s="313">
        <f ca="1">IF(AND(D122&lt;&gt;"",B122&lt;&gt;B121),(SUMIF(B$9:B$1008,B122,M$9:M$1008)-SUMIF(B$9:B$1008,B122,N$9:N$1008))+(SUMIF('Sezione INPS'!B$9:B$1008,B122,'Sezione INPS'!N$9:N$1008)-SUMIF('Sezione INPS'!B$9:B$1008,B122,'Sezione INPS'!O$9:O$1008))+(SUMIF('Sezione REGIONI'!B$9:B$1008,B122,'Sezione REGIONI'!K$9:K$1008)-SUMIF('Sezione REGIONI'!B$9:B$1008,B122,'Sezione REGIONI'!L$9:L$1008))+(SUMIF('Sezione IMU e trib. locali'!B$9:B$1008,B122,'Sezione IMU e trib. locali'!M$9:M$1008)-SUMIF('Sezione IMU e trib. locali'!B$9:B$1008,B122,'Sezione IMU e trib. locali'!N$9:N$1008))+(SUMIF('Sezione INAIL'!B$9:B$508,B122,'Sezione INAIL'!L$9:L$508)-SUMIF('Sezione INAIL'!B$9:B$508,B122,'Sezione INAIL'!M$9:M$508))+(SUMIF('Sezione Altri Enti Prev.li'!B$9:B$508,B122,'Sezione Altri Enti Prev.li'!P$9:P$508)-SUMIF('Sezione Altri Enti Prev.li'!B$9:B$508,B122,'Sezione Altri Enti Prev.li'!Q$9:Q$508)),0)</f>
        <v>0</v>
      </c>
      <c r="W122" s="81"/>
      <c r="X122" s="292"/>
      <c r="Y122" s="314"/>
      <c r="Z122" s="315"/>
      <c r="AA122" s="316"/>
      <c r="AB122" s="317"/>
      <c r="AC122" s="7"/>
      <c r="AD122" s="348"/>
      <c r="AE122" s="7"/>
      <c r="AF122" s="17">
        <f ca="1">IF(B122="",0,IF(B122=B121,COUNTIF(B$9:B121,B122)+1,1))</f>
        <v>112</v>
      </c>
      <c r="AG122" s="17">
        <f t="shared" ca="1" si="6"/>
        <v>0</v>
      </c>
      <c r="AH122" s="364" t="str">
        <f t="shared" si="7"/>
        <v/>
      </c>
    </row>
    <row r="123" spans="1:34" ht="16.5" customHeight="1">
      <c r="A123" s="334" t="s">
        <v>399</v>
      </c>
      <c r="B123" s="65" t="str">
        <f t="shared" ca="1" si="5"/>
        <v>-1900</v>
      </c>
      <c r="C123" s="65" t="str">
        <f t="shared" ca="1" si="4"/>
        <v>-1900-113</v>
      </c>
      <c r="D123" s="340"/>
      <c r="E123" s="283"/>
      <c r="F123" s="7"/>
      <c r="G123" s="309"/>
      <c r="H123" s="310"/>
      <c r="I123" s="7"/>
      <c r="J123" s="297"/>
      <c r="K123" s="285"/>
      <c r="L123" s="301"/>
      <c r="M123" s="290"/>
      <c r="N123" s="291"/>
      <c r="O123" s="7"/>
      <c r="P123" s="307"/>
      <c r="Q123" s="308" t="str">
        <f ca="1">IF(M$1021=1,"",IF(P123="","",VLOOKUP(P123,Tabelle!$B$5:$F$7,5,FALSE)))</f>
        <v/>
      </c>
      <c r="R123" s="311" t="str">
        <f ca="1">IF(M$1021=1,"",IF(P123="","",VLOOKUP(P123,Tabelle!$B$5:$G$7,6,FALSE)))</f>
        <v/>
      </c>
      <c r="S123" s="7"/>
      <c r="T123" s="312"/>
      <c r="U123" s="7"/>
      <c r="V123" s="313">
        <f ca="1">IF(AND(D123&lt;&gt;"",B123&lt;&gt;B122),(SUMIF(B$9:B$1008,B123,M$9:M$1008)-SUMIF(B$9:B$1008,B123,N$9:N$1008))+(SUMIF('Sezione INPS'!B$9:B$1008,B123,'Sezione INPS'!N$9:N$1008)-SUMIF('Sezione INPS'!B$9:B$1008,B123,'Sezione INPS'!O$9:O$1008))+(SUMIF('Sezione REGIONI'!B$9:B$1008,B123,'Sezione REGIONI'!K$9:K$1008)-SUMIF('Sezione REGIONI'!B$9:B$1008,B123,'Sezione REGIONI'!L$9:L$1008))+(SUMIF('Sezione IMU e trib. locali'!B$9:B$1008,B123,'Sezione IMU e trib. locali'!M$9:M$1008)-SUMIF('Sezione IMU e trib. locali'!B$9:B$1008,B123,'Sezione IMU e trib. locali'!N$9:N$1008))+(SUMIF('Sezione INAIL'!B$9:B$508,B123,'Sezione INAIL'!L$9:L$508)-SUMIF('Sezione INAIL'!B$9:B$508,B123,'Sezione INAIL'!M$9:M$508))+(SUMIF('Sezione Altri Enti Prev.li'!B$9:B$508,B123,'Sezione Altri Enti Prev.li'!P$9:P$508)-SUMIF('Sezione Altri Enti Prev.li'!B$9:B$508,B123,'Sezione Altri Enti Prev.li'!Q$9:Q$508)),0)</f>
        <v>0</v>
      </c>
      <c r="W123" s="81"/>
      <c r="X123" s="292"/>
      <c r="Y123" s="314"/>
      <c r="Z123" s="315"/>
      <c r="AA123" s="316"/>
      <c r="AB123" s="317"/>
      <c r="AC123" s="7"/>
      <c r="AD123" s="348"/>
      <c r="AE123" s="7"/>
      <c r="AF123" s="17">
        <f ca="1">IF(B123="",0,IF(B123=B122,COUNTIF(B$9:B122,B123)+1,1))</f>
        <v>113</v>
      </c>
      <c r="AG123" s="17">
        <f t="shared" ca="1" si="6"/>
        <v>0</v>
      </c>
      <c r="AH123" s="364" t="str">
        <f t="shared" si="7"/>
        <v/>
      </c>
    </row>
    <row r="124" spans="1:34" ht="16.5" customHeight="1">
      <c r="A124" s="334" t="s">
        <v>400</v>
      </c>
      <c r="B124" s="65" t="str">
        <f t="shared" ca="1" si="5"/>
        <v>-1900</v>
      </c>
      <c r="C124" s="65" t="str">
        <f t="shared" ca="1" si="4"/>
        <v>-1900-114</v>
      </c>
      <c r="D124" s="340"/>
      <c r="E124" s="283"/>
      <c r="F124" s="7"/>
      <c r="G124" s="309"/>
      <c r="H124" s="310"/>
      <c r="I124" s="7"/>
      <c r="J124" s="297"/>
      <c r="K124" s="285"/>
      <c r="L124" s="301"/>
      <c r="M124" s="290"/>
      <c r="N124" s="291"/>
      <c r="O124" s="7"/>
      <c r="P124" s="307"/>
      <c r="Q124" s="308" t="str">
        <f ca="1">IF(M$1021=1,"",IF(P124="","",VLOOKUP(P124,Tabelle!$B$5:$F$7,5,FALSE)))</f>
        <v/>
      </c>
      <c r="R124" s="311" t="str">
        <f ca="1">IF(M$1021=1,"",IF(P124="","",VLOOKUP(P124,Tabelle!$B$5:$G$7,6,FALSE)))</f>
        <v/>
      </c>
      <c r="S124" s="7"/>
      <c r="T124" s="312"/>
      <c r="U124" s="7"/>
      <c r="V124" s="313">
        <f ca="1">IF(AND(D124&lt;&gt;"",B124&lt;&gt;B123),(SUMIF(B$9:B$1008,B124,M$9:M$1008)-SUMIF(B$9:B$1008,B124,N$9:N$1008))+(SUMIF('Sezione INPS'!B$9:B$1008,B124,'Sezione INPS'!N$9:N$1008)-SUMIF('Sezione INPS'!B$9:B$1008,B124,'Sezione INPS'!O$9:O$1008))+(SUMIF('Sezione REGIONI'!B$9:B$1008,B124,'Sezione REGIONI'!K$9:K$1008)-SUMIF('Sezione REGIONI'!B$9:B$1008,B124,'Sezione REGIONI'!L$9:L$1008))+(SUMIF('Sezione IMU e trib. locali'!B$9:B$1008,B124,'Sezione IMU e trib. locali'!M$9:M$1008)-SUMIF('Sezione IMU e trib. locali'!B$9:B$1008,B124,'Sezione IMU e trib. locali'!N$9:N$1008))+(SUMIF('Sezione INAIL'!B$9:B$508,B124,'Sezione INAIL'!L$9:L$508)-SUMIF('Sezione INAIL'!B$9:B$508,B124,'Sezione INAIL'!M$9:M$508))+(SUMIF('Sezione Altri Enti Prev.li'!B$9:B$508,B124,'Sezione Altri Enti Prev.li'!P$9:P$508)-SUMIF('Sezione Altri Enti Prev.li'!B$9:B$508,B124,'Sezione Altri Enti Prev.li'!Q$9:Q$508)),0)</f>
        <v>0</v>
      </c>
      <c r="W124" s="81"/>
      <c r="X124" s="292"/>
      <c r="Y124" s="314"/>
      <c r="Z124" s="315"/>
      <c r="AA124" s="316"/>
      <c r="AB124" s="317"/>
      <c r="AC124" s="7"/>
      <c r="AD124" s="348"/>
      <c r="AE124" s="7"/>
      <c r="AF124" s="17">
        <f ca="1">IF(B124="",0,IF(B124=B123,COUNTIF(B$9:B123,B124)+1,1))</f>
        <v>114</v>
      </c>
      <c r="AG124" s="17">
        <f t="shared" ca="1" si="6"/>
        <v>0</v>
      </c>
      <c r="AH124" s="364" t="str">
        <f t="shared" si="7"/>
        <v/>
      </c>
    </row>
    <row r="125" spans="1:34" ht="16.5" customHeight="1">
      <c r="A125" s="334" t="s">
        <v>401</v>
      </c>
      <c r="B125" s="65" t="str">
        <f t="shared" ca="1" si="5"/>
        <v>-1900</v>
      </c>
      <c r="C125" s="65" t="str">
        <f t="shared" ca="1" si="4"/>
        <v>-1900-115</v>
      </c>
      <c r="D125" s="340"/>
      <c r="E125" s="283"/>
      <c r="F125" s="7"/>
      <c r="G125" s="309"/>
      <c r="H125" s="310"/>
      <c r="I125" s="7"/>
      <c r="J125" s="297"/>
      <c r="K125" s="285"/>
      <c r="L125" s="301"/>
      <c r="M125" s="290"/>
      <c r="N125" s="291"/>
      <c r="O125" s="7"/>
      <c r="P125" s="307"/>
      <c r="Q125" s="308" t="str">
        <f ca="1">IF(M$1021=1,"",IF(P125="","",VLOOKUP(P125,Tabelle!$B$5:$F$7,5,FALSE)))</f>
        <v/>
      </c>
      <c r="R125" s="311" t="str">
        <f ca="1">IF(M$1021=1,"",IF(P125="","",VLOOKUP(P125,Tabelle!$B$5:$G$7,6,FALSE)))</f>
        <v/>
      </c>
      <c r="S125" s="7"/>
      <c r="T125" s="312"/>
      <c r="U125" s="7"/>
      <c r="V125" s="313">
        <f ca="1">IF(AND(D125&lt;&gt;"",B125&lt;&gt;B124),(SUMIF(B$9:B$1008,B125,M$9:M$1008)-SUMIF(B$9:B$1008,B125,N$9:N$1008))+(SUMIF('Sezione INPS'!B$9:B$1008,B125,'Sezione INPS'!N$9:N$1008)-SUMIF('Sezione INPS'!B$9:B$1008,B125,'Sezione INPS'!O$9:O$1008))+(SUMIF('Sezione REGIONI'!B$9:B$1008,B125,'Sezione REGIONI'!K$9:K$1008)-SUMIF('Sezione REGIONI'!B$9:B$1008,B125,'Sezione REGIONI'!L$9:L$1008))+(SUMIF('Sezione IMU e trib. locali'!B$9:B$1008,B125,'Sezione IMU e trib. locali'!M$9:M$1008)-SUMIF('Sezione IMU e trib. locali'!B$9:B$1008,B125,'Sezione IMU e trib. locali'!N$9:N$1008))+(SUMIF('Sezione INAIL'!B$9:B$508,B125,'Sezione INAIL'!L$9:L$508)-SUMIF('Sezione INAIL'!B$9:B$508,B125,'Sezione INAIL'!M$9:M$508))+(SUMIF('Sezione Altri Enti Prev.li'!B$9:B$508,B125,'Sezione Altri Enti Prev.li'!P$9:P$508)-SUMIF('Sezione Altri Enti Prev.li'!B$9:B$508,B125,'Sezione Altri Enti Prev.li'!Q$9:Q$508)),0)</f>
        <v>0</v>
      </c>
      <c r="W125" s="81"/>
      <c r="X125" s="292"/>
      <c r="Y125" s="314"/>
      <c r="Z125" s="315"/>
      <c r="AA125" s="316"/>
      <c r="AB125" s="317"/>
      <c r="AC125" s="7"/>
      <c r="AD125" s="348"/>
      <c r="AE125" s="7"/>
      <c r="AF125" s="17">
        <f ca="1">IF(B125="",0,IF(B125=B124,COUNTIF(B$9:B124,B125)+1,1))</f>
        <v>115</v>
      </c>
      <c r="AG125" s="17">
        <f t="shared" ca="1" si="6"/>
        <v>0</v>
      </c>
      <c r="AH125" s="364" t="str">
        <f t="shared" si="7"/>
        <v/>
      </c>
    </row>
    <row r="126" spans="1:34" ht="16.5" customHeight="1">
      <c r="A126" s="334" t="s">
        <v>402</v>
      </c>
      <c r="B126" s="65" t="str">
        <f t="shared" ca="1" si="5"/>
        <v>-1900</v>
      </c>
      <c r="C126" s="65" t="str">
        <f t="shared" ca="1" si="4"/>
        <v>-1900-116</v>
      </c>
      <c r="D126" s="340"/>
      <c r="E126" s="283"/>
      <c r="F126" s="7"/>
      <c r="G126" s="309"/>
      <c r="H126" s="310"/>
      <c r="I126" s="7"/>
      <c r="J126" s="297"/>
      <c r="K126" s="285"/>
      <c r="L126" s="301"/>
      <c r="M126" s="290"/>
      <c r="N126" s="291"/>
      <c r="O126" s="7"/>
      <c r="P126" s="307"/>
      <c r="Q126" s="308" t="str">
        <f ca="1">IF(M$1021=1,"",IF(P126="","",VLOOKUP(P126,Tabelle!$B$5:$F$7,5,FALSE)))</f>
        <v/>
      </c>
      <c r="R126" s="311" t="str">
        <f ca="1">IF(M$1021=1,"",IF(P126="","",VLOOKUP(P126,Tabelle!$B$5:$G$7,6,FALSE)))</f>
        <v/>
      </c>
      <c r="S126" s="7"/>
      <c r="T126" s="312"/>
      <c r="U126" s="7"/>
      <c r="V126" s="313">
        <f ca="1">IF(AND(D126&lt;&gt;"",B126&lt;&gt;B125),(SUMIF(B$9:B$1008,B126,M$9:M$1008)-SUMIF(B$9:B$1008,B126,N$9:N$1008))+(SUMIF('Sezione INPS'!B$9:B$1008,B126,'Sezione INPS'!N$9:N$1008)-SUMIF('Sezione INPS'!B$9:B$1008,B126,'Sezione INPS'!O$9:O$1008))+(SUMIF('Sezione REGIONI'!B$9:B$1008,B126,'Sezione REGIONI'!K$9:K$1008)-SUMIF('Sezione REGIONI'!B$9:B$1008,B126,'Sezione REGIONI'!L$9:L$1008))+(SUMIF('Sezione IMU e trib. locali'!B$9:B$1008,B126,'Sezione IMU e trib. locali'!M$9:M$1008)-SUMIF('Sezione IMU e trib. locali'!B$9:B$1008,B126,'Sezione IMU e trib. locali'!N$9:N$1008))+(SUMIF('Sezione INAIL'!B$9:B$508,B126,'Sezione INAIL'!L$9:L$508)-SUMIF('Sezione INAIL'!B$9:B$508,B126,'Sezione INAIL'!M$9:M$508))+(SUMIF('Sezione Altri Enti Prev.li'!B$9:B$508,B126,'Sezione Altri Enti Prev.li'!P$9:P$508)-SUMIF('Sezione Altri Enti Prev.li'!B$9:B$508,B126,'Sezione Altri Enti Prev.li'!Q$9:Q$508)),0)</f>
        <v>0</v>
      </c>
      <c r="W126" s="81"/>
      <c r="X126" s="292"/>
      <c r="Y126" s="314"/>
      <c r="Z126" s="315"/>
      <c r="AA126" s="316"/>
      <c r="AB126" s="317"/>
      <c r="AC126" s="7"/>
      <c r="AD126" s="348"/>
      <c r="AE126" s="7"/>
      <c r="AF126" s="17">
        <f ca="1">IF(B126="",0,IF(B126=B125,COUNTIF(B$9:B125,B126)+1,1))</f>
        <v>116</v>
      </c>
      <c r="AG126" s="17">
        <f t="shared" ca="1" si="6"/>
        <v>0</v>
      </c>
      <c r="AH126" s="364" t="str">
        <f t="shared" si="7"/>
        <v/>
      </c>
    </row>
    <row r="127" spans="1:34" ht="16.5" customHeight="1">
      <c r="A127" s="334" t="s">
        <v>403</v>
      </c>
      <c r="B127" s="65" t="str">
        <f t="shared" ca="1" si="5"/>
        <v>-1900</v>
      </c>
      <c r="C127" s="65" t="str">
        <f t="shared" ca="1" si="4"/>
        <v>-1900-117</v>
      </c>
      <c r="D127" s="340"/>
      <c r="E127" s="283"/>
      <c r="F127" s="7"/>
      <c r="G127" s="309"/>
      <c r="H127" s="310"/>
      <c r="I127" s="7"/>
      <c r="J127" s="297"/>
      <c r="K127" s="285"/>
      <c r="L127" s="301"/>
      <c r="M127" s="290"/>
      <c r="N127" s="291"/>
      <c r="O127" s="7"/>
      <c r="P127" s="307"/>
      <c r="Q127" s="308" t="str">
        <f ca="1">IF(M$1021=1,"",IF(P127="","",VLOOKUP(P127,Tabelle!$B$5:$F$7,5,FALSE)))</f>
        <v/>
      </c>
      <c r="R127" s="311" t="str">
        <f ca="1">IF(M$1021=1,"",IF(P127="","",VLOOKUP(P127,Tabelle!$B$5:$G$7,6,FALSE)))</f>
        <v/>
      </c>
      <c r="S127" s="7"/>
      <c r="T127" s="312"/>
      <c r="U127" s="7"/>
      <c r="V127" s="313">
        <f ca="1">IF(AND(D127&lt;&gt;"",B127&lt;&gt;B126),(SUMIF(B$9:B$1008,B127,M$9:M$1008)-SUMIF(B$9:B$1008,B127,N$9:N$1008))+(SUMIF('Sezione INPS'!B$9:B$1008,B127,'Sezione INPS'!N$9:N$1008)-SUMIF('Sezione INPS'!B$9:B$1008,B127,'Sezione INPS'!O$9:O$1008))+(SUMIF('Sezione REGIONI'!B$9:B$1008,B127,'Sezione REGIONI'!K$9:K$1008)-SUMIF('Sezione REGIONI'!B$9:B$1008,B127,'Sezione REGIONI'!L$9:L$1008))+(SUMIF('Sezione IMU e trib. locali'!B$9:B$1008,B127,'Sezione IMU e trib. locali'!M$9:M$1008)-SUMIF('Sezione IMU e trib. locali'!B$9:B$1008,B127,'Sezione IMU e trib. locali'!N$9:N$1008))+(SUMIF('Sezione INAIL'!B$9:B$508,B127,'Sezione INAIL'!L$9:L$508)-SUMIF('Sezione INAIL'!B$9:B$508,B127,'Sezione INAIL'!M$9:M$508))+(SUMIF('Sezione Altri Enti Prev.li'!B$9:B$508,B127,'Sezione Altri Enti Prev.li'!P$9:P$508)-SUMIF('Sezione Altri Enti Prev.li'!B$9:B$508,B127,'Sezione Altri Enti Prev.li'!Q$9:Q$508)),0)</f>
        <v>0</v>
      </c>
      <c r="W127" s="81"/>
      <c r="X127" s="292"/>
      <c r="Y127" s="314"/>
      <c r="Z127" s="315"/>
      <c r="AA127" s="316"/>
      <c r="AB127" s="317"/>
      <c r="AC127" s="7"/>
      <c r="AD127" s="348"/>
      <c r="AE127" s="7"/>
      <c r="AF127" s="17">
        <f ca="1">IF(B127="",0,IF(B127=B126,COUNTIF(B$9:B126,B127)+1,1))</f>
        <v>117</v>
      </c>
      <c r="AG127" s="17">
        <f t="shared" ca="1" si="6"/>
        <v>0</v>
      </c>
      <c r="AH127" s="364" t="str">
        <f t="shared" si="7"/>
        <v/>
      </c>
    </row>
    <row r="128" spans="1:34" ht="16.5" customHeight="1">
      <c r="A128" s="334" t="s">
        <v>404</v>
      </c>
      <c r="B128" s="65" t="str">
        <f t="shared" ca="1" si="5"/>
        <v>-1900</v>
      </c>
      <c r="C128" s="65" t="str">
        <f t="shared" ca="1" si="4"/>
        <v>-1900-118</v>
      </c>
      <c r="D128" s="340"/>
      <c r="E128" s="283"/>
      <c r="F128" s="7"/>
      <c r="G128" s="309"/>
      <c r="H128" s="310"/>
      <c r="I128" s="7"/>
      <c r="J128" s="297"/>
      <c r="K128" s="285"/>
      <c r="L128" s="301"/>
      <c r="M128" s="290"/>
      <c r="N128" s="291"/>
      <c r="O128" s="7"/>
      <c r="P128" s="307"/>
      <c r="Q128" s="308" t="str">
        <f ca="1">IF(M$1021=1,"",IF(P128="","",VLOOKUP(P128,Tabelle!$B$5:$F$7,5,FALSE)))</f>
        <v/>
      </c>
      <c r="R128" s="311" t="str">
        <f ca="1">IF(M$1021=1,"",IF(P128="","",VLOOKUP(P128,Tabelle!$B$5:$G$7,6,FALSE)))</f>
        <v/>
      </c>
      <c r="S128" s="7"/>
      <c r="T128" s="312"/>
      <c r="U128" s="7"/>
      <c r="V128" s="313">
        <f ca="1">IF(AND(D128&lt;&gt;"",B128&lt;&gt;B127),(SUMIF(B$9:B$1008,B128,M$9:M$1008)-SUMIF(B$9:B$1008,B128,N$9:N$1008))+(SUMIF('Sezione INPS'!B$9:B$1008,B128,'Sezione INPS'!N$9:N$1008)-SUMIF('Sezione INPS'!B$9:B$1008,B128,'Sezione INPS'!O$9:O$1008))+(SUMIF('Sezione REGIONI'!B$9:B$1008,B128,'Sezione REGIONI'!K$9:K$1008)-SUMIF('Sezione REGIONI'!B$9:B$1008,B128,'Sezione REGIONI'!L$9:L$1008))+(SUMIF('Sezione IMU e trib. locali'!B$9:B$1008,B128,'Sezione IMU e trib. locali'!M$9:M$1008)-SUMIF('Sezione IMU e trib. locali'!B$9:B$1008,B128,'Sezione IMU e trib. locali'!N$9:N$1008))+(SUMIF('Sezione INAIL'!B$9:B$508,B128,'Sezione INAIL'!L$9:L$508)-SUMIF('Sezione INAIL'!B$9:B$508,B128,'Sezione INAIL'!M$9:M$508))+(SUMIF('Sezione Altri Enti Prev.li'!B$9:B$508,B128,'Sezione Altri Enti Prev.li'!P$9:P$508)-SUMIF('Sezione Altri Enti Prev.li'!B$9:B$508,B128,'Sezione Altri Enti Prev.li'!Q$9:Q$508)),0)</f>
        <v>0</v>
      </c>
      <c r="W128" s="81"/>
      <c r="X128" s="292"/>
      <c r="Y128" s="314"/>
      <c r="Z128" s="315"/>
      <c r="AA128" s="316"/>
      <c r="AB128" s="317"/>
      <c r="AC128" s="7"/>
      <c r="AD128" s="348"/>
      <c r="AE128" s="7"/>
      <c r="AF128" s="17">
        <f ca="1">IF(B128="",0,IF(B128=B127,COUNTIF(B$9:B127,B128)+1,1))</f>
        <v>118</v>
      </c>
      <c r="AG128" s="17">
        <f t="shared" ca="1" si="6"/>
        <v>0</v>
      </c>
      <c r="AH128" s="364" t="str">
        <f t="shared" si="7"/>
        <v/>
      </c>
    </row>
    <row r="129" spans="1:34" ht="16.5" customHeight="1">
      <c r="A129" s="334" t="s">
        <v>405</v>
      </c>
      <c r="B129" s="65" t="str">
        <f t="shared" ca="1" si="5"/>
        <v>-1900</v>
      </c>
      <c r="C129" s="65" t="str">
        <f t="shared" ca="1" si="4"/>
        <v>-1900-119</v>
      </c>
      <c r="D129" s="340"/>
      <c r="E129" s="283"/>
      <c r="F129" s="7"/>
      <c r="G129" s="309"/>
      <c r="H129" s="310"/>
      <c r="I129" s="7"/>
      <c r="J129" s="297"/>
      <c r="K129" s="285"/>
      <c r="L129" s="301"/>
      <c r="M129" s="290"/>
      <c r="N129" s="291"/>
      <c r="O129" s="7"/>
      <c r="P129" s="307"/>
      <c r="Q129" s="308" t="str">
        <f ca="1">IF(M$1021=1,"",IF(P129="","",VLOOKUP(P129,Tabelle!$B$5:$F$7,5,FALSE)))</f>
        <v/>
      </c>
      <c r="R129" s="311" t="str">
        <f ca="1">IF(M$1021=1,"",IF(P129="","",VLOOKUP(P129,Tabelle!$B$5:$G$7,6,FALSE)))</f>
        <v/>
      </c>
      <c r="S129" s="7"/>
      <c r="T129" s="312"/>
      <c r="U129" s="7"/>
      <c r="V129" s="313">
        <f ca="1">IF(AND(D129&lt;&gt;"",B129&lt;&gt;B128),(SUMIF(B$9:B$1008,B129,M$9:M$1008)-SUMIF(B$9:B$1008,B129,N$9:N$1008))+(SUMIF('Sezione INPS'!B$9:B$1008,B129,'Sezione INPS'!N$9:N$1008)-SUMIF('Sezione INPS'!B$9:B$1008,B129,'Sezione INPS'!O$9:O$1008))+(SUMIF('Sezione REGIONI'!B$9:B$1008,B129,'Sezione REGIONI'!K$9:K$1008)-SUMIF('Sezione REGIONI'!B$9:B$1008,B129,'Sezione REGIONI'!L$9:L$1008))+(SUMIF('Sezione IMU e trib. locali'!B$9:B$1008,B129,'Sezione IMU e trib. locali'!M$9:M$1008)-SUMIF('Sezione IMU e trib. locali'!B$9:B$1008,B129,'Sezione IMU e trib. locali'!N$9:N$1008))+(SUMIF('Sezione INAIL'!B$9:B$508,B129,'Sezione INAIL'!L$9:L$508)-SUMIF('Sezione INAIL'!B$9:B$508,B129,'Sezione INAIL'!M$9:M$508))+(SUMIF('Sezione Altri Enti Prev.li'!B$9:B$508,B129,'Sezione Altri Enti Prev.li'!P$9:P$508)-SUMIF('Sezione Altri Enti Prev.li'!B$9:B$508,B129,'Sezione Altri Enti Prev.li'!Q$9:Q$508)),0)</f>
        <v>0</v>
      </c>
      <c r="W129" s="81"/>
      <c r="X129" s="292"/>
      <c r="Y129" s="314"/>
      <c r="Z129" s="315"/>
      <c r="AA129" s="316"/>
      <c r="AB129" s="317"/>
      <c r="AC129" s="7"/>
      <c r="AD129" s="348"/>
      <c r="AE129" s="7"/>
      <c r="AF129" s="17">
        <f ca="1">IF(B129="",0,IF(B129=B128,COUNTIF(B$9:B128,B129)+1,1))</f>
        <v>119</v>
      </c>
      <c r="AG129" s="17">
        <f t="shared" ca="1" si="6"/>
        <v>0</v>
      </c>
      <c r="AH129" s="364" t="str">
        <f t="shared" si="7"/>
        <v/>
      </c>
    </row>
    <row r="130" spans="1:34" ht="16.5" customHeight="1">
      <c r="A130" s="334" t="s">
        <v>406</v>
      </c>
      <c r="B130" s="65" t="str">
        <f t="shared" ca="1" si="5"/>
        <v>-1900</v>
      </c>
      <c r="C130" s="65" t="str">
        <f t="shared" ca="1" si="4"/>
        <v>-1900-120</v>
      </c>
      <c r="D130" s="340"/>
      <c r="E130" s="283"/>
      <c r="F130" s="7"/>
      <c r="G130" s="309"/>
      <c r="H130" s="310"/>
      <c r="I130" s="7"/>
      <c r="J130" s="297"/>
      <c r="K130" s="285"/>
      <c r="L130" s="301"/>
      <c r="M130" s="290"/>
      <c r="N130" s="291"/>
      <c r="O130" s="7"/>
      <c r="P130" s="307"/>
      <c r="Q130" s="308" t="str">
        <f ca="1">IF(M$1021=1,"",IF(P130="","",VLOOKUP(P130,Tabelle!$B$5:$F$7,5,FALSE)))</f>
        <v/>
      </c>
      <c r="R130" s="311" t="str">
        <f ca="1">IF(M$1021=1,"",IF(P130="","",VLOOKUP(P130,Tabelle!$B$5:$G$7,6,FALSE)))</f>
        <v/>
      </c>
      <c r="S130" s="7"/>
      <c r="T130" s="312"/>
      <c r="U130" s="7"/>
      <c r="V130" s="313">
        <f ca="1">IF(AND(D130&lt;&gt;"",B130&lt;&gt;B129),(SUMIF(B$9:B$1008,B130,M$9:M$1008)-SUMIF(B$9:B$1008,B130,N$9:N$1008))+(SUMIF('Sezione INPS'!B$9:B$1008,B130,'Sezione INPS'!N$9:N$1008)-SUMIF('Sezione INPS'!B$9:B$1008,B130,'Sezione INPS'!O$9:O$1008))+(SUMIF('Sezione REGIONI'!B$9:B$1008,B130,'Sezione REGIONI'!K$9:K$1008)-SUMIF('Sezione REGIONI'!B$9:B$1008,B130,'Sezione REGIONI'!L$9:L$1008))+(SUMIF('Sezione IMU e trib. locali'!B$9:B$1008,B130,'Sezione IMU e trib. locali'!M$9:M$1008)-SUMIF('Sezione IMU e trib. locali'!B$9:B$1008,B130,'Sezione IMU e trib. locali'!N$9:N$1008))+(SUMIF('Sezione INAIL'!B$9:B$508,B130,'Sezione INAIL'!L$9:L$508)-SUMIF('Sezione INAIL'!B$9:B$508,B130,'Sezione INAIL'!M$9:M$508))+(SUMIF('Sezione Altri Enti Prev.li'!B$9:B$508,B130,'Sezione Altri Enti Prev.li'!P$9:P$508)-SUMIF('Sezione Altri Enti Prev.li'!B$9:B$508,B130,'Sezione Altri Enti Prev.li'!Q$9:Q$508)),0)</f>
        <v>0</v>
      </c>
      <c r="W130" s="81"/>
      <c r="X130" s="292"/>
      <c r="Y130" s="314"/>
      <c r="Z130" s="315"/>
      <c r="AA130" s="316"/>
      <c r="AB130" s="317"/>
      <c r="AC130" s="7"/>
      <c r="AD130" s="348"/>
      <c r="AE130" s="7"/>
      <c r="AF130" s="17">
        <f ca="1">IF(B130="",0,IF(B130=B129,COUNTIF(B$9:B129,B130)+1,1))</f>
        <v>120</v>
      </c>
      <c r="AG130" s="17">
        <f t="shared" ca="1" si="6"/>
        <v>0</v>
      </c>
      <c r="AH130" s="364" t="str">
        <f t="shared" si="7"/>
        <v/>
      </c>
    </row>
    <row r="131" spans="1:34" ht="16.5" customHeight="1">
      <c r="A131" s="334" t="s">
        <v>407</v>
      </c>
      <c r="B131" s="65" t="str">
        <f t="shared" ca="1" si="5"/>
        <v>-1900</v>
      </c>
      <c r="C131" s="65" t="str">
        <f t="shared" ca="1" si="4"/>
        <v>-1900-121</v>
      </c>
      <c r="D131" s="340"/>
      <c r="E131" s="283"/>
      <c r="F131" s="7"/>
      <c r="G131" s="309"/>
      <c r="H131" s="310"/>
      <c r="I131" s="7"/>
      <c r="J131" s="297"/>
      <c r="K131" s="285"/>
      <c r="L131" s="301"/>
      <c r="M131" s="290"/>
      <c r="N131" s="291"/>
      <c r="O131" s="7"/>
      <c r="P131" s="307"/>
      <c r="Q131" s="308" t="str">
        <f ca="1">IF(M$1021=1,"",IF(P131="","",VLOOKUP(P131,Tabelle!$B$5:$F$7,5,FALSE)))</f>
        <v/>
      </c>
      <c r="R131" s="311" t="str">
        <f ca="1">IF(M$1021=1,"",IF(P131="","",VLOOKUP(P131,Tabelle!$B$5:$G$7,6,FALSE)))</f>
        <v/>
      </c>
      <c r="S131" s="7"/>
      <c r="T131" s="312"/>
      <c r="U131" s="7"/>
      <c r="V131" s="313">
        <f ca="1">IF(AND(D131&lt;&gt;"",B131&lt;&gt;B130),(SUMIF(B$9:B$1008,B131,M$9:M$1008)-SUMIF(B$9:B$1008,B131,N$9:N$1008))+(SUMIF('Sezione INPS'!B$9:B$1008,B131,'Sezione INPS'!N$9:N$1008)-SUMIF('Sezione INPS'!B$9:B$1008,B131,'Sezione INPS'!O$9:O$1008))+(SUMIF('Sezione REGIONI'!B$9:B$1008,B131,'Sezione REGIONI'!K$9:K$1008)-SUMIF('Sezione REGIONI'!B$9:B$1008,B131,'Sezione REGIONI'!L$9:L$1008))+(SUMIF('Sezione IMU e trib. locali'!B$9:B$1008,B131,'Sezione IMU e trib. locali'!M$9:M$1008)-SUMIF('Sezione IMU e trib. locali'!B$9:B$1008,B131,'Sezione IMU e trib. locali'!N$9:N$1008))+(SUMIF('Sezione INAIL'!B$9:B$508,B131,'Sezione INAIL'!L$9:L$508)-SUMIF('Sezione INAIL'!B$9:B$508,B131,'Sezione INAIL'!M$9:M$508))+(SUMIF('Sezione Altri Enti Prev.li'!B$9:B$508,B131,'Sezione Altri Enti Prev.li'!P$9:P$508)-SUMIF('Sezione Altri Enti Prev.li'!B$9:B$508,B131,'Sezione Altri Enti Prev.li'!Q$9:Q$508)),0)</f>
        <v>0</v>
      </c>
      <c r="W131" s="81"/>
      <c r="X131" s="292"/>
      <c r="Y131" s="314"/>
      <c r="Z131" s="315"/>
      <c r="AA131" s="316"/>
      <c r="AB131" s="317"/>
      <c r="AC131" s="7"/>
      <c r="AD131" s="348"/>
      <c r="AE131" s="7"/>
      <c r="AF131" s="17">
        <f ca="1">IF(B131="",0,IF(B131=B130,COUNTIF(B$9:B130,B131)+1,1))</f>
        <v>121</v>
      </c>
      <c r="AG131" s="17">
        <f t="shared" ca="1" si="6"/>
        <v>0</v>
      </c>
      <c r="AH131" s="364" t="str">
        <f t="shared" si="7"/>
        <v/>
      </c>
    </row>
    <row r="132" spans="1:34" ht="16.5" customHeight="1">
      <c r="A132" s="334" t="s">
        <v>408</v>
      </c>
      <c r="B132" s="65" t="str">
        <f t="shared" ca="1" si="5"/>
        <v>-1900</v>
      </c>
      <c r="C132" s="65" t="str">
        <f t="shared" ca="1" si="4"/>
        <v>-1900-122</v>
      </c>
      <c r="D132" s="340"/>
      <c r="E132" s="283"/>
      <c r="F132" s="7"/>
      <c r="G132" s="309"/>
      <c r="H132" s="310"/>
      <c r="I132" s="7"/>
      <c r="J132" s="297"/>
      <c r="K132" s="285"/>
      <c r="L132" s="301"/>
      <c r="M132" s="290"/>
      <c r="N132" s="291"/>
      <c r="O132" s="7"/>
      <c r="P132" s="307"/>
      <c r="Q132" s="308" t="str">
        <f ca="1">IF(M$1021=1,"",IF(P132="","",VLOOKUP(P132,Tabelle!$B$5:$F$7,5,FALSE)))</f>
        <v/>
      </c>
      <c r="R132" s="311" t="str">
        <f ca="1">IF(M$1021=1,"",IF(P132="","",VLOOKUP(P132,Tabelle!$B$5:$G$7,6,FALSE)))</f>
        <v/>
      </c>
      <c r="S132" s="7"/>
      <c r="T132" s="312"/>
      <c r="U132" s="7"/>
      <c r="V132" s="313">
        <f ca="1">IF(AND(D132&lt;&gt;"",B132&lt;&gt;B131),(SUMIF(B$9:B$1008,B132,M$9:M$1008)-SUMIF(B$9:B$1008,B132,N$9:N$1008))+(SUMIF('Sezione INPS'!B$9:B$1008,B132,'Sezione INPS'!N$9:N$1008)-SUMIF('Sezione INPS'!B$9:B$1008,B132,'Sezione INPS'!O$9:O$1008))+(SUMIF('Sezione REGIONI'!B$9:B$1008,B132,'Sezione REGIONI'!K$9:K$1008)-SUMIF('Sezione REGIONI'!B$9:B$1008,B132,'Sezione REGIONI'!L$9:L$1008))+(SUMIF('Sezione IMU e trib. locali'!B$9:B$1008,B132,'Sezione IMU e trib. locali'!M$9:M$1008)-SUMIF('Sezione IMU e trib. locali'!B$9:B$1008,B132,'Sezione IMU e trib. locali'!N$9:N$1008))+(SUMIF('Sezione INAIL'!B$9:B$508,B132,'Sezione INAIL'!L$9:L$508)-SUMIF('Sezione INAIL'!B$9:B$508,B132,'Sezione INAIL'!M$9:M$508))+(SUMIF('Sezione Altri Enti Prev.li'!B$9:B$508,B132,'Sezione Altri Enti Prev.li'!P$9:P$508)-SUMIF('Sezione Altri Enti Prev.li'!B$9:B$508,B132,'Sezione Altri Enti Prev.li'!Q$9:Q$508)),0)</f>
        <v>0</v>
      </c>
      <c r="W132" s="81"/>
      <c r="X132" s="292"/>
      <c r="Y132" s="314"/>
      <c r="Z132" s="315"/>
      <c r="AA132" s="316"/>
      <c r="AB132" s="317"/>
      <c r="AC132" s="7"/>
      <c r="AD132" s="348"/>
      <c r="AE132" s="7"/>
      <c r="AF132" s="17">
        <f ca="1">IF(B132="",0,IF(B132=B131,COUNTIF(B$9:B131,B132)+1,1))</f>
        <v>122</v>
      </c>
      <c r="AG132" s="17">
        <f t="shared" ca="1" si="6"/>
        <v>0</v>
      </c>
      <c r="AH132" s="364" t="str">
        <f t="shared" si="7"/>
        <v/>
      </c>
    </row>
    <row r="133" spans="1:34" ht="16.5" customHeight="1">
      <c r="A133" s="334" t="s">
        <v>409</v>
      </c>
      <c r="B133" s="65" t="str">
        <f t="shared" ca="1" si="5"/>
        <v>-1900</v>
      </c>
      <c r="C133" s="65" t="str">
        <f t="shared" ca="1" si="4"/>
        <v>-1900-123</v>
      </c>
      <c r="D133" s="340"/>
      <c r="E133" s="283"/>
      <c r="F133" s="7"/>
      <c r="G133" s="309"/>
      <c r="H133" s="310"/>
      <c r="I133" s="7"/>
      <c r="J133" s="297"/>
      <c r="K133" s="285"/>
      <c r="L133" s="301"/>
      <c r="M133" s="290"/>
      <c r="N133" s="291"/>
      <c r="O133" s="7"/>
      <c r="P133" s="307"/>
      <c r="Q133" s="308" t="str">
        <f ca="1">IF(M$1021=1,"",IF(P133="","",VLOOKUP(P133,Tabelle!$B$5:$F$7,5,FALSE)))</f>
        <v/>
      </c>
      <c r="R133" s="311" t="str">
        <f ca="1">IF(M$1021=1,"",IF(P133="","",VLOOKUP(P133,Tabelle!$B$5:$G$7,6,FALSE)))</f>
        <v/>
      </c>
      <c r="S133" s="7"/>
      <c r="T133" s="312"/>
      <c r="U133" s="7"/>
      <c r="V133" s="313">
        <f ca="1">IF(AND(D133&lt;&gt;"",B133&lt;&gt;B132),(SUMIF(B$9:B$1008,B133,M$9:M$1008)-SUMIF(B$9:B$1008,B133,N$9:N$1008))+(SUMIF('Sezione INPS'!B$9:B$1008,B133,'Sezione INPS'!N$9:N$1008)-SUMIF('Sezione INPS'!B$9:B$1008,B133,'Sezione INPS'!O$9:O$1008))+(SUMIF('Sezione REGIONI'!B$9:B$1008,B133,'Sezione REGIONI'!K$9:K$1008)-SUMIF('Sezione REGIONI'!B$9:B$1008,B133,'Sezione REGIONI'!L$9:L$1008))+(SUMIF('Sezione IMU e trib. locali'!B$9:B$1008,B133,'Sezione IMU e trib. locali'!M$9:M$1008)-SUMIF('Sezione IMU e trib. locali'!B$9:B$1008,B133,'Sezione IMU e trib. locali'!N$9:N$1008))+(SUMIF('Sezione INAIL'!B$9:B$508,B133,'Sezione INAIL'!L$9:L$508)-SUMIF('Sezione INAIL'!B$9:B$508,B133,'Sezione INAIL'!M$9:M$508))+(SUMIF('Sezione Altri Enti Prev.li'!B$9:B$508,B133,'Sezione Altri Enti Prev.li'!P$9:P$508)-SUMIF('Sezione Altri Enti Prev.li'!B$9:B$508,B133,'Sezione Altri Enti Prev.li'!Q$9:Q$508)),0)</f>
        <v>0</v>
      </c>
      <c r="W133" s="81"/>
      <c r="X133" s="292"/>
      <c r="Y133" s="314"/>
      <c r="Z133" s="315"/>
      <c r="AA133" s="316"/>
      <c r="AB133" s="317"/>
      <c r="AC133" s="7"/>
      <c r="AD133" s="348"/>
      <c r="AE133" s="7"/>
      <c r="AF133" s="17">
        <f ca="1">IF(B133="",0,IF(B133=B132,COUNTIF(B$9:B132,B133)+1,1))</f>
        <v>123</v>
      </c>
      <c r="AG133" s="17">
        <f t="shared" ca="1" si="6"/>
        <v>0</v>
      </c>
      <c r="AH133" s="364" t="str">
        <f t="shared" si="7"/>
        <v/>
      </c>
    </row>
    <row r="134" spans="1:34" ht="16.5" customHeight="1">
      <c r="A134" s="334" t="s">
        <v>410</v>
      </c>
      <c r="B134" s="65" t="str">
        <f t="shared" ca="1" si="5"/>
        <v>-1900</v>
      </c>
      <c r="C134" s="65" t="str">
        <f t="shared" ca="1" si="4"/>
        <v>-1900-124</v>
      </c>
      <c r="D134" s="340"/>
      <c r="E134" s="283"/>
      <c r="F134" s="7"/>
      <c r="G134" s="309"/>
      <c r="H134" s="310"/>
      <c r="I134" s="7"/>
      <c r="J134" s="297"/>
      <c r="K134" s="285"/>
      <c r="L134" s="301"/>
      <c r="M134" s="290"/>
      <c r="N134" s="291"/>
      <c r="O134" s="7"/>
      <c r="P134" s="307"/>
      <c r="Q134" s="308" t="str">
        <f ca="1">IF(M$1021=1,"",IF(P134="","",VLOOKUP(P134,Tabelle!$B$5:$F$7,5,FALSE)))</f>
        <v/>
      </c>
      <c r="R134" s="311" t="str">
        <f ca="1">IF(M$1021=1,"",IF(P134="","",VLOOKUP(P134,Tabelle!$B$5:$G$7,6,FALSE)))</f>
        <v/>
      </c>
      <c r="S134" s="7"/>
      <c r="T134" s="312"/>
      <c r="U134" s="7"/>
      <c r="V134" s="313">
        <f ca="1">IF(AND(D134&lt;&gt;"",B134&lt;&gt;B133),(SUMIF(B$9:B$1008,B134,M$9:M$1008)-SUMIF(B$9:B$1008,B134,N$9:N$1008))+(SUMIF('Sezione INPS'!B$9:B$1008,B134,'Sezione INPS'!N$9:N$1008)-SUMIF('Sezione INPS'!B$9:B$1008,B134,'Sezione INPS'!O$9:O$1008))+(SUMIF('Sezione REGIONI'!B$9:B$1008,B134,'Sezione REGIONI'!K$9:K$1008)-SUMIF('Sezione REGIONI'!B$9:B$1008,B134,'Sezione REGIONI'!L$9:L$1008))+(SUMIF('Sezione IMU e trib. locali'!B$9:B$1008,B134,'Sezione IMU e trib. locali'!M$9:M$1008)-SUMIF('Sezione IMU e trib. locali'!B$9:B$1008,B134,'Sezione IMU e trib. locali'!N$9:N$1008))+(SUMIF('Sezione INAIL'!B$9:B$508,B134,'Sezione INAIL'!L$9:L$508)-SUMIF('Sezione INAIL'!B$9:B$508,B134,'Sezione INAIL'!M$9:M$508))+(SUMIF('Sezione Altri Enti Prev.li'!B$9:B$508,B134,'Sezione Altri Enti Prev.li'!P$9:P$508)-SUMIF('Sezione Altri Enti Prev.li'!B$9:B$508,B134,'Sezione Altri Enti Prev.li'!Q$9:Q$508)),0)</f>
        <v>0</v>
      </c>
      <c r="W134" s="81"/>
      <c r="X134" s="292"/>
      <c r="Y134" s="314"/>
      <c r="Z134" s="315"/>
      <c r="AA134" s="316"/>
      <c r="AB134" s="317"/>
      <c r="AC134" s="7"/>
      <c r="AD134" s="348"/>
      <c r="AE134" s="7"/>
      <c r="AF134" s="17">
        <f ca="1">IF(B134="",0,IF(B134=B133,COUNTIF(B$9:B133,B134)+1,1))</f>
        <v>124</v>
      </c>
      <c r="AG134" s="17">
        <f t="shared" ca="1" si="6"/>
        <v>0</v>
      </c>
      <c r="AH134" s="364" t="str">
        <f t="shared" si="7"/>
        <v/>
      </c>
    </row>
    <row r="135" spans="1:34" ht="16.5" customHeight="1">
      <c r="A135" s="334" t="s">
        <v>411</v>
      </c>
      <c r="B135" s="65" t="str">
        <f t="shared" ca="1" si="5"/>
        <v>-1900</v>
      </c>
      <c r="C135" s="65" t="str">
        <f t="shared" ca="1" si="4"/>
        <v>-1900-125</v>
      </c>
      <c r="D135" s="340"/>
      <c r="E135" s="283"/>
      <c r="F135" s="7"/>
      <c r="G135" s="309"/>
      <c r="H135" s="310"/>
      <c r="I135" s="7"/>
      <c r="J135" s="297"/>
      <c r="K135" s="285"/>
      <c r="L135" s="301"/>
      <c r="M135" s="290"/>
      <c r="N135" s="291"/>
      <c r="O135" s="7"/>
      <c r="P135" s="307"/>
      <c r="Q135" s="308" t="str">
        <f ca="1">IF(M$1021=1,"",IF(P135="","",VLOOKUP(P135,Tabelle!$B$5:$F$7,5,FALSE)))</f>
        <v/>
      </c>
      <c r="R135" s="311" t="str">
        <f ca="1">IF(M$1021=1,"",IF(P135="","",VLOOKUP(P135,Tabelle!$B$5:$G$7,6,FALSE)))</f>
        <v/>
      </c>
      <c r="S135" s="7"/>
      <c r="T135" s="312"/>
      <c r="U135" s="7"/>
      <c r="V135" s="313">
        <f ca="1">IF(AND(D135&lt;&gt;"",B135&lt;&gt;B134),(SUMIF(B$9:B$1008,B135,M$9:M$1008)-SUMIF(B$9:B$1008,B135,N$9:N$1008))+(SUMIF('Sezione INPS'!B$9:B$1008,B135,'Sezione INPS'!N$9:N$1008)-SUMIF('Sezione INPS'!B$9:B$1008,B135,'Sezione INPS'!O$9:O$1008))+(SUMIF('Sezione REGIONI'!B$9:B$1008,B135,'Sezione REGIONI'!K$9:K$1008)-SUMIF('Sezione REGIONI'!B$9:B$1008,B135,'Sezione REGIONI'!L$9:L$1008))+(SUMIF('Sezione IMU e trib. locali'!B$9:B$1008,B135,'Sezione IMU e trib. locali'!M$9:M$1008)-SUMIF('Sezione IMU e trib. locali'!B$9:B$1008,B135,'Sezione IMU e trib. locali'!N$9:N$1008))+(SUMIF('Sezione INAIL'!B$9:B$508,B135,'Sezione INAIL'!L$9:L$508)-SUMIF('Sezione INAIL'!B$9:B$508,B135,'Sezione INAIL'!M$9:M$508))+(SUMIF('Sezione Altri Enti Prev.li'!B$9:B$508,B135,'Sezione Altri Enti Prev.li'!P$9:P$508)-SUMIF('Sezione Altri Enti Prev.li'!B$9:B$508,B135,'Sezione Altri Enti Prev.li'!Q$9:Q$508)),0)</f>
        <v>0</v>
      </c>
      <c r="W135" s="81"/>
      <c r="X135" s="292"/>
      <c r="Y135" s="314"/>
      <c r="Z135" s="315"/>
      <c r="AA135" s="316"/>
      <c r="AB135" s="317"/>
      <c r="AC135" s="7"/>
      <c r="AD135" s="348"/>
      <c r="AE135" s="7"/>
      <c r="AF135" s="17">
        <f ca="1">IF(B135="",0,IF(B135=B134,COUNTIF(B$9:B134,B135)+1,1))</f>
        <v>125</v>
      </c>
      <c r="AG135" s="17">
        <f t="shared" ca="1" si="6"/>
        <v>0</v>
      </c>
      <c r="AH135" s="364" t="str">
        <f t="shared" si="7"/>
        <v/>
      </c>
    </row>
    <row r="136" spans="1:34" ht="16.5" customHeight="1">
      <c r="A136" s="334" t="s">
        <v>412</v>
      </c>
      <c r="B136" s="65" t="str">
        <f t="shared" ca="1" si="5"/>
        <v>-1900</v>
      </c>
      <c r="C136" s="65" t="str">
        <f t="shared" ca="1" si="4"/>
        <v>-1900-126</v>
      </c>
      <c r="D136" s="340"/>
      <c r="E136" s="283"/>
      <c r="F136" s="7"/>
      <c r="G136" s="309"/>
      <c r="H136" s="310"/>
      <c r="I136" s="7"/>
      <c r="J136" s="297"/>
      <c r="K136" s="285"/>
      <c r="L136" s="301"/>
      <c r="M136" s="290"/>
      <c r="N136" s="291"/>
      <c r="O136" s="7"/>
      <c r="P136" s="307"/>
      <c r="Q136" s="308" t="str">
        <f ca="1">IF(M$1021=1,"",IF(P136="","",VLOOKUP(P136,Tabelle!$B$5:$F$7,5,FALSE)))</f>
        <v/>
      </c>
      <c r="R136" s="311" t="str">
        <f ca="1">IF(M$1021=1,"",IF(P136="","",VLOOKUP(P136,Tabelle!$B$5:$G$7,6,FALSE)))</f>
        <v/>
      </c>
      <c r="S136" s="7"/>
      <c r="T136" s="312"/>
      <c r="U136" s="7"/>
      <c r="V136" s="313">
        <f ca="1">IF(AND(D136&lt;&gt;"",B136&lt;&gt;B135),(SUMIF(B$9:B$1008,B136,M$9:M$1008)-SUMIF(B$9:B$1008,B136,N$9:N$1008))+(SUMIF('Sezione INPS'!B$9:B$1008,B136,'Sezione INPS'!N$9:N$1008)-SUMIF('Sezione INPS'!B$9:B$1008,B136,'Sezione INPS'!O$9:O$1008))+(SUMIF('Sezione REGIONI'!B$9:B$1008,B136,'Sezione REGIONI'!K$9:K$1008)-SUMIF('Sezione REGIONI'!B$9:B$1008,B136,'Sezione REGIONI'!L$9:L$1008))+(SUMIF('Sezione IMU e trib. locali'!B$9:B$1008,B136,'Sezione IMU e trib. locali'!M$9:M$1008)-SUMIF('Sezione IMU e trib. locali'!B$9:B$1008,B136,'Sezione IMU e trib. locali'!N$9:N$1008))+(SUMIF('Sezione INAIL'!B$9:B$508,B136,'Sezione INAIL'!L$9:L$508)-SUMIF('Sezione INAIL'!B$9:B$508,B136,'Sezione INAIL'!M$9:M$508))+(SUMIF('Sezione Altri Enti Prev.li'!B$9:B$508,B136,'Sezione Altri Enti Prev.li'!P$9:P$508)-SUMIF('Sezione Altri Enti Prev.li'!B$9:B$508,B136,'Sezione Altri Enti Prev.li'!Q$9:Q$508)),0)</f>
        <v>0</v>
      </c>
      <c r="W136" s="81"/>
      <c r="X136" s="292"/>
      <c r="Y136" s="314"/>
      <c r="Z136" s="315"/>
      <c r="AA136" s="316"/>
      <c r="AB136" s="317"/>
      <c r="AC136" s="7"/>
      <c r="AD136" s="348"/>
      <c r="AE136" s="7"/>
      <c r="AF136" s="17">
        <f ca="1">IF(B136="",0,IF(B136=B135,COUNTIF(B$9:B135,B136)+1,1))</f>
        <v>126</v>
      </c>
      <c r="AG136" s="17">
        <f t="shared" ca="1" si="6"/>
        <v>0</v>
      </c>
      <c r="AH136" s="364" t="str">
        <f t="shared" si="7"/>
        <v/>
      </c>
    </row>
    <row r="137" spans="1:34" ht="16.5" customHeight="1">
      <c r="A137" s="334" t="s">
        <v>413</v>
      </c>
      <c r="B137" s="65" t="str">
        <f t="shared" ca="1" si="5"/>
        <v>-1900</v>
      </c>
      <c r="C137" s="65" t="str">
        <f t="shared" ref="C137:C200" ca="1" si="8">IF(M$1021=1,0,B137&amp;"-"&amp;AF137)</f>
        <v>-1900-127</v>
      </c>
      <c r="D137" s="340"/>
      <c r="E137" s="283"/>
      <c r="F137" s="7"/>
      <c r="G137" s="309"/>
      <c r="H137" s="310"/>
      <c r="I137" s="7"/>
      <c r="J137" s="297"/>
      <c r="K137" s="285"/>
      <c r="L137" s="301"/>
      <c r="M137" s="290"/>
      <c r="N137" s="291"/>
      <c r="O137" s="7"/>
      <c r="P137" s="307"/>
      <c r="Q137" s="308" t="str">
        <f ca="1">IF(M$1021=1,"",IF(P137="","",VLOOKUP(P137,Tabelle!$B$5:$F$7,5,FALSE)))</f>
        <v/>
      </c>
      <c r="R137" s="311" t="str">
        <f ca="1">IF(M$1021=1,"",IF(P137="","",VLOOKUP(P137,Tabelle!$B$5:$G$7,6,FALSE)))</f>
        <v/>
      </c>
      <c r="S137" s="7"/>
      <c r="T137" s="312"/>
      <c r="U137" s="7"/>
      <c r="V137" s="313">
        <f ca="1">IF(AND(D137&lt;&gt;"",B137&lt;&gt;B136),(SUMIF(B$9:B$1008,B137,M$9:M$1008)-SUMIF(B$9:B$1008,B137,N$9:N$1008))+(SUMIF('Sezione INPS'!B$9:B$1008,B137,'Sezione INPS'!N$9:N$1008)-SUMIF('Sezione INPS'!B$9:B$1008,B137,'Sezione INPS'!O$9:O$1008))+(SUMIF('Sezione REGIONI'!B$9:B$1008,B137,'Sezione REGIONI'!K$9:K$1008)-SUMIF('Sezione REGIONI'!B$9:B$1008,B137,'Sezione REGIONI'!L$9:L$1008))+(SUMIF('Sezione IMU e trib. locali'!B$9:B$1008,B137,'Sezione IMU e trib. locali'!M$9:M$1008)-SUMIF('Sezione IMU e trib. locali'!B$9:B$1008,B137,'Sezione IMU e trib. locali'!N$9:N$1008))+(SUMIF('Sezione INAIL'!B$9:B$508,B137,'Sezione INAIL'!L$9:L$508)-SUMIF('Sezione INAIL'!B$9:B$508,B137,'Sezione INAIL'!M$9:M$508))+(SUMIF('Sezione Altri Enti Prev.li'!B$9:B$508,B137,'Sezione Altri Enti Prev.li'!P$9:P$508)-SUMIF('Sezione Altri Enti Prev.li'!B$9:B$508,B137,'Sezione Altri Enti Prev.li'!Q$9:Q$508)),0)</f>
        <v>0</v>
      </c>
      <c r="W137" s="81"/>
      <c r="X137" s="292"/>
      <c r="Y137" s="314"/>
      <c r="Z137" s="315"/>
      <c r="AA137" s="316"/>
      <c r="AB137" s="317"/>
      <c r="AC137" s="7"/>
      <c r="AD137" s="348"/>
      <c r="AE137" s="7"/>
      <c r="AF137" s="17">
        <f ca="1">IF(B137="",0,IF(B137=B136,COUNTIF(B$9:B136,B137)+1,1))</f>
        <v>127</v>
      </c>
      <c r="AG137" s="17">
        <f t="shared" ca="1" si="6"/>
        <v>0</v>
      </c>
      <c r="AH137" s="364" t="str">
        <f t="shared" si="7"/>
        <v/>
      </c>
    </row>
    <row r="138" spans="1:34" ht="16.5" customHeight="1">
      <c r="A138" s="334" t="s">
        <v>414</v>
      </c>
      <c r="B138" s="65" t="str">
        <f t="shared" ref="B138:B201" ca="1" si="9">IF(AH138=$AH$1015,0,IF(M$1021=1,0,D138&amp;"-"&amp;YEAR(E138)))</f>
        <v>-1900</v>
      </c>
      <c r="C138" s="65" t="str">
        <f t="shared" ca="1" si="8"/>
        <v>-1900-128</v>
      </c>
      <c r="D138" s="340"/>
      <c r="E138" s="283"/>
      <c r="F138" s="7"/>
      <c r="G138" s="309"/>
      <c r="H138" s="310"/>
      <c r="I138" s="7"/>
      <c r="J138" s="297"/>
      <c r="K138" s="285"/>
      <c r="L138" s="301"/>
      <c r="M138" s="290"/>
      <c r="N138" s="291"/>
      <c r="O138" s="7"/>
      <c r="P138" s="307"/>
      <c r="Q138" s="308" t="str">
        <f ca="1">IF(M$1021=1,"",IF(P138="","",VLOOKUP(P138,Tabelle!$B$5:$F$7,5,FALSE)))</f>
        <v/>
      </c>
      <c r="R138" s="311" t="str">
        <f ca="1">IF(M$1021=1,"",IF(P138="","",VLOOKUP(P138,Tabelle!$B$5:$G$7,6,FALSE)))</f>
        <v/>
      </c>
      <c r="S138" s="7"/>
      <c r="T138" s="312"/>
      <c r="U138" s="7"/>
      <c r="V138" s="313">
        <f ca="1">IF(AND(D138&lt;&gt;"",B138&lt;&gt;B137),(SUMIF(B$9:B$1008,B138,M$9:M$1008)-SUMIF(B$9:B$1008,B138,N$9:N$1008))+(SUMIF('Sezione INPS'!B$9:B$1008,B138,'Sezione INPS'!N$9:N$1008)-SUMIF('Sezione INPS'!B$9:B$1008,B138,'Sezione INPS'!O$9:O$1008))+(SUMIF('Sezione REGIONI'!B$9:B$1008,B138,'Sezione REGIONI'!K$9:K$1008)-SUMIF('Sezione REGIONI'!B$9:B$1008,B138,'Sezione REGIONI'!L$9:L$1008))+(SUMIF('Sezione IMU e trib. locali'!B$9:B$1008,B138,'Sezione IMU e trib. locali'!M$9:M$1008)-SUMIF('Sezione IMU e trib. locali'!B$9:B$1008,B138,'Sezione IMU e trib. locali'!N$9:N$1008))+(SUMIF('Sezione INAIL'!B$9:B$508,B138,'Sezione INAIL'!L$9:L$508)-SUMIF('Sezione INAIL'!B$9:B$508,B138,'Sezione INAIL'!M$9:M$508))+(SUMIF('Sezione Altri Enti Prev.li'!B$9:B$508,B138,'Sezione Altri Enti Prev.li'!P$9:P$508)-SUMIF('Sezione Altri Enti Prev.li'!B$9:B$508,B138,'Sezione Altri Enti Prev.li'!Q$9:Q$508)),0)</f>
        <v>0</v>
      </c>
      <c r="W138" s="81"/>
      <c r="X138" s="292"/>
      <c r="Y138" s="314"/>
      <c r="Z138" s="315"/>
      <c r="AA138" s="316"/>
      <c r="AB138" s="317"/>
      <c r="AC138" s="7"/>
      <c r="AD138" s="348"/>
      <c r="AE138" s="7"/>
      <c r="AF138" s="17">
        <f ca="1">IF(B138="",0,IF(B138=B137,COUNTIF(B$9:B137,B138)+1,1))</f>
        <v>128</v>
      </c>
      <c r="AG138" s="17">
        <f t="shared" ref="AG138:AG201" ca="1" si="10">IF(OR(D138="",M$1021=1),0,IF(AF138=6,1,0))</f>
        <v>0</v>
      </c>
      <c r="AH138" s="364" t="str">
        <f t="shared" ref="AH138:AH201" si="11">IF(ISBLANK(D138),"",IF(OR(D138&lt;$L$1027,D138&gt;$L$1028),AH$1015,0))</f>
        <v/>
      </c>
    </row>
    <row r="139" spans="1:34" ht="16.5" customHeight="1">
      <c r="A139" s="334" t="s">
        <v>415</v>
      </c>
      <c r="B139" s="65" t="str">
        <f t="shared" ca="1" si="9"/>
        <v>-1900</v>
      </c>
      <c r="C139" s="65" t="str">
        <f t="shared" ca="1" si="8"/>
        <v>-1900-129</v>
      </c>
      <c r="D139" s="340"/>
      <c r="E139" s="283"/>
      <c r="F139" s="7"/>
      <c r="G139" s="309"/>
      <c r="H139" s="310"/>
      <c r="I139" s="7"/>
      <c r="J139" s="297"/>
      <c r="K139" s="285"/>
      <c r="L139" s="301"/>
      <c r="M139" s="290"/>
      <c r="N139" s="291"/>
      <c r="O139" s="7"/>
      <c r="P139" s="307"/>
      <c r="Q139" s="308" t="str">
        <f ca="1">IF(M$1021=1,"",IF(P139="","",VLOOKUP(P139,Tabelle!$B$5:$F$7,5,FALSE)))</f>
        <v/>
      </c>
      <c r="R139" s="311" t="str">
        <f ca="1">IF(M$1021=1,"",IF(P139="","",VLOOKUP(P139,Tabelle!$B$5:$G$7,6,FALSE)))</f>
        <v/>
      </c>
      <c r="S139" s="7"/>
      <c r="T139" s="312"/>
      <c r="U139" s="7"/>
      <c r="V139" s="313">
        <f ca="1">IF(AND(D139&lt;&gt;"",B139&lt;&gt;B138),(SUMIF(B$9:B$1008,B139,M$9:M$1008)-SUMIF(B$9:B$1008,B139,N$9:N$1008))+(SUMIF('Sezione INPS'!B$9:B$1008,B139,'Sezione INPS'!N$9:N$1008)-SUMIF('Sezione INPS'!B$9:B$1008,B139,'Sezione INPS'!O$9:O$1008))+(SUMIF('Sezione REGIONI'!B$9:B$1008,B139,'Sezione REGIONI'!K$9:K$1008)-SUMIF('Sezione REGIONI'!B$9:B$1008,B139,'Sezione REGIONI'!L$9:L$1008))+(SUMIF('Sezione IMU e trib. locali'!B$9:B$1008,B139,'Sezione IMU e trib. locali'!M$9:M$1008)-SUMIF('Sezione IMU e trib. locali'!B$9:B$1008,B139,'Sezione IMU e trib. locali'!N$9:N$1008))+(SUMIF('Sezione INAIL'!B$9:B$508,B139,'Sezione INAIL'!L$9:L$508)-SUMIF('Sezione INAIL'!B$9:B$508,B139,'Sezione INAIL'!M$9:M$508))+(SUMIF('Sezione Altri Enti Prev.li'!B$9:B$508,B139,'Sezione Altri Enti Prev.li'!P$9:P$508)-SUMIF('Sezione Altri Enti Prev.li'!B$9:B$508,B139,'Sezione Altri Enti Prev.li'!Q$9:Q$508)),0)</f>
        <v>0</v>
      </c>
      <c r="W139" s="81"/>
      <c r="X139" s="292"/>
      <c r="Y139" s="314"/>
      <c r="Z139" s="315"/>
      <c r="AA139" s="316"/>
      <c r="AB139" s="317"/>
      <c r="AC139" s="7"/>
      <c r="AD139" s="348"/>
      <c r="AE139" s="7"/>
      <c r="AF139" s="17">
        <f ca="1">IF(B139="",0,IF(B139=B138,COUNTIF(B$9:B138,B139)+1,1))</f>
        <v>129</v>
      </c>
      <c r="AG139" s="17">
        <f t="shared" ca="1" si="10"/>
        <v>0</v>
      </c>
      <c r="AH139" s="364" t="str">
        <f t="shared" si="11"/>
        <v/>
      </c>
    </row>
    <row r="140" spans="1:34" ht="16.5" customHeight="1">
      <c r="A140" s="334" t="s">
        <v>416</v>
      </c>
      <c r="B140" s="65" t="str">
        <f t="shared" ca="1" si="9"/>
        <v>-1900</v>
      </c>
      <c r="C140" s="65" t="str">
        <f t="shared" ca="1" si="8"/>
        <v>-1900-130</v>
      </c>
      <c r="D140" s="340"/>
      <c r="E140" s="283"/>
      <c r="F140" s="7"/>
      <c r="G140" s="309"/>
      <c r="H140" s="310"/>
      <c r="I140" s="7"/>
      <c r="J140" s="297"/>
      <c r="K140" s="285"/>
      <c r="L140" s="301"/>
      <c r="M140" s="290"/>
      <c r="N140" s="291"/>
      <c r="O140" s="7"/>
      <c r="P140" s="307"/>
      <c r="Q140" s="308" t="str">
        <f ca="1">IF(M$1021=1,"",IF(P140="","",VLOOKUP(P140,Tabelle!$B$5:$F$7,5,FALSE)))</f>
        <v/>
      </c>
      <c r="R140" s="311" t="str">
        <f ca="1">IF(M$1021=1,"",IF(P140="","",VLOOKUP(P140,Tabelle!$B$5:$G$7,6,FALSE)))</f>
        <v/>
      </c>
      <c r="S140" s="7"/>
      <c r="T140" s="312"/>
      <c r="U140" s="7"/>
      <c r="V140" s="313">
        <f ca="1">IF(AND(D140&lt;&gt;"",B140&lt;&gt;B139),(SUMIF(B$9:B$1008,B140,M$9:M$1008)-SUMIF(B$9:B$1008,B140,N$9:N$1008))+(SUMIF('Sezione INPS'!B$9:B$1008,B140,'Sezione INPS'!N$9:N$1008)-SUMIF('Sezione INPS'!B$9:B$1008,B140,'Sezione INPS'!O$9:O$1008))+(SUMIF('Sezione REGIONI'!B$9:B$1008,B140,'Sezione REGIONI'!K$9:K$1008)-SUMIF('Sezione REGIONI'!B$9:B$1008,B140,'Sezione REGIONI'!L$9:L$1008))+(SUMIF('Sezione IMU e trib. locali'!B$9:B$1008,B140,'Sezione IMU e trib. locali'!M$9:M$1008)-SUMIF('Sezione IMU e trib. locali'!B$9:B$1008,B140,'Sezione IMU e trib. locali'!N$9:N$1008))+(SUMIF('Sezione INAIL'!B$9:B$508,B140,'Sezione INAIL'!L$9:L$508)-SUMIF('Sezione INAIL'!B$9:B$508,B140,'Sezione INAIL'!M$9:M$508))+(SUMIF('Sezione Altri Enti Prev.li'!B$9:B$508,B140,'Sezione Altri Enti Prev.li'!P$9:P$508)-SUMIF('Sezione Altri Enti Prev.li'!B$9:B$508,B140,'Sezione Altri Enti Prev.li'!Q$9:Q$508)),0)</f>
        <v>0</v>
      </c>
      <c r="W140" s="81"/>
      <c r="X140" s="292"/>
      <c r="Y140" s="314"/>
      <c r="Z140" s="315"/>
      <c r="AA140" s="316"/>
      <c r="AB140" s="317"/>
      <c r="AC140" s="7"/>
      <c r="AD140" s="348"/>
      <c r="AE140" s="7"/>
      <c r="AF140" s="17">
        <f ca="1">IF(B140="",0,IF(B140=B139,COUNTIF(B$9:B139,B140)+1,1))</f>
        <v>130</v>
      </c>
      <c r="AG140" s="17">
        <f t="shared" ca="1" si="10"/>
        <v>0</v>
      </c>
      <c r="AH140" s="364" t="str">
        <f t="shared" si="11"/>
        <v/>
      </c>
    </row>
    <row r="141" spans="1:34" ht="16.5" customHeight="1">
      <c r="A141" s="334" t="s">
        <v>417</v>
      </c>
      <c r="B141" s="65" t="str">
        <f t="shared" ca="1" si="9"/>
        <v>-1900</v>
      </c>
      <c r="C141" s="65" t="str">
        <f t="shared" ca="1" si="8"/>
        <v>-1900-131</v>
      </c>
      <c r="D141" s="340"/>
      <c r="E141" s="283"/>
      <c r="F141" s="7"/>
      <c r="G141" s="309"/>
      <c r="H141" s="310"/>
      <c r="I141" s="7"/>
      <c r="J141" s="297"/>
      <c r="K141" s="285"/>
      <c r="L141" s="301"/>
      <c r="M141" s="290"/>
      <c r="N141" s="291"/>
      <c r="O141" s="7"/>
      <c r="P141" s="307"/>
      <c r="Q141" s="308" t="str">
        <f ca="1">IF(M$1021=1,"",IF(P141="","",VLOOKUP(P141,Tabelle!$B$5:$F$7,5,FALSE)))</f>
        <v/>
      </c>
      <c r="R141" s="311" t="str">
        <f ca="1">IF(M$1021=1,"",IF(P141="","",VLOOKUP(P141,Tabelle!$B$5:$G$7,6,FALSE)))</f>
        <v/>
      </c>
      <c r="S141" s="7"/>
      <c r="T141" s="312"/>
      <c r="U141" s="7"/>
      <c r="V141" s="313">
        <f ca="1">IF(AND(D141&lt;&gt;"",B141&lt;&gt;B140),(SUMIF(B$9:B$1008,B141,M$9:M$1008)-SUMIF(B$9:B$1008,B141,N$9:N$1008))+(SUMIF('Sezione INPS'!B$9:B$1008,B141,'Sezione INPS'!N$9:N$1008)-SUMIF('Sezione INPS'!B$9:B$1008,B141,'Sezione INPS'!O$9:O$1008))+(SUMIF('Sezione REGIONI'!B$9:B$1008,B141,'Sezione REGIONI'!K$9:K$1008)-SUMIF('Sezione REGIONI'!B$9:B$1008,B141,'Sezione REGIONI'!L$9:L$1008))+(SUMIF('Sezione IMU e trib. locali'!B$9:B$1008,B141,'Sezione IMU e trib. locali'!M$9:M$1008)-SUMIF('Sezione IMU e trib. locali'!B$9:B$1008,B141,'Sezione IMU e trib. locali'!N$9:N$1008))+(SUMIF('Sezione INAIL'!B$9:B$508,B141,'Sezione INAIL'!L$9:L$508)-SUMIF('Sezione INAIL'!B$9:B$508,B141,'Sezione INAIL'!M$9:M$508))+(SUMIF('Sezione Altri Enti Prev.li'!B$9:B$508,B141,'Sezione Altri Enti Prev.li'!P$9:P$508)-SUMIF('Sezione Altri Enti Prev.li'!B$9:B$508,B141,'Sezione Altri Enti Prev.li'!Q$9:Q$508)),0)</f>
        <v>0</v>
      </c>
      <c r="W141" s="81"/>
      <c r="X141" s="292"/>
      <c r="Y141" s="314"/>
      <c r="Z141" s="315"/>
      <c r="AA141" s="316"/>
      <c r="AB141" s="317"/>
      <c r="AC141" s="7"/>
      <c r="AD141" s="348"/>
      <c r="AE141" s="7"/>
      <c r="AF141" s="17">
        <f ca="1">IF(B141="",0,IF(B141=B140,COUNTIF(B$9:B140,B141)+1,1))</f>
        <v>131</v>
      </c>
      <c r="AG141" s="17">
        <f t="shared" ca="1" si="10"/>
        <v>0</v>
      </c>
      <c r="AH141" s="364" t="str">
        <f t="shared" si="11"/>
        <v/>
      </c>
    </row>
    <row r="142" spans="1:34" ht="16.5" customHeight="1">
      <c r="A142" s="334" t="s">
        <v>418</v>
      </c>
      <c r="B142" s="65" t="str">
        <f t="shared" ca="1" si="9"/>
        <v>-1900</v>
      </c>
      <c r="C142" s="65" t="str">
        <f t="shared" ca="1" si="8"/>
        <v>-1900-132</v>
      </c>
      <c r="D142" s="340"/>
      <c r="E142" s="283"/>
      <c r="F142" s="7"/>
      <c r="G142" s="309"/>
      <c r="H142" s="310"/>
      <c r="I142" s="7"/>
      <c r="J142" s="297"/>
      <c r="K142" s="285"/>
      <c r="L142" s="301"/>
      <c r="M142" s="290"/>
      <c r="N142" s="291"/>
      <c r="O142" s="7"/>
      <c r="P142" s="307"/>
      <c r="Q142" s="308" t="str">
        <f ca="1">IF(M$1021=1,"",IF(P142="","",VLOOKUP(P142,Tabelle!$B$5:$F$7,5,FALSE)))</f>
        <v/>
      </c>
      <c r="R142" s="311" t="str">
        <f ca="1">IF(M$1021=1,"",IF(P142="","",VLOOKUP(P142,Tabelle!$B$5:$G$7,6,FALSE)))</f>
        <v/>
      </c>
      <c r="S142" s="7"/>
      <c r="T142" s="312"/>
      <c r="U142" s="7"/>
      <c r="V142" s="313">
        <f ca="1">IF(AND(D142&lt;&gt;"",B142&lt;&gt;B141),(SUMIF(B$9:B$1008,B142,M$9:M$1008)-SUMIF(B$9:B$1008,B142,N$9:N$1008))+(SUMIF('Sezione INPS'!B$9:B$1008,B142,'Sezione INPS'!N$9:N$1008)-SUMIF('Sezione INPS'!B$9:B$1008,B142,'Sezione INPS'!O$9:O$1008))+(SUMIF('Sezione REGIONI'!B$9:B$1008,B142,'Sezione REGIONI'!K$9:K$1008)-SUMIF('Sezione REGIONI'!B$9:B$1008,B142,'Sezione REGIONI'!L$9:L$1008))+(SUMIF('Sezione IMU e trib. locali'!B$9:B$1008,B142,'Sezione IMU e trib. locali'!M$9:M$1008)-SUMIF('Sezione IMU e trib. locali'!B$9:B$1008,B142,'Sezione IMU e trib. locali'!N$9:N$1008))+(SUMIF('Sezione INAIL'!B$9:B$508,B142,'Sezione INAIL'!L$9:L$508)-SUMIF('Sezione INAIL'!B$9:B$508,B142,'Sezione INAIL'!M$9:M$508))+(SUMIF('Sezione Altri Enti Prev.li'!B$9:B$508,B142,'Sezione Altri Enti Prev.li'!P$9:P$508)-SUMIF('Sezione Altri Enti Prev.li'!B$9:B$508,B142,'Sezione Altri Enti Prev.li'!Q$9:Q$508)),0)</f>
        <v>0</v>
      </c>
      <c r="W142" s="81"/>
      <c r="X142" s="292"/>
      <c r="Y142" s="314"/>
      <c r="Z142" s="315"/>
      <c r="AA142" s="316"/>
      <c r="AB142" s="317"/>
      <c r="AC142" s="7"/>
      <c r="AD142" s="348"/>
      <c r="AE142" s="7"/>
      <c r="AF142" s="17">
        <f ca="1">IF(B142="",0,IF(B142=B141,COUNTIF(B$9:B141,B142)+1,1))</f>
        <v>132</v>
      </c>
      <c r="AG142" s="17">
        <f t="shared" ca="1" si="10"/>
        <v>0</v>
      </c>
      <c r="AH142" s="364" t="str">
        <f t="shared" si="11"/>
        <v/>
      </c>
    </row>
    <row r="143" spans="1:34" ht="16.5" customHeight="1">
      <c r="A143" s="334" t="s">
        <v>419</v>
      </c>
      <c r="B143" s="65" t="str">
        <f t="shared" ca="1" si="9"/>
        <v>-1900</v>
      </c>
      <c r="C143" s="65" t="str">
        <f t="shared" ca="1" si="8"/>
        <v>-1900-133</v>
      </c>
      <c r="D143" s="340"/>
      <c r="E143" s="283"/>
      <c r="F143" s="7"/>
      <c r="G143" s="309"/>
      <c r="H143" s="310"/>
      <c r="I143" s="7"/>
      <c r="J143" s="297"/>
      <c r="K143" s="285"/>
      <c r="L143" s="301"/>
      <c r="M143" s="290"/>
      <c r="N143" s="291"/>
      <c r="O143" s="7"/>
      <c r="P143" s="307"/>
      <c r="Q143" s="308" t="str">
        <f ca="1">IF(M$1021=1,"",IF(P143="","",VLOOKUP(P143,Tabelle!$B$5:$F$7,5,FALSE)))</f>
        <v/>
      </c>
      <c r="R143" s="311" t="str">
        <f ca="1">IF(M$1021=1,"",IF(P143="","",VLOOKUP(P143,Tabelle!$B$5:$G$7,6,FALSE)))</f>
        <v/>
      </c>
      <c r="S143" s="7"/>
      <c r="T143" s="312"/>
      <c r="U143" s="7"/>
      <c r="V143" s="313">
        <f ca="1">IF(AND(D143&lt;&gt;"",B143&lt;&gt;B142),(SUMIF(B$9:B$1008,B143,M$9:M$1008)-SUMIF(B$9:B$1008,B143,N$9:N$1008))+(SUMIF('Sezione INPS'!B$9:B$1008,B143,'Sezione INPS'!N$9:N$1008)-SUMIF('Sezione INPS'!B$9:B$1008,B143,'Sezione INPS'!O$9:O$1008))+(SUMIF('Sezione REGIONI'!B$9:B$1008,B143,'Sezione REGIONI'!K$9:K$1008)-SUMIF('Sezione REGIONI'!B$9:B$1008,B143,'Sezione REGIONI'!L$9:L$1008))+(SUMIF('Sezione IMU e trib. locali'!B$9:B$1008,B143,'Sezione IMU e trib. locali'!M$9:M$1008)-SUMIF('Sezione IMU e trib. locali'!B$9:B$1008,B143,'Sezione IMU e trib. locali'!N$9:N$1008))+(SUMIF('Sezione INAIL'!B$9:B$508,B143,'Sezione INAIL'!L$9:L$508)-SUMIF('Sezione INAIL'!B$9:B$508,B143,'Sezione INAIL'!M$9:M$508))+(SUMIF('Sezione Altri Enti Prev.li'!B$9:B$508,B143,'Sezione Altri Enti Prev.li'!P$9:P$508)-SUMIF('Sezione Altri Enti Prev.li'!B$9:B$508,B143,'Sezione Altri Enti Prev.li'!Q$9:Q$508)),0)</f>
        <v>0</v>
      </c>
      <c r="W143" s="81"/>
      <c r="X143" s="292"/>
      <c r="Y143" s="314"/>
      <c r="Z143" s="315"/>
      <c r="AA143" s="316"/>
      <c r="AB143" s="317"/>
      <c r="AC143" s="7"/>
      <c r="AD143" s="348"/>
      <c r="AE143" s="7"/>
      <c r="AF143" s="17">
        <f ca="1">IF(B143="",0,IF(B143=B142,COUNTIF(B$9:B142,B143)+1,1))</f>
        <v>133</v>
      </c>
      <c r="AG143" s="17">
        <f t="shared" ca="1" si="10"/>
        <v>0</v>
      </c>
      <c r="AH143" s="364" t="str">
        <f t="shared" si="11"/>
        <v/>
      </c>
    </row>
    <row r="144" spans="1:34" ht="16.5" customHeight="1">
      <c r="A144" s="334" t="s">
        <v>420</v>
      </c>
      <c r="B144" s="65" t="str">
        <f t="shared" ca="1" si="9"/>
        <v>-1900</v>
      </c>
      <c r="C144" s="65" t="str">
        <f t="shared" ca="1" si="8"/>
        <v>-1900-134</v>
      </c>
      <c r="D144" s="340"/>
      <c r="E144" s="283"/>
      <c r="F144" s="7"/>
      <c r="G144" s="309"/>
      <c r="H144" s="310"/>
      <c r="I144" s="7"/>
      <c r="J144" s="297"/>
      <c r="K144" s="285"/>
      <c r="L144" s="301"/>
      <c r="M144" s="290"/>
      <c r="N144" s="291"/>
      <c r="O144" s="7"/>
      <c r="P144" s="307"/>
      <c r="Q144" s="308" t="str">
        <f ca="1">IF(M$1021=1,"",IF(P144="","",VLOOKUP(P144,Tabelle!$B$5:$F$7,5,FALSE)))</f>
        <v/>
      </c>
      <c r="R144" s="311" t="str">
        <f ca="1">IF(M$1021=1,"",IF(P144="","",VLOOKUP(P144,Tabelle!$B$5:$G$7,6,FALSE)))</f>
        <v/>
      </c>
      <c r="S144" s="7"/>
      <c r="T144" s="312"/>
      <c r="U144" s="7"/>
      <c r="V144" s="313">
        <f ca="1">IF(AND(D144&lt;&gt;"",B144&lt;&gt;B143),(SUMIF(B$9:B$1008,B144,M$9:M$1008)-SUMIF(B$9:B$1008,B144,N$9:N$1008))+(SUMIF('Sezione INPS'!B$9:B$1008,B144,'Sezione INPS'!N$9:N$1008)-SUMIF('Sezione INPS'!B$9:B$1008,B144,'Sezione INPS'!O$9:O$1008))+(SUMIF('Sezione REGIONI'!B$9:B$1008,B144,'Sezione REGIONI'!K$9:K$1008)-SUMIF('Sezione REGIONI'!B$9:B$1008,B144,'Sezione REGIONI'!L$9:L$1008))+(SUMIF('Sezione IMU e trib. locali'!B$9:B$1008,B144,'Sezione IMU e trib. locali'!M$9:M$1008)-SUMIF('Sezione IMU e trib. locali'!B$9:B$1008,B144,'Sezione IMU e trib. locali'!N$9:N$1008))+(SUMIF('Sezione INAIL'!B$9:B$508,B144,'Sezione INAIL'!L$9:L$508)-SUMIF('Sezione INAIL'!B$9:B$508,B144,'Sezione INAIL'!M$9:M$508))+(SUMIF('Sezione Altri Enti Prev.li'!B$9:B$508,B144,'Sezione Altri Enti Prev.li'!P$9:P$508)-SUMIF('Sezione Altri Enti Prev.li'!B$9:B$508,B144,'Sezione Altri Enti Prev.li'!Q$9:Q$508)),0)</f>
        <v>0</v>
      </c>
      <c r="W144" s="81"/>
      <c r="X144" s="292"/>
      <c r="Y144" s="314"/>
      <c r="Z144" s="315"/>
      <c r="AA144" s="316"/>
      <c r="AB144" s="317"/>
      <c r="AC144" s="7"/>
      <c r="AD144" s="348"/>
      <c r="AE144" s="7"/>
      <c r="AF144" s="17">
        <f ca="1">IF(B144="",0,IF(B144=B143,COUNTIF(B$9:B143,B144)+1,1))</f>
        <v>134</v>
      </c>
      <c r="AG144" s="17">
        <f t="shared" ca="1" si="10"/>
        <v>0</v>
      </c>
      <c r="AH144" s="364" t="str">
        <f t="shared" si="11"/>
        <v/>
      </c>
    </row>
    <row r="145" spans="1:34" ht="16.5" customHeight="1">
      <c r="A145" s="334" t="s">
        <v>421</v>
      </c>
      <c r="B145" s="65" t="str">
        <f t="shared" ca="1" si="9"/>
        <v>-1900</v>
      </c>
      <c r="C145" s="65" t="str">
        <f t="shared" ca="1" si="8"/>
        <v>-1900-135</v>
      </c>
      <c r="D145" s="340"/>
      <c r="E145" s="283"/>
      <c r="F145" s="7"/>
      <c r="G145" s="309"/>
      <c r="H145" s="310"/>
      <c r="I145" s="7"/>
      <c r="J145" s="297"/>
      <c r="K145" s="285"/>
      <c r="L145" s="301"/>
      <c r="M145" s="290"/>
      <c r="N145" s="291"/>
      <c r="O145" s="7"/>
      <c r="P145" s="307"/>
      <c r="Q145" s="308" t="str">
        <f ca="1">IF(M$1021=1,"",IF(P145="","",VLOOKUP(P145,Tabelle!$B$5:$F$7,5,FALSE)))</f>
        <v/>
      </c>
      <c r="R145" s="311" t="str">
        <f ca="1">IF(M$1021=1,"",IF(P145="","",VLOOKUP(P145,Tabelle!$B$5:$G$7,6,FALSE)))</f>
        <v/>
      </c>
      <c r="S145" s="7"/>
      <c r="T145" s="312"/>
      <c r="U145" s="7"/>
      <c r="V145" s="313">
        <f ca="1">IF(AND(D145&lt;&gt;"",B145&lt;&gt;B144),(SUMIF(B$9:B$1008,B145,M$9:M$1008)-SUMIF(B$9:B$1008,B145,N$9:N$1008))+(SUMIF('Sezione INPS'!B$9:B$1008,B145,'Sezione INPS'!N$9:N$1008)-SUMIF('Sezione INPS'!B$9:B$1008,B145,'Sezione INPS'!O$9:O$1008))+(SUMIF('Sezione REGIONI'!B$9:B$1008,B145,'Sezione REGIONI'!K$9:K$1008)-SUMIF('Sezione REGIONI'!B$9:B$1008,B145,'Sezione REGIONI'!L$9:L$1008))+(SUMIF('Sezione IMU e trib. locali'!B$9:B$1008,B145,'Sezione IMU e trib. locali'!M$9:M$1008)-SUMIF('Sezione IMU e trib. locali'!B$9:B$1008,B145,'Sezione IMU e trib. locali'!N$9:N$1008))+(SUMIF('Sezione INAIL'!B$9:B$508,B145,'Sezione INAIL'!L$9:L$508)-SUMIF('Sezione INAIL'!B$9:B$508,B145,'Sezione INAIL'!M$9:M$508))+(SUMIF('Sezione Altri Enti Prev.li'!B$9:B$508,B145,'Sezione Altri Enti Prev.li'!P$9:P$508)-SUMIF('Sezione Altri Enti Prev.li'!B$9:B$508,B145,'Sezione Altri Enti Prev.li'!Q$9:Q$508)),0)</f>
        <v>0</v>
      </c>
      <c r="W145" s="81"/>
      <c r="X145" s="292"/>
      <c r="Y145" s="314"/>
      <c r="Z145" s="315"/>
      <c r="AA145" s="316"/>
      <c r="AB145" s="317"/>
      <c r="AC145" s="7"/>
      <c r="AD145" s="348"/>
      <c r="AE145" s="7"/>
      <c r="AF145" s="17">
        <f ca="1">IF(B145="",0,IF(B145=B144,COUNTIF(B$9:B144,B145)+1,1))</f>
        <v>135</v>
      </c>
      <c r="AG145" s="17">
        <f t="shared" ca="1" si="10"/>
        <v>0</v>
      </c>
      <c r="AH145" s="364" t="str">
        <f t="shared" si="11"/>
        <v/>
      </c>
    </row>
    <row r="146" spans="1:34" ht="16.5" customHeight="1">
      <c r="A146" s="334" t="s">
        <v>422</v>
      </c>
      <c r="B146" s="65" t="str">
        <f t="shared" ca="1" si="9"/>
        <v>-1900</v>
      </c>
      <c r="C146" s="65" t="str">
        <f t="shared" ca="1" si="8"/>
        <v>-1900-136</v>
      </c>
      <c r="D146" s="340"/>
      <c r="E146" s="283"/>
      <c r="F146" s="7"/>
      <c r="G146" s="309"/>
      <c r="H146" s="310"/>
      <c r="I146" s="7"/>
      <c r="J146" s="297"/>
      <c r="K146" s="285"/>
      <c r="L146" s="301"/>
      <c r="M146" s="290"/>
      <c r="N146" s="291"/>
      <c r="O146" s="7"/>
      <c r="P146" s="307"/>
      <c r="Q146" s="308" t="str">
        <f ca="1">IF(M$1021=1,"",IF(P146="","",VLOOKUP(P146,Tabelle!$B$5:$F$7,5,FALSE)))</f>
        <v/>
      </c>
      <c r="R146" s="311" t="str">
        <f ca="1">IF(M$1021=1,"",IF(P146="","",VLOOKUP(P146,Tabelle!$B$5:$G$7,6,FALSE)))</f>
        <v/>
      </c>
      <c r="S146" s="7"/>
      <c r="T146" s="312"/>
      <c r="U146" s="7"/>
      <c r="V146" s="313">
        <f ca="1">IF(AND(D146&lt;&gt;"",B146&lt;&gt;B145),(SUMIF(B$9:B$1008,B146,M$9:M$1008)-SUMIF(B$9:B$1008,B146,N$9:N$1008))+(SUMIF('Sezione INPS'!B$9:B$1008,B146,'Sezione INPS'!N$9:N$1008)-SUMIF('Sezione INPS'!B$9:B$1008,B146,'Sezione INPS'!O$9:O$1008))+(SUMIF('Sezione REGIONI'!B$9:B$1008,B146,'Sezione REGIONI'!K$9:K$1008)-SUMIF('Sezione REGIONI'!B$9:B$1008,B146,'Sezione REGIONI'!L$9:L$1008))+(SUMIF('Sezione IMU e trib. locali'!B$9:B$1008,B146,'Sezione IMU e trib. locali'!M$9:M$1008)-SUMIF('Sezione IMU e trib. locali'!B$9:B$1008,B146,'Sezione IMU e trib. locali'!N$9:N$1008))+(SUMIF('Sezione INAIL'!B$9:B$508,B146,'Sezione INAIL'!L$9:L$508)-SUMIF('Sezione INAIL'!B$9:B$508,B146,'Sezione INAIL'!M$9:M$508))+(SUMIF('Sezione Altri Enti Prev.li'!B$9:B$508,B146,'Sezione Altri Enti Prev.li'!P$9:P$508)-SUMIF('Sezione Altri Enti Prev.li'!B$9:B$508,B146,'Sezione Altri Enti Prev.li'!Q$9:Q$508)),0)</f>
        <v>0</v>
      </c>
      <c r="W146" s="81"/>
      <c r="X146" s="292"/>
      <c r="Y146" s="314"/>
      <c r="Z146" s="315"/>
      <c r="AA146" s="316"/>
      <c r="AB146" s="317"/>
      <c r="AC146" s="7"/>
      <c r="AD146" s="348"/>
      <c r="AE146" s="7"/>
      <c r="AF146" s="17">
        <f ca="1">IF(B146="",0,IF(B146=B145,COUNTIF(B$9:B145,B146)+1,1))</f>
        <v>136</v>
      </c>
      <c r="AG146" s="17">
        <f t="shared" ca="1" si="10"/>
        <v>0</v>
      </c>
      <c r="AH146" s="364" t="str">
        <f t="shared" si="11"/>
        <v/>
      </c>
    </row>
    <row r="147" spans="1:34" ht="16.5" customHeight="1">
      <c r="A147" s="334" t="s">
        <v>423</v>
      </c>
      <c r="B147" s="65" t="str">
        <f t="shared" ca="1" si="9"/>
        <v>-1900</v>
      </c>
      <c r="C147" s="65" t="str">
        <f t="shared" ca="1" si="8"/>
        <v>-1900-137</v>
      </c>
      <c r="D147" s="340"/>
      <c r="E147" s="283"/>
      <c r="F147" s="7"/>
      <c r="G147" s="309"/>
      <c r="H147" s="310"/>
      <c r="I147" s="7"/>
      <c r="J147" s="297"/>
      <c r="K147" s="285"/>
      <c r="L147" s="301"/>
      <c r="M147" s="290"/>
      <c r="N147" s="291"/>
      <c r="O147" s="7"/>
      <c r="P147" s="307"/>
      <c r="Q147" s="308" t="str">
        <f ca="1">IF(M$1021=1,"",IF(P147="","",VLOOKUP(P147,Tabelle!$B$5:$F$7,5,FALSE)))</f>
        <v/>
      </c>
      <c r="R147" s="311" t="str">
        <f ca="1">IF(M$1021=1,"",IF(P147="","",VLOOKUP(P147,Tabelle!$B$5:$G$7,6,FALSE)))</f>
        <v/>
      </c>
      <c r="S147" s="7"/>
      <c r="T147" s="312"/>
      <c r="U147" s="7"/>
      <c r="V147" s="313">
        <f ca="1">IF(AND(D147&lt;&gt;"",B147&lt;&gt;B146),(SUMIF(B$9:B$1008,B147,M$9:M$1008)-SUMIF(B$9:B$1008,B147,N$9:N$1008))+(SUMIF('Sezione INPS'!B$9:B$1008,B147,'Sezione INPS'!N$9:N$1008)-SUMIF('Sezione INPS'!B$9:B$1008,B147,'Sezione INPS'!O$9:O$1008))+(SUMIF('Sezione REGIONI'!B$9:B$1008,B147,'Sezione REGIONI'!K$9:K$1008)-SUMIF('Sezione REGIONI'!B$9:B$1008,B147,'Sezione REGIONI'!L$9:L$1008))+(SUMIF('Sezione IMU e trib. locali'!B$9:B$1008,B147,'Sezione IMU e trib. locali'!M$9:M$1008)-SUMIF('Sezione IMU e trib. locali'!B$9:B$1008,B147,'Sezione IMU e trib. locali'!N$9:N$1008))+(SUMIF('Sezione INAIL'!B$9:B$508,B147,'Sezione INAIL'!L$9:L$508)-SUMIF('Sezione INAIL'!B$9:B$508,B147,'Sezione INAIL'!M$9:M$508))+(SUMIF('Sezione Altri Enti Prev.li'!B$9:B$508,B147,'Sezione Altri Enti Prev.li'!P$9:P$508)-SUMIF('Sezione Altri Enti Prev.li'!B$9:B$508,B147,'Sezione Altri Enti Prev.li'!Q$9:Q$508)),0)</f>
        <v>0</v>
      </c>
      <c r="W147" s="81"/>
      <c r="X147" s="292"/>
      <c r="Y147" s="314"/>
      <c r="Z147" s="315"/>
      <c r="AA147" s="316"/>
      <c r="AB147" s="317"/>
      <c r="AC147" s="7"/>
      <c r="AD147" s="348"/>
      <c r="AE147" s="7"/>
      <c r="AF147" s="17">
        <f ca="1">IF(B147="",0,IF(B147=B146,COUNTIF(B$9:B146,B147)+1,1))</f>
        <v>137</v>
      </c>
      <c r="AG147" s="17">
        <f t="shared" ca="1" si="10"/>
        <v>0</v>
      </c>
      <c r="AH147" s="364" t="str">
        <f t="shared" si="11"/>
        <v/>
      </c>
    </row>
    <row r="148" spans="1:34" ht="16.5" customHeight="1">
      <c r="A148" s="334" t="s">
        <v>424</v>
      </c>
      <c r="B148" s="65" t="str">
        <f t="shared" ca="1" si="9"/>
        <v>-1900</v>
      </c>
      <c r="C148" s="65" t="str">
        <f t="shared" ca="1" si="8"/>
        <v>-1900-138</v>
      </c>
      <c r="D148" s="340"/>
      <c r="E148" s="283"/>
      <c r="F148" s="7"/>
      <c r="G148" s="309"/>
      <c r="H148" s="310"/>
      <c r="I148" s="7"/>
      <c r="J148" s="297"/>
      <c r="K148" s="285"/>
      <c r="L148" s="301"/>
      <c r="M148" s="290"/>
      <c r="N148" s="291"/>
      <c r="O148" s="7"/>
      <c r="P148" s="307"/>
      <c r="Q148" s="308" t="str">
        <f ca="1">IF(M$1021=1,"",IF(P148="","",VLOOKUP(P148,Tabelle!$B$5:$F$7,5,FALSE)))</f>
        <v/>
      </c>
      <c r="R148" s="311" t="str">
        <f ca="1">IF(M$1021=1,"",IF(P148="","",VLOOKUP(P148,Tabelle!$B$5:$G$7,6,FALSE)))</f>
        <v/>
      </c>
      <c r="S148" s="7"/>
      <c r="T148" s="312"/>
      <c r="U148" s="7"/>
      <c r="V148" s="313">
        <f ca="1">IF(AND(D148&lt;&gt;"",B148&lt;&gt;B147),(SUMIF(B$9:B$1008,B148,M$9:M$1008)-SUMIF(B$9:B$1008,B148,N$9:N$1008))+(SUMIF('Sezione INPS'!B$9:B$1008,B148,'Sezione INPS'!N$9:N$1008)-SUMIF('Sezione INPS'!B$9:B$1008,B148,'Sezione INPS'!O$9:O$1008))+(SUMIF('Sezione REGIONI'!B$9:B$1008,B148,'Sezione REGIONI'!K$9:K$1008)-SUMIF('Sezione REGIONI'!B$9:B$1008,B148,'Sezione REGIONI'!L$9:L$1008))+(SUMIF('Sezione IMU e trib. locali'!B$9:B$1008,B148,'Sezione IMU e trib. locali'!M$9:M$1008)-SUMIF('Sezione IMU e trib. locali'!B$9:B$1008,B148,'Sezione IMU e trib. locali'!N$9:N$1008))+(SUMIF('Sezione INAIL'!B$9:B$508,B148,'Sezione INAIL'!L$9:L$508)-SUMIF('Sezione INAIL'!B$9:B$508,B148,'Sezione INAIL'!M$9:M$508))+(SUMIF('Sezione Altri Enti Prev.li'!B$9:B$508,B148,'Sezione Altri Enti Prev.li'!P$9:P$508)-SUMIF('Sezione Altri Enti Prev.li'!B$9:B$508,B148,'Sezione Altri Enti Prev.li'!Q$9:Q$508)),0)</f>
        <v>0</v>
      </c>
      <c r="W148" s="81"/>
      <c r="X148" s="292"/>
      <c r="Y148" s="314"/>
      <c r="Z148" s="315"/>
      <c r="AA148" s="316"/>
      <c r="AB148" s="317"/>
      <c r="AC148" s="7"/>
      <c r="AD148" s="348"/>
      <c r="AE148" s="7"/>
      <c r="AF148" s="17">
        <f ca="1">IF(B148="",0,IF(B148=B147,COUNTIF(B$9:B147,B148)+1,1))</f>
        <v>138</v>
      </c>
      <c r="AG148" s="17">
        <f t="shared" ca="1" si="10"/>
        <v>0</v>
      </c>
      <c r="AH148" s="364" t="str">
        <f t="shared" si="11"/>
        <v/>
      </c>
    </row>
    <row r="149" spans="1:34" ht="16.5" customHeight="1">
      <c r="A149" s="334" t="s">
        <v>425</v>
      </c>
      <c r="B149" s="65" t="str">
        <f t="shared" ca="1" si="9"/>
        <v>-1900</v>
      </c>
      <c r="C149" s="65" t="str">
        <f t="shared" ca="1" si="8"/>
        <v>-1900-139</v>
      </c>
      <c r="D149" s="340"/>
      <c r="E149" s="283"/>
      <c r="F149" s="7"/>
      <c r="G149" s="309"/>
      <c r="H149" s="310"/>
      <c r="I149" s="7"/>
      <c r="J149" s="297"/>
      <c r="K149" s="285"/>
      <c r="L149" s="301"/>
      <c r="M149" s="290"/>
      <c r="N149" s="291"/>
      <c r="O149" s="7"/>
      <c r="P149" s="307"/>
      <c r="Q149" s="308" t="str">
        <f ca="1">IF(M$1021=1,"",IF(P149="","",VLOOKUP(P149,Tabelle!$B$5:$F$7,5,FALSE)))</f>
        <v/>
      </c>
      <c r="R149" s="311" t="str">
        <f ca="1">IF(M$1021=1,"",IF(P149="","",VLOOKUP(P149,Tabelle!$B$5:$G$7,6,FALSE)))</f>
        <v/>
      </c>
      <c r="S149" s="7"/>
      <c r="T149" s="312"/>
      <c r="U149" s="7"/>
      <c r="V149" s="313">
        <f ca="1">IF(AND(D149&lt;&gt;"",B149&lt;&gt;B148),(SUMIF(B$9:B$1008,B149,M$9:M$1008)-SUMIF(B$9:B$1008,B149,N$9:N$1008))+(SUMIF('Sezione INPS'!B$9:B$1008,B149,'Sezione INPS'!N$9:N$1008)-SUMIF('Sezione INPS'!B$9:B$1008,B149,'Sezione INPS'!O$9:O$1008))+(SUMIF('Sezione REGIONI'!B$9:B$1008,B149,'Sezione REGIONI'!K$9:K$1008)-SUMIF('Sezione REGIONI'!B$9:B$1008,B149,'Sezione REGIONI'!L$9:L$1008))+(SUMIF('Sezione IMU e trib. locali'!B$9:B$1008,B149,'Sezione IMU e trib. locali'!M$9:M$1008)-SUMIF('Sezione IMU e trib. locali'!B$9:B$1008,B149,'Sezione IMU e trib. locali'!N$9:N$1008))+(SUMIF('Sezione INAIL'!B$9:B$508,B149,'Sezione INAIL'!L$9:L$508)-SUMIF('Sezione INAIL'!B$9:B$508,B149,'Sezione INAIL'!M$9:M$508))+(SUMIF('Sezione Altri Enti Prev.li'!B$9:B$508,B149,'Sezione Altri Enti Prev.li'!P$9:P$508)-SUMIF('Sezione Altri Enti Prev.li'!B$9:B$508,B149,'Sezione Altri Enti Prev.li'!Q$9:Q$508)),0)</f>
        <v>0</v>
      </c>
      <c r="W149" s="81"/>
      <c r="X149" s="292"/>
      <c r="Y149" s="314"/>
      <c r="Z149" s="315"/>
      <c r="AA149" s="316"/>
      <c r="AB149" s="317"/>
      <c r="AC149" s="7"/>
      <c r="AD149" s="348"/>
      <c r="AE149" s="7"/>
      <c r="AF149" s="17">
        <f ca="1">IF(B149="",0,IF(B149=B148,COUNTIF(B$9:B148,B149)+1,1))</f>
        <v>139</v>
      </c>
      <c r="AG149" s="17">
        <f t="shared" ca="1" si="10"/>
        <v>0</v>
      </c>
      <c r="AH149" s="364" t="str">
        <f t="shared" si="11"/>
        <v/>
      </c>
    </row>
    <row r="150" spans="1:34" ht="16.5" customHeight="1">
      <c r="A150" s="334" t="s">
        <v>426</v>
      </c>
      <c r="B150" s="65" t="str">
        <f t="shared" ca="1" si="9"/>
        <v>-1900</v>
      </c>
      <c r="C150" s="65" t="str">
        <f t="shared" ca="1" si="8"/>
        <v>-1900-140</v>
      </c>
      <c r="D150" s="340"/>
      <c r="E150" s="283"/>
      <c r="F150" s="7"/>
      <c r="G150" s="309"/>
      <c r="H150" s="310"/>
      <c r="I150" s="7"/>
      <c r="J150" s="297"/>
      <c r="K150" s="285"/>
      <c r="L150" s="301"/>
      <c r="M150" s="290"/>
      <c r="N150" s="291"/>
      <c r="O150" s="7"/>
      <c r="P150" s="307"/>
      <c r="Q150" s="308" t="str">
        <f ca="1">IF(M$1021=1,"",IF(P150="","",VLOOKUP(P150,Tabelle!$B$5:$F$7,5,FALSE)))</f>
        <v/>
      </c>
      <c r="R150" s="311" t="str">
        <f ca="1">IF(M$1021=1,"",IF(P150="","",VLOOKUP(P150,Tabelle!$B$5:$G$7,6,FALSE)))</f>
        <v/>
      </c>
      <c r="S150" s="7"/>
      <c r="T150" s="312"/>
      <c r="U150" s="7"/>
      <c r="V150" s="313">
        <f ca="1">IF(AND(D150&lt;&gt;"",B150&lt;&gt;B149),(SUMIF(B$9:B$1008,B150,M$9:M$1008)-SUMIF(B$9:B$1008,B150,N$9:N$1008))+(SUMIF('Sezione INPS'!B$9:B$1008,B150,'Sezione INPS'!N$9:N$1008)-SUMIF('Sezione INPS'!B$9:B$1008,B150,'Sezione INPS'!O$9:O$1008))+(SUMIF('Sezione REGIONI'!B$9:B$1008,B150,'Sezione REGIONI'!K$9:K$1008)-SUMIF('Sezione REGIONI'!B$9:B$1008,B150,'Sezione REGIONI'!L$9:L$1008))+(SUMIF('Sezione IMU e trib. locali'!B$9:B$1008,B150,'Sezione IMU e trib. locali'!M$9:M$1008)-SUMIF('Sezione IMU e trib. locali'!B$9:B$1008,B150,'Sezione IMU e trib. locali'!N$9:N$1008))+(SUMIF('Sezione INAIL'!B$9:B$508,B150,'Sezione INAIL'!L$9:L$508)-SUMIF('Sezione INAIL'!B$9:B$508,B150,'Sezione INAIL'!M$9:M$508))+(SUMIF('Sezione Altri Enti Prev.li'!B$9:B$508,B150,'Sezione Altri Enti Prev.li'!P$9:P$508)-SUMIF('Sezione Altri Enti Prev.li'!B$9:B$508,B150,'Sezione Altri Enti Prev.li'!Q$9:Q$508)),0)</f>
        <v>0</v>
      </c>
      <c r="W150" s="81"/>
      <c r="X150" s="292"/>
      <c r="Y150" s="314"/>
      <c r="Z150" s="315"/>
      <c r="AA150" s="316"/>
      <c r="AB150" s="317"/>
      <c r="AC150" s="7"/>
      <c r="AD150" s="348"/>
      <c r="AE150" s="7"/>
      <c r="AF150" s="17">
        <f ca="1">IF(B150="",0,IF(B150=B149,COUNTIF(B$9:B149,B150)+1,1))</f>
        <v>140</v>
      </c>
      <c r="AG150" s="17">
        <f t="shared" ca="1" si="10"/>
        <v>0</v>
      </c>
      <c r="AH150" s="364" t="str">
        <f t="shared" si="11"/>
        <v/>
      </c>
    </row>
    <row r="151" spans="1:34" ht="16.5" customHeight="1">
      <c r="A151" s="334" t="s">
        <v>427</v>
      </c>
      <c r="B151" s="65" t="str">
        <f t="shared" ca="1" si="9"/>
        <v>-1900</v>
      </c>
      <c r="C151" s="65" t="str">
        <f t="shared" ca="1" si="8"/>
        <v>-1900-141</v>
      </c>
      <c r="D151" s="340"/>
      <c r="E151" s="283"/>
      <c r="F151" s="7"/>
      <c r="G151" s="309"/>
      <c r="H151" s="310"/>
      <c r="I151" s="7"/>
      <c r="J151" s="297"/>
      <c r="K151" s="285"/>
      <c r="L151" s="301"/>
      <c r="M151" s="290"/>
      <c r="N151" s="291"/>
      <c r="O151" s="7"/>
      <c r="P151" s="307"/>
      <c r="Q151" s="308" t="str">
        <f ca="1">IF(M$1021=1,"",IF(P151="","",VLOOKUP(P151,Tabelle!$B$5:$F$7,5,FALSE)))</f>
        <v/>
      </c>
      <c r="R151" s="311" t="str">
        <f ca="1">IF(M$1021=1,"",IF(P151="","",VLOOKUP(P151,Tabelle!$B$5:$G$7,6,FALSE)))</f>
        <v/>
      </c>
      <c r="S151" s="7"/>
      <c r="T151" s="312"/>
      <c r="U151" s="7"/>
      <c r="V151" s="313">
        <f ca="1">IF(AND(D151&lt;&gt;"",B151&lt;&gt;B150),(SUMIF(B$9:B$1008,B151,M$9:M$1008)-SUMIF(B$9:B$1008,B151,N$9:N$1008))+(SUMIF('Sezione INPS'!B$9:B$1008,B151,'Sezione INPS'!N$9:N$1008)-SUMIF('Sezione INPS'!B$9:B$1008,B151,'Sezione INPS'!O$9:O$1008))+(SUMIF('Sezione REGIONI'!B$9:B$1008,B151,'Sezione REGIONI'!K$9:K$1008)-SUMIF('Sezione REGIONI'!B$9:B$1008,B151,'Sezione REGIONI'!L$9:L$1008))+(SUMIF('Sezione IMU e trib. locali'!B$9:B$1008,B151,'Sezione IMU e trib. locali'!M$9:M$1008)-SUMIF('Sezione IMU e trib. locali'!B$9:B$1008,B151,'Sezione IMU e trib. locali'!N$9:N$1008))+(SUMIF('Sezione INAIL'!B$9:B$508,B151,'Sezione INAIL'!L$9:L$508)-SUMIF('Sezione INAIL'!B$9:B$508,B151,'Sezione INAIL'!M$9:M$508))+(SUMIF('Sezione Altri Enti Prev.li'!B$9:B$508,B151,'Sezione Altri Enti Prev.li'!P$9:P$508)-SUMIF('Sezione Altri Enti Prev.li'!B$9:B$508,B151,'Sezione Altri Enti Prev.li'!Q$9:Q$508)),0)</f>
        <v>0</v>
      </c>
      <c r="W151" s="81"/>
      <c r="X151" s="292"/>
      <c r="Y151" s="314"/>
      <c r="Z151" s="315"/>
      <c r="AA151" s="316"/>
      <c r="AB151" s="317"/>
      <c r="AC151" s="7"/>
      <c r="AD151" s="348"/>
      <c r="AE151" s="7"/>
      <c r="AF151" s="17">
        <f ca="1">IF(B151="",0,IF(B151=B150,COUNTIF(B$9:B150,B151)+1,1))</f>
        <v>141</v>
      </c>
      <c r="AG151" s="17">
        <f t="shared" ca="1" si="10"/>
        <v>0</v>
      </c>
      <c r="AH151" s="364" t="str">
        <f t="shared" si="11"/>
        <v/>
      </c>
    </row>
    <row r="152" spans="1:34" ht="16.5" customHeight="1">
      <c r="A152" s="334" t="s">
        <v>428</v>
      </c>
      <c r="B152" s="65" t="str">
        <f t="shared" ca="1" si="9"/>
        <v>-1900</v>
      </c>
      <c r="C152" s="65" t="str">
        <f t="shared" ca="1" si="8"/>
        <v>-1900-142</v>
      </c>
      <c r="D152" s="340"/>
      <c r="E152" s="283"/>
      <c r="F152" s="7"/>
      <c r="G152" s="309"/>
      <c r="H152" s="310"/>
      <c r="I152" s="7"/>
      <c r="J152" s="297"/>
      <c r="K152" s="285"/>
      <c r="L152" s="301"/>
      <c r="M152" s="290"/>
      <c r="N152" s="291"/>
      <c r="O152" s="7"/>
      <c r="P152" s="307"/>
      <c r="Q152" s="308" t="str">
        <f ca="1">IF(M$1021=1,"",IF(P152="","",VLOOKUP(P152,Tabelle!$B$5:$F$7,5,FALSE)))</f>
        <v/>
      </c>
      <c r="R152" s="311" t="str">
        <f ca="1">IF(M$1021=1,"",IF(P152="","",VLOOKUP(P152,Tabelle!$B$5:$G$7,6,FALSE)))</f>
        <v/>
      </c>
      <c r="S152" s="7"/>
      <c r="T152" s="312"/>
      <c r="U152" s="7"/>
      <c r="V152" s="313">
        <f ca="1">IF(AND(D152&lt;&gt;"",B152&lt;&gt;B151),(SUMIF(B$9:B$1008,B152,M$9:M$1008)-SUMIF(B$9:B$1008,B152,N$9:N$1008))+(SUMIF('Sezione INPS'!B$9:B$1008,B152,'Sezione INPS'!N$9:N$1008)-SUMIF('Sezione INPS'!B$9:B$1008,B152,'Sezione INPS'!O$9:O$1008))+(SUMIF('Sezione REGIONI'!B$9:B$1008,B152,'Sezione REGIONI'!K$9:K$1008)-SUMIF('Sezione REGIONI'!B$9:B$1008,B152,'Sezione REGIONI'!L$9:L$1008))+(SUMIF('Sezione IMU e trib. locali'!B$9:B$1008,B152,'Sezione IMU e trib. locali'!M$9:M$1008)-SUMIF('Sezione IMU e trib. locali'!B$9:B$1008,B152,'Sezione IMU e trib. locali'!N$9:N$1008))+(SUMIF('Sezione INAIL'!B$9:B$508,B152,'Sezione INAIL'!L$9:L$508)-SUMIF('Sezione INAIL'!B$9:B$508,B152,'Sezione INAIL'!M$9:M$508))+(SUMIF('Sezione Altri Enti Prev.li'!B$9:B$508,B152,'Sezione Altri Enti Prev.li'!P$9:P$508)-SUMIF('Sezione Altri Enti Prev.li'!B$9:B$508,B152,'Sezione Altri Enti Prev.li'!Q$9:Q$508)),0)</f>
        <v>0</v>
      </c>
      <c r="W152" s="81"/>
      <c r="X152" s="292"/>
      <c r="Y152" s="314"/>
      <c r="Z152" s="315"/>
      <c r="AA152" s="316"/>
      <c r="AB152" s="317"/>
      <c r="AC152" s="7"/>
      <c r="AD152" s="348"/>
      <c r="AE152" s="7"/>
      <c r="AF152" s="17">
        <f ca="1">IF(B152="",0,IF(B152=B151,COUNTIF(B$9:B151,B152)+1,1))</f>
        <v>142</v>
      </c>
      <c r="AG152" s="17">
        <f t="shared" ca="1" si="10"/>
        <v>0</v>
      </c>
      <c r="AH152" s="364" t="str">
        <f t="shared" si="11"/>
        <v/>
      </c>
    </row>
    <row r="153" spans="1:34" ht="16.5" customHeight="1">
      <c r="A153" s="334" t="s">
        <v>429</v>
      </c>
      <c r="B153" s="65" t="str">
        <f t="shared" ca="1" si="9"/>
        <v>-1900</v>
      </c>
      <c r="C153" s="65" t="str">
        <f t="shared" ca="1" si="8"/>
        <v>-1900-143</v>
      </c>
      <c r="D153" s="340"/>
      <c r="E153" s="283"/>
      <c r="F153" s="7"/>
      <c r="G153" s="309"/>
      <c r="H153" s="310"/>
      <c r="I153" s="7"/>
      <c r="J153" s="297"/>
      <c r="K153" s="285"/>
      <c r="L153" s="301"/>
      <c r="M153" s="290"/>
      <c r="N153" s="291"/>
      <c r="O153" s="7"/>
      <c r="P153" s="307"/>
      <c r="Q153" s="308" t="str">
        <f ca="1">IF(M$1021=1,"",IF(P153="","",VLOOKUP(P153,Tabelle!$B$5:$F$7,5,FALSE)))</f>
        <v/>
      </c>
      <c r="R153" s="311" t="str">
        <f ca="1">IF(M$1021=1,"",IF(P153="","",VLOOKUP(P153,Tabelle!$B$5:$G$7,6,FALSE)))</f>
        <v/>
      </c>
      <c r="S153" s="7"/>
      <c r="T153" s="312"/>
      <c r="U153" s="7"/>
      <c r="V153" s="313">
        <f ca="1">IF(AND(D153&lt;&gt;"",B153&lt;&gt;B152),(SUMIF(B$9:B$1008,B153,M$9:M$1008)-SUMIF(B$9:B$1008,B153,N$9:N$1008))+(SUMIF('Sezione INPS'!B$9:B$1008,B153,'Sezione INPS'!N$9:N$1008)-SUMIF('Sezione INPS'!B$9:B$1008,B153,'Sezione INPS'!O$9:O$1008))+(SUMIF('Sezione REGIONI'!B$9:B$1008,B153,'Sezione REGIONI'!K$9:K$1008)-SUMIF('Sezione REGIONI'!B$9:B$1008,B153,'Sezione REGIONI'!L$9:L$1008))+(SUMIF('Sezione IMU e trib. locali'!B$9:B$1008,B153,'Sezione IMU e trib. locali'!M$9:M$1008)-SUMIF('Sezione IMU e trib. locali'!B$9:B$1008,B153,'Sezione IMU e trib. locali'!N$9:N$1008))+(SUMIF('Sezione INAIL'!B$9:B$508,B153,'Sezione INAIL'!L$9:L$508)-SUMIF('Sezione INAIL'!B$9:B$508,B153,'Sezione INAIL'!M$9:M$508))+(SUMIF('Sezione Altri Enti Prev.li'!B$9:B$508,B153,'Sezione Altri Enti Prev.li'!P$9:P$508)-SUMIF('Sezione Altri Enti Prev.li'!B$9:B$508,B153,'Sezione Altri Enti Prev.li'!Q$9:Q$508)),0)</f>
        <v>0</v>
      </c>
      <c r="W153" s="81"/>
      <c r="X153" s="292"/>
      <c r="Y153" s="314"/>
      <c r="Z153" s="315"/>
      <c r="AA153" s="316"/>
      <c r="AB153" s="317"/>
      <c r="AC153" s="7"/>
      <c r="AD153" s="348"/>
      <c r="AE153" s="7"/>
      <c r="AF153" s="17">
        <f ca="1">IF(B153="",0,IF(B153=B152,COUNTIF(B$9:B152,B153)+1,1))</f>
        <v>143</v>
      </c>
      <c r="AG153" s="17">
        <f t="shared" ca="1" si="10"/>
        <v>0</v>
      </c>
      <c r="AH153" s="364" t="str">
        <f t="shared" si="11"/>
        <v/>
      </c>
    </row>
    <row r="154" spans="1:34" ht="16.5" customHeight="1">
      <c r="A154" s="334" t="s">
        <v>430</v>
      </c>
      <c r="B154" s="65" t="str">
        <f t="shared" ca="1" si="9"/>
        <v>-1900</v>
      </c>
      <c r="C154" s="65" t="str">
        <f t="shared" ca="1" si="8"/>
        <v>-1900-144</v>
      </c>
      <c r="D154" s="340"/>
      <c r="E154" s="283"/>
      <c r="F154" s="7"/>
      <c r="G154" s="309"/>
      <c r="H154" s="310"/>
      <c r="I154" s="7"/>
      <c r="J154" s="297"/>
      <c r="K154" s="285"/>
      <c r="L154" s="301"/>
      <c r="M154" s="290"/>
      <c r="N154" s="291"/>
      <c r="O154" s="7"/>
      <c r="P154" s="307"/>
      <c r="Q154" s="308" t="str">
        <f ca="1">IF(M$1021=1,"",IF(P154="","",VLOOKUP(P154,Tabelle!$B$5:$F$7,5,FALSE)))</f>
        <v/>
      </c>
      <c r="R154" s="311" t="str">
        <f ca="1">IF(M$1021=1,"",IF(P154="","",VLOOKUP(P154,Tabelle!$B$5:$G$7,6,FALSE)))</f>
        <v/>
      </c>
      <c r="S154" s="7"/>
      <c r="T154" s="312"/>
      <c r="U154" s="7"/>
      <c r="V154" s="313">
        <f ca="1">IF(AND(D154&lt;&gt;"",B154&lt;&gt;B153),(SUMIF(B$9:B$1008,B154,M$9:M$1008)-SUMIF(B$9:B$1008,B154,N$9:N$1008))+(SUMIF('Sezione INPS'!B$9:B$1008,B154,'Sezione INPS'!N$9:N$1008)-SUMIF('Sezione INPS'!B$9:B$1008,B154,'Sezione INPS'!O$9:O$1008))+(SUMIF('Sezione REGIONI'!B$9:B$1008,B154,'Sezione REGIONI'!K$9:K$1008)-SUMIF('Sezione REGIONI'!B$9:B$1008,B154,'Sezione REGIONI'!L$9:L$1008))+(SUMIF('Sezione IMU e trib. locali'!B$9:B$1008,B154,'Sezione IMU e trib. locali'!M$9:M$1008)-SUMIF('Sezione IMU e trib. locali'!B$9:B$1008,B154,'Sezione IMU e trib. locali'!N$9:N$1008))+(SUMIF('Sezione INAIL'!B$9:B$508,B154,'Sezione INAIL'!L$9:L$508)-SUMIF('Sezione INAIL'!B$9:B$508,B154,'Sezione INAIL'!M$9:M$508))+(SUMIF('Sezione Altri Enti Prev.li'!B$9:B$508,B154,'Sezione Altri Enti Prev.li'!P$9:P$508)-SUMIF('Sezione Altri Enti Prev.li'!B$9:B$508,B154,'Sezione Altri Enti Prev.li'!Q$9:Q$508)),0)</f>
        <v>0</v>
      </c>
      <c r="W154" s="81"/>
      <c r="X154" s="292"/>
      <c r="Y154" s="314"/>
      <c r="Z154" s="315"/>
      <c r="AA154" s="316"/>
      <c r="AB154" s="317"/>
      <c r="AC154" s="7"/>
      <c r="AD154" s="348"/>
      <c r="AE154" s="7"/>
      <c r="AF154" s="17">
        <f ca="1">IF(B154="",0,IF(B154=B153,COUNTIF(B$9:B153,B154)+1,1))</f>
        <v>144</v>
      </c>
      <c r="AG154" s="17">
        <f t="shared" ca="1" si="10"/>
        <v>0</v>
      </c>
      <c r="AH154" s="364" t="str">
        <f t="shared" si="11"/>
        <v/>
      </c>
    </row>
    <row r="155" spans="1:34" ht="16.5" customHeight="1">
      <c r="A155" s="334" t="s">
        <v>431</v>
      </c>
      <c r="B155" s="65" t="str">
        <f t="shared" ca="1" si="9"/>
        <v>-1900</v>
      </c>
      <c r="C155" s="65" t="str">
        <f t="shared" ca="1" si="8"/>
        <v>-1900-145</v>
      </c>
      <c r="D155" s="340"/>
      <c r="E155" s="283"/>
      <c r="F155" s="7"/>
      <c r="G155" s="309"/>
      <c r="H155" s="310"/>
      <c r="I155" s="7"/>
      <c r="J155" s="297"/>
      <c r="K155" s="285"/>
      <c r="L155" s="301"/>
      <c r="M155" s="290"/>
      <c r="N155" s="291"/>
      <c r="O155" s="7"/>
      <c r="P155" s="307"/>
      <c r="Q155" s="308" t="str">
        <f ca="1">IF(M$1021=1,"",IF(P155="","",VLOOKUP(P155,Tabelle!$B$5:$F$7,5,FALSE)))</f>
        <v/>
      </c>
      <c r="R155" s="311" t="str">
        <f ca="1">IF(M$1021=1,"",IF(P155="","",VLOOKUP(P155,Tabelle!$B$5:$G$7,6,FALSE)))</f>
        <v/>
      </c>
      <c r="S155" s="7"/>
      <c r="T155" s="312"/>
      <c r="U155" s="7"/>
      <c r="V155" s="313">
        <f ca="1">IF(AND(D155&lt;&gt;"",B155&lt;&gt;B154),(SUMIF(B$9:B$1008,B155,M$9:M$1008)-SUMIF(B$9:B$1008,B155,N$9:N$1008))+(SUMIF('Sezione INPS'!B$9:B$1008,B155,'Sezione INPS'!N$9:N$1008)-SUMIF('Sezione INPS'!B$9:B$1008,B155,'Sezione INPS'!O$9:O$1008))+(SUMIF('Sezione REGIONI'!B$9:B$1008,B155,'Sezione REGIONI'!K$9:K$1008)-SUMIF('Sezione REGIONI'!B$9:B$1008,B155,'Sezione REGIONI'!L$9:L$1008))+(SUMIF('Sezione IMU e trib. locali'!B$9:B$1008,B155,'Sezione IMU e trib. locali'!M$9:M$1008)-SUMIF('Sezione IMU e trib. locali'!B$9:B$1008,B155,'Sezione IMU e trib. locali'!N$9:N$1008))+(SUMIF('Sezione INAIL'!B$9:B$508,B155,'Sezione INAIL'!L$9:L$508)-SUMIF('Sezione INAIL'!B$9:B$508,B155,'Sezione INAIL'!M$9:M$508))+(SUMIF('Sezione Altri Enti Prev.li'!B$9:B$508,B155,'Sezione Altri Enti Prev.li'!P$9:P$508)-SUMIF('Sezione Altri Enti Prev.li'!B$9:B$508,B155,'Sezione Altri Enti Prev.li'!Q$9:Q$508)),0)</f>
        <v>0</v>
      </c>
      <c r="W155" s="81"/>
      <c r="X155" s="292"/>
      <c r="Y155" s="314"/>
      <c r="Z155" s="315"/>
      <c r="AA155" s="316"/>
      <c r="AB155" s="317"/>
      <c r="AC155" s="7"/>
      <c r="AD155" s="348"/>
      <c r="AE155" s="7"/>
      <c r="AF155" s="17">
        <f ca="1">IF(B155="",0,IF(B155=B154,COUNTIF(B$9:B154,B155)+1,1))</f>
        <v>145</v>
      </c>
      <c r="AG155" s="17">
        <f t="shared" ca="1" si="10"/>
        <v>0</v>
      </c>
      <c r="AH155" s="364" t="str">
        <f t="shared" si="11"/>
        <v/>
      </c>
    </row>
    <row r="156" spans="1:34" ht="16.5" customHeight="1">
      <c r="A156" s="334" t="s">
        <v>432</v>
      </c>
      <c r="B156" s="65" t="str">
        <f t="shared" ca="1" si="9"/>
        <v>-1900</v>
      </c>
      <c r="C156" s="65" t="str">
        <f t="shared" ca="1" si="8"/>
        <v>-1900-146</v>
      </c>
      <c r="D156" s="340"/>
      <c r="E156" s="283"/>
      <c r="F156" s="7"/>
      <c r="G156" s="309"/>
      <c r="H156" s="310"/>
      <c r="I156" s="7"/>
      <c r="J156" s="297"/>
      <c r="K156" s="285"/>
      <c r="L156" s="301"/>
      <c r="M156" s="290"/>
      <c r="N156" s="291"/>
      <c r="O156" s="7"/>
      <c r="P156" s="307"/>
      <c r="Q156" s="308" t="str">
        <f ca="1">IF(M$1021=1,"",IF(P156="","",VLOOKUP(P156,Tabelle!$B$5:$F$7,5,FALSE)))</f>
        <v/>
      </c>
      <c r="R156" s="311" t="str">
        <f ca="1">IF(M$1021=1,"",IF(P156="","",VLOOKUP(P156,Tabelle!$B$5:$G$7,6,FALSE)))</f>
        <v/>
      </c>
      <c r="S156" s="7"/>
      <c r="T156" s="312"/>
      <c r="U156" s="7"/>
      <c r="V156" s="313">
        <f ca="1">IF(AND(D156&lt;&gt;"",B156&lt;&gt;B155),(SUMIF(B$9:B$1008,B156,M$9:M$1008)-SUMIF(B$9:B$1008,B156,N$9:N$1008))+(SUMIF('Sezione INPS'!B$9:B$1008,B156,'Sezione INPS'!N$9:N$1008)-SUMIF('Sezione INPS'!B$9:B$1008,B156,'Sezione INPS'!O$9:O$1008))+(SUMIF('Sezione REGIONI'!B$9:B$1008,B156,'Sezione REGIONI'!K$9:K$1008)-SUMIF('Sezione REGIONI'!B$9:B$1008,B156,'Sezione REGIONI'!L$9:L$1008))+(SUMIF('Sezione IMU e trib. locali'!B$9:B$1008,B156,'Sezione IMU e trib. locali'!M$9:M$1008)-SUMIF('Sezione IMU e trib. locali'!B$9:B$1008,B156,'Sezione IMU e trib. locali'!N$9:N$1008))+(SUMIF('Sezione INAIL'!B$9:B$508,B156,'Sezione INAIL'!L$9:L$508)-SUMIF('Sezione INAIL'!B$9:B$508,B156,'Sezione INAIL'!M$9:M$508))+(SUMIF('Sezione Altri Enti Prev.li'!B$9:B$508,B156,'Sezione Altri Enti Prev.li'!P$9:P$508)-SUMIF('Sezione Altri Enti Prev.li'!B$9:B$508,B156,'Sezione Altri Enti Prev.li'!Q$9:Q$508)),0)</f>
        <v>0</v>
      </c>
      <c r="W156" s="81"/>
      <c r="X156" s="292"/>
      <c r="Y156" s="314"/>
      <c r="Z156" s="315"/>
      <c r="AA156" s="316"/>
      <c r="AB156" s="317"/>
      <c r="AC156" s="7"/>
      <c r="AD156" s="348"/>
      <c r="AE156" s="7"/>
      <c r="AF156" s="17">
        <f ca="1">IF(B156="",0,IF(B156=B155,COUNTIF(B$9:B155,B156)+1,1))</f>
        <v>146</v>
      </c>
      <c r="AG156" s="17">
        <f t="shared" ca="1" si="10"/>
        <v>0</v>
      </c>
      <c r="AH156" s="364" t="str">
        <f t="shared" si="11"/>
        <v/>
      </c>
    </row>
    <row r="157" spans="1:34" ht="16.5" customHeight="1">
      <c r="A157" s="334" t="s">
        <v>433</v>
      </c>
      <c r="B157" s="65" t="str">
        <f t="shared" ca="1" si="9"/>
        <v>-1900</v>
      </c>
      <c r="C157" s="65" t="str">
        <f t="shared" ca="1" si="8"/>
        <v>-1900-147</v>
      </c>
      <c r="D157" s="340"/>
      <c r="E157" s="283"/>
      <c r="F157" s="7"/>
      <c r="G157" s="309"/>
      <c r="H157" s="310"/>
      <c r="I157" s="7"/>
      <c r="J157" s="297"/>
      <c r="K157" s="285"/>
      <c r="L157" s="301"/>
      <c r="M157" s="290"/>
      <c r="N157" s="291"/>
      <c r="O157" s="7"/>
      <c r="P157" s="307"/>
      <c r="Q157" s="308" t="str">
        <f ca="1">IF(M$1021=1,"",IF(P157="","",VLOOKUP(P157,Tabelle!$B$5:$F$7,5,FALSE)))</f>
        <v/>
      </c>
      <c r="R157" s="311" t="str">
        <f ca="1">IF(M$1021=1,"",IF(P157="","",VLOOKUP(P157,Tabelle!$B$5:$G$7,6,FALSE)))</f>
        <v/>
      </c>
      <c r="S157" s="7"/>
      <c r="T157" s="312"/>
      <c r="U157" s="7"/>
      <c r="V157" s="313">
        <f ca="1">IF(AND(D157&lt;&gt;"",B157&lt;&gt;B156),(SUMIF(B$9:B$1008,B157,M$9:M$1008)-SUMIF(B$9:B$1008,B157,N$9:N$1008))+(SUMIF('Sezione INPS'!B$9:B$1008,B157,'Sezione INPS'!N$9:N$1008)-SUMIF('Sezione INPS'!B$9:B$1008,B157,'Sezione INPS'!O$9:O$1008))+(SUMIF('Sezione REGIONI'!B$9:B$1008,B157,'Sezione REGIONI'!K$9:K$1008)-SUMIF('Sezione REGIONI'!B$9:B$1008,B157,'Sezione REGIONI'!L$9:L$1008))+(SUMIF('Sezione IMU e trib. locali'!B$9:B$1008,B157,'Sezione IMU e trib. locali'!M$9:M$1008)-SUMIF('Sezione IMU e trib. locali'!B$9:B$1008,B157,'Sezione IMU e trib. locali'!N$9:N$1008))+(SUMIF('Sezione INAIL'!B$9:B$508,B157,'Sezione INAIL'!L$9:L$508)-SUMIF('Sezione INAIL'!B$9:B$508,B157,'Sezione INAIL'!M$9:M$508))+(SUMIF('Sezione Altri Enti Prev.li'!B$9:B$508,B157,'Sezione Altri Enti Prev.li'!P$9:P$508)-SUMIF('Sezione Altri Enti Prev.li'!B$9:B$508,B157,'Sezione Altri Enti Prev.li'!Q$9:Q$508)),0)</f>
        <v>0</v>
      </c>
      <c r="W157" s="81"/>
      <c r="X157" s="292"/>
      <c r="Y157" s="314"/>
      <c r="Z157" s="315"/>
      <c r="AA157" s="316"/>
      <c r="AB157" s="317"/>
      <c r="AC157" s="7"/>
      <c r="AD157" s="348"/>
      <c r="AE157" s="7"/>
      <c r="AF157" s="17">
        <f ca="1">IF(B157="",0,IF(B157=B156,COUNTIF(B$9:B156,B157)+1,1))</f>
        <v>147</v>
      </c>
      <c r="AG157" s="17">
        <f t="shared" ca="1" si="10"/>
        <v>0</v>
      </c>
      <c r="AH157" s="364" t="str">
        <f t="shared" si="11"/>
        <v/>
      </c>
    </row>
    <row r="158" spans="1:34" ht="16.5" customHeight="1">
      <c r="A158" s="334" t="s">
        <v>434</v>
      </c>
      <c r="B158" s="65" t="str">
        <f t="shared" ca="1" si="9"/>
        <v>-1900</v>
      </c>
      <c r="C158" s="65" t="str">
        <f t="shared" ca="1" si="8"/>
        <v>-1900-148</v>
      </c>
      <c r="D158" s="340"/>
      <c r="E158" s="283"/>
      <c r="F158" s="7"/>
      <c r="G158" s="309"/>
      <c r="H158" s="310"/>
      <c r="I158" s="7"/>
      <c r="J158" s="297"/>
      <c r="K158" s="285"/>
      <c r="L158" s="301"/>
      <c r="M158" s="290"/>
      <c r="N158" s="291"/>
      <c r="O158" s="7"/>
      <c r="P158" s="307"/>
      <c r="Q158" s="308" t="str">
        <f ca="1">IF(M$1021=1,"",IF(P158="","",VLOOKUP(P158,Tabelle!$B$5:$F$7,5,FALSE)))</f>
        <v/>
      </c>
      <c r="R158" s="311" t="str">
        <f ca="1">IF(M$1021=1,"",IF(P158="","",VLOOKUP(P158,Tabelle!$B$5:$G$7,6,FALSE)))</f>
        <v/>
      </c>
      <c r="S158" s="7"/>
      <c r="T158" s="312"/>
      <c r="U158" s="7"/>
      <c r="V158" s="313">
        <f ca="1">IF(AND(D158&lt;&gt;"",B158&lt;&gt;B157),(SUMIF(B$9:B$1008,B158,M$9:M$1008)-SUMIF(B$9:B$1008,B158,N$9:N$1008))+(SUMIF('Sezione INPS'!B$9:B$1008,B158,'Sezione INPS'!N$9:N$1008)-SUMIF('Sezione INPS'!B$9:B$1008,B158,'Sezione INPS'!O$9:O$1008))+(SUMIF('Sezione REGIONI'!B$9:B$1008,B158,'Sezione REGIONI'!K$9:K$1008)-SUMIF('Sezione REGIONI'!B$9:B$1008,B158,'Sezione REGIONI'!L$9:L$1008))+(SUMIF('Sezione IMU e trib. locali'!B$9:B$1008,B158,'Sezione IMU e trib. locali'!M$9:M$1008)-SUMIF('Sezione IMU e trib. locali'!B$9:B$1008,B158,'Sezione IMU e trib. locali'!N$9:N$1008))+(SUMIF('Sezione INAIL'!B$9:B$508,B158,'Sezione INAIL'!L$9:L$508)-SUMIF('Sezione INAIL'!B$9:B$508,B158,'Sezione INAIL'!M$9:M$508))+(SUMIF('Sezione Altri Enti Prev.li'!B$9:B$508,B158,'Sezione Altri Enti Prev.li'!P$9:P$508)-SUMIF('Sezione Altri Enti Prev.li'!B$9:B$508,B158,'Sezione Altri Enti Prev.li'!Q$9:Q$508)),0)</f>
        <v>0</v>
      </c>
      <c r="W158" s="81"/>
      <c r="X158" s="292"/>
      <c r="Y158" s="314"/>
      <c r="Z158" s="315"/>
      <c r="AA158" s="316"/>
      <c r="AB158" s="317"/>
      <c r="AC158" s="7"/>
      <c r="AD158" s="348"/>
      <c r="AE158" s="7"/>
      <c r="AF158" s="17">
        <f ca="1">IF(B158="",0,IF(B158=B157,COUNTIF(B$9:B157,B158)+1,1))</f>
        <v>148</v>
      </c>
      <c r="AG158" s="17">
        <f t="shared" ca="1" si="10"/>
        <v>0</v>
      </c>
      <c r="AH158" s="364" t="str">
        <f t="shared" si="11"/>
        <v/>
      </c>
    </row>
    <row r="159" spans="1:34" ht="16.5" customHeight="1">
      <c r="A159" s="334" t="s">
        <v>435</v>
      </c>
      <c r="B159" s="65" t="str">
        <f t="shared" ca="1" si="9"/>
        <v>-1900</v>
      </c>
      <c r="C159" s="65" t="str">
        <f t="shared" ca="1" si="8"/>
        <v>-1900-149</v>
      </c>
      <c r="D159" s="340"/>
      <c r="E159" s="283"/>
      <c r="F159" s="7"/>
      <c r="G159" s="309"/>
      <c r="H159" s="310"/>
      <c r="I159" s="7"/>
      <c r="J159" s="297"/>
      <c r="K159" s="285"/>
      <c r="L159" s="301"/>
      <c r="M159" s="290"/>
      <c r="N159" s="291"/>
      <c r="O159" s="7"/>
      <c r="P159" s="307"/>
      <c r="Q159" s="308" t="str">
        <f ca="1">IF(M$1021=1,"",IF(P159="","",VLOOKUP(P159,Tabelle!$B$5:$F$7,5,FALSE)))</f>
        <v/>
      </c>
      <c r="R159" s="311" t="str">
        <f ca="1">IF(M$1021=1,"",IF(P159="","",VLOOKUP(P159,Tabelle!$B$5:$G$7,6,FALSE)))</f>
        <v/>
      </c>
      <c r="S159" s="7"/>
      <c r="T159" s="312"/>
      <c r="U159" s="7"/>
      <c r="V159" s="313">
        <f ca="1">IF(AND(D159&lt;&gt;"",B159&lt;&gt;B158),(SUMIF(B$9:B$1008,B159,M$9:M$1008)-SUMIF(B$9:B$1008,B159,N$9:N$1008))+(SUMIF('Sezione INPS'!B$9:B$1008,B159,'Sezione INPS'!N$9:N$1008)-SUMIF('Sezione INPS'!B$9:B$1008,B159,'Sezione INPS'!O$9:O$1008))+(SUMIF('Sezione REGIONI'!B$9:B$1008,B159,'Sezione REGIONI'!K$9:K$1008)-SUMIF('Sezione REGIONI'!B$9:B$1008,B159,'Sezione REGIONI'!L$9:L$1008))+(SUMIF('Sezione IMU e trib. locali'!B$9:B$1008,B159,'Sezione IMU e trib. locali'!M$9:M$1008)-SUMIF('Sezione IMU e trib. locali'!B$9:B$1008,B159,'Sezione IMU e trib. locali'!N$9:N$1008))+(SUMIF('Sezione INAIL'!B$9:B$508,B159,'Sezione INAIL'!L$9:L$508)-SUMIF('Sezione INAIL'!B$9:B$508,B159,'Sezione INAIL'!M$9:M$508))+(SUMIF('Sezione Altri Enti Prev.li'!B$9:B$508,B159,'Sezione Altri Enti Prev.li'!P$9:P$508)-SUMIF('Sezione Altri Enti Prev.li'!B$9:B$508,B159,'Sezione Altri Enti Prev.li'!Q$9:Q$508)),0)</f>
        <v>0</v>
      </c>
      <c r="W159" s="81"/>
      <c r="X159" s="292"/>
      <c r="Y159" s="314"/>
      <c r="Z159" s="315"/>
      <c r="AA159" s="316"/>
      <c r="AB159" s="317"/>
      <c r="AC159" s="7"/>
      <c r="AD159" s="348"/>
      <c r="AE159" s="7"/>
      <c r="AF159" s="17">
        <f ca="1">IF(B159="",0,IF(B159=B158,COUNTIF(B$9:B158,B159)+1,1))</f>
        <v>149</v>
      </c>
      <c r="AG159" s="17">
        <f t="shared" ca="1" si="10"/>
        <v>0</v>
      </c>
      <c r="AH159" s="364" t="str">
        <f t="shared" si="11"/>
        <v/>
      </c>
    </row>
    <row r="160" spans="1:34" ht="16.5" customHeight="1">
      <c r="A160" s="334" t="s">
        <v>436</v>
      </c>
      <c r="B160" s="65" t="str">
        <f t="shared" ca="1" si="9"/>
        <v>-1900</v>
      </c>
      <c r="C160" s="65" t="str">
        <f t="shared" ca="1" si="8"/>
        <v>-1900-150</v>
      </c>
      <c r="D160" s="340"/>
      <c r="E160" s="283"/>
      <c r="F160" s="7"/>
      <c r="G160" s="309"/>
      <c r="H160" s="310"/>
      <c r="I160" s="7"/>
      <c r="J160" s="297"/>
      <c r="K160" s="285"/>
      <c r="L160" s="301"/>
      <c r="M160" s="290"/>
      <c r="N160" s="291"/>
      <c r="O160" s="7"/>
      <c r="P160" s="307"/>
      <c r="Q160" s="308" t="str">
        <f ca="1">IF(M$1021=1,"",IF(P160="","",VLOOKUP(P160,Tabelle!$B$5:$F$7,5,FALSE)))</f>
        <v/>
      </c>
      <c r="R160" s="311" t="str">
        <f ca="1">IF(M$1021=1,"",IF(P160="","",VLOOKUP(P160,Tabelle!$B$5:$G$7,6,FALSE)))</f>
        <v/>
      </c>
      <c r="S160" s="7"/>
      <c r="T160" s="312"/>
      <c r="U160" s="7"/>
      <c r="V160" s="313">
        <f ca="1">IF(AND(D160&lt;&gt;"",B160&lt;&gt;B159),(SUMIF(B$9:B$1008,B160,M$9:M$1008)-SUMIF(B$9:B$1008,B160,N$9:N$1008))+(SUMIF('Sezione INPS'!B$9:B$1008,B160,'Sezione INPS'!N$9:N$1008)-SUMIF('Sezione INPS'!B$9:B$1008,B160,'Sezione INPS'!O$9:O$1008))+(SUMIF('Sezione REGIONI'!B$9:B$1008,B160,'Sezione REGIONI'!K$9:K$1008)-SUMIF('Sezione REGIONI'!B$9:B$1008,B160,'Sezione REGIONI'!L$9:L$1008))+(SUMIF('Sezione IMU e trib. locali'!B$9:B$1008,B160,'Sezione IMU e trib. locali'!M$9:M$1008)-SUMIF('Sezione IMU e trib. locali'!B$9:B$1008,B160,'Sezione IMU e trib. locali'!N$9:N$1008))+(SUMIF('Sezione INAIL'!B$9:B$508,B160,'Sezione INAIL'!L$9:L$508)-SUMIF('Sezione INAIL'!B$9:B$508,B160,'Sezione INAIL'!M$9:M$508))+(SUMIF('Sezione Altri Enti Prev.li'!B$9:B$508,B160,'Sezione Altri Enti Prev.li'!P$9:P$508)-SUMIF('Sezione Altri Enti Prev.li'!B$9:B$508,B160,'Sezione Altri Enti Prev.li'!Q$9:Q$508)),0)</f>
        <v>0</v>
      </c>
      <c r="W160" s="81"/>
      <c r="X160" s="292"/>
      <c r="Y160" s="314"/>
      <c r="Z160" s="315"/>
      <c r="AA160" s="316"/>
      <c r="AB160" s="317"/>
      <c r="AC160" s="7"/>
      <c r="AD160" s="348"/>
      <c r="AE160" s="7"/>
      <c r="AF160" s="17">
        <f ca="1">IF(B160="",0,IF(B160=B159,COUNTIF(B$9:B159,B160)+1,1))</f>
        <v>150</v>
      </c>
      <c r="AG160" s="17">
        <f t="shared" ca="1" si="10"/>
        <v>0</v>
      </c>
      <c r="AH160" s="364" t="str">
        <f t="shared" si="11"/>
        <v/>
      </c>
    </row>
    <row r="161" spans="1:34" ht="16.5" customHeight="1">
      <c r="A161" s="334" t="s">
        <v>437</v>
      </c>
      <c r="B161" s="65" t="str">
        <f t="shared" ca="1" si="9"/>
        <v>-1900</v>
      </c>
      <c r="C161" s="65" t="str">
        <f t="shared" ca="1" si="8"/>
        <v>-1900-151</v>
      </c>
      <c r="D161" s="340"/>
      <c r="E161" s="283"/>
      <c r="F161" s="7"/>
      <c r="G161" s="309"/>
      <c r="H161" s="310"/>
      <c r="I161" s="7"/>
      <c r="J161" s="297"/>
      <c r="K161" s="285"/>
      <c r="L161" s="301"/>
      <c r="M161" s="290"/>
      <c r="N161" s="291"/>
      <c r="O161" s="7"/>
      <c r="P161" s="307"/>
      <c r="Q161" s="308" t="str">
        <f ca="1">IF(M$1021=1,"",IF(P161="","",VLOOKUP(P161,Tabelle!$B$5:$F$7,5,FALSE)))</f>
        <v/>
      </c>
      <c r="R161" s="311" t="str">
        <f ca="1">IF(M$1021=1,"",IF(P161="","",VLOOKUP(P161,Tabelle!$B$5:$G$7,6,FALSE)))</f>
        <v/>
      </c>
      <c r="S161" s="7"/>
      <c r="T161" s="312"/>
      <c r="U161" s="7"/>
      <c r="V161" s="313">
        <f ca="1">IF(AND(D161&lt;&gt;"",B161&lt;&gt;B160),(SUMIF(B$9:B$1008,B161,M$9:M$1008)-SUMIF(B$9:B$1008,B161,N$9:N$1008))+(SUMIF('Sezione INPS'!B$9:B$1008,B161,'Sezione INPS'!N$9:N$1008)-SUMIF('Sezione INPS'!B$9:B$1008,B161,'Sezione INPS'!O$9:O$1008))+(SUMIF('Sezione REGIONI'!B$9:B$1008,B161,'Sezione REGIONI'!K$9:K$1008)-SUMIF('Sezione REGIONI'!B$9:B$1008,B161,'Sezione REGIONI'!L$9:L$1008))+(SUMIF('Sezione IMU e trib. locali'!B$9:B$1008,B161,'Sezione IMU e trib. locali'!M$9:M$1008)-SUMIF('Sezione IMU e trib. locali'!B$9:B$1008,B161,'Sezione IMU e trib. locali'!N$9:N$1008))+(SUMIF('Sezione INAIL'!B$9:B$508,B161,'Sezione INAIL'!L$9:L$508)-SUMIF('Sezione INAIL'!B$9:B$508,B161,'Sezione INAIL'!M$9:M$508))+(SUMIF('Sezione Altri Enti Prev.li'!B$9:B$508,B161,'Sezione Altri Enti Prev.li'!P$9:P$508)-SUMIF('Sezione Altri Enti Prev.li'!B$9:B$508,B161,'Sezione Altri Enti Prev.li'!Q$9:Q$508)),0)</f>
        <v>0</v>
      </c>
      <c r="W161" s="81"/>
      <c r="X161" s="292"/>
      <c r="Y161" s="314"/>
      <c r="Z161" s="315"/>
      <c r="AA161" s="316"/>
      <c r="AB161" s="317"/>
      <c r="AC161" s="7"/>
      <c r="AD161" s="348"/>
      <c r="AE161" s="7"/>
      <c r="AF161" s="17">
        <f ca="1">IF(B161="",0,IF(B161=B160,COUNTIF(B$9:B160,B161)+1,1))</f>
        <v>151</v>
      </c>
      <c r="AG161" s="17">
        <f t="shared" ca="1" si="10"/>
        <v>0</v>
      </c>
      <c r="AH161" s="364" t="str">
        <f t="shared" si="11"/>
        <v/>
      </c>
    </row>
    <row r="162" spans="1:34" ht="16.5" customHeight="1">
      <c r="A162" s="334" t="s">
        <v>438</v>
      </c>
      <c r="B162" s="65" t="str">
        <f t="shared" ca="1" si="9"/>
        <v>-1900</v>
      </c>
      <c r="C162" s="65" t="str">
        <f t="shared" ca="1" si="8"/>
        <v>-1900-152</v>
      </c>
      <c r="D162" s="340"/>
      <c r="E162" s="283"/>
      <c r="F162" s="7"/>
      <c r="G162" s="309"/>
      <c r="H162" s="310"/>
      <c r="I162" s="7"/>
      <c r="J162" s="297"/>
      <c r="K162" s="285"/>
      <c r="L162" s="301"/>
      <c r="M162" s="290"/>
      <c r="N162" s="291"/>
      <c r="O162" s="7"/>
      <c r="P162" s="307"/>
      <c r="Q162" s="308" t="str">
        <f ca="1">IF(M$1021=1,"",IF(P162="","",VLOOKUP(P162,Tabelle!$B$5:$F$7,5,FALSE)))</f>
        <v/>
      </c>
      <c r="R162" s="311" t="str">
        <f ca="1">IF(M$1021=1,"",IF(P162="","",VLOOKUP(P162,Tabelle!$B$5:$G$7,6,FALSE)))</f>
        <v/>
      </c>
      <c r="S162" s="7"/>
      <c r="T162" s="312"/>
      <c r="U162" s="7"/>
      <c r="V162" s="313">
        <f ca="1">IF(AND(D162&lt;&gt;"",B162&lt;&gt;B161),(SUMIF(B$9:B$1008,B162,M$9:M$1008)-SUMIF(B$9:B$1008,B162,N$9:N$1008))+(SUMIF('Sezione INPS'!B$9:B$1008,B162,'Sezione INPS'!N$9:N$1008)-SUMIF('Sezione INPS'!B$9:B$1008,B162,'Sezione INPS'!O$9:O$1008))+(SUMIF('Sezione REGIONI'!B$9:B$1008,B162,'Sezione REGIONI'!K$9:K$1008)-SUMIF('Sezione REGIONI'!B$9:B$1008,B162,'Sezione REGIONI'!L$9:L$1008))+(SUMIF('Sezione IMU e trib. locali'!B$9:B$1008,B162,'Sezione IMU e trib. locali'!M$9:M$1008)-SUMIF('Sezione IMU e trib. locali'!B$9:B$1008,B162,'Sezione IMU e trib. locali'!N$9:N$1008))+(SUMIF('Sezione INAIL'!B$9:B$508,B162,'Sezione INAIL'!L$9:L$508)-SUMIF('Sezione INAIL'!B$9:B$508,B162,'Sezione INAIL'!M$9:M$508))+(SUMIF('Sezione Altri Enti Prev.li'!B$9:B$508,B162,'Sezione Altri Enti Prev.li'!P$9:P$508)-SUMIF('Sezione Altri Enti Prev.li'!B$9:B$508,B162,'Sezione Altri Enti Prev.li'!Q$9:Q$508)),0)</f>
        <v>0</v>
      </c>
      <c r="W162" s="81"/>
      <c r="X162" s="292"/>
      <c r="Y162" s="314"/>
      <c r="Z162" s="315"/>
      <c r="AA162" s="316"/>
      <c r="AB162" s="317"/>
      <c r="AC162" s="7"/>
      <c r="AD162" s="348"/>
      <c r="AE162" s="7"/>
      <c r="AF162" s="17">
        <f ca="1">IF(B162="",0,IF(B162=B161,COUNTIF(B$9:B161,B162)+1,1))</f>
        <v>152</v>
      </c>
      <c r="AG162" s="17">
        <f t="shared" ca="1" si="10"/>
        <v>0</v>
      </c>
      <c r="AH162" s="364" t="str">
        <f t="shared" si="11"/>
        <v/>
      </c>
    </row>
    <row r="163" spans="1:34" ht="16.5" customHeight="1">
      <c r="A163" s="334" t="s">
        <v>439</v>
      </c>
      <c r="B163" s="65" t="str">
        <f t="shared" ca="1" si="9"/>
        <v>-1900</v>
      </c>
      <c r="C163" s="65" t="str">
        <f t="shared" ca="1" si="8"/>
        <v>-1900-153</v>
      </c>
      <c r="D163" s="340"/>
      <c r="E163" s="283"/>
      <c r="F163" s="7"/>
      <c r="G163" s="309"/>
      <c r="H163" s="310"/>
      <c r="I163" s="7"/>
      <c r="J163" s="297"/>
      <c r="K163" s="285"/>
      <c r="L163" s="301"/>
      <c r="M163" s="290"/>
      <c r="N163" s="291"/>
      <c r="O163" s="7"/>
      <c r="P163" s="307"/>
      <c r="Q163" s="308" t="str">
        <f ca="1">IF(M$1021=1,"",IF(P163="","",VLOOKUP(P163,Tabelle!$B$5:$F$7,5,FALSE)))</f>
        <v/>
      </c>
      <c r="R163" s="311" t="str">
        <f ca="1">IF(M$1021=1,"",IF(P163="","",VLOOKUP(P163,Tabelle!$B$5:$G$7,6,FALSE)))</f>
        <v/>
      </c>
      <c r="S163" s="7"/>
      <c r="T163" s="312"/>
      <c r="U163" s="7"/>
      <c r="V163" s="313">
        <f ca="1">IF(AND(D163&lt;&gt;"",B163&lt;&gt;B162),(SUMIF(B$9:B$1008,B163,M$9:M$1008)-SUMIF(B$9:B$1008,B163,N$9:N$1008))+(SUMIF('Sezione INPS'!B$9:B$1008,B163,'Sezione INPS'!N$9:N$1008)-SUMIF('Sezione INPS'!B$9:B$1008,B163,'Sezione INPS'!O$9:O$1008))+(SUMIF('Sezione REGIONI'!B$9:B$1008,B163,'Sezione REGIONI'!K$9:K$1008)-SUMIF('Sezione REGIONI'!B$9:B$1008,B163,'Sezione REGIONI'!L$9:L$1008))+(SUMIF('Sezione IMU e trib. locali'!B$9:B$1008,B163,'Sezione IMU e trib. locali'!M$9:M$1008)-SUMIF('Sezione IMU e trib. locali'!B$9:B$1008,B163,'Sezione IMU e trib. locali'!N$9:N$1008))+(SUMIF('Sezione INAIL'!B$9:B$508,B163,'Sezione INAIL'!L$9:L$508)-SUMIF('Sezione INAIL'!B$9:B$508,B163,'Sezione INAIL'!M$9:M$508))+(SUMIF('Sezione Altri Enti Prev.li'!B$9:B$508,B163,'Sezione Altri Enti Prev.li'!P$9:P$508)-SUMIF('Sezione Altri Enti Prev.li'!B$9:B$508,B163,'Sezione Altri Enti Prev.li'!Q$9:Q$508)),0)</f>
        <v>0</v>
      </c>
      <c r="W163" s="81"/>
      <c r="X163" s="292"/>
      <c r="Y163" s="314"/>
      <c r="Z163" s="315"/>
      <c r="AA163" s="316"/>
      <c r="AB163" s="317"/>
      <c r="AC163" s="7"/>
      <c r="AD163" s="348"/>
      <c r="AE163" s="7"/>
      <c r="AF163" s="17">
        <f ca="1">IF(B163="",0,IF(B163=B162,COUNTIF(B$9:B162,B163)+1,1))</f>
        <v>153</v>
      </c>
      <c r="AG163" s="17">
        <f t="shared" ca="1" si="10"/>
        <v>0</v>
      </c>
      <c r="AH163" s="364" t="str">
        <f t="shared" si="11"/>
        <v/>
      </c>
    </row>
    <row r="164" spans="1:34" ht="16.5" customHeight="1">
      <c r="A164" s="334" t="s">
        <v>440</v>
      </c>
      <c r="B164" s="65" t="str">
        <f t="shared" ca="1" si="9"/>
        <v>-1900</v>
      </c>
      <c r="C164" s="65" t="str">
        <f t="shared" ca="1" si="8"/>
        <v>-1900-154</v>
      </c>
      <c r="D164" s="340"/>
      <c r="E164" s="283"/>
      <c r="F164" s="7"/>
      <c r="G164" s="309"/>
      <c r="H164" s="310"/>
      <c r="I164" s="7"/>
      <c r="J164" s="297"/>
      <c r="K164" s="285"/>
      <c r="L164" s="301"/>
      <c r="M164" s="290"/>
      <c r="N164" s="291"/>
      <c r="O164" s="7"/>
      <c r="P164" s="307"/>
      <c r="Q164" s="308" t="str">
        <f ca="1">IF(M$1021=1,"",IF(P164="","",VLOOKUP(P164,Tabelle!$B$5:$F$7,5,FALSE)))</f>
        <v/>
      </c>
      <c r="R164" s="311" t="str">
        <f ca="1">IF(M$1021=1,"",IF(P164="","",VLOOKUP(P164,Tabelle!$B$5:$G$7,6,FALSE)))</f>
        <v/>
      </c>
      <c r="S164" s="7"/>
      <c r="T164" s="312"/>
      <c r="U164" s="7"/>
      <c r="V164" s="313">
        <f ca="1">IF(AND(D164&lt;&gt;"",B164&lt;&gt;B163),(SUMIF(B$9:B$1008,B164,M$9:M$1008)-SUMIF(B$9:B$1008,B164,N$9:N$1008))+(SUMIF('Sezione INPS'!B$9:B$1008,B164,'Sezione INPS'!N$9:N$1008)-SUMIF('Sezione INPS'!B$9:B$1008,B164,'Sezione INPS'!O$9:O$1008))+(SUMIF('Sezione REGIONI'!B$9:B$1008,B164,'Sezione REGIONI'!K$9:K$1008)-SUMIF('Sezione REGIONI'!B$9:B$1008,B164,'Sezione REGIONI'!L$9:L$1008))+(SUMIF('Sezione IMU e trib. locali'!B$9:B$1008,B164,'Sezione IMU e trib. locali'!M$9:M$1008)-SUMIF('Sezione IMU e trib. locali'!B$9:B$1008,B164,'Sezione IMU e trib. locali'!N$9:N$1008))+(SUMIF('Sezione INAIL'!B$9:B$508,B164,'Sezione INAIL'!L$9:L$508)-SUMIF('Sezione INAIL'!B$9:B$508,B164,'Sezione INAIL'!M$9:M$508))+(SUMIF('Sezione Altri Enti Prev.li'!B$9:B$508,B164,'Sezione Altri Enti Prev.li'!P$9:P$508)-SUMIF('Sezione Altri Enti Prev.li'!B$9:B$508,B164,'Sezione Altri Enti Prev.li'!Q$9:Q$508)),0)</f>
        <v>0</v>
      </c>
      <c r="W164" s="81"/>
      <c r="X164" s="292"/>
      <c r="Y164" s="314"/>
      <c r="Z164" s="315"/>
      <c r="AA164" s="316"/>
      <c r="AB164" s="317"/>
      <c r="AC164" s="7"/>
      <c r="AD164" s="348"/>
      <c r="AE164" s="7"/>
      <c r="AF164" s="17">
        <f ca="1">IF(B164="",0,IF(B164=B163,COUNTIF(B$9:B163,B164)+1,1))</f>
        <v>154</v>
      </c>
      <c r="AG164" s="17">
        <f t="shared" ca="1" si="10"/>
        <v>0</v>
      </c>
      <c r="AH164" s="364" t="str">
        <f t="shared" si="11"/>
        <v/>
      </c>
    </row>
    <row r="165" spans="1:34" ht="16.5" customHeight="1">
      <c r="A165" s="334" t="s">
        <v>441</v>
      </c>
      <c r="B165" s="65" t="str">
        <f t="shared" ca="1" si="9"/>
        <v>-1900</v>
      </c>
      <c r="C165" s="65" t="str">
        <f t="shared" ca="1" si="8"/>
        <v>-1900-155</v>
      </c>
      <c r="D165" s="340"/>
      <c r="E165" s="283"/>
      <c r="F165" s="7"/>
      <c r="G165" s="309"/>
      <c r="H165" s="310"/>
      <c r="I165" s="7"/>
      <c r="J165" s="297"/>
      <c r="K165" s="285"/>
      <c r="L165" s="301"/>
      <c r="M165" s="290"/>
      <c r="N165" s="291"/>
      <c r="O165" s="7"/>
      <c r="P165" s="307"/>
      <c r="Q165" s="308" t="str">
        <f ca="1">IF(M$1021=1,"",IF(P165="","",VLOOKUP(P165,Tabelle!$B$5:$F$7,5,FALSE)))</f>
        <v/>
      </c>
      <c r="R165" s="311" t="str">
        <f ca="1">IF(M$1021=1,"",IF(P165="","",VLOOKUP(P165,Tabelle!$B$5:$G$7,6,FALSE)))</f>
        <v/>
      </c>
      <c r="S165" s="7"/>
      <c r="T165" s="312"/>
      <c r="U165" s="7"/>
      <c r="V165" s="313">
        <f ca="1">IF(AND(D165&lt;&gt;"",B165&lt;&gt;B164),(SUMIF(B$9:B$1008,B165,M$9:M$1008)-SUMIF(B$9:B$1008,B165,N$9:N$1008))+(SUMIF('Sezione INPS'!B$9:B$1008,B165,'Sezione INPS'!N$9:N$1008)-SUMIF('Sezione INPS'!B$9:B$1008,B165,'Sezione INPS'!O$9:O$1008))+(SUMIF('Sezione REGIONI'!B$9:B$1008,B165,'Sezione REGIONI'!K$9:K$1008)-SUMIF('Sezione REGIONI'!B$9:B$1008,B165,'Sezione REGIONI'!L$9:L$1008))+(SUMIF('Sezione IMU e trib. locali'!B$9:B$1008,B165,'Sezione IMU e trib. locali'!M$9:M$1008)-SUMIF('Sezione IMU e trib. locali'!B$9:B$1008,B165,'Sezione IMU e trib. locali'!N$9:N$1008))+(SUMIF('Sezione INAIL'!B$9:B$508,B165,'Sezione INAIL'!L$9:L$508)-SUMIF('Sezione INAIL'!B$9:B$508,B165,'Sezione INAIL'!M$9:M$508))+(SUMIF('Sezione Altri Enti Prev.li'!B$9:B$508,B165,'Sezione Altri Enti Prev.li'!P$9:P$508)-SUMIF('Sezione Altri Enti Prev.li'!B$9:B$508,B165,'Sezione Altri Enti Prev.li'!Q$9:Q$508)),0)</f>
        <v>0</v>
      </c>
      <c r="W165" s="81"/>
      <c r="X165" s="292"/>
      <c r="Y165" s="314"/>
      <c r="Z165" s="315"/>
      <c r="AA165" s="316"/>
      <c r="AB165" s="317"/>
      <c r="AC165" s="7"/>
      <c r="AD165" s="348"/>
      <c r="AE165" s="7"/>
      <c r="AF165" s="17">
        <f ca="1">IF(B165="",0,IF(B165=B164,COUNTIF(B$9:B164,B165)+1,1))</f>
        <v>155</v>
      </c>
      <c r="AG165" s="17">
        <f t="shared" ca="1" si="10"/>
        <v>0</v>
      </c>
      <c r="AH165" s="364" t="str">
        <f t="shared" si="11"/>
        <v/>
      </c>
    </row>
    <row r="166" spans="1:34" ht="16.5" customHeight="1">
      <c r="A166" s="334" t="s">
        <v>442</v>
      </c>
      <c r="B166" s="65" t="str">
        <f t="shared" ca="1" si="9"/>
        <v>-1900</v>
      </c>
      <c r="C166" s="65" t="str">
        <f t="shared" ca="1" si="8"/>
        <v>-1900-156</v>
      </c>
      <c r="D166" s="340"/>
      <c r="E166" s="283"/>
      <c r="F166" s="7"/>
      <c r="G166" s="309"/>
      <c r="H166" s="310"/>
      <c r="I166" s="7"/>
      <c r="J166" s="297"/>
      <c r="K166" s="285"/>
      <c r="L166" s="301"/>
      <c r="M166" s="290"/>
      <c r="N166" s="291"/>
      <c r="O166" s="7"/>
      <c r="P166" s="307"/>
      <c r="Q166" s="308" t="str">
        <f ca="1">IF(M$1021=1,"",IF(P166="","",VLOOKUP(P166,Tabelle!$B$5:$F$7,5,FALSE)))</f>
        <v/>
      </c>
      <c r="R166" s="311" t="str">
        <f ca="1">IF(M$1021=1,"",IF(P166="","",VLOOKUP(P166,Tabelle!$B$5:$G$7,6,FALSE)))</f>
        <v/>
      </c>
      <c r="S166" s="7"/>
      <c r="T166" s="312"/>
      <c r="U166" s="7"/>
      <c r="V166" s="313">
        <f ca="1">IF(AND(D166&lt;&gt;"",B166&lt;&gt;B165),(SUMIF(B$9:B$1008,B166,M$9:M$1008)-SUMIF(B$9:B$1008,B166,N$9:N$1008))+(SUMIF('Sezione INPS'!B$9:B$1008,B166,'Sezione INPS'!N$9:N$1008)-SUMIF('Sezione INPS'!B$9:B$1008,B166,'Sezione INPS'!O$9:O$1008))+(SUMIF('Sezione REGIONI'!B$9:B$1008,B166,'Sezione REGIONI'!K$9:K$1008)-SUMIF('Sezione REGIONI'!B$9:B$1008,B166,'Sezione REGIONI'!L$9:L$1008))+(SUMIF('Sezione IMU e trib. locali'!B$9:B$1008,B166,'Sezione IMU e trib. locali'!M$9:M$1008)-SUMIF('Sezione IMU e trib. locali'!B$9:B$1008,B166,'Sezione IMU e trib. locali'!N$9:N$1008))+(SUMIF('Sezione INAIL'!B$9:B$508,B166,'Sezione INAIL'!L$9:L$508)-SUMIF('Sezione INAIL'!B$9:B$508,B166,'Sezione INAIL'!M$9:M$508))+(SUMIF('Sezione Altri Enti Prev.li'!B$9:B$508,B166,'Sezione Altri Enti Prev.li'!P$9:P$508)-SUMIF('Sezione Altri Enti Prev.li'!B$9:B$508,B166,'Sezione Altri Enti Prev.li'!Q$9:Q$508)),0)</f>
        <v>0</v>
      </c>
      <c r="W166" s="81"/>
      <c r="X166" s="292"/>
      <c r="Y166" s="314"/>
      <c r="Z166" s="315"/>
      <c r="AA166" s="316"/>
      <c r="AB166" s="317"/>
      <c r="AC166" s="7"/>
      <c r="AD166" s="348"/>
      <c r="AE166" s="7"/>
      <c r="AF166" s="17">
        <f ca="1">IF(B166="",0,IF(B166=B165,COUNTIF(B$9:B165,B166)+1,1))</f>
        <v>156</v>
      </c>
      <c r="AG166" s="17">
        <f t="shared" ca="1" si="10"/>
        <v>0</v>
      </c>
      <c r="AH166" s="364" t="str">
        <f t="shared" si="11"/>
        <v/>
      </c>
    </row>
    <row r="167" spans="1:34" ht="16.5" customHeight="1">
      <c r="A167" s="334" t="s">
        <v>443</v>
      </c>
      <c r="B167" s="65" t="str">
        <f t="shared" ca="1" si="9"/>
        <v>-1900</v>
      </c>
      <c r="C167" s="65" t="str">
        <f t="shared" ca="1" si="8"/>
        <v>-1900-157</v>
      </c>
      <c r="D167" s="340"/>
      <c r="E167" s="283"/>
      <c r="F167" s="7"/>
      <c r="G167" s="309"/>
      <c r="H167" s="310"/>
      <c r="I167" s="7"/>
      <c r="J167" s="297"/>
      <c r="K167" s="285"/>
      <c r="L167" s="301"/>
      <c r="M167" s="290"/>
      <c r="N167" s="291"/>
      <c r="O167" s="7"/>
      <c r="P167" s="307"/>
      <c r="Q167" s="308" t="str">
        <f ca="1">IF(M$1021=1,"",IF(P167="","",VLOOKUP(P167,Tabelle!$B$5:$F$7,5,FALSE)))</f>
        <v/>
      </c>
      <c r="R167" s="311" t="str">
        <f ca="1">IF(M$1021=1,"",IF(P167="","",VLOOKUP(P167,Tabelle!$B$5:$G$7,6,FALSE)))</f>
        <v/>
      </c>
      <c r="S167" s="7"/>
      <c r="T167" s="312"/>
      <c r="U167" s="7"/>
      <c r="V167" s="313">
        <f ca="1">IF(AND(D167&lt;&gt;"",B167&lt;&gt;B166),(SUMIF(B$9:B$1008,B167,M$9:M$1008)-SUMIF(B$9:B$1008,B167,N$9:N$1008))+(SUMIF('Sezione INPS'!B$9:B$1008,B167,'Sezione INPS'!N$9:N$1008)-SUMIF('Sezione INPS'!B$9:B$1008,B167,'Sezione INPS'!O$9:O$1008))+(SUMIF('Sezione REGIONI'!B$9:B$1008,B167,'Sezione REGIONI'!K$9:K$1008)-SUMIF('Sezione REGIONI'!B$9:B$1008,B167,'Sezione REGIONI'!L$9:L$1008))+(SUMIF('Sezione IMU e trib. locali'!B$9:B$1008,B167,'Sezione IMU e trib. locali'!M$9:M$1008)-SUMIF('Sezione IMU e trib. locali'!B$9:B$1008,B167,'Sezione IMU e trib. locali'!N$9:N$1008))+(SUMIF('Sezione INAIL'!B$9:B$508,B167,'Sezione INAIL'!L$9:L$508)-SUMIF('Sezione INAIL'!B$9:B$508,B167,'Sezione INAIL'!M$9:M$508))+(SUMIF('Sezione Altri Enti Prev.li'!B$9:B$508,B167,'Sezione Altri Enti Prev.li'!P$9:P$508)-SUMIF('Sezione Altri Enti Prev.li'!B$9:B$508,B167,'Sezione Altri Enti Prev.li'!Q$9:Q$508)),0)</f>
        <v>0</v>
      </c>
      <c r="W167" s="81"/>
      <c r="X167" s="292"/>
      <c r="Y167" s="314"/>
      <c r="Z167" s="315"/>
      <c r="AA167" s="316"/>
      <c r="AB167" s="317"/>
      <c r="AC167" s="7"/>
      <c r="AD167" s="348"/>
      <c r="AE167" s="7"/>
      <c r="AF167" s="17">
        <f ca="1">IF(B167="",0,IF(B167=B166,COUNTIF(B$9:B166,B167)+1,1))</f>
        <v>157</v>
      </c>
      <c r="AG167" s="17">
        <f t="shared" ca="1" si="10"/>
        <v>0</v>
      </c>
      <c r="AH167" s="364" t="str">
        <f t="shared" si="11"/>
        <v/>
      </c>
    </row>
    <row r="168" spans="1:34" ht="16.5" customHeight="1">
      <c r="A168" s="334" t="s">
        <v>444</v>
      </c>
      <c r="B168" s="65" t="str">
        <f t="shared" ca="1" si="9"/>
        <v>-1900</v>
      </c>
      <c r="C168" s="65" t="str">
        <f t="shared" ca="1" si="8"/>
        <v>-1900-158</v>
      </c>
      <c r="D168" s="340"/>
      <c r="E168" s="283"/>
      <c r="F168" s="7"/>
      <c r="G168" s="309"/>
      <c r="H168" s="310"/>
      <c r="I168" s="7"/>
      <c r="J168" s="297"/>
      <c r="K168" s="285"/>
      <c r="L168" s="301"/>
      <c r="M168" s="290"/>
      <c r="N168" s="291"/>
      <c r="O168" s="7"/>
      <c r="P168" s="307"/>
      <c r="Q168" s="308" t="str">
        <f ca="1">IF(M$1021=1,"",IF(P168="","",VLOOKUP(P168,Tabelle!$B$5:$F$7,5,FALSE)))</f>
        <v/>
      </c>
      <c r="R168" s="311" t="str">
        <f ca="1">IF(M$1021=1,"",IF(P168="","",VLOOKUP(P168,Tabelle!$B$5:$G$7,6,FALSE)))</f>
        <v/>
      </c>
      <c r="S168" s="7"/>
      <c r="T168" s="312"/>
      <c r="U168" s="7"/>
      <c r="V168" s="313">
        <f ca="1">IF(AND(D168&lt;&gt;"",B168&lt;&gt;B167),(SUMIF(B$9:B$1008,B168,M$9:M$1008)-SUMIF(B$9:B$1008,B168,N$9:N$1008))+(SUMIF('Sezione INPS'!B$9:B$1008,B168,'Sezione INPS'!N$9:N$1008)-SUMIF('Sezione INPS'!B$9:B$1008,B168,'Sezione INPS'!O$9:O$1008))+(SUMIF('Sezione REGIONI'!B$9:B$1008,B168,'Sezione REGIONI'!K$9:K$1008)-SUMIF('Sezione REGIONI'!B$9:B$1008,B168,'Sezione REGIONI'!L$9:L$1008))+(SUMIF('Sezione IMU e trib. locali'!B$9:B$1008,B168,'Sezione IMU e trib. locali'!M$9:M$1008)-SUMIF('Sezione IMU e trib. locali'!B$9:B$1008,B168,'Sezione IMU e trib. locali'!N$9:N$1008))+(SUMIF('Sezione INAIL'!B$9:B$508,B168,'Sezione INAIL'!L$9:L$508)-SUMIF('Sezione INAIL'!B$9:B$508,B168,'Sezione INAIL'!M$9:M$508))+(SUMIF('Sezione Altri Enti Prev.li'!B$9:B$508,B168,'Sezione Altri Enti Prev.li'!P$9:P$508)-SUMIF('Sezione Altri Enti Prev.li'!B$9:B$508,B168,'Sezione Altri Enti Prev.li'!Q$9:Q$508)),0)</f>
        <v>0</v>
      </c>
      <c r="W168" s="81"/>
      <c r="X168" s="292"/>
      <c r="Y168" s="314"/>
      <c r="Z168" s="315"/>
      <c r="AA168" s="316"/>
      <c r="AB168" s="317"/>
      <c r="AC168" s="7"/>
      <c r="AD168" s="348"/>
      <c r="AE168" s="7"/>
      <c r="AF168" s="17">
        <f ca="1">IF(B168="",0,IF(B168=B167,COUNTIF(B$9:B167,B168)+1,1))</f>
        <v>158</v>
      </c>
      <c r="AG168" s="17">
        <f t="shared" ca="1" si="10"/>
        <v>0</v>
      </c>
      <c r="AH168" s="364" t="str">
        <f t="shared" si="11"/>
        <v/>
      </c>
    </row>
    <row r="169" spans="1:34" ht="16.5" customHeight="1">
      <c r="A169" s="334" t="s">
        <v>445</v>
      </c>
      <c r="B169" s="65" t="str">
        <f t="shared" ca="1" si="9"/>
        <v>-1900</v>
      </c>
      <c r="C169" s="65" t="str">
        <f t="shared" ca="1" si="8"/>
        <v>-1900-159</v>
      </c>
      <c r="D169" s="340"/>
      <c r="E169" s="283"/>
      <c r="F169" s="7"/>
      <c r="G169" s="309"/>
      <c r="H169" s="310"/>
      <c r="I169" s="7"/>
      <c r="J169" s="297"/>
      <c r="K169" s="285"/>
      <c r="L169" s="301"/>
      <c r="M169" s="290"/>
      <c r="N169" s="291"/>
      <c r="O169" s="7"/>
      <c r="P169" s="307"/>
      <c r="Q169" s="308" t="str">
        <f ca="1">IF(M$1021=1,"",IF(P169="","",VLOOKUP(P169,Tabelle!$B$5:$F$7,5,FALSE)))</f>
        <v/>
      </c>
      <c r="R169" s="311" t="str">
        <f ca="1">IF(M$1021=1,"",IF(P169="","",VLOOKUP(P169,Tabelle!$B$5:$G$7,6,FALSE)))</f>
        <v/>
      </c>
      <c r="S169" s="7"/>
      <c r="T169" s="312"/>
      <c r="U169" s="7"/>
      <c r="V169" s="313">
        <f ca="1">IF(AND(D169&lt;&gt;"",B169&lt;&gt;B168),(SUMIF(B$9:B$1008,B169,M$9:M$1008)-SUMIF(B$9:B$1008,B169,N$9:N$1008))+(SUMIF('Sezione INPS'!B$9:B$1008,B169,'Sezione INPS'!N$9:N$1008)-SUMIF('Sezione INPS'!B$9:B$1008,B169,'Sezione INPS'!O$9:O$1008))+(SUMIF('Sezione REGIONI'!B$9:B$1008,B169,'Sezione REGIONI'!K$9:K$1008)-SUMIF('Sezione REGIONI'!B$9:B$1008,B169,'Sezione REGIONI'!L$9:L$1008))+(SUMIF('Sezione IMU e trib. locali'!B$9:B$1008,B169,'Sezione IMU e trib. locali'!M$9:M$1008)-SUMIF('Sezione IMU e trib. locali'!B$9:B$1008,B169,'Sezione IMU e trib. locali'!N$9:N$1008))+(SUMIF('Sezione INAIL'!B$9:B$508,B169,'Sezione INAIL'!L$9:L$508)-SUMIF('Sezione INAIL'!B$9:B$508,B169,'Sezione INAIL'!M$9:M$508))+(SUMIF('Sezione Altri Enti Prev.li'!B$9:B$508,B169,'Sezione Altri Enti Prev.li'!P$9:P$508)-SUMIF('Sezione Altri Enti Prev.li'!B$9:B$508,B169,'Sezione Altri Enti Prev.li'!Q$9:Q$508)),0)</f>
        <v>0</v>
      </c>
      <c r="W169" s="81"/>
      <c r="X169" s="292"/>
      <c r="Y169" s="314"/>
      <c r="Z169" s="315"/>
      <c r="AA169" s="316"/>
      <c r="AB169" s="317"/>
      <c r="AC169" s="7"/>
      <c r="AD169" s="348"/>
      <c r="AE169" s="7"/>
      <c r="AF169" s="17">
        <f ca="1">IF(B169="",0,IF(B169=B168,COUNTIF(B$9:B168,B169)+1,1))</f>
        <v>159</v>
      </c>
      <c r="AG169" s="17">
        <f t="shared" ca="1" si="10"/>
        <v>0</v>
      </c>
      <c r="AH169" s="364" t="str">
        <f t="shared" si="11"/>
        <v/>
      </c>
    </row>
    <row r="170" spans="1:34" ht="16.5" customHeight="1">
      <c r="A170" s="334" t="s">
        <v>446</v>
      </c>
      <c r="B170" s="65" t="str">
        <f t="shared" ca="1" si="9"/>
        <v>-1900</v>
      </c>
      <c r="C170" s="65" t="str">
        <f t="shared" ca="1" si="8"/>
        <v>-1900-160</v>
      </c>
      <c r="D170" s="340"/>
      <c r="E170" s="283"/>
      <c r="F170" s="7"/>
      <c r="G170" s="309"/>
      <c r="H170" s="310"/>
      <c r="I170" s="7"/>
      <c r="J170" s="297"/>
      <c r="K170" s="285"/>
      <c r="L170" s="301"/>
      <c r="M170" s="290"/>
      <c r="N170" s="291"/>
      <c r="O170" s="7"/>
      <c r="P170" s="307"/>
      <c r="Q170" s="308" t="str">
        <f ca="1">IF(M$1021=1,"",IF(P170="","",VLOOKUP(P170,Tabelle!$B$5:$F$7,5,FALSE)))</f>
        <v/>
      </c>
      <c r="R170" s="311" t="str">
        <f ca="1">IF(M$1021=1,"",IF(P170="","",VLOOKUP(P170,Tabelle!$B$5:$G$7,6,FALSE)))</f>
        <v/>
      </c>
      <c r="S170" s="7"/>
      <c r="T170" s="312"/>
      <c r="U170" s="7"/>
      <c r="V170" s="313">
        <f ca="1">IF(AND(D170&lt;&gt;"",B170&lt;&gt;B169),(SUMIF(B$9:B$1008,B170,M$9:M$1008)-SUMIF(B$9:B$1008,B170,N$9:N$1008))+(SUMIF('Sezione INPS'!B$9:B$1008,B170,'Sezione INPS'!N$9:N$1008)-SUMIF('Sezione INPS'!B$9:B$1008,B170,'Sezione INPS'!O$9:O$1008))+(SUMIF('Sezione REGIONI'!B$9:B$1008,B170,'Sezione REGIONI'!K$9:K$1008)-SUMIF('Sezione REGIONI'!B$9:B$1008,B170,'Sezione REGIONI'!L$9:L$1008))+(SUMIF('Sezione IMU e trib. locali'!B$9:B$1008,B170,'Sezione IMU e trib. locali'!M$9:M$1008)-SUMIF('Sezione IMU e trib. locali'!B$9:B$1008,B170,'Sezione IMU e trib. locali'!N$9:N$1008))+(SUMIF('Sezione INAIL'!B$9:B$508,B170,'Sezione INAIL'!L$9:L$508)-SUMIF('Sezione INAIL'!B$9:B$508,B170,'Sezione INAIL'!M$9:M$508))+(SUMIF('Sezione Altri Enti Prev.li'!B$9:B$508,B170,'Sezione Altri Enti Prev.li'!P$9:P$508)-SUMIF('Sezione Altri Enti Prev.li'!B$9:B$508,B170,'Sezione Altri Enti Prev.li'!Q$9:Q$508)),0)</f>
        <v>0</v>
      </c>
      <c r="W170" s="81"/>
      <c r="X170" s="292"/>
      <c r="Y170" s="314"/>
      <c r="Z170" s="315"/>
      <c r="AA170" s="316"/>
      <c r="AB170" s="317"/>
      <c r="AC170" s="7"/>
      <c r="AD170" s="348"/>
      <c r="AE170" s="7"/>
      <c r="AF170" s="17">
        <f ca="1">IF(B170="",0,IF(B170=B169,COUNTIF(B$9:B169,B170)+1,1))</f>
        <v>160</v>
      </c>
      <c r="AG170" s="17">
        <f t="shared" ca="1" si="10"/>
        <v>0</v>
      </c>
      <c r="AH170" s="364" t="str">
        <f t="shared" si="11"/>
        <v/>
      </c>
    </row>
    <row r="171" spans="1:34" ht="16.5" customHeight="1">
      <c r="A171" s="334" t="s">
        <v>447</v>
      </c>
      <c r="B171" s="65" t="str">
        <f t="shared" ca="1" si="9"/>
        <v>-1900</v>
      </c>
      <c r="C171" s="65" t="str">
        <f t="shared" ca="1" si="8"/>
        <v>-1900-161</v>
      </c>
      <c r="D171" s="340"/>
      <c r="E171" s="283"/>
      <c r="F171" s="7"/>
      <c r="G171" s="309"/>
      <c r="H171" s="310"/>
      <c r="I171" s="7"/>
      <c r="J171" s="297"/>
      <c r="K171" s="285"/>
      <c r="L171" s="301"/>
      <c r="M171" s="290"/>
      <c r="N171" s="291"/>
      <c r="O171" s="7"/>
      <c r="P171" s="307"/>
      <c r="Q171" s="308" t="str">
        <f ca="1">IF(M$1021=1,"",IF(P171="","",VLOOKUP(P171,Tabelle!$B$5:$F$7,5,FALSE)))</f>
        <v/>
      </c>
      <c r="R171" s="311" t="str">
        <f ca="1">IF(M$1021=1,"",IF(P171="","",VLOOKUP(P171,Tabelle!$B$5:$G$7,6,FALSE)))</f>
        <v/>
      </c>
      <c r="S171" s="7"/>
      <c r="T171" s="312"/>
      <c r="U171" s="7"/>
      <c r="V171" s="313">
        <f ca="1">IF(AND(D171&lt;&gt;"",B171&lt;&gt;B170),(SUMIF(B$9:B$1008,B171,M$9:M$1008)-SUMIF(B$9:B$1008,B171,N$9:N$1008))+(SUMIF('Sezione INPS'!B$9:B$1008,B171,'Sezione INPS'!N$9:N$1008)-SUMIF('Sezione INPS'!B$9:B$1008,B171,'Sezione INPS'!O$9:O$1008))+(SUMIF('Sezione REGIONI'!B$9:B$1008,B171,'Sezione REGIONI'!K$9:K$1008)-SUMIF('Sezione REGIONI'!B$9:B$1008,B171,'Sezione REGIONI'!L$9:L$1008))+(SUMIF('Sezione IMU e trib. locali'!B$9:B$1008,B171,'Sezione IMU e trib. locali'!M$9:M$1008)-SUMIF('Sezione IMU e trib. locali'!B$9:B$1008,B171,'Sezione IMU e trib. locali'!N$9:N$1008))+(SUMIF('Sezione INAIL'!B$9:B$508,B171,'Sezione INAIL'!L$9:L$508)-SUMIF('Sezione INAIL'!B$9:B$508,B171,'Sezione INAIL'!M$9:M$508))+(SUMIF('Sezione Altri Enti Prev.li'!B$9:B$508,B171,'Sezione Altri Enti Prev.li'!P$9:P$508)-SUMIF('Sezione Altri Enti Prev.li'!B$9:B$508,B171,'Sezione Altri Enti Prev.li'!Q$9:Q$508)),0)</f>
        <v>0</v>
      </c>
      <c r="W171" s="81"/>
      <c r="X171" s="292"/>
      <c r="Y171" s="314"/>
      <c r="Z171" s="315"/>
      <c r="AA171" s="316"/>
      <c r="AB171" s="317"/>
      <c r="AC171" s="7"/>
      <c r="AD171" s="348"/>
      <c r="AE171" s="7"/>
      <c r="AF171" s="17">
        <f ca="1">IF(B171="",0,IF(B171=B170,COUNTIF(B$9:B170,B171)+1,1))</f>
        <v>161</v>
      </c>
      <c r="AG171" s="17">
        <f t="shared" ca="1" si="10"/>
        <v>0</v>
      </c>
      <c r="AH171" s="364" t="str">
        <f t="shared" si="11"/>
        <v/>
      </c>
    </row>
    <row r="172" spans="1:34" ht="16.5" customHeight="1">
      <c r="A172" s="334" t="s">
        <v>448</v>
      </c>
      <c r="B172" s="65" t="str">
        <f t="shared" ca="1" si="9"/>
        <v>-1900</v>
      </c>
      <c r="C172" s="65" t="str">
        <f t="shared" ca="1" si="8"/>
        <v>-1900-162</v>
      </c>
      <c r="D172" s="340"/>
      <c r="E172" s="283"/>
      <c r="F172" s="7"/>
      <c r="G172" s="309"/>
      <c r="H172" s="310"/>
      <c r="I172" s="7"/>
      <c r="J172" s="297"/>
      <c r="K172" s="285"/>
      <c r="L172" s="301"/>
      <c r="M172" s="290"/>
      <c r="N172" s="291"/>
      <c r="O172" s="7"/>
      <c r="P172" s="307"/>
      <c r="Q172" s="308" t="str">
        <f ca="1">IF(M$1021=1,"",IF(P172="","",VLOOKUP(P172,Tabelle!$B$5:$F$7,5,FALSE)))</f>
        <v/>
      </c>
      <c r="R172" s="311" t="str">
        <f ca="1">IF(M$1021=1,"",IF(P172="","",VLOOKUP(P172,Tabelle!$B$5:$G$7,6,FALSE)))</f>
        <v/>
      </c>
      <c r="S172" s="7"/>
      <c r="T172" s="312"/>
      <c r="U172" s="7"/>
      <c r="V172" s="313">
        <f ca="1">IF(AND(D172&lt;&gt;"",B172&lt;&gt;B171),(SUMIF(B$9:B$1008,B172,M$9:M$1008)-SUMIF(B$9:B$1008,B172,N$9:N$1008))+(SUMIF('Sezione INPS'!B$9:B$1008,B172,'Sezione INPS'!N$9:N$1008)-SUMIF('Sezione INPS'!B$9:B$1008,B172,'Sezione INPS'!O$9:O$1008))+(SUMIF('Sezione REGIONI'!B$9:B$1008,B172,'Sezione REGIONI'!K$9:K$1008)-SUMIF('Sezione REGIONI'!B$9:B$1008,B172,'Sezione REGIONI'!L$9:L$1008))+(SUMIF('Sezione IMU e trib. locali'!B$9:B$1008,B172,'Sezione IMU e trib. locali'!M$9:M$1008)-SUMIF('Sezione IMU e trib. locali'!B$9:B$1008,B172,'Sezione IMU e trib. locali'!N$9:N$1008))+(SUMIF('Sezione INAIL'!B$9:B$508,B172,'Sezione INAIL'!L$9:L$508)-SUMIF('Sezione INAIL'!B$9:B$508,B172,'Sezione INAIL'!M$9:M$508))+(SUMIF('Sezione Altri Enti Prev.li'!B$9:B$508,B172,'Sezione Altri Enti Prev.li'!P$9:P$508)-SUMIF('Sezione Altri Enti Prev.li'!B$9:B$508,B172,'Sezione Altri Enti Prev.li'!Q$9:Q$508)),0)</f>
        <v>0</v>
      </c>
      <c r="W172" s="81"/>
      <c r="X172" s="292"/>
      <c r="Y172" s="314"/>
      <c r="Z172" s="315"/>
      <c r="AA172" s="316"/>
      <c r="AB172" s="317"/>
      <c r="AC172" s="7"/>
      <c r="AD172" s="348"/>
      <c r="AE172" s="7"/>
      <c r="AF172" s="17">
        <f ca="1">IF(B172="",0,IF(B172=B171,COUNTIF(B$9:B171,B172)+1,1))</f>
        <v>162</v>
      </c>
      <c r="AG172" s="17">
        <f t="shared" ca="1" si="10"/>
        <v>0</v>
      </c>
      <c r="AH172" s="364" t="str">
        <f t="shared" si="11"/>
        <v/>
      </c>
    </row>
    <row r="173" spans="1:34" ht="16.5" customHeight="1">
      <c r="A173" s="334" t="s">
        <v>449</v>
      </c>
      <c r="B173" s="65" t="str">
        <f t="shared" ca="1" si="9"/>
        <v>-1900</v>
      </c>
      <c r="C173" s="65" t="str">
        <f t="shared" ca="1" si="8"/>
        <v>-1900-163</v>
      </c>
      <c r="D173" s="340"/>
      <c r="E173" s="283"/>
      <c r="F173" s="7"/>
      <c r="G173" s="309"/>
      <c r="H173" s="310"/>
      <c r="I173" s="7"/>
      <c r="J173" s="297"/>
      <c r="K173" s="285"/>
      <c r="L173" s="301"/>
      <c r="M173" s="290"/>
      <c r="N173" s="291"/>
      <c r="O173" s="7"/>
      <c r="P173" s="307"/>
      <c r="Q173" s="308" t="str">
        <f ca="1">IF(M$1021=1,"",IF(P173="","",VLOOKUP(P173,Tabelle!$B$5:$F$7,5,FALSE)))</f>
        <v/>
      </c>
      <c r="R173" s="311" t="str">
        <f ca="1">IF(M$1021=1,"",IF(P173="","",VLOOKUP(P173,Tabelle!$B$5:$G$7,6,FALSE)))</f>
        <v/>
      </c>
      <c r="S173" s="7"/>
      <c r="T173" s="312"/>
      <c r="U173" s="7"/>
      <c r="V173" s="313">
        <f ca="1">IF(AND(D173&lt;&gt;"",B173&lt;&gt;B172),(SUMIF(B$9:B$1008,B173,M$9:M$1008)-SUMIF(B$9:B$1008,B173,N$9:N$1008))+(SUMIF('Sezione INPS'!B$9:B$1008,B173,'Sezione INPS'!N$9:N$1008)-SUMIF('Sezione INPS'!B$9:B$1008,B173,'Sezione INPS'!O$9:O$1008))+(SUMIF('Sezione REGIONI'!B$9:B$1008,B173,'Sezione REGIONI'!K$9:K$1008)-SUMIF('Sezione REGIONI'!B$9:B$1008,B173,'Sezione REGIONI'!L$9:L$1008))+(SUMIF('Sezione IMU e trib. locali'!B$9:B$1008,B173,'Sezione IMU e trib. locali'!M$9:M$1008)-SUMIF('Sezione IMU e trib. locali'!B$9:B$1008,B173,'Sezione IMU e trib. locali'!N$9:N$1008))+(SUMIF('Sezione INAIL'!B$9:B$508,B173,'Sezione INAIL'!L$9:L$508)-SUMIF('Sezione INAIL'!B$9:B$508,B173,'Sezione INAIL'!M$9:M$508))+(SUMIF('Sezione Altri Enti Prev.li'!B$9:B$508,B173,'Sezione Altri Enti Prev.li'!P$9:P$508)-SUMIF('Sezione Altri Enti Prev.li'!B$9:B$508,B173,'Sezione Altri Enti Prev.li'!Q$9:Q$508)),0)</f>
        <v>0</v>
      </c>
      <c r="W173" s="81"/>
      <c r="X173" s="292"/>
      <c r="Y173" s="314"/>
      <c r="Z173" s="315"/>
      <c r="AA173" s="316"/>
      <c r="AB173" s="317"/>
      <c r="AC173" s="7"/>
      <c r="AD173" s="348"/>
      <c r="AE173" s="7"/>
      <c r="AF173" s="17">
        <f ca="1">IF(B173="",0,IF(B173=B172,COUNTIF(B$9:B172,B173)+1,1))</f>
        <v>163</v>
      </c>
      <c r="AG173" s="17">
        <f t="shared" ca="1" si="10"/>
        <v>0</v>
      </c>
      <c r="AH173" s="364" t="str">
        <f t="shared" si="11"/>
        <v/>
      </c>
    </row>
    <row r="174" spans="1:34" ht="16.5" customHeight="1">
      <c r="A174" s="334" t="s">
        <v>450</v>
      </c>
      <c r="B174" s="65" t="str">
        <f t="shared" ca="1" si="9"/>
        <v>-1900</v>
      </c>
      <c r="C174" s="65" t="str">
        <f t="shared" ca="1" si="8"/>
        <v>-1900-164</v>
      </c>
      <c r="D174" s="340"/>
      <c r="E174" s="283"/>
      <c r="F174" s="7"/>
      <c r="G174" s="309"/>
      <c r="H174" s="310"/>
      <c r="I174" s="7"/>
      <c r="J174" s="297"/>
      <c r="K174" s="285"/>
      <c r="L174" s="301"/>
      <c r="M174" s="290"/>
      <c r="N174" s="291"/>
      <c r="O174" s="7"/>
      <c r="P174" s="307"/>
      <c r="Q174" s="308" t="str">
        <f ca="1">IF(M$1021=1,"",IF(P174="","",VLOOKUP(P174,Tabelle!$B$5:$F$7,5,FALSE)))</f>
        <v/>
      </c>
      <c r="R174" s="311" t="str">
        <f ca="1">IF(M$1021=1,"",IF(P174="","",VLOOKUP(P174,Tabelle!$B$5:$G$7,6,FALSE)))</f>
        <v/>
      </c>
      <c r="S174" s="7"/>
      <c r="T174" s="312"/>
      <c r="U174" s="7"/>
      <c r="V174" s="313">
        <f ca="1">IF(AND(D174&lt;&gt;"",B174&lt;&gt;B173),(SUMIF(B$9:B$1008,B174,M$9:M$1008)-SUMIF(B$9:B$1008,B174,N$9:N$1008))+(SUMIF('Sezione INPS'!B$9:B$1008,B174,'Sezione INPS'!N$9:N$1008)-SUMIF('Sezione INPS'!B$9:B$1008,B174,'Sezione INPS'!O$9:O$1008))+(SUMIF('Sezione REGIONI'!B$9:B$1008,B174,'Sezione REGIONI'!K$9:K$1008)-SUMIF('Sezione REGIONI'!B$9:B$1008,B174,'Sezione REGIONI'!L$9:L$1008))+(SUMIF('Sezione IMU e trib. locali'!B$9:B$1008,B174,'Sezione IMU e trib. locali'!M$9:M$1008)-SUMIF('Sezione IMU e trib. locali'!B$9:B$1008,B174,'Sezione IMU e trib. locali'!N$9:N$1008))+(SUMIF('Sezione INAIL'!B$9:B$508,B174,'Sezione INAIL'!L$9:L$508)-SUMIF('Sezione INAIL'!B$9:B$508,B174,'Sezione INAIL'!M$9:M$508))+(SUMIF('Sezione Altri Enti Prev.li'!B$9:B$508,B174,'Sezione Altri Enti Prev.li'!P$9:P$508)-SUMIF('Sezione Altri Enti Prev.li'!B$9:B$508,B174,'Sezione Altri Enti Prev.li'!Q$9:Q$508)),0)</f>
        <v>0</v>
      </c>
      <c r="W174" s="81"/>
      <c r="X174" s="292"/>
      <c r="Y174" s="314"/>
      <c r="Z174" s="315"/>
      <c r="AA174" s="316"/>
      <c r="AB174" s="317"/>
      <c r="AC174" s="7"/>
      <c r="AD174" s="348"/>
      <c r="AE174" s="7"/>
      <c r="AF174" s="17">
        <f ca="1">IF(B174="",0,IF(B174=B173,COUNTIF(B$9:B173,B174)+1,1))</f>
        <v>164</v>
      </c>
      <c r="AG174" s="17">
        <f t="shared" ca="1" si="10"/>
        <v>0</v>
      </c>
      <c r="AH174" s="364" t="str">
        <f t="shared" si="11"/>
        <v/>
      </c>
    </row>
    <row r="175" spans="1:34" ht="16.5" customHeight="1">
      <c r="A175" s="334" t="s">
        <v>451</v>
      </c>
      <c r="B175" s="65" t="str">
        <f t="shared" ca="1" si="9"/>
        <v>-1900</v>
      </c>
      <c r="C175" s="65" t="str">
        <f t="shared" ca="1" si="8"/>
        <v>-1900-165</v>
      </c>
      <c r="D175" s="340"/>
      <c r="E175" s="283"/>
      <c r="F175" s="7"/>
      <c r="G175" s="309"/>
      <c r="H175" s="310"/>
      <c r="I175" s="7"/>
      <c r="J175" s="297"/>
      <c r="K175" s="285"/>
      <c r="L175" s="301"/>
      <c r="M175" s="290"/>
      <c r="N175" s="291"/>
      <c r="O175" s="7"/>
      <c r="P175" s="307"/>
      <c r="Q175" s="308" t="str">
        <f ca="1">IF(M$1021=1,"",IF(P175="","",VLOOKUP(P175,Tabelle!$B$5:$F$7,5,FALSE)))</f>
        <v/>
      </c>
      <c r="R175" s="311" t="str">
        <f ca="1">IF(M$1021=1,"",IF(P175="","",VLOOKUP(P175,Tabelle!$B$5:$G$7,6,FALSE)))</f>
        <v/>
      </c>
      <c r="S175" s="7"/>
      <c r="T175" s="312"/>
      <c r="U175" s="7"/>
      <c r="V175" s="313">
        <f ca="1">IF(AND(D175&lt;&gt;"",B175&lt;&gt;B174),(SUMIF(B$9:B$1008,B175,M$9:M$1008)-SUMIF(B$9:B$1008,B175,N$9:N$1008))+(SUMIF('Sezione INPS'!B$9:B$1008,B175,'Sezione INPS'!N$9:N$1008)-SUMIF('Sezione INPS'!B$9:B$1008,B175,'Sezione INPS'!O$9:O$1008))+(SUMIF('Sezione REGIONI'!B$9:B$1008,B175,'Sezione REGIONI'!K$9:K$1008)-SUMIF('Sezione REGIONI'!B$9:B$1008,B175,'Sezione REGIONI'!L$9:L$1008))+(SUMIF('Sezione IMU e trib. locali'!B$9:B$1008,B175,'Sezione IMU e trib. locali'!M$9:M$1008)-SUMIF('Sezione IMU e trib. locali'!B$9:B$1008,B175,'Sezione IMU e trib. locali'!N$9:N$1008))+(SUMIF('Sezione INAIL'!B$9:B$508,B175,'Sezione INAIL'!L$9:L$508)-SUMIF('Sezione INAIL'!B$9:B$508,B175,'Sezione INAIL'!M$9:M$508))+(SUMIF('Sezione Altri Enti Prev.li'!B$9:B$508,B175,'Sezione Altri Enti Prev.li'!P$9:P$508)-SUMIF('Sezione Altri Enti Prev.li'!B$9:B$508,B175,'Sezione Altri Enti Prev.li'!Q$9:Q$508)),0)</f>
        <v>0</v>
      </c>
      <c r="W175" s="81"/>
      <c r="X175" s="292"/>
      <c r="Y175" s="314"/>
      <c r="Z175" s="315"/>
      <c r="AA175" s="316"/>
      <c r="AB175" s="317"/>
      <c r="AC175" s="7"/>
      <c r="AD175" s="348"/>
      <c r="AE175" s="7"/>
      <c r="AF175" s="17">
        <f ca="1">IF(B175="",0,IF(B175=B174,COUNTIF(B$9:B174,B175)+1,1))</f>
        <v>165</v>
      </c>
      <c r="AG175" s="17">
        <f t="shared" ca="1" si="10"/>
        <v>0</v>
      </c>
      <c r="AH175" s="364" t="str">
        <f t="shared" si="11"/>
        <v/>
      </c>
    </row>
    <row r="176" spans="1:34" ht="16.5" customHeight="1">
      <c r="A176" s="334" t="s">
        <v>452</v>
      </c>
      <c r="B176" s="65" t="str">
        <f t="shared" ca="1" si="9"/>
        <v>-1900</v>
      </c>
      <c r="C176" s="65" t="str">
        <f t="shared" ca="1" si="8"/>
        <v>-1900-166</v>
      </c>
      <c r="D176" s="340"/>
      <c r="E176" s="283"/>
      <c r="F176" s="7"/>
      <c r="G176" s="309"/>
      <c r="H176" s="310"/>
      <c r="I176" s="7"/>
      <c r="J176" s="297"/>
      <c r="K176" s="285"/>
      <c r="L176" s="301"/>
      <c r="M176" s="290"/>
      <c r="N176" s="291"/>
      <c r="O176" s="7"/>
      <c r="P176" s="307"/>
      <c r="Q176" s="308" t="str">
        <f ca="1">IF(M$1021=1,"",IF(P176="","",VLOOKUP(P176,Tabelle!$B$5:$F$7,5,FALSE)))</f>
        <v/>
      </c>
      <c r="R176" s="311" t="str">
        <f ca="1">IF(M$1021=1,"",IF(P176="","",VLOOKUP(P176,Tabelle!$B$5:$G$7,6,FALSE)))</f>
        <v/>
      </c>
      <c r="S176" s="7"/>
      <c r="T176" s="312"/>
      <c r="U176" s="7"/>
      <c r="V176" s="313">
        <f ca="1">IF(AND(D176&lt;&gt;"",B176&lt;&gt;B175),(SUMIF(B$9:B$1008,B176,M$9:M$1008)-SUMIF(B$9:B$1008,B176,N$9:N$1008))+(SUMIF('Sezione INPS'!B$9:B$1008,B176,'Sezione INPS'!N$9:N$1008)-SUMIF('Sezione INPS'!B$9:B$1008,B176,'Sezione INPS'!O$9:O$1008))+(SUMIF('Sezione REGIONI'!B$9:B$1008,B176,'Sezione REGIONI'!K$9:K$1008)-SUMIF('Sezione REGIONI'!B$9:B$1008,B176,'Sezione REGIONI'!L$9:L$1008))+(SUMIF('Sezione IMU e trib. locali'!B$9:B$1008,B176,'Sezione IMU e trib. locali'!M$9:M$1008)-SUMIF('Sezione IMU e trib. locali'!B$9:B$1008,B176,'Sezione IMU e trib. locali'!N$9:N$1008))+(SUMIF('Sezione INAIL'!B$9:B$508,B176,'Sezione INAIL'!L$9:L$508)-SUMIF('Sezione INAIL'!B$9:B$508,B176,'Sezione INAIL'!M$9:M$508))+(SUMIF('Sezione Altri Enti Prev.li'!B$9:B$508,B176,'Sezione Altri Enti Prev.li'!P$9:P$508)-SUMIF('Sezione Altri Enti Prev.li'!B$9:B$508,B176,'Sezione Altri Enti Prev.li'!Q$9:Q$508)),0)</f>
        <v>0</v>
      </c>
      <c r="W176" s="81"/>
      <c r="X176" s="292"/>
      <c r="Y176" s="314"/>
      <c r="Z176" s="315"/>
      <c r="AA176" s="316"/>
      <c r="AB176" s="317"/>
      <c r="AC176" s="7"/>
      <c r="AD176" s="348"/>
      <c r="AE176" s="7"/>
      <c r="AF176" s="17">
        <f ca="1">IF(B176="",0,IF(B176=B175,COUNTIF(B$9:B175,B176)+1,1))</f>
        <v>166</v>
      </c>
      <c r="AG176" s="17">
        <f t="shared" ca="1" si="10"/>
        <v>0</v>
      </c>
      <c r="AH176" s="364" t="str">
        <f t="shared" si="11"/>
        <v/>
      </c>
    </row>
    <row r="177" spans="1:34" ht="16.5" customHeight="1">
      <c r="A177" s="334" t="s">
        <v>453</v>
      </c>
      <c r="B177" s="65" t="str">
        <f t="shared" ca="1" si="9"/>
        <v>-1900</v>
      </c>
      <c r="C177" s="65" t="str">
        <f t="shared" ca="1" si="8"/>
        <v>-1900-167</v>
      </c>
      <c r="D177" s="340"/>
      <c r="E177" s="283"/>
      <c r="F177" s="7"/>
      <c r="G177" s="309"/>
      <c r="H177" s="310"/>
      <c r="I177" s="7"/>
      <c r="J177" s="297"/>
      <c r="K177" s="285"/>
      <c r="L177" s="301"/>
      <c r="M177" s="290"/>
      <c r="N177" s="291"/>
      <c r="O177" s="7"/>
      <c r="P177" s="307"/>
      <c r="Q177" s="308" t="str">
        <f ca="1">IF(M$1021=1,"",IF(P177="","",VLOOKUP(P177,Tabelle!$B$5:$F$7,5,FALSE)))</f>
        <v/>
      </c>
      <c r="R177" s="311" t="str">
        <f ca="1">IF(M$1021=1,"",IF(P177="","",VLOOKUP(P177,Tabelle!$B$5:$G$7,6,FALSE)))</f>
        <v/>
      </c>
      <c r="S177" s="7"/>
      <c r="T177" s="312"/>
      <c r="U177" s="7"/>
      <c r="V177" s="313">
        <f ca="1">IF(AND(D177&lt;&gt;"",B177&lt;&gt;B176),(SUMIF(B$9:B$1008,B177,M$9:M$1008)-SUMIF(B$9:B$1008,B177,N$9:N$1008))+(SUMIF('Sezione INPS'!B$9:B$1008,B177,'Sezione INPS'!N$9:N$1008)-SUMIF('Sezione INPS'!B$9:B$1008,B177,'Sezione INPS'!O$9:O$1008))+(SUMIF('Sezione REGIONI'!B$9:B$1008,B177,'Sezione REGIONI'!K$9:K$1008)-SUMIF('Sezione REGIONI'!B$9:B$1008,B177,'Sezione REGIONI'!L$9:L$1008))+(SUMIF('Sezione IMU e trib. locali'!B$9:B$1008,B177,'Sezione IMU e trib. locali'!M$9:M$1008)-SUMIF('Sezione IMU e trib. locali'!B$9:B$1008,B177,'Sezione IMU e trib. locali'!N$9:N$1008))+(SUMIF('Sezione INAIL'!B$9:B$508,B177,'Sezione INAIL'!L$9:L$508)-SUMIF('Sezione INAIL'!B$9:B$508,B177,'Sezione INAIL'!M$9:M$508))+(SUMIF('Sezione Altri Enti Prev.li'!B$9:B$508,B177,'Sezione Altri Enti Prev.li'!P$9:P$508)-SUMIF('Sezione Altri Enti Prev.li'!B$9:B$508,B177,'Sezione Altri Enti Prev.li'!Q$9:Q$508)),0)</f>
        <v>0</v>
      </c>
      <c r="W177" s="81"/>
      <c r="X177" s="292"/>
      <c r="Y177" s="314"/>
      <c r="Z177" s="315"/>
      <c r="AA177" s="316"/>
      <c r="AB177" s="317"/>
      <c r="AC177" s="7"/>
      <c r="AD177" s="348"/>
      <c r="AE177" s="7"/>
      <c r="AF177" s="17">
        <f ca="1">IF(B177="",0,IF(B177=B176,COUNTIF(B$9:B176,B177)+1,1))</f>
        <v>167</v>
      </c>
      <c r="AG177" s="17">
        <f t="shared" ca="1" si="10"/>
        <v>0</v>
      </c>
      <c r="AH177" s="364" t="str">
        <f t="shared" si="11"/>
        <v/>
      </c>
    </row>
    <row r="178" spans="1:34" ht="16.5" customHeight="1">
      <c r="A178" s="334" t="s">
        <v>454</v>
      </c>
      <c r="B178" s="65" t="str">
        <f t="shared" ca="1" si="9"/>
        <v>-1900</v>
      </c>
      <c r="C178" s="65" t="str">
        <f t="shared" ca="1" si="8"/>
        <v>-1900-168</v>
      </c>
      <c r="D178" s="340"/>
      <c r="E178" s="283"/>
      <c r="F178" s="7"/>
      <c r="G178" s="309"/>
      <c r="H178" s="310"/>
      <c r="I178" s="7"/>
      <c r="J178" s="297"/>
      <c r="K178" s="285"/>
      <c r="L178" s="301"/>
      <c r="M178" s="290"/>
      <c r="N178" s="291"/>
      <c r="O178" s="7"/>
      <c r="P178" s="307"/>
      <c r="Q178" s="308" t="str">
        <f ca="1">IF(M$1021=1,"",IF(P178="","",VLOOKUP(P178,Tabelle!$B$5:$F$7,5,FALSE)))</f>
        <v/>
      </c>
      <c r="R178" s="311" t="str">
        <f ca="1">IF(M$1021=1,"",IF(P178="","",VLOOKUP(P178,Tabelle!$B$5:$G$7,6,FALSE)))</f>
        <v/>
      </c>
      <c r="S178" s="7"/>
      <c r="T178" s="312"/>
      <c r="U178" s="7"/>
      <c r="V178" s="313">
        <f ca="1">IF(AND(D178&lt;&gt;"",B178&lt;&gt;B177),(SUMIF(B$9:B$1008,B178,M$9:M$1008)-SUMIF(B$9:B$1008,B178,N$9:N$1008))+(SUMIF('Sezione INPS'!B$9:B$1008,B178,'Sezione INPS'!N$9:N$1008)-SUMIF('Sezione INPS'!B$9:B$1008,B178,'Sezione INPS'!O$9:O$1008))+(SUMIF('Sezione REGIONI'!B$9:B$1008,B178,'Sezione REGIONI'!K$9:K$1008)-SUMIF('Sezione REGIONI'!B$9:B$1008,B178,'Sezione REGIONI'!L$9:L$1008))+(SUMIF('Sezione IMU e trib. locali'!B$9:B$1008,B178,'Sezione IMU e trib. locali'!M$9:M$1008)-SUMIF('Sezione IMU e trib. locali'!B$9:B$1008,B178,'Sezione IMU e trib. locali'!N$9:N$1008))+(SUMIF('Sezione INAIL'!B$9:B$508,B178,'Sezione INAIL'!L$9:L$508)-SUMIF('Sezione INAIL'!B$9:B$508,B178,'Sezione INAIL'!M$9:M$508))+(SUMIF('Sezione Altri Enti Prev.li'!B$9:B$508,B178,'Sezione Altri Enti Prev.li'!P$9:P$508)-SUMIF('Sezione Altri Enti Prev.li'!B$9:B$508,B178,'Sezione Altri Enti Prev.li'!Q$9:Q$508)),0)</f>
        <v>0</v>
      </c>
      <c r="W178" s="81"/>
      <c r="X178" s="292"/>
      <c r="Y178" s="314"/>
      <c r="Z178" s="315"/>
      <c r="AA178" s="316"/>
      <c r="AB178" s="317"/>
      <c r="AC178" s="7"/>
      <c r="AD178" s="348"/>
      <c r="AE178" s="7"/>
      <c r="AF178" s="17">
        <f ca="1">IF(B178="",0,IF(B178=B177,COUNTIF(B$9:B177,B178)+1,1))</f>
        <v>168</v>
      </c>
      <c r="AG178" s="17">
        <f t="shared" ca="1" si="10"/>
        <v>0</v>
      </c>
      <c r="AH178" s="364" t="str">
        <f t="shared" si="11"/>
        <v/>
      </c>
    </row>
    <row r="179" spans="1:34" ht="16.5" customHeight="1">
      <c r="A179" s="334" t="s">
        <v>455</v>
      </c>
      <c r="B179" s="65" t="str">
        <f t="shared" ca="1" si="9"/>
        <v>-1900</v>
      </c>
      <c r="C179" s="65" t="str">
        <f t="shared" ca="1" si="8"/>
        <v>-1900-169</v>
      </c>
      <c r="D179" s="340"/>
      <c r="E179" s="283"/>
      <c r="F179" s="7"/>
      <c r="G179" s="309"/>
      <c r="H179" s="310"/>
      <c r="I179" s="7"/>
      <c r="J179" s="297"/>
      <c r="K179" s="285"/>
      <c r="L179" s="301"/>
      <c r="M179" s="290"/>
      <c r="N179" s="291"/>
      <c r="O179" s="7"/>
      <c r="P179" s="307"/>
      <c r="Q179" s="308" t="str">
        <f ca="1">IF(M$1021=1,"",IF(P179="","",VLOOKUP(P179,Tabelle!$B$5:$F$7,5,FALSE)))</f>
        <v/>
      </c>
      <c r="R179" s="311" t="str">
        <f ca="1">IF(M$1021=1,"",IF(P179="","",VLOOKUP(P179,Tabelle!$B$5:$G$7,6,FALSE)))</f>
        <v/>
      </c>
      <c r="S179" s="7"/>
      <c r="T179" s="312"/>
      <c r="U179" s="7"/>
      <c r="V179" s="313">
        <f ca="1">IF(AND(D179&lt;&gt;"",B179&lt;&gt;B178),(SUMIF(B$9:B$1008,B179,M$9:M$1008)-SUMIF(B$9:B$1008,B179,N$9:N$1008))+(SUMIF('Sezione INPS'!B$9:B$1008,B179,'Sezione INPS'!N$9:N$1008)-SUMIF('Sezione INPS'!B$9:B$1008,B179,'Sezione INPS'!O$9:O$1008))+(SUMIF('Sezione REGIONI'!B$9:B$1008,B179,'Sezione REGIONI'!K$9:K$1008)-SUMIF('Sezione REGIONI'!B$9:B$1008,B179,'Sezione REGIONI'!L$9:L$1008))+(SUMIF('Sezione IMU e trib. locali'!B$9:B$1008,B179,'Sezione IMU e trib. locali'!M$9:M$1008)-SUMIF('Sezione IMU e trib. locali'!B$9:B$1008,B179,'Sezione IMU e trib. locali'!N$9:N$1008))+(SUMIF('Sezione INAIL'!B$9:B$508,B179,'Sezione INAIL'!L$9:L$508)-SUMIF('Sezione INAIL'!B$9:B$508,B179,'Sezione INAIL'!M$9:M$508))+(SUMIF('Sezione Altri Enti Prev.li'!B$9:B$508,B179,'Sezione Altri Enti Prev.li'!P$9:P$508)-SUMIF('Sezione Altri Enti Prev.li'!B$9:B$508,B179,'Sezione Altri Enti Prev.li'!Q$9:Q$508)),0)</f>
        <v>0</v>
      </c>
      <c r="W179" s="81"/>
      <c r="X179" s="292"/>
      <c r="Y179" s="314"/>
      <c r="Z179" s="315"/>
      <c r="AA179" s="316"/>
      <c r="AB179" s="317"/>
      <c r="AC179" s="7"/>
      <c r="AD179" s="348"/>
      <c r="AE179" s="7"/>
      <c r="AF179" s="17">
        <f ca="1">IF(B179="",0,IF(B179=B178,COUNTIF(B$9:B178,B179)+1,1))</f>
        <v>169</v>
      </c>
      <c r="AG179" s="17">
        <f t="shared" ca="1" si="10"/>
        <v>0</v>
      </c>
      <c r="AH179" s="364" t="str">
        <f t="shared" si="11"/>
        <v/>
      </c>
    </row>
    <row r="180" spans="1:34" ht="16.5" customHeight="1">
      <c r="A180" s="334" t="s">
        <v>456</v>
      </c>
      <c r="B180" s="65" t="str">
        <f t="shared" ca="1" si="9"/>
        <v>-1900</v>
      </c>
      <c r="C180" s="65" t="str">
        <f t="shared" ca="1" si="8"/>
        <v>-1900-170</v>
      </c>
      <c r="D180" s="340"/>
      <c r="E180" s="283"/>
      <c r="F180" s="7"/>
      <c r="G180" s="309"/>
      <c r="H180" s="310"/>
      <c r="I180" s="7"/>
      <c r="J180" s="297"/>
      <c r="K180" s="285"/>
      <c r="L180" s="301"/>
      <c r="M180" s="290"/>
      <c r="N180" s="291"/>
      <c r="O180" s="7"/>
      <c r="P180" s="307"/>
      <c r="Q180" s="308" t="str">
        <f ca="1">IF(M$1021=1,"",IF(P180="","",VLOOKUP(P180,Tabelle!$B$5:$F$7,5,FALSE)))</f>
        <v/>
      </c>
      <c r="R180" s="311" t="str">
        <f ca="1">IF(M$1021=1,"",IF(P180="","",VLOOKUP(P180,Tabelle!$B$5:$G$7,6,FALSE)))</f>
        <v/>
      </c>
      <c r="S180" s="7"/>
      <c r="T180" s="312"/>
      <c r="U180" s="7"/>
      <c r="V180" s="313">
        <f ca="1">IF(AND(D180&lt;&gt;"",B180&lt;&gt;B179),(SUMIF(B$9:B$1008,B180,M$9:M$1008)-SUMIF(B$9:B$1008,B180,N$9:N$1008))+(SUMIF('Sezione INPS'!B$9:B$1008,B180,'Sezione INPS'!N$9:N$1008)-SUMIF('Sezione INPS'!B$9:B$1008,B180,'Sezione INPS'!O$9:O$1008))+(SUMIF('Sezione REGIONI'!B$9:B$1008,B180,'Sezione REGIONI'!K$9:K$1008)-SUMIF('Sezione REGIONI'!B$9:B$1008,B180,'Sezione REGIONI'!L$9:L$1008))+(SUMIF('Sezione IMU e trib. locali'!B$9:B$1008,B180,'Sezione IMU e trib. locali'!M$9:M$1008)-SUMIF('Sezione IMU e trib. locali'!B$9:B$1008,B180,'Sezione IMU e trib. locali'!N$9:N$1008))+(SUMIF('Sezione INAIL'!B$9:B$508,B180,'Sezione INAIL'!L$9:L$508)-SUMIF('Sezione INAIL'!B$9:B$508,B180,'Sezione INAIL'!M$9:M$508))+(SUMIF('Sezione Altri Enti Prev.li'!B$9:B$508,B180,'Sezione Altri Enti Prev.li'!P$9:P$508)-SUMIF('Sezione Altri Enti Prev.li'!B$9:B$508,B180,'Sezione Altri Enti Prev.li'!Q$9:Q$508)),0)</f>
        <v>0</v>
      </c>
      <c r="W180" s="81"/>
      <c r="X180" s="292"/>
      <c r="Y180" s="314"/>
      <c r="Z180" s="315"/>
      <c r="AA180" s="316"/>
      <c r="AB180" s="317"/>
      <c r="AC180" s="7"/>
      <c r="AD180" s="348"/>
      <c r="AE180" s="7"/>
      <c r="AF180" s="17">
        <f ca="1">IF(B180="",0,IF(B180=B179,COUNTIF(B$9:B179,B180)+1,1))</f>
        <v>170</v>
      </c>
      <c r="AG180" s="17">
        <f t="shared" ca="1" si="10"/>
        <v>0</v>
      </c>
      <c r="AH180" s="364" t="str">
        <f t="shared" si="11"/>
        <v/>
      </c>
    </row>
    <row r="181" spans="1:34" ht="16.5" customHeight="1">
      <c r="A181" s="334" t="s">
        <v>457</v>
      </c>
      <c r="B181" s="65" t="str">
        <f t="shared" ca="1" si="9"/>
        <v>-1900</v>
      </c>
      <c r="C181" s="65" t="str">
        <f t="shared" ca="1" si="8"/>
        <v>-1900-171</v>
      </c>
      <c r="D181" s="340"/>
      <c r="E181" s="283"/>
      <c r="F181" s="7"/>
      <c r="G181" s="309"/>
      <c r="H181" s="310"/>
      <c r="I181" s="7"/>
      <c r="J181" s="297"/>
      <c r="K181" s="285"/>
      <c r="L181" s="301"/>
      <c r="M181" s="290"/>
      <c r="N181" s="291"/>
      <c r="O181" s="7"/>
      <c r="P181" s="307"/>
      <c r="Q181" s="308" t="str">
        <f ca="1">IF(M$1021=1,"",IF(P181="","",VLOOKUP(P181,Tabelle!$B$5:$F$7,5,FALSE)))</f>
        <v/>
      </c>
      <c r="R181" s="311" t="str">
        <f ca="1">IF(M$1021=1,"",IF(P181="","",VLOOKUP(P181,Tabelle!$B$5:$G$7,6,FALSE)))</f>
        <v/>
      </c>
      <c r="S181" s="7"/>
      <c r="T181" s="312"/>
      <c r="U181" s="7"/>
      <c r="V181" s="313">
        <f ca="1">IF(AND(D181&lt;&gt;"",B181&lt;&gt;B180),(SUMIF(B$9:B$1008,B181,M$9:M$1008)-SUMIF(B$9:B$1008,B181,N$9:N$1008))+(SUMIF('Sezione INPS'!B$9:B$1008,B181,'Sezione INPS'!N$9:N$1008)-SUMIF('Sezione INPS'!B$9:B$1008,B181,'Sezione INPS'!O$9:O$1008))+(SUMIF('Sezione REGIONI'!B$9:B$1008,B181,'Sezione REGIONI'!K$9:K$1008)-SUMIF('Sezione REGIONI'!B$9:B$1008,B181,'Sezione REGIONI'!L$9:L$1008))+(SUMIF('Sezione IMU e trib. locali'!B$9:B$1008,B181,'Sezione IMU e trib. locali'!M$9:M$1008)-SUMIF('Sezione IMU e trib. locali'!B$9:B$1008,B181,'Sezione IMU e trib. locali'!N$9:N$1008))+(SUMIF('Sezione INAIL'!B$9:B$508,B181,'Sezione INAIL'!L$9:L$508)-SUMIF('Sezione INAIL'!B$9:B$508,B181,'Sezione INAIL'!M$9:M$508))+(SUMIF('Sezione Altri Enti Prev.li'!B$9:B$508,B181,'Sezione Altri Enti Prev.li'!P$9:P$508)-SUMIF('Sezione Altri Enti Prev.li'!B$9:B$508,B181,'Sezione Altri Enti Prev.li'!Q$9:Q$508)),0)</f>
        <v>0</v>
      </c>
      <c r="W181" s="81"/>
      <c r="X181" s="292"/>
      <c r="Y181" s="314"/>
      <c r="Z181" s="315"/>
      <c r="AA181" s="316"/>
      <c r="AB181" s="317"/>
      <c r="AC181" s="7"/>
      <c r="AD181" s="348"/>
      <c r="AE181" s="7"/>
      <c r="AF181" s="17">
        <f ca="1">IF(B181="",0,IF(B181=B180,COUNTIF(B$9:B180,B181)+1,1))</f>
        <v>171</v>
      </c>
      <c r="AG181" s="17">
        <f t="shared" ca="1" si="10"/>
        <v>0</v>
      </c>
      <c r="AH181" s="364" t="str">
        <f t="shared" si="11"/>
        <v/>
      </c>
    </row>
    <row r="182" spans="1:34" ht="16.5" customHeight="1">
      <c r="A182" s="334" t="s">
        <v>458</v>
      </c>
      <c r="B182" s="65" t="str">
        <f t="shared" ca="1" si="9"/>
        <v>-1900</v>
      </c>
      <c r="C182" s="65" t="str">
        <f t="shared" ca="1" si="8"/>
        <v>-1900-172</v>
      </c>
      <c r="D182" s="340"/>
      <c r="E182" s="283"/>
      <c r="F182" s="7"/>
      <c r="G182" s="309"/>
      <c r="H182" s="310"/>
      <c r="I182" s="7"/>
      <c r="J182" s="297"/>
      <c r="K182" s="285"/>
      <c r="L182" s="301"/>
      <c r="M182" s="290"/>
      <c r="N182" s="291"/>
      <c r="O182" s="7"/>
      <c r="P182" s="307"/>
      <c r="Q182" s="308" t="str">
        <f ca="1">IF(M$1021=1,"",IF(P182="","",VLOOKUP(P182,Tabelle!$B$5:$F$7,5,FALSE)))</f>
        <v/>
      </c>
      <c r="R182" s="311" t="str">
        <f ca="1">IF(M$1021=1,"",IF(P182="","",VLOOKUP(P182,Tabelle!$B$5:$G$7,6,FALSE)))</f>
        <v/>
      </c>
      <c r="S182" s="7"/>
      <c r="T182" s="312"/>
      <c r="U182" s="7"/>
      <c r="V182" s="313">
        <f ca="1">IF(AND(D182&lt;&gt;"",B182&lt;&gt;B181),(SUMIF(B$9:B$1008,B182,M$9:M$1008)-SUMIF(B$9:B$1008,B182,N$9:N$1008))+(SUMIF('Sezione INPS'!B$9:B$1008,B182,'Sezione INPS'!N$9:N$1008)-SUMIF('Sezione INPS'!B$9:B$1008,B182,'Sezione INPS'!O$9:O$1008))+(SUMIF('Sezione REGIONI'!B$9:B$1008,B182,'Sezione REGIONI'!K$9:K$1008)-SUMIF('Sezione REGIONI'!B$9:B$1008,B182,'Sezione REGIONI'!L$9:L$1008))+(SUMIF('Sezione IMU e trib. locali'!B$9:B$1008,B182,'Sezione IMU e trib. locali'!M$9:M$1008)-SUMIF('Sezione IMU e trib. locali'!B$9:B$1008,B182,'Sezione IMU e trib. locali'!N$9:N$1008))+(SUMIF('Sezione INAIL'!B$9:B$508,B182,'Sezione INAIL'!L$9:L$508)-SUMIF('Sezione INAIL'!B$9:B$508,B182,'Sezione INAIL'!M$9:M$508))+(SUMIF('Sezione Altri Enti Prev.li'!B$9:B$508,B182,'Sezione Altri Enti Prev.li'!P$9:P$508)-SUMIF('Sezione Altri Enti Prev.li'!B$9:B$508,B182,'Sezione Altri Enti Prev.li'!Q$9:Q$508)),0)</f>
        <v>0</v>
      </c>
      <c r="W182" s="81"/>
      <c r="X182" s="292"/>
      <c r="Y182" s="314"/>
      <c r="Z182" s="315"/>
      <c r="AA182" s="316"/>
      <c r="AB182" s="317"/>
      <c r="AC182" s="7"/>
      <c r="AD182" s="348"/>
      <c r="AE182" s="7"/>
      <c r="AF182" s="17">
        <f ca="1">IF(B182="",0,IF(B182=B181,COUNTIF(B$9:B181,B182)+1,1))</f>
        <v>172</v>
      </c>
      <c r="AG182" s="17">
        <f t="shared" ca="1" si="10"/>
        <v>0</v>
      </c>
      <c r="AH182" s="364" t="str">
        <f t="shared" si="11"/>
        <v/>
      </c>
    </row>
    <row r="183" spans="1:34" ht="16.5" customHeight="1">
      <c r="A183" s="334" t="s">
        <v>459</v>
      </c>
      <c r="B183" s="65" t="str">
        <f t="shared" ca="1" si="9"/>
        <v>-1900</v>
      </c>
      <c r="C183" s="65" t="str">
        <f t="shared" ca="1" si="8"/>
        <v>-1900-173</v>
      </c>
      <c r="D183" s="340"/>
      <c r="E183" s="283"/>
      <c r="F183" s="7"/>
      <c r="G183" s="309"/>
      <c r="H183" s="310"/>
      <c r="I183" s="7"/>
      <c r="J183" s="297"/>
      <c r="K183" s="285"/>
      <c r="L183" s="301"/>
      <c r="M183" s="290"/>
      <c r="N183" s="291"/>
      <c r="O183" s="7"/>
      <c r="P183" s="307"/>
      <c r="Q183" s="308" t="str">
        <f ca="1">IF(M$1021=1,"",IF(P183="","",VLOOKUP(P183,Tabelle!$B$5:$F$7,5,FALSE)))</f>
        <v/>
      </c>
      <c r="R183" s="311" t="str">
        <f ca="1">IF(M$1021=1,"",IF(P183="","",VLOOKUP(P183,Tabelle!$B$5:$G$7,6,FALSE)))</f>
        <v/>
      </c>
      <c r="S183" s="7"/>
      <c r="T183" s="312"/>
      <c r="U183" s="7"/>
      <c r="V183" s="313">
        <f ca="1">IF(AND(D183&lt;&gt;"",B183&lt;&gt;B182),(SUMIF(B$9:B$1008,B183,M$9:M$1008)-SUMIF(B$9:B$1008,B183,N$9:N$1008))+(SUMIF('Sezione INPS'!B$9:B$1008,B183,'Sezione INPS'!N$9:N$1008)-SUMIF('Sezione INPS'!B$9:B$1008,B183,'Sezione INPS'!O$9:O$1008))+(SUMIF('Sezione REGIONI'!B$9:B$1008,B183,'Sezione REGIONI'!K$9:K$1008)-SUMIF('Sezione REGIONI'!B$9:B$1008,B183,'Sezione REGIONI'!L$9:L$1008))+(SUMIF('Sezione IMU e trib. locali'!B$9:B$1008,B183,'Sezione IMU e trib. locali'!M$9:M$1008)-SUMIF('Sezione IMU e trib. locali'!B$9:B$1008,B183,'Sezione IMU e trib. locali'!N$9:N$1008))+(SUMIF('Sezione INAIL'!B$9:B$508,B183,'Sezione INAIL'!L$9:L$508)-SUMIF('Sezione INAIL'!B$9:B$508,B183,'Sezione INAIL'!M$9:M$508))+(SUMIF('Sezione Altri Enti Prev.li'!B$9:B$508,B183,'Sezione Altri Enti Prev.li'!P$9:P$508)-SUMIF('Sezione Altri Enti Prev.li'!B$9:B$508,B183,'Sezione Altri Enti Prev.li'!Q$9:Q$508)),0)</f>
        <v>0</v>
      </c>
      <c r="W183" s="81"/>
      <c r="X183" s="292"/>
      <c r="Y183" s="314"/>
      <c r="Z183" s="315"/>
      <c r="AA183" s="316"/>
      <c r="AB183" s="317"/>
      <c r="AC183" s="7"/>
      <c r="AD183" s="348"/>
      <c r="AE183" s="7"/>
      <c r="AF183" s="17">
        <f ca="1">IF(B183="",0,IF(B183=B182,COUNTIF(B$9:B182,B183)+1,1))</f>
        <v>173</v>
      </c>
      <c r="AG183" s="17">
        <f t="shared" ca="1" si="10"/>
        <v>0</v>
      </c>
      <c r="AH183" s="364" t="str">
        <f t="shared" si="11"/>
        <v/>
      </c>
    </row>
    <row r="184" spans="1:34" ht="16.5" customHeight="1">
      <c r="A184" s="334" t="s">
        <v>460</v>
      </c>
      <c r="B184" s="65" t="str">
        <f t="shared" ca="1" si="9"/>
        <v>-1900</v>
      </c>
      <c r="C184" s="65" t="str">
        <f t="shared" ca="1" si="8"/>
        <v>-1900-174</v>
      </c>
      <c r="D184" s="340"/>
      <c r="E184" s="283"/>
      <c r="F184" s="7"/>
      <c r="G184" s="309"/>
      <c r="H184" s="310"/>
      <c r="I184" s="7"/>
      <c r="J184" s="297"/>
      <c r="K184" s="285"/>
      <c r="L184" s="301"/>
      <c r="M184" s="290"/>
      <c r="N184" s="291"/>
      <c r="O184" s="7"/>
      <c r="P184" s="307"/>
      <c r="Q184" s="308" t="str">
        <f ca="1">IF(M$1021=1,"",IF(P184="","",VLOOKUP(P184,Tabelle!$B$5:$F$7,5,FALSE)))</f>
        <v/>
      </c>
      <c r="R184" s="311" t="str">
        <f ca="1">IF(M$1021=1,"",IF(P184="","",VLOOKUP(P184,Tabelle!$B$5:$G$7,6,FALSE)))</f>
        <v/>
      </c>
      <c r="S184" s="7"/>
      <c r="T184" s="312"/>
      <c r="U184" s="7"/>
      <c r="V184" s="313">
        <f ca="1">IF(AND(D184&lt;&gt;"",B184&lt;&gt;B183),(SUMIF(B$9:B$1008,B184,M$9:M$1008)-SUMIF(B$9:B$1008,B184,N$9:N$1008))+(SUMIF('Sezione INPS'!B$9:B$1008,B184,'Sezione INPS'!N$9:N$1008)-SUMIF('Sezione INPS'!B$9:B$1008,B184,'Sezione INPS'!O$9:O$1008))+(SUMIF('Sezione REGIONI'!B$9:B$1008,B184,'Sezione REGIONI'!K$9:K$1008)-SUMIF('Sezione REGIONI'!B$9:B$1008,B184,'Sezione REGIONI'!L$9:L$1008))+(SUMIF('Sezione IMU e trib. locali'!B$9:B$1008,B184,'Sezione IMU e trib. locali'!M$9:M$1008)-SUMIF('Sezione IMU e trib. locali'!B$9:B$1008,B184,'Sezione IMU e trib. locali'!N$9:N$1008))+(SUMIF('Sezione INAIL'!B$9:B$508,B184,'Sezione INAIL'!L$9:L$508)-SUMIF('Sezione INAIL'!B$9:B$508,B184,'Sezione INAIL'!M$9:M$508))+(SUMIF('Sezione Altri Enti Prev.li'!B$9:B$508,B184,'Sezione Altri Enti Prev.li'!P$9:P$508)-SUMIF('Sezione Altri Enti Prev.li'!B$9:B$508,B184,'Sezione Altri Enti Prev.li'!Q$9:Q$508)),0)</f>
        <v>0</v>
      </c>
      <c r="W184" s="81"/>
      <c r="X184" s="292"/>
      <c r="Y184" s="314"/>
      <c r="Z184" s="315"/>
      <c r="AA184" s="316"/>
      <c r="AB184" s="317"/>
      <c r="AC184" s="7"/>
      <c r="AD184" s="348"/>
      <c r="AE184" s="7"/>
      <c r="AF184" s="17">
        <f ca="1">IF(B184="",0,IF(B184=B183,COUNTIF(B$9:B183,B184)+1,1))</f>
        <v>174</v>
      </c>
      <c r="AG184" s="17">
        <f t="shared" ca="1" si="10"/>
        <v>0</v>
      </c>
      <c r="AH184" s="364" t="str">
        <f t="shared" si="11"/>
        <v/>
      </c>
    </row>
    <row r="185" spans="1:34" ht="16.5" customHeight="1">
      <c r="A185" s="334" t="s">
        <v>461</v>
      </c>
      <c r="B185" s="65" t="str">
        <f t="shared" ca="1" si="9"/>
        <v>-1900</v>
      </c>
      <c r="C185" s="65" t="str">
        <f t="shared" ca="1" si="8"/>
        <v>-1900-175</v>
      </c>
      <c r="D185" s="340"/>
      <c r="E185" s="283"/>
      <c r="F185" s="7"/>
      <c r="G185" s="309"/>
      <c r="H185" s="310"/>
      <c r="I185" s="7"/>
      <c r="J185" s="297"/>
      <c r="K185" s="285"/>
      <c r="L185" s="301"/>
      <c r="M185" s="290"/>
      <c r="N185" s="291"/>
      <c r="O185" s="7"/>
      <c r="P185" s="307"/>
      <c r="Q185" s="308" t="str">
        <f ca="1">IF(M$1021=1,"",IF(P185="","",VLOOKUP(P185,Tabelle!$B$5:$F$7,5,FALSE)))</f>
        <v/>
      </c>
      <c r="R185" s="311" t="str">
        <f ca="1">IF(M$1021=1,"",IF(P185="","",VLOOKUP(P185,Tabelle!$B$5:$G$7,6,FALSE)))</f>
        <v/>
      </c>
      <c r="S185" s="7"/>
      <c r="T185" s="312"/>
      <c r="U185" s="7"/>
      <c r="V185" s="313">
        <f ca="1">IF(AND(D185&lt;&gt;"",B185&lt;&gt;B184),(SUMIF(B$9:B$1008,B185,M$9:M$1008)-SUMIF(B$9:B$1008,B185,N$9:N$1008))+(SUMIF('Sezione INPS'!B$9:B$1008,B185,'Sezione INPS'!N$9:N$1008)-SUMIF('Sezione INPS'!B$9:B$1008,B185,'Sezione INPS'!O$9:O$1008))+(SUMIF('Sezione REGIONI'!B$9:B$1008,B185,'Sezione REGIONI'!K$9:K$1008)-SUMIF('Sezione REGIONI'!B$9:B$1008,B185,'Sezione REGIONI'!L$9:L$1008))+(SUMIF('Sezione IMU e trib. locali'!B$9:B$1008,B185,'Sezione IMU e trib. locali'!M$9:M$1008)-SUMIF('Sezione IMU e trib. locali'!B$9:B$1008,B185,'Sezione IMU e trib. locali'!N$9:N$1008))+(SUMIF('Sezione INAIL'!B$9:B$508,B185,'Sezione INAIL'!L$9:L$508)-SUMIF('Sezione INAIL'!B$9:B$508,B185,'Sezione INAIL'!M$9:M$508))+(SUMIF('Sezione Altri Enti Prev.li'!B$9:B$508,B185,'Sezione Altri Enti Prev.li'!P$9:P$508)-SUMIF('Sezione Altri Enti Prev.li'!B$9:B$508,B185,'Sezione Altri Enti Prev.li'!Q$9:Q$508)),0)</f>
        <v>0</v>
      </c>
      <c r="W185" s="81"/>
      <c r="X185" s="292"/>
      <c r="Y185" s="314"/>
      <c r="Z185" s="315"/>
      <c r="AA185" s="316"/>
      <c r="AB185" s="317"/>
      <c r="AC185" s="7"/>
      <c r="AD185" s="348"/>
      <c r="AE185" s="7"/>
      <c r="AF185" s="17">
        <f ca="1">IF(B185="",0,IF(B185=B184,COUNTIF(B$9:B184,B185)+1,1))</f>
        <v>175</v>
      </c>
      <c r="AG185" s="17">
        <f t="shared" ca="1" si="10"/>
        <v>0</v>
      </c>
      <c r="AH185" s="364" t="str">
        <f t="shared" si="11"/>
        <v/>
      </c>
    </row>
    <row r="186" spans="1:34" ht="16.5" customHeight="1">
      <c r="A186" s="334" t="s">
        <v>462</v>
      </c>
      <c r="B186" s="65" t="str">
        <f t="shared" ca="1" si="9"/>
        <v>-1900</v>
      </c>
      <c r="C186" s="65" t="str">
        <f t="shared" ca="1" si="8"/>
        <v>-1900-176</v>
      </c>
      <c r="D186" s="340"/>
      <c r="E186" s="283"/>
      <c r="F186" s="7"/>
      <c r="G186" s="309"/>
      <c r="H186" s="310"/>
      <c r="I186" s="7"/>
      <c r="J186" s="297"/>
      <c r="K186" s="285"/>
      <c r="L186" s="301"/>
      <c r="M186" s="290"/>
      <c r="N186" s="291"/>
      <c r="O186" s="7"/>
      <c r="P186" s="307"/>
      <c r="Q186" s="308" t="str">
        <f ca="1">IF(M$1021=1,"",IF(P186="","",VLOOKUP(P186,Tabelle!$B$5:$F$7,5,FALSE)))</f>
        <v/>
      </c>
      <c r="R186" s="311" t="str">
        <f ca="1">IF(M$1021=1,"",IF(P186="","",VLOOKUP(P186,Tabelle!$B$5:$G$7,6,FALSE)))</f>
        <v/>
      </c>
      <c r="S186" s="7"/>
      <c r="T186" s="312"/>
      <c r="U186" s="7"/>
      <c r="V186" s="313">
        <f ca="1">IF(AND(D186&lt;&gt;"",B186&lt;&gt;B185),(SUMIF(B$9:B$1008,B186,M$9:M$1008)-SUMIF(B$9:B$1008,B186,N$9:N$1008))+(SUMIF('Sezione INPS'!B$9:B$1008,B186,'Sezione INPS'!N$9:N$1008)-SUMIF('Sezione INPS'!B$9:B$1008,B186,'Sezione INPS'!O$9:O$1008))+(SUMIF('Sezione REGIONI'!B$9:B$1008,B186,'Sezione REGIONI'!K$9:K$1008)-SUMIF('Sezione REGIONI'!B$9:B$1008,B186,'Sezione REGIONI'!L$9:L$1008))+(SUMIF('Sezione IMU e trib. locali'!B$9:B$1008,B186,'Sezione IMU e trib. locali'!M$9:M$1008)-SUMIF('Sezione IMU e trib. locali'!B$9:B$1008,B186,'Sezione IMU e trib. locali'!N$9:N$1008))+(SUMIF('Sezione INAIL'!B$9:B$508,B186,'Sezione INAIL'!L$9:L$508)-SUMIF('Sezione INAIL'!B$9:B$508,B186,'Sezione INAIL'!M$9:M$508))+(SUMIF('Sezione Altri Enti Prev.li'!B$9:B$508,B186,'Sezione Altri Enti Prev.li'!P$9:P$508)-SUMIF('Sezione Altri Enti Prev.li'!B$9:B$508,B186,'Sezione Altri Enti Prev.li'!Q$9:Q$508)),0)</f>
        <v>0</v>
      </c>
      <c r="W186" s="81"/>
      <c r="X186" s="292"/>
      <c r="Y186" s="314"/>
      <c r="Z186" s="315"/>
      <c r="AA186" s="316"/>
      <c r="AB186" s="317"/>
      <c r="AC186" s="7"/>
      <c r="AD186" s="348"/>
      <c r="AE186" s="7"/>
      <c r="AF186" s="17">
        <f ca="1">IF(B186="",0,IF(B186=B185,COUNTIF(B$9:B185,B186)+1,1))</f>
        <v>176</v>
      </c>
      <c r="AG186" s="17">
        <f t="shared" ca="1" si="10"/>
        <v>0</v>
      </c>
      <c r="AH186" s="364" t="str">
        <f t="shared" si="11"/>
        <v/>
      </c>
    </row>
    <row r="187" spans="1:34" ht="16.5" customHeight="1">
      <c r="A187" s="334" t="s">
        <v>463</v>
      </c>
      <c r="B187" s="65" t="str">
        <f t="shared" ca="1" si="9"/>
        <v>-1900</v>
      </c>
      <c r="C187" s="65" t="str">
        <f t="shared" ca="1" si="8"/>
        <v>-1900-177</v>
      </c>
      <c r="D187" s="340"/>
      <c r="E187" s="283"/>
      <c r="F187" s="7"/>
      <c r="G187" s="309"/>
      <c r="H187" s="310"/>
      <c r="I187" s="7"/>
      <c r="J187" s="297"/>
      <c r="K187" s="285"/>
      <c r="L187" s="301"/>
      <c r="M187" s="290"/>
      <c r="N187" s="291"/>
      <c r="O187" s="7"/>
      <c r="P187" s="307"/>
      <c r="Q187" s="308" t="str">
        <f ca="1">IF(M$1021=1,"",IF(P187="","",VLOOKUP(P187,Tabelle!$B$5:$F$7,5,FALSE)))</f>
        <v/>
      </c>
      <c r="R187" s="311" t="str">
        <f ca="1">IF(M$1021=1,"",IF(P187="","",VLOOKUP(P187,Tabelle!$B$5:$G$7,6,FALSE)))</f>
        <v/>
      </c>
      <c r="S187" s="7"/>
      <c r="T187" s="312"/>
      <c r="U187" s="7"/>
      <c r="V187" s="313">
        <f ca="1">IF(AND(D187&lt;&gt;"",B187&lt;&gt;B186),(SUMIF(B$9:B$1008,B187,M$9:M$1008)-SUMIF(B$9:B$1008,B187,N$9:N$1008))+(SUMIF('Sezione INPS'!B$9:B$1008,B187,'Sezione INPS'!N$9:N$1008)-SUMIF('Sezione INPS'!B$9:B$1008,B187,'Sezione INPS'!O$9:O$1008))+(SUMIF('Sezione REGIONI'!B$9:B$1008,B187,'Sezione REGIONI'!K$9:K$1008)-SUMIF('Sezione REGIONI'!B$9:B$1008,B187,'Sezione REGIONI'!L$9:L$1008))+(SUMIF('Sezione IMU e trib. locali'!B$9:B$1008,B187,'Sezione IMU e trib. locali'!M$9:M$1008)-SUMIF('Sezione IMU e trib. locali'!B$9:B$1008,B187,'Sezione IMU e trib. locali'!N$9:N$1008))+(SUMIF('Sezione INAIL'!B$9:B$508,B187,'Sezione INAIL'!L$9:L$508)-SUMIF('Sezione INAIL'!B$9:B$508,B187,'Sezione INAIL'!M$9:M$508))+(SUMIF('Sezione Altri Enti Prev.li'!B$9:B$508,B187,'Sezione Altri Enti Prev.li'!P$9:P$508)-SUMIF('Sezione Altri Enti Prev.li'!B$9:B$508,B187,'Sezione Altri Enti Prev.li'!Q$9:Q$508)),0)</f>
        <v>0</v>
      </c>
      <c r="W187" s="81"/>
      <c r="X187" s="292"/>
      <c r="Y187" s="314"/>
      <c r="Z187" s="315"/>
      <c r="AA187" s="316"/>
      <c r="AB187" s="317"/>
      <c r="AC187" s="7"/>
      <c r="AD187" s="348"/>
      <c r="AE187" s="7"/>
      <c r="AF187" s="17">
        <f ca="1">IF(B187="",0,IF(B187=B186,COUNTIF(B$9:B186,B187)+1,1))</f>
        <v>177</v>
      </c>
      <c r="AG187" s="17">
        <f t="shared" ca="1" si="10"/>
        <v>0</v>
      </c>
      <c r="AH187" s="364" t="str">
        <f t="shared" si="11"/>
        <v/>
      </c>
    </row>
    <row r="188" spans="1:34" ht="16.5" customHeight="1">
      <c r="A188" s="334" t="s">
        <v>464</v>
      </c>
      <c r="B188" s="65" t="str">
        <f t="shared" ca="1" si="9"/>
        <v>-1900</v>
      </c>
      <c r="C188" s="65" t="str">
        <f t="shared" ca="1" si="8"/>
        <v>-1900-178</v>
      </c>
      <c r="D188" s="340"/>
      <c r="E188" s="283"/>
      <c r="F188" s="7"/>
      <c r="G188" s="309"/>
      <c r="H188" s="310"/>
      <c r="I188" s="7"/>
      <c r="J188" s="297"/>
      <c r="K188" s="285"/>
      <c r="L188" s="301"/>
      <c r="M188" s="290"/>
      <c r="N188" s="291"/>
      <c r="O188" s="7"/>
      <c r="P188" s="307"/>
      <c r="Q188" s="308" t="str">
        <f ca="1">IF(M$1021=1,"",IF(P188="","",VLOOKUP(P188,Tabelle!$B$5:$F$7,5,FALSE)))</f>
        <v/>
      </c>
      <c r="R188" s="311" t="str">
        <f ca="1">IF(M$1021=1,"",IF(P188="","",VLOOKUP(P188,Tabelle!$B$5:$G$7,6,FALSE)))</f>
        <v/>
      </c>
      <c r="S188" s="7"/>
      <c r="T188" s="312"/>
      <c r="U188" s="7"/>
      <c r="V188" s="313">
        <f ca="1">IF(AND(D188&lt;&gt;"",B188&lt;&gt;B187),(SUMIF(B$9:B$1008,B188,M$9:M$1008)-SUMIF(B$9:B$1008,B188,N$9:N$1008))+(SUMIF('Sezione INPS'!B$9:B$1008,B188,'Sezione INPS'!N$9:N$1008)-SUMIF('Sezione INPS'!B$9:B$1008,B188,'Sezione INPS'!O$9:O$1008))+(SUMIF('Sezione REGIONI'!B$9:B$1008,B188,'Sezione REGIONI'!K$9:K$1008)-SUMIF('Sezione REGIONI'!B$9:B$1008,B188,'Sezione REGIONI'!L$9:L$1008))+(SUMIF('Sezione IMU e trib. locali'!B$9:B$1008,B188,'Sezione IMU e trib. locali'!M$9:M$1008)-SUMIF('Sezione IMU e trib. locali'!B$9:B$1008,B188,'Sezione IMU e trib. locali'!N$9:N$1008))+(SUMIF('Sezione INAIL'!B$9:B$508,B188,'Sezione INAIL'!L$9:L$508)-SUMIF('Sezione INAIL'!B$9:B$508,B188,'Sezione INAIL'!M$9:M$508))+(SUMIF('Sezione Altri Enti Prev.li'!B$9:B$508,B188,'Sezione Altri Enti Prev.li'!P$9:P$508)-SUMIF('Sezione Altri Enti Prev.li'!B$9:B$508,B188,'Sezione Altri Enti Prev.li'!Q$9:Q$508)),0)</f>
        <v>0</v>
      </c>
      <c r="W188" s="81"/>
      <c r="X188" s="292"/>
      <c r="Y188" s="314"/>
      <c r="Z188" s="315"/>
      <c r="AA188" s="316"/>
      <c r="AB188" s="317"/>
      <c r="AC188" s="7"/>
      <c r="AD188" s="348"/>
      <c r="AE188" s="7"/>
      <c r="AF188" s="17">
        <f ca="1">IF(B188="",0,IF(B188=B187,COUNTIF(B$9:B187,B188)+1,1))</f>
        <v>178</v>
      </c>
      <c r="AG188" s="17">
        <f t="shared" ca="1" si="10"/>
        <v>0</v>
      </c>
      <c r="AH188" s="364" t="str">
        <f t="shared" si="11"/>
        <v/>
      </c>
    </row>
    <row r="189" spans="1:34" ht="16.5" customHeight="1">
      <c r="A189" s="334" t="s">
        <v>465</v>
      </c>
      <c r="B189" s="65" t="str">
        <f t="shared" ca="1" si="9"/>
        <v>-1900</v>
      </c>
      <c r="C189" s="65" t="str">
        <f t="shared" ca="1" si="8"/>
        <v>-1900-179</v>
      </c>
      <c r="D189" s="340"/>
      <c r="E189" s="283"/>
      <c r="F189" s="7"/>
      <c r="G189" s="309"/>
      <c r="H189" s="310"/>
      <c r="I189" s="7"/>
      <c r="J189" s="297"/>
      <c r="K189" s="285"/>
      <c r="L189" s="301"/>
      <c r="M189" s="290"/>
      <c r="N189" s="291"/>
      <c r="O189" s="7"/>
      <c r="P189" s="307"/>
      <c r="Q189" s="308" t="str">
        <f ca="1">IF(M$1021=1,"",IF(P189="","",VLOOKUP(P189,Tabelle!$B$5:$F$7,5,FALSE)))</f>
        <v/>
      </c>
      <c r="R189" s="311" t="str">
        <f ca="1">IF(M$1021=1,"",IF(P189="","",VLOOKUP(P189,Tabelle!$B$5:$G$7,6,FALSE)))</f>
        <v/>
      </c>
      <c r="S189" s="7"/>
      <c r="T189" s="312"/>
      <c r="U189" s="7"/>
      <c r="V189" s="313">
        <f ca="1">IF(AND(D189&lt;&gt;"",B189&lt;&gt;B188),(SUMIF(B$9:B$1008,B189,M$9:M$1008)-SUMIF(B$9:B$1008,B189,N$9:N$1008))+(SUMIF('Sezione INPS'!B$9:B$1008,B189,'Sezione INPS'!N$9:N$1008)-SUMIF('Sezione INPS'!B$9:B$1008,B189,'Sezione INPS'!O$9:O$1008))+(SUMIF('Sezione REGIONI'!B$9:B$1008,B189,'Sezione REGIONI'!K$9:K$1008)-SUMIF('Sezione REGIONI'!B$9:B$1008,B189,'Sezione REGIONI'!L$9:L$1008))+(SUMIF('Sezione IMU e trib. locali'!B$9:B$1008,B189,'Sezione IMU e trib. locali'!M$9:M$1008)-SUMIF('Sezione IMU e trib. locali'!B$9:B$1008,B189,'Sezione IMU e trib. locali'!N$9:N$1008))+(SUMIF('Sezione INAIL'!B$9:B$508,B189,'Sezione INAIL'!L$9:L$508)-SUMIF('Sezione INAIL'!B$9:B$508,B189,'Sezione INAIL'!M$9:M$508))+(SUMIF('Sezione Altri Enti Prev.li'!B$9:B$508,B189,'Sezione Altri Enti Prev.li'!P$9:P$508)-SUMIF('Sezione Altri Enti Prev.li'!B$9:B$508,B189,'Sezione Altri Enti Prev.li'!Q$9:Q$508)),0)</f>
        <v>0</v>
      </c>
      <c r="W189" s="81"/>
      <c r="X189" s="292"/>
      <c r="Y189" s="314"/>
      <c r="Z189" s="315"/>
      <c r="AA189" s="316"/>
      <c r="AB189" s="317"/>
      <c r="AC189" s="7"/>
      <c r="AD189" s="348"/>
      <c r="AE189" s="7"/>
      <c r="AF189" s="17">
        <f ca="1">IF(B189="",0,IF(B189=B188,COUNTIF(B$9:B188,B189)+1,1))</f>
        <v>179</v>
      </c>
      <c r="AG189" s="17">
        <f t="shared" ca="1" si="10"/>
        <v>0</v>
      </c>
      <c r="AH189" s="364" t="str">
        <f t="shared" si="11"/>
        <v/>
      </c>
    </row>
    <row r="190" spans="1:34" ht="16.5" customHeight="1">
      <c r="A190" s="334" t="s">
        <v>466</v>
      </c>
      <c r="B190" s="65" t="str">
        <f t="shared" ca="1" si="9"/>
        <v>-1900</v>
      </c>
      <c r="C190" s="65" t="str">
        <f t="shared" ca="1" si="8"/>
        <v>-1900-180</v>
      </c>
      <c r="D190" s="340"/>
      <c r="E190" s="283"/>
      <c r="F190" s="7"/>
      <c r="G190" s="309"/>
      <c r="H190" s="310"/>
      <c r="I190" s="7"/>
      <c r="J190" s="297"/>
      <c r="K190" s="285"/>
      <c r="L190" s="301"/>
      <c r="M190" s="290"/>
      <c r="N190" s="291"/>
      <c r="O190" s="7"/>
      <c r="P190" s="307"/>
      <c r="Q190" s="308" t="str">
        <f ca="1">IF(M$1021=1,"",IF(P190="","",VLOOKUP(P190,Tabelle!$B$5:$F$7,5,FALSE)))</f>
        <v/>
      </c>
      <c r="R190" s="311" t="str">
        <f ca="1">IF(M$1021=1,"",IF(P190="","",VLOOKUP(P190,Tabelle!$B$5:$G$7,6,FALSE)))</f>
        <v/>
      </c>
      <c r="S190" s="7"/>
      <c r="T190" s="312"/>
      <c r="U190" s="7"/>
      <c r="V190" s="313">
        <f ca="1">IF(AND(D190&lt;&gt;"",B190&lt;&gt;B189),(SUMIF(B$9:B$1008,B190,M$9:M$1008)-SUMIF(B$9:B$1008,B190,N$9:N$1008))+(SUMIF('Sezione INPS'!B$9:B$1008,B190,'Sezione INPS'!N$9:N$1008)-SUMIF('Sezione INPS'!B$9:B$1008,B190,'Sezione INPS'!O$9:O$1008))+(SUMIF('Sezione REGIONI'!B$9:B$1008,B190,'Sezione REGIONI'!K$9:K$1008)-SUMIF('Sezione REGIONI'!B$9:B$1008,B190,'Sezione REGIONI'!L$9:L$1008))+(SUMIF('Sezione IMU e trib. locali'!B$9:B$1008,B190,'Sezione IMU e trib. locali'!M$9:M$1008)-SUMIF('Sezione IMU e trib. locali'!B$9:B$1008,B190,'Sezione IMU e trib. locali'!N$9:N$1008))+(SUMIF('Sezione INAIL'!B$9:B$508,B190,'Sezione INAIL'!L$9:L$508)-SUMIF('Sezione INAIL'!B$9:B$508,B190,'Sezione INAIL'!M$9:M$508))+(SUMIF('Sezione Altri Enti Prev.li'!B$9:B$508,B190,'Sezione Altri Enti Prev.li'!P$9:P$508)-SUMIF('Sezione Altri Enti Prev.li'!B$9:B$508,B190,'Sezione Altri Enti Prev.li'!Q$9:Q$508)),0)</f>
        <v>0</v>
      </c>
      <c r="W190" s="81"/>
      <c r="X190" s="292"/>
      <c r="Y190" s="314"/>
      <c r="Z190" s="315"/>
      <c r="AA190" s="316"/>
      <c r="AB190" s="317"/>
      <c r="AC190" s="7"/>
      <c r="AD190" s="348"/>
      <c r="AE190" s="7"/>
      <c r="AF190" s="17">
        <f ca="1">IF(B190="",0,IF(B190=B189,COUNTIF(B$9:B189,B190)+1,1))</f>
        <v>180</v>
      </c>
      <c r="AG190" s="17">
        <f t="shared" ca="1" si="10"/>
        <v>0</v>
      </c>
      <c r="AH190" s="364" t="str">
        <f t="shared" si="11"/>
        <v/>
      </c>
    </row>
    <row r="191" spans="1:34" ht="16.5" customHeight="1">
      <c r="A191" s="334" t="s">
        <v>467</v>
      </c>
      <c r="B191" s="65" t="str">
        <f t="shared" ca="1" si="9"/>
        <v>-1900</v>
      </c>
      <c r="C191" s="65" t="str">
        <f t="shared" ca="1" si="8"/>
        <v>-1900-181</v>
      </c>
      <c r="D191" s="340"/>
      <c r="E191" s="283"/>
      <c r="F191" s="7"/>
      <c r="G191" s="309"/>
      <c r="H191" s="310"/>
      <c r="I191" s="7"/>
      <c r="J191" s="297"/>
      <c r="K191" s="285"/>
      <c r="L191" s="301"/>
      <c r="M191" s="290"/>
      <c r="N191" s="291"/>
      <c r="O191" s="7"/>
      <c r="P191" s="307"/>
      <c r="Q191" s="308" t="str">
        <f ca="1">IF(M$1021=1,"",IF(P191="","",VLOOKUP(P191,Tabelle!$B$5:$F$7,5,FALSE)))</f>
        <v/>
      </c>
      <c r="R191" s="311" t="str">
        <f ca="1">IF(M$1021=1,"",IF(P191="","",VLOOKUP(P191,Tabelle!$B$5:$G$7,6,FALSE)))</f>
        <v/>
      </c>
      <c r="S191" s="7"/>
      <c r="T191" s="312"/>
      <c r="U191" s="7"/>
      <c r="V191" s="313">
        <f ca="1">IF(AND(D191&lt;&gt;"",B191&lt;&gt;B190),(SUMIF(B$9:B$1008,B191,M$9:M$1008)-SUMIF(B$9:B$1008,B191,N$9:N$1008))+(SUMIF('Sezione INPS'!B$9:B$1008,B191,'Sezione INPS'!N$9:N$1008)-SUMIF('Sezione INPS'!B$9:B$1008,B191,'Sezione INPS'!O$9:O$1008))+(SUMIF('Sezione REGIONI'!B$9:B$1008,B191,'Sezione REGIONI'!K$9:K$1008)-SUMIF('Sezione REGIONI'!B$9:B$1008,B191,'Sezione REGIONI'!L$9:L$1008))+(SUMIF('Sezione IMU e trib. locali'!B$9:B$1008,B191,'Sezione IMU e trib. locali'!M$9:M$1008)-SUMIF('Sezione IMU e trib. locali'!B$9:B$1008,B191,'Sezione IMU e trib. locali'!N$9:N$1008))+(SUMIF('Sezione INAIL'!B$9:B$508,B191,'Sezione INAIL'!L$9:L$508)-SUMIF('Sezione INAIL'!B$9:B$508,B191,'Sezione INAIL'!M$9:M$508))+(SUMIF('Sezione Altri Enti Prev.li'!B$9:B$508,B191,'Sezione Altri Enti Prev.li'!P$9:P$508)-SUMIF('Sezione Altri Enti Prev.li'!B$9:B$508,B191,'Sezione Altri Enti Prev.li'!Q$9:Q$508)),0)</f>
        <v>0</v>
      </c>
      <c r="W191" s="81"/>
      <c r="X191" s="292"/>
      <c r="Y191" s="314"/>
      <c r="Z191" s="315"/>
      <c r="AA191" s="316"/>
      <c r="AB191" s="317"/>
      <c r="AC191" s="7"/>
      <c r="AD191" s="348"/>
      <c r="AE191" s="7"/>
      <c r="AF191" s="17">
        <f ca="1">IF(B191="",0,IF(B191=B190,COUNTIF(B$9:B190,B191)+1,1))</f>
        <v>181</v>
      </c>
      <c r="AG191" s="17">
        <f t="shared" ca="1" si="10"/>
        <v>0</v>
      </c>
      <c r="AH191" s="364" t="str">
        <f t="shared" si="11"/>
        <v/>
      </c>
    </row>
    <row r="192" spans="1:34" ht="16.5" customHeight="1">
      <c r="A192" s="334" t="s">
        <v>468</v>
      </c>
      <c r="B192" s="65" t="str">
        <f t="shared" ca="1" si="9"/>
        <v>-1900</v>
      </c>
      <c r="C192" s="65" t="str">
        <f t="shared" ca="1" si="8"/>
        <v>-1900-182</v>
      </c>
      <c r="D192" s="340"/>
      <c r="E192" s="283"/>
      <c r="F192" s="7"/>
      <c r="G192" s="309"/>
      <c r="H192" s="310"/>
      <c r="I192" s="7"/>
      <c r="J192" s="297"/>
      <c r="K192" s="285"/>
      <c r="L192" s="301"/>
      <c r="M192" s="290"/>
      <c r="N192" s="291"/>
      <c r="O192" s="7"/>
      <c r="P192" s="307"/>
      <c r="Q192" s="308" t="str">
        <f ca="1">IF(M$1021=1,"",IF(P192="","",VLOOKUP(P192,Tabelle!$B$5:$F$7,5,FALSE)))</f>
        <v/>
      </c>
      <c r="R192" s="311" t="str">
        <f ca="1">IF(M$1021=1,"",IF(P192="","",VLOOKUP(P192,Tabelle!$B$5:$G$7,6,FALSE)))</f>
        <v/>
      </c>
      <c r="S192" s="7"/>
      <c r="T192" s="312"/>
      <c r="U192" s="7"/>
      <c r="V192" s="313">
        <f ca="1">IF(AND(D192&lt;&gt;"",B192&lt;&gt;B191),(SUMIF(B$9:B$1008,B192,M$9:M$1008)-SUMIF(B$9:B$1008,B192,N$9:N$1008))+(SUMIF('Sezione INPS'!B$9:B$1008,B192,'Sezione INPS'!N$9:N$1008)-SUMIF('Sezione INPS'!B$9:B$1008,B192,'Sezione INPS'!O$9:O$1008))+(SUMIF('Sezione REGIONI'!B$9:B$1008,B192,'Sezione REGIONI'!K$9:K$1008)-SUMIF('Sezione REGIONI'!B$9:B$1008,B192,'Sezione REGIONI'!L$9:L$1008))+(SUMIF('Sezione IMU e trib. locali'!B$9:B$1008,B192,'Sezione IMU e trib. locali'!M$9:M$1008)-SUMIF('Sezione IMU e trib. locali'!B$9:B$1008,B192,'Sezione IMU e trib. locali'!N$9:N$1008))+(SUMIF('Sezione INAIL'!B$9:B$508,B192,'Sezione INAIL'!L$9:L$508)-SUMIF('Sezione INAIL'!B$9:B$508,B192,'Sezione INAIL'!M$9:M$508))+(SUMIF('Sezione Altri Enti Prev.li'!B$9:B$508,B192,'Sezione Altri Enti Prev.li'!P$9:P$508)-SUMIF('Sezione Altri Enti Prev.li'!B$9:B$508,B192,'Sezione Altri Enti Prev.li'!Q$9:Q$508)),0)</f>
        <v>0</v>
      </c>
      <c r="W192" s="81"/>
      <c r="X192" s="292"/>
      <c r="Y192" s="314"/>
      <c r="Z192" s="315"/>
      <c r="AA192" s="316"/>
      <c r="AB192" s="317"/>
      <c r="AC192" s="7"/>
      <c r="AD192" s="348"/>
      <c r="AE192" s="7"/>
      <c r="AF192" s="17">
        <f ca="1">IF(B192="",0,IF(B192=B191,COUNTIF(B$9:B191,B192)+1,1))</f>
        <v>182</v>
      </c>
      <c r="AG192" s="17">
        <f t="shared" ca="1" si="10"/>
        <v>0</v>
      </c>
      <c r="AH192" s="364" t="str">
        <f t="shared" si="11"/>
        <v/>
      </c>
    </row>
    <row r="193" spans="1:34" ht="16.5" customHeight="1">
      <c r="A193" s="334" t="s">
        <v>469</v>
      </c>
      <c r="B193" s="65" t="str">
        <f t="shared" ca="1" si="9"/>
        <v>-1900</v>
      </c>
      <c r="C193" s="65" t="str">
        <f t="shared" ca="1" si="8"/>
        <v>-1900-183</v>
      </c>
      <c r="D193" s="340"/>
      <c r="E193" s="283"/>
      <c r="F193" s="7"/>
      <c r="G193" s="309"/>
      <c r="H193" s="310"/>
      <c r="I193" s="7"/>
      <c r="J193" s="297"/>
      <c r="K193" s="285"/>
      <c r="L193" s="301"/>
      <c r="M193" s="290"/>
      <c r="N193" s="291"/>
      <c r="O193" s="7"/>
      <c r="P193" s="307"/>
      <c r="Q193" s="308" t="str">
        <f ca="1">IF(M$1021=1,"",IF(P193="","",VLOOKUP(P193,Tabelle!$B$5:$F$7,5,FALSE)))</f>
        <v/>
      </c>
      <c r="R193" s="311" t="str">
        <f ca="1">IF(M$1021=1,"",IF(P193="","",VLOOKUP(P193,Tabelle!$B$5:$G$7,6,FALSE)))</f>
        <v/>
      </c>
      <c r="S193" s="7"/>
      <c r="T193" s="312"/>
      <c r="U193" s="7"/>
      <c r="V193" s="313">
        <f ca="1">IF(AND(D193&lt;&gt;"",B193&lt;&gt;B192),(SUMIF(B$9:B$1008,B193,M$9:M$1008)-SUMIF(B$9:B$1008,B193,N$9:N$1008))+(SUMIF('Sezione INPS'!B$9:B$1008,B193,'Sezione INPS'!N$9:N$1008)-SUMIF('Sezione INPS'!B$9:B$1008,B193,'Sezione INPS'!O$9:O$1008))+(SUMIF('Sezione REGIONI'!B$9:B$1008,B193,'Sezione REGIONI'!K$9:K$1008)-SUMIF('Sezione REGIONI'!B$9:B$1008,B193,'Sezione REGIONI'!L$9:L$1008))+(SUMIF('Sezione IMU e trib. locali'!B$9:B$1008,B193,'Sezione IMU e trib. locali'!M$9:M$1008)-SUMIF('Sezione IMU e trib. locali'!B$9:B$1008,B193,'Sezione IMU e trib. locali'!N$9:N$1008))+(SUMIF('Sezione INAIL'!B$9:B$508,B193,'Sezione INAIL'!L$9:L$508)-SUMIF('Sezione INAIL'!B$9:B$508,B193,'Sezione INAIL'!M$9:M$508))+(SUMIF('Sezione Altri Enti Prev.li'!B$9:B$508,B193,'Sezione Altri Enti Prev.li'!P$9:P$508)-SUMIF('Sezione Altri Enti Prev.li'!B$9:B$508,B193,'Sezione Altri Enti Prev.li'!Q$9:Q$508)),0)</f>
        <v>0</v>
      </c>
      <c r="W193" s="81"/>
      <c r="X193" s="292"/>
      <c r="Y193" s="314"/>
      <c r="Z193" s="315"/>
      <c r="AA193" s="316"/>
      <c r="AB193" s="317"/>
      <c r="AC193" s="7"/>
      <c r="AD193" s="348"/>
      <c r="AE193" s="7"/>
      <c r="AF193" s="17">
        <f ca="1">IF(B193="",0,IF(B193=B192,COUNTIF(B$9:B192,B193)+1,1))</f>
        <v>183</v>
      </c>
      <c r="AG193" s="17">
        <f t="shared" ca="1" si="10"/>
        <v>0</v>
      </c>
      <c r="AH193" s="364" t="str">
        <f t="shared" si="11"/>
        <v/>
      </c>
    </row>
    <row r="194" spans="1:34" ht="16.5" customHeight="1">
      <c r="A194" s="334" t="s">
        <v>470</v>
      </c>
      <c r="B194" s="65" t="str">
        <f t="shared" ca="1" si="9"/>
        <v>-1900</v>
      </c>
      <c r="C194" s="65" t="str">
        <f t="shared" ca="1" si="8"/>
        <v>-1900-184</v>
      </c>
      <c r="D194" s="340"/>
      <c r="E194" s="283"/>
      <c r="F194" s="7"/>
      <c r="G194" s="309"/>
      <c r="H194" s="310"/>
      <c r="I194" s="7"/>
      <c r="J194" s="297"/>
      <c r="K194" s="285"/>
      <c r="L194" s="301"/>
      <c r="M194" s="290"/>
      <c r="N194" s="291"/>
      <c r="O194" s="7"/>
      <c r="P194" s="307"/>
      <c r="Q194" s="308" t="str">
        <f ca="1">IF(M$1021=1,"",IF(P194="","",VLOOKUP(P194,Tabelle!$B$5:$F$7,5,FALSE)))</f>
        <v/>
      </c>
      <c r="R194" s="311" t="str">
        <f ca="1">IF(M$1021=1,"",IF(P194="","",VLOOKUP(P194,Tabelle!$B$5:$G$7,6,FALSE)))</f>
        <v/>
      </c>
      <c r="S194" s="7"/>
      <c r="T194" s="312"/>
      <c r="U194" s="7"/>
      <c r="V194" s="313">
        <f ca="1">IF(AND(D194&lt;&gt;"",B194&lt;&gt;B193),(SUMIF(B$9:B$1008,B194,M$9:M$1008)-SUMIF(B$9:B$1008,B194,N$9:N$1008))+(SUMIF('Sezione INPS'!B$9:B$1008,B194,'Sezione INPS'!N$9:N$1008)-SUMIF('Sezione INPS'!B$9:B$1008,B194,'Sezione INPS'!O$9:O$1008))+(SUMIF('Sezione REGIONI'!B$9:B$1008,B194,'Sezione REGIONI'!K$9:K$1008)-SUMIF('Sezione REGIONI'!B$9:B$1008,B194,'Sezione REGIONI'!L$9:L$1008))+(SUMIF('Sezione IMU e trib. locali'!B$9:B$1008,B194,'Sezione IMU e trib. locali'!M$9:M$1008)-SUMIF('Sezione IMU e trib. locali'!B$9:B$1008,B194,'Sezione IMU e trib. locali'!N$9:N$1008))+(SUMIF('Sezione INAIL'!B$9:B$508,B194,'Sezione INAIL'!L$9:L$508)-SUMIF('Sezione INAIL'!B$9:B$508,B194,'Sezione INAIL'!M$9:M$508))+(SUMIF('Sezione Altri Enti Prev.li'!B$9:B$508,B194,'Sezione Altri Enti Prev.li'!P$9:P$508)-SUMIF('Sezione Altri Enti Prev.li'!B$9:B$508,B194,'Sezione Altri Enti Prev.li'!Q$9:Q$508)),0)</f>
        <v>0</v>
      </c>
      <c r="W194" s="81"/>
      <c r="X194" s="292"/>
      <c r="Y194" s="314"/>
      <c r="Z194" s="315"/>
      <c r="AA194" s="316"/>
      <c r="AB194" s="317"/>
      <c r="AC194" s="7"/>
      <c r="AD194" s="348"/>
      <c r="AE194" s="7"/>
      <c r="AF194" s="17">
        <f ca="1">IF(B194="",0,IF(B194=B193,COUNTIF(B$9:B193,B194)+1,1))</f>
        <v>184</v>
      </c>
      <c r="AG194" s="17">
        <f t="shared" ca="1" si="10"/>
        <v>0</v>
      </c>
      <c r="AH194" s="364" t="str">
        <f t="shared" si="11"/>
        <v/>
      </c>
    </row>
    <row r="195" spans="1:34" ht="16.5" customHeight="1">
      <c r="A195" s="334" t="s">
        <v>471</v>
      </c>
      <c r="B195" s="65" t="str">
        <f t="shared" ca="1" si="9"/>
        <v>-1900</v>
      </c>
      <c r="C195" s="65" t="str">
        <f t="shared" ca="1" si="8"/>
        <v>-1900-185</v>
      </c>
      <c r="D195" s="340"/>
      <c r="E195" s="283"/>
      <c r="F195" s="7"/>
      <c r="G195" s="309"/>
      <c r="H195" s="310"/>
      <c r="I195" s="7"/>
      <c r="J195" s="297"/>
      <c r="K195" s="285"/>
      <c r="L195" s="301"/>
      <c r="M195" s="290"/>
      <c r="N195" s="291"/>
      <c r="O195" s="7"/>
      <c r="P195" s="307"/>
      <c r="Q195" s="308" t="str">
        <f ca="1">IF(M$1021=1,"",IF(P195="","",VLOOKUP(P195,Tabelle!$B$5:$F$7,5,FALSE)))</f>
        <v/>
      </c>
      <c r="R195" s="311" t="str">
        <f ca="1">IF(M$1021=1,"",IF(P195="","",VLOOKUP(P195,Tabelle!$B$5:$G$7,6,FALSE)))</f>
        <v/>
      </c>
      <c r="S195" s="7"/>
      <c r="T195" s="312"/>
      <c r="U195" s="7"/>
      <c r="V195" s="313">
        <f ca="1">IF(AND(D195&lt;&gt;"",B195&lt;&gt;B194),(SUMIF(B$9:B$1008,B195,M$9:M$1008)-SUMIF(B$9:B$1008,B195,N$9:N$1008))+(SUMIF('Sezione INPS'!B$9:B$1008,B195,'Sezione INPS'!N$9:N$1008)-SUMIF('Sezione INPS'!B$9:B$1008,B195,'Sezione INPS'!O$9:O$1008))+(SUMIF('Sezione REGIONI'!B$9:B$1008,B195,'Sezione REGIONI'!K$9:K$1008)-SUMIF('Sezione REGIONI'!B$9:B$1008,B195,'Sezione REGIONI'!L$9:L$1008))+(SUMIF('Sezione IMU e trib. locali'!B$9:B$1008,B195,'Sezione IMU e trib. locali'!M$9:M$1008)-SUMIF('Sezione IMU e trib. locali'!B$9:B$1008,B195,'Sezione IMU e trib. locali'!N$9:N$1008))+(SUMIF('Sezione INAIL'!B$9:B$508,B195,'Sezione INAIL'!L$9:L$508)-SUMIF('Sezione INAIL'!B$9:B$508,B195,'Sezione INAIL'!M$9:M$508))+(SUMIF('Sezione Altri Enti Prev.li'!B$9:B$508,B195,'Sezione Altri Enti Prev.li'!P$9:P$508)-SUMIF('Sezione Altri Enti Prev.li'!B$9:B$508,B195,'Sezione Altri Enti Prev.li'!Q$9:Q$508)),0)</f>
        <v>0</v>
      </c>
      <c r="W195" s="81"/>
      <c r="X195" s="292"/>
      <c r="Y195" s="314"/>
      <c r="Z195" s="315"/>
      <c r="AA195" s="316"/>
      <c r="AB195" s="317"/>
      <c r="AC195" s="7"/>
      <c r="AD195" s="348"/>
      <c r="AE195" s="7"/>
      <c r="AF195" s="17">
        <f ca="1">IF(B195="",0,IF(B195=B194,COUNTIF(B$9:B194,B195)+1,1))</f>
        <v>185</v>
      </c>
      <c r="AG195" s="17">
        <f t="shared" ca="1" si="10"/>
        <v>0</v>
      </c>
      <c r="AH195" s="364" t="str">
        <f t="shared" si="11"/>
        <v/>
      </c>
    </row>
    <row r="196" spans="1:34" ht="16.5" customHeight="1">
      <c r="A196" s="334" t="s">
        <v>472</v>
      </c>
      <c r="B196" s="65" t="str">
        <f t="shared" ca="1" si="9"/>
        <v>-1900</v>
      </c>
      <c r="C196" s="65" t="str">
        <f t="shared" ca="1" si="8"/>
        <v>-1900-186</v>
      </c>
      <c r="D196" s="340"/>
      <c r="E196" s="283"/>
      <c r="F196" s="7"/>
      <c r="G196" s="309"/>
      <c r="H196" s="310"/>
      <c r="I196" s="7"/>
      <c r="J196" s="297"/>
      <c r="K196" s="285"/>
      <c r="L196" s="301"/>
      <c r="M196" s="290"/>
      <c r="N196" s="291"/>
      <c r="O196" s="7"/>
      <c r="P196" s="307"/>
      <c r="Q196" s="308" t="str">
        <f ca="1">IF(M$1021=1,"",IF(P196="","",VLOOKUP(P196,Tabelle!$B$5:$F$7,5,FALSE)))</f>
        <v/>
      </c>
      <c r="R196" s="311" t="str">
        <f ca="1">IF(M$1021=1,"",IF(P196="","",VLOOKUP(P196,Tabelle!$B$5:$G$7,6,FALSE)))</f>
        <v/>
      </c>
      <c r="S196" s="7"/>
      <c r="T196" s="312"/>
      <c r="U196" s="7"/>
      <c r="V196" s="313">
        <f ca="1">IF(AND(D196&lt;&gt;"",B196&lt;&gt;B195),(SUMIF(B$9:B$1008,B196,M$9:M$1008)-SUMIF(B$9:B$1008,B196,N$9:N$1008))+(SUMIF('Sezione INPS'!B$9:B$1008,B196,'Sezione INPS'!N$9:N$1008)-SUMIF('Sezione INPS'!B$9:B$1008,B196,'Sezione INPS'!O$9:O$1008))+(SUMIF('Sezione REGIONI'!B$9:B$1008,B196,'Sezione REGIONI'!K$9:K$1008)-SUMIF('Sezione REGIONI'!B$9:B$1008,B196,'Sezione REGIONI'!L$9:L$1008))+(SUMIF('Sezione IMU e trib. locali'!B$9:B$1008,B196,'Sezione IMU e trib. locali'!M$9:M$1008)-SUMIF('Sezione IMU e trib. locali'!B$9:B$1008,B196,'Sezione IMU e trib. locali'!N$9:N$1008))+(SUMIF('Sezione INAIL'!B$9:B$508,B196,'Sezione INAIL'!L$9:L$508)-SUMIF('Sezione INAIL'!B$9:B$508,B196,'Sezione INAIL'!M$9:M$508))+(SUMIF('Sezione Altri Enti Prev.li'!B$9:B$508,B196,'Sezione Altri Enti Prev.li'!P$9:P$508)-SUMIF('Sezione Altri Enti Prev.li'!B$9:B$508,B196,'Sezione Altri Enti Prev.li'!Q$9:Q$508)),0)</f>
        <v>0</v>
      </c>
      <c r="W196" s="81"/>
      <c r="X196" s="292"/>
      <c r="Y196" s="314"/>
      <c r="Z196" s="315"/>
      <c r="AA196" s="316"/>
      <c r="AB196" s="317"/>
      <c r="AC196" s="7"/>
      <c r="AD196" s="348"/>
      <c r="AE196" s="7"/>
      <c r="AF196" s="17">
        <f ca="1">IF(B196="",0,IF(B196=B195,COUNTIF(B$9:B195,B196)+1,1))</f>
        <v>186</v>
      </c>
      <c r="AG196" s="17">
        <f t="shared" ca="1" si="10"/>
        <v>0</v>
      </c>
      <c r="AH196" s="364" t="str">
        <f t="shared" si="11"/>
        <v/>
      </c>
    </row>
    <row r="197" spans="1:34" ht="16.5" customHeight="1">
      <c r="A197" s="334" t="s">
        <v>473</v>
      </c>
      <c r="B197" s="65" t="str">
        <f t="shared" ca="1" si="9"/>
        <v>-1900</v>
      </c>
      <c r="C197" s="65" t="str">
        <f t="shared" ca="1" si="8"/>
        <v>-1900-187</v>
      </c>
      <c r="D197" s="340"/>
      <c r="E197" s="283"/>
      <c r="F197" s="7"/>
      <c r="G197" s="309"/>
      <c r="H197" s="310"/>
      <c r="I197" s="7"/>
      <c r="J197" s="297"/>
      <c r="K197" s="285"/>
      <c r="L197" s="301"/>
      <c r="M197" s="290"/>
      <c r="N197" s="291"/>
      <c r="O197" s="7"/>
      <c r="P197" s="307"/>
      <c r="Q197" s="308" t="str">
        <f ca="1">IF(M$1021=1,"",IF(P197="","",VLOOKUP(P197,Tabelle!$B$5:$F$7,5,FALSE)))</f>
        <v/>
      </c>
      <c r="R197" s="311" t="str">
        <f ca="1">IF(M$1021=1,"",IF(P197="","",VLOOKUP(P197,Tabelle!$B$5:$G$7,6,FALSE)))</f>
        <v/>
      </c>
      <c r="S197" s="7"/>
      <c r="T197" s="312"/>
      <c r="U197" s="7"/>
      <c r="V197" s="313">
        <f ca="1">IF(AND(D197&lt;&gt;"",B197&lt;&gt;B196),(SUMIF(B$9:B$1008,B197,M$9:M$1008)-SUMIF(B$9:B$1008,B197,N$9:N$1008))+(SUMIF('Sezione INPS'!B$9:B$1008,B197,'Sezione INPS'!N$9:N$1008)-SUMIF('Sezione INPS'!B$9:B$1008,B197,'Sezione INPS'!O$9:O$1008))+(SUMIF('Sezione REGIONI'!B$9:B$1008,B197,'Sezione REGIONI'!K$9:K$1008)-SUMIF('Sezione REGIONI'!B$9:B$1008,B197,'Sezione REGIONI'!L$9:L$1008))+(SUMIF('Sezione IMU e trib. locali'!B$9:B$1008,B197,'Sezione IMU e trib. locali'!M$9:M$1008)-SUMIF('Sezione IMU e trib. locali'!B$9:B$1008,B197,'Sezione IMU e trib. locali'!N$9:N$1008))+(SUMIF('Sezione INAIL'!B$9:B$508,B197,'Sezione INAIL'!L$9:L$508)-SUMIF('Sezione INAIL'!B$9:B$508,B197,'Sezione INAIL'!M$9:M$508))+(SUMIF('Sezione Altri Enti Prev.li'!B$9:B$508,B197,'Sezione Altri Enti Prev.li'!P$9:P$508)-SUMIF('Sezione Altri Enti Prev.li'!B$9:B$508,B197,'Sezione Altri Enti Prev.li'!Q$9:Q$508)),0)</f>
        <v>0</v>
      </c>
      <c r="W197" s="81"/>
      <c r="X197" s="292"/>
      <c r="Y197" s="314"/>
      <c r="Z197" s="315"/>
      <c r="AA197" s="316"/>
      <c r="AB197" s="317"/>
      <c r="AC197" s="7"/>
      <c r="AD197" s="348"/>
      <c r="AE197" s="7"/>
      <c r="AF197" s="17">
        <f ca="1">IF(B197="",0,IF(B197=B196,COUNTIF(B$9:B196,B197)+1,1))</f>
        <v>187</v>
      </c>
      <c r="AG197" s="17">
        <f t="shared" ca="1" si="10"/>
        <v>0</v>
      </c>
      <c r="AH197" s="364" t="str">
        <f t="shared" si="11"/>
        <v/>
      </c>
    </row>
    <row r="198" spans="1:34" ht="16.5" customHeight="1">
      <c r="A198" s="334" t="s">
        <v>474</v>
      </c>
      <c r="B198" s="65" t="str">
        <f t="shared" ca="1" si="9"/>
        <v>-1900</v>
      </c>
      <c r="C198" s="65" t="str">
        <f t="shared" ca="1" si="8"/>
        <v>-1900-188</v>
      </c>
      <c r="D198" s="340"/>
      <c r="E198" s="283"/>
      <c r="F198" s="7"/>
      <c r="G198" s="309"/>
      <c r="H198" s="310"/>
      <c r="I198" s="7"/>
      <c r="J198" s="297"/>
      <c r="K198" s="285"/>
      <c r="L198" s="301"/>
      <c r="M198" s="290"/>
      <c r="N198" s="291"/>
      <c r="O198" s="7"/>
      <c r="P198" s="307"/>
      <c r="Q198" s="308" t="str">
        <f ca="1">IF(M$1021=1,"",IF(P198="","",VLOOKUP(P198,Tabelle!$B$5:$F$7,5,FALSE)))</f>
        <v/>
      </c>
      <c r="R198" s="311" t="str">
        <f ca="1">IF(M$1021=1,"",IF(P198="","",VLOOKUP(P198,Tabelle!$B$5:$G$7,6,FALSE)))</f>
        <v/>
      </c>
      <c r="S198" s="7"/>
      <c r="T198" s="312"/>
      <c r="U198" s="7"/>
      <c r="V198" s="313">
        <f ca="1">IF(AND(D198&lt;&gt;"",B198&lt;&gt;B197),(SUMIF(B$9:B$1008,B198,M$9:M$1008)-SUMIF(B$9:B$1008,B198,N$9:N$1008))+(SUMIF('Sezione INPS'!B$9:B$1008,B198,'Sezione INPS'!N$9:N$1008)-SUMIF('Sezione INPS'!B$9:B$1008,B198,'Sezione INPS'!O$9:O$1008))+(SUMIF('Sezione REGIONI'!B$9:B$1008,B198,'Sezione REGIONI'!K$9:K$1008)-SUMIF('Sezione REGIONI'!B$9:B$1008,B198,'Sezione REGIONI'!L$9:L$1008))+(SUMIF('Sezione IMU e trib. locali'!B$9:B$1008,B198,'Sezione IMU e trib. locali'!M$9:M$1008)-SUMIF('Sezione IMU e trib. locali'!B$9:B$1008,B198,'Sezione IMU e trib. locali'!N$9:N$1008))+(SUMIF('Sezione INAIL'!B$9:B$508,B198,'Sezione INAIL'!L$9:L$508)-SUMIF('Sezione INAIL'!B$9:B$508,B198,'Sezione INAIL'!M$9:M$508))+(SUMIF('Sezione Altri Enti Prev.li'!B$9:B$508,B198,'Sezione Altri Enti Prev.li'!P$9:P$508)-SUMIF('Sezione Altri Enti Prev.li'!B$9:B$508,B198,'Sezione Altri Enti Prev.li'!Q$9:Q$508)),0)</f>
        <v>0</v>
      </c>
      <c r="W198" s="81"/>
      <c r="X198" s="292"/>
      <c r="Y198" s="314"/>
      <c r="Z198" s="315"/>
      <c r="AA198" s="316"/>
      <c r="AB198" s="317"/>
      <c r="AC198" s="7"/>
      <c r="AD198" s="348"/>
      <c r="AE198" s="7"/>
      <c r="AF198" s="17">
        <f ca="1">IF(B198="",0,IF(B198=B197,COUNTIF(B$9:B197,B198)+1,1))</f>
        <v>188</v>
      </c>
      <c r="AG198" s="17">
        <f t="shared" ca="1" si="10"/>
        <v>0</v>
      </c>
      <c r="AH198" s="364" t="str">
        <f t="shared" si="11"/>
        <v/>
      </c>
    </row>
    <row r="199" spans="1:34" ht="16.5" customHeight="1">
      <c r="A199" s="334" t="s">
        <v>475</v>
      </c>
      <c r="B199" s="65" t="str">
        <f t="shared" ca="1" si="9"/>
        <v>-1900</v>
      </c>
      <c r="C199" s="65" t="str">
        <f t="shared" ca="1" si="8"/>
        <v>-1900-189</v>
      </c>
      <c r="D199" s="340"/>
      <c r="E199" s="283"/>
      <c r="F199" s="7"/>
      <c r="G199" s="309"/>
      <c r="H199" s="310"/>
      <c r="I199" s="7"/>
      <c r="J199" s="297"/>
      <c r="K199" s="285"/>
      <c r="L199" s="301"/>
      <c r="M199" s="290"/>
      <c r="N199" s="291"/>
      <c r="O199" s="7"/>
      <c r="P199" s="307"/>
      <c r="Q199" s="308" t="str">
        <f ca="1">IF(M$1021=1,"",IF(P199="","",VLOOKUP(P199,Tabelle!$B$5:$F$7,5,FALSE)))</f>
        <v/>
      </c>
      <c r="R199" s="311" t="str">
        <f ca="1">IF(M$1021=1,"",IF(P199="","",VLOOKUP(P199,Tabelle!$B$5:$G$7,6,FALSE)))</f>
        <v/>
      </c>
      <c r="S199" s="7"/>
      <c r="T199" s="312"/>
      <c r="U199" s="7"/>
      <c r="V199" s="313">
        <f ca="1">IF(AND(D199&lt;&gt;"",B199&lt;&gt;B198),(SUMIF(B$9:B$1008,B199,M$9:M$1008)-SUMIF(B$9:B$1008,B199,N$9:N$1008))+(SUMIF('Sezione INPS'!B$9:B$1008,B199,'Sezione INPS'!N$9:N$1008)-SUMIF('Sezione INPS'!B$9:B$1008,B199,'Sezione INPS'!O$9:O$1008))+(SUMIF('Sezione REGIONI'!B$9:B$1008,B199,'Sezione REGIONI'!K$9:K$1008)-SUMIF('Sezione REGIONI'!B$9:B$1008,B199,'Sezione REGIONI'!L$9:L$1008))+(SUMIF('Sezione IMU e trib. locali'!B$9:B$1008,B199,'Sezione IMU e trib. locali'!M$9:M$1008)-SUMIF('Sezione IMU e trib. locali'!B$9:B$1008,B199,'Sezione IMU e trib. locali'!N$9:N$1008))+(SUMIF('Sezione INAIL'!B$9:B$508,B199,'Sezione INAIL'!L$9:L$508)-SUMIF('Sezione INAIL'!B$9:B$508,B199,'Sezione INAIL'!M$9:M$508))+(SUMIF('Sezione Altri Enti Prev.li'!B$9:B$508,B199,'Sezione Altri Enti Prev.li'!P$9:P$508)-SUMIF('Sezione Altri Enti Prev.li'!B$9:B$508,B199,'Sezione Altri Enti Prev.li'!Q$9:Q$508)),0)</f>
        <v>0</v>
      </c>
      <c r="W199" s="81"/>
      <c r="X199" s="292"/>
      <c r="Y199" s="314"/>
      <c r="Z199" s="315"/>
      <c r="AA199" s="316"/>
      <c r="AB199" s="317"/>
      <c r="AC199" s="7"/>
      <c r="AD199" s="348"/>
      <c r="AE199" s="7"/>
      <c r="AF199" s="17">
        <f ca="1">IF(B199="",0,IF(B199=B198,COUNTIF(B$9:B198,B199)+1,1))</f>
        <v>189</v>
      </c>
      <c r="AG199" s="17">
        <f t="shared" ca="1" si="10"/>
        <v>0</v>
      </c>
      <c r="AH199" s="364" t="str">
        <f t="shared" si="11"/>
        <v/>
      </c>
    </row>
    <row r="200" spans="1:34" ht="16.5" customHeight="1">
      <c r="A200" s="334" t="s">
        <v>476</v>
      </c>
      <c r="B200" s="65" t="str">
        <f t="shared" ca="1" si="9"/>
        <v>-1900</v>
      </c>
      <c r="C200" s="65" t="str">
        <f t="shared" ca="1" si="8"/>
        <v>-1900-190</v>
      </c>
      <c r="D200" s="340"/>
      <c r="E200" s="283"/>
      <c r="F200" s="7"/>
      <c r="G200" s="309"/>
      <c r="H200" s="310"/>
      <c r="I200" s="7"/>
      <c r="J200" s="297"/>
      <c r="K200" s="285"/>
      <c r="L200" s="301"/>
      <c r="M200" s="290"/>
      <c r="N200" s="291"/>
      <c r="O200" s="7"/>
      <c r="P200" s="307"/>
      <c r="Q200" s="308" t="str">
        <f ca="1">IF(M$1021=1,"",IF(P200="","",VLOOKUP(P200,Tabelle!$B$5:$F$7,5,FALSE)))</f>
        <v/>
      </c>
      <c r="R200" s="311" t="str">
        <f ca="1">IF(M$1021=1,"",IF(P200="","",VLOOKUP(P200,Tabelle!$B$5:$G$7,6,FALSE)))</f>
        <v/>
      </c>
      <c r="S200" s="7"/>
      <c r="T200" s="312"/>
      <c r="U200" s="7"/>
      <c r="V200" s="313">
        <f ca="1">IF(AND(D200&lt;&gt;"",B200&lt;&gt;B199),(SUMIF(B$9:B$1008,B200,M$9:M$1008)-SUMIF(B$9:B$1008,B200,N$9:N$1008))+(SUMIF('Sezione INPS'!B$9:B$1008,B200,'Sezione INPS'!N$9:N$1008)-SUMIF('Sezione INPS'!B$9:B$1008,B200,'Sezione INPS'!O$9:O$1008))+(SUMIF('Sezione REGIONI'!B$9:B$1008,B200,'Sezione REGIONI'!K$9:K$1008)-SUMIF('Sezione REGIONI'!B$9:B$1008,B200,'Sezione REGIONI'!L$9:L$1008))+(SUMIF('Sezione IMU e trib. locali'!B$9:B$1008,B200,'Sezione IMU e trib. locali'!M$9:M$1008)-SUMIF('Sezione IMU e trib. locali'!B$9:B$1008,B200,'Sezione IMU e trib. locali'!N$9:N$1008))+(SUMIF('Sezione INAIL'!B$9:B$508,B200,'Sezione INAIL'!L$9:L$508)-SUMIF('Sezione INAIL'!B$9:B$508,B200,'Sezione INAIL'!M$9:M$508))+(SUMIF('Sezione Altri Enti Prev.li'!B$9:B$508,B200,'Sezione Altri Enti Prev.li'!P$9:P$508)-SUMIF('Sezione Altri Enti Prev.li'!B$9:B$508,B200,'Sezione Altri Enti Prev.li'!Q$9:Q$508)),0)</f>
        <v>0</v>
      </c>
      <c r="W200" s="81"/>
      <c r="X200" s="292"/>
      <c r="Y200" s="314"/>
      <c r="Z200" s="315"/>
      <c r="AA200" s="316"/>
      <c r="AB200" s="317"/>
      <c r="AC200" s="7"/>
      <c r="AD200" s="348"/>
      <c r="AE200" s="7"/>
      <c r="AF200" s="17">
        <f ca="1">IF(B200="",0,IF(B200=B199,COUNTIF(B$9:B199,B200)+1,1))</f>
        <v>190</v>
      </c>
      <c r="AG200" s="17">
        <f t="shared" ca="1" si="10"/>
        <v>0</v>
      </c>
      <c r="AH200" s="364" t="str">
        <f t="shared" si="11"/>
        <v/>
      </c>
    </row>
    <row r="201" spans="1:34" ht="16.5" customHeight="1">
      <c r="A201" s="334" t="s">
        <v>477</v>
      </c>
      <c r="B201" s="65" t="str">
        <f t="shared" ca="1" si="9"/>
        <v>-1900</v>
      </c>
      <c r="C201" s="65" t="str">
        <f t="shared" ref="C201:C264" ca="1" si="12">IF(M$1021=1,0,B201&amp;"-"&amp;AF201)</f>
        <v>-1900-191</v>
      </c>
      <c r="D201" s="340"/>
      <c r="E201" s="283"/>
      <c r="F201" s="7"/>
      <c r="G201" s="309"/>
      <c r="H201" s="310"/>
      <c r="I201" s="7"/>
      <c r="J201" s="297"/>
      <c r="K201" s="285"/>
      <c r="L201" s="301"/>
      <c r="M201" s="290"/>
      <c r="N201" s="291"/>
      <c r="O201" s="7"/>
      <c r="P201" s="307"/>
      <c r="Q201" s="308" t="str">
        <f ca="1">IF(M$1021=1,"",IF(P201="","",VLOOKUP(P201,Tabelle!$B$5:$F$7,5,FALSE)))</f>
        <v/>
      </c>
      <c r="R201" s="311" t="str">
        <f ca="1">IF(M$1021=1,"",IF(P201="","",VLOOKUP(P201,Tabelle!$B$5:$G$7,6,FALSE)))</f>
        <v/>
      </c>
      <c r="S201" s="7"/>
      <c r="T201" s="312"/>
      <c r="U201" s="7"/>
      <c r="V201" s="313">
        <f ca="1">IF(AND(D201&lt;&gt;"",B201&lt;&gt;B200),(SUMIF(B$9:B$1008,B201,M$9:M$1008)-SUMIF(B$9:B$1008,B201,N$9:N$1008))+(SUMIF('Sezione INPS'!B$9:B$1008,B201,'Sezione INPS'!N$9:N$1008)-SUMIF('Sezione INPS'!B$9:B$1008,B201,'Sezione INPS'!O$9:O$1008))+(SUMIF('Sezione REGIONI'!B$9:B$1008,B201,'Sezione REGIONI'!K$9:K$1008)-SUMIF('Sezione REGIONI'!B$9:B$1008,B201,'Sezione REGIONI'!L$9:L$1008))+(SUMIF('Sezione IMU e trib. locali'!B$9:B$1008,B201,'Sezione IMU e trib. locali'!M$9:M$1008)-SUMIF('Sezione IMU e trib. locali'!B$9:B$1008,B201,'Sezione IMU e trib. locali'!N$9:N$1008))+(SUMIF('Sezione INAIL'!B$9:B$508,B201,'Sezione INAIL'!L$9:L$508)-SUMIF('Sezione INAIL'!B$9:B$508,B201,'Sezione INAIL'!M$9:M$508))+(SUMIF('Sezione Altri Enti Prev.li'!B$9:B$508,B201,'Sezione Altri Enti Prev.li'!P$9:P$508)-SUMIF('Sezione Altri Enti Prev.li'!B$9:B$508,B201,'Sezione Altri Enti Prev.li'!Q$9:Q$508)),0)</f>
        <v>0</v>
      </c>
      <c r="W201" s="81"/>
      <c r="X201" s="292"/>
      <c r="Y201" s="314"/>
      <c r="Z201" s="315"/>
      <c r="AA201" s="316"/>
      <c r="AB201" s="317"/>
      <c r="AC201" s="7"/>
      <c r="AD201" s="348"/>
      <c r="AE201" s="7"/>
      <c r="AF201" s="17">
        <f ca="1">IF(B201="",0,IF(B201=B200,COUNTIF(B$9:B200,B201)+1,1))</f>
        <v>191</v>
      </c>
      <c r="AG201" s="17">
        <f t="shared" ca="1" si="10"/>
        <v>0</v>
      </c>
      <c r="AH201" s="364" t="str">
        <f t="shared" si="11"/>
        <v/>
      </c>
    </row>
    <row r="202" spans="1:34" ht="16.5" customHeight="1">
      <c r="A202" s="334" t="s">
        <v>478</v>
      </c>
      <c r="B202" s="65" t="str">
        <f t="shared" ref="B202:B265" ca="1" si="13">IF(AH202=$AH$1015,0,IF(M$1021=1,0,D202&amp;"-"&amp;YEAR(E202)))</f>
        <v>-1900</v>
      </c>
      <c r="C202" s="65" t="str">
        <f t="shared" ca="1" si="12"/>
        <v>-1900-192</v>
      </c>
      <c r="D202" s="340"/>
      <c r="E202" s="283"/>
      <c r="F202" s="7"/>
      <c r="G202" s="309"/>
      <c r="H202" s="310"/>
      <c r="I202" s="7"/>
      <c r="J202" s="297"/>
      <c r="K202" s="285"/>
      <c r="L202" s="301"/>
      <c r="M202" s="290"/>
      <c r="N202" s="291"/>
      <c r="O202" s="7"/>
      <c r="P202" s="307"/>
      <c r="Q202" s="308" t="str">
        <f ca="1">IF(M$1021=1,"",IF(P202="","",VLOOKUP(P202,Tabelle!$B$5:$F$7,5,FALSE)))</f>
        <v/>
      </c>
      <c r="R202" s="311" t="str">
        <f ca="1">IF(M$1021=1,"",IF(P202="","",VLOOKUP(P202,Tabelle!$B$5:$G$7,6,FALSE)))</f>
        <v/>
      </c>
      <c r="S202" s="7"/>
      <c r="T202" s="312"/>
      <c r="U202" s="7"/>
      <c r="V202" s="313">
        <f ca="1">IF(AND(D202&lt;&gt;"",B202&lt;&gt;B201),(SUMIF(B$9:B$1008,B202,M$9:M$1008)-SUMIF(B$9:B$1008,B202,N$9:N$1008))+(SUMIF('Sezione INPS'!B$9:B$1008,B202,'Sezione INPS'!N$9:N$1008)-SUMIF('Sezione INPS'!B$9:B$1008,B202,'Sezione INPS'!O$9:O$1008))+(SUMIF('Sezione REGIONI'!B$9:B$1008,B202,'Sezione REGIONI'!K$9:K$1008)-SUMIF('Sezione REGIONI'!B$9:B$1008,B202,'Sezione REGIONI'!L$9:L$1008))+(SUMIF('Sezione IMU e trib. locali'!B$9:B$1008,B202,'Sezione IMU e trib. locali'!M$9:M$1008)-SUMIF('Sezione IMU e trib. locali'!B$9:B$1008,B202,'Sezione IMU e trib. locali'!N$9:N$1008))+(SUMIF('Sezione INAIL'!B$9:B$508,B202,'Sezione INAIL'!L$9:L$508)-SUMIF('Sezione INAIL'!B$9:B$508,B202,'Sezione INAIL'!M$9:M$508))+(SUMIF('Sezione Altri Enti Prev.li'!B$9:B$508,B202,'Sezione Altri Enti Prev.li'!P$9:P$508)-SUMIF('Sezione Altri Enti Prev.li'!B$9:B$508,B202,'Sezione Altri Enti Prev.li'!Q$9:Q$508)),0)</f>
        <v>0</v>
      </c>
      <c r="W202" s="81"/>
      <c r="X202" s="292"/>
      <c r="Y202" s="314"/>
      <c r="Z202" s="315"/>
      <c r="AA202" s="316"/>
      <c r="AB202" s="317"/>
      <c r="AC202" s="7"/>
      <c r="AD202" s="348"/>
      <c r="AE202" s="7"/>
      <c r="AF202" s="17">
        <f ca="1">IF(B202="",0,IF(B202=B201,COUNTIF(B$9:B201,B202)+1,1))</f>
        <v>192</v>
      </c>
      <c r="AG202" s="17">
        <f t="shared" ref="AG202:AG265" ca="1" si="14">IF(OR(D202="",M$1021=1),0,IF(AF202=6,1,0))</f>
        <v>0</v>
      </c>
      <c r="AH202" s="364" t="str">
        <f t="shared" ref="AH202:AH265" si="15">IF(ISBLANK(D202),"",IF(OR(D202&lt;$L$1027,D202&gt;$L$1028),AH$1015,0))</f>
        <v/>
      </c>
    </row>
    <row r="203" spans="1:34" ht="16.5" customHeight="1">
      <c r="A203" s="334" t="s">
        <v>479</v>
      </c>
      <c r="B203" s="65" t="str">
        <f t="shared" ca="1" si="13"/>
        <v>-1900</v>
      </c>
      <c r="C203" s="65" t="str">
        <f t="shared" ca="1" si="12"/>
        <v>-1900-193</v>
      </c>
      <c r="D203" s="340"/>
      <c r="E203" s="283"/>
      <c r="F203" s="7"/>
      <c r="G203" s="309"/>
      <c r="H203" s="310"/>
      <c r="I203" s="7"/>
      <c r="J203" s="297"/>
      <c r="K203" s="285"/>
      <c r="L203" s="301"/>
      <c r="M203" s="290"/>
      <c r="N203" s="291"/>
      <c r="O203" s="7"/>
      <c r="P203" s="307"/>
      <c r="Q203" s="308" t="str">
        <f ca="1">IF(M$1021=1,"",IF(P203="","",VLOOKUP(P203,Tabelle!$B$5:$F$7,5,FALSE)))</f>
        <v/>
      </c>
      <c r="R203" s="311" t="str">
        <f ca="1">IF(M$1021=1,"",IF(P203="","",VLOOKUP(P203,Tabelle!$B$5:$G$7,6,FALSE)))</f>
        <v/>
      </c>
      <c r="S203" s="7"/>
      <c r="T203" s="312"/>
      <c r="U203" s="7"/>
      <c r="V203" s="313">
        <f ca="1">IF(AND(D203&lt;&gt;"",B203&lt;&gt;B202),(SUMIF(B$9:B$1008,B203,M$9:M$1008)-SUMIF(B$9:B$1008,B203,N$9:N$1008))+(SUMIF('Sezione INPS'!B$9:B$1008,B203,'Sezione INPS'!N$9:N$1008)-SUMIF('Sezione INPS'!B$9:B$1008,B203,'Sezione INPS'!O$9:O$1008))+(SUMIF('Sezione REGIONI'!B$9:B$1008,B203,'Sezione REGIONI'!K$9:K$1008)-SUMIF('Sezione REGIONI'!B$9:B$1008,B203,'Sezione REGIONI'!L$9:L$1008))+(SUMIF('Sezione IMU e trib. locali'!B$9:B$1008,B203,'Sezione IMU e trib. locali'!M$9:M$1008)-SUMIF('Sezione IMU e trib. locali'!B$9:B$1008,B203,'Sezione IMU e trib. locali'!N$9:N$1008))+(SUMIF('Sezione INAIL'!B$9:B$508,B203,'Sezione INAIL'!L$9:L$508)-SUMIF('Sezione INAIL'!B$9:B$508,B203,'Sezione INAIL'!M$9:M$508))+(SUMIF('Sezione Altri Enti Prev.li'!B$9:B$508,B203,'Sezione Altri Enti Prev.li'!P$9:P$508)-SUMIF('Sezione Altri Enti Prev.li'!B$9:B$508,B203,'Sezione Altri Enti Prev.li'!Q$9:Q$508)),0)</f>
        <v>0</v>
      </c>
      <c r="W203" s="81"/>
      <c r="X203" s="292"/>
      <c r="Y203" s="314"/>
      <c r="Z203" s="315"/>
      <c r="AA203" s="316"/>
      <c r="AB203" s="317"/>
      <c r="AC203" s="7"/>
      <c r="AD203" s="348"/>
      <c r="AE203" s="7"/>
      <c r="AF203" s="17">
        <f ca="1">IF(B203="",0,IF(B203=B202,COUNTIF(B$9:B202,B203)+1,1))</f>
        <v>193</v>
      </c>
      <c r="AG203" s="17">
        <f t="shared" ca="1" si="14"/>
        <v>0</v>
      </c>
      <c r="AH203" s="364" t="str">
        <f t="shared" si="15"/>
        <v/>
      </c>
    </row>
    <row r="204" spans="1:34" ht="16.5" customHeight="1">
      <c r="A204" s="334" t="s">
        <v>480</v>
      </c>
      <c r="B204" s="65" t="str">
        <f t="shared" ca="1" si="13"/>
        <v>-1900</v>
      </c>
      <c r="C204" s="65" t="str">
        <f t="shared" ca="1" si="12"/>
        <v>-1900-194</v>
      </c>
      <c r="D204" s="340"/>
      <c r="E204" s="283"/>
      <c r="F204" s="7"/>
      <c r="G204" s="309"/>
      <c r="H204" s="310"/>
      <c r="I204" s="7"/>
      <c r="J204" s="297"/>
      <c r="K204" s="285"/>
      <c r="L204" s="301"/>
      <c r="M204" s="290"/>
      <c r="N204" s="291"/>
      <c r="O204" s="7"/>
      <c r="P204" s="307"/>
      <c r="Q204" s="308" t="str">
        <f ca="1">IF(M$1021=1,"",IF(P204="","",VLOOKUP(P204,Tabelle!$B$5:$F$7,5,FALSE)))</f>
        <v/>
      </c>
      <c r="R204" s="311" t="str">
        <f ca="1">IF(M$1021=1,"",IF(P204="","",VLOOKUP(P204,Tabelle!$B$5:$G$7,6,FALSE)))</f>
        <v/>
      </c>
      <c r="S204" s="7"/>
      <c r="T204" s="312"/>
      <c r="U204" s="7"/>
      <c r="V204" s="313">
        <f ca="1">IF(AND(D204&lt;&gt;"",B204&lt;&gt;B203),(SUMIF(B$9:B$1008,B204,M$9:M$1008)-SUMIF(B$9:B$1008,B204,N$9:N$1008))+(SUMIF('Sezione INPS'!B$9:B$1008,B204,'Sezione INPS'!N$9:N$1008)-SUMIF('Sezione INPS'!B$9:B$1008,B204,'Sezione INPS'!O$9:O$1008))+(SUMIF('Sezione REGIONI'!B$9:B$1008,B204,'Sezione REGIONI'!K$9:K$1008)-SUMIF('Sezione REGIONI'!B$9:B$1008,B204,'Sezione REGIONI'!L$9:L$1008))+(SUMIF('Sezione IMU e trib. locali'!B$9:B$1008,B204,'Sezione IMU e trib. locali'!M$9:M$1008)-SUMIF('Sezione IMU e trib. locali'!B$9:B$1008,B204,'Sezione IMU e trib. locali'!N$9:N$1008))+(SUMIF('Sezione INAIL'!B$9:B$508,B204,'Sezione INAIL'!L$9:L$508)-SUMIF('Sezione INAIL'!B$9:B$508,B204,'Sezione INAIL'!M$9:M$508))+(SUMIF('Sezione Altri Enti Prev.li'!B$9:B$508,B204,'Sezione Altri Enti Prev.li'!P$9:P$508)-SUMIF('Sezione Altri Enti Prev.li'!B$9:B$508,B204,'Sezione Altri Enti Prev.li'!Q$9:Q$508)),0)</f>
        <v>0</v>
      </c>
      <c r="W204" s="81"/>
      <c r="X204" s="292"/>
      <c r="Y204" s="314"/>
      <c r="Z204" s="315"/>
      <c r="AA204" s="316"/>
      <c r="AB204" s="317"/>
      <c r="AC204" s="7"/>
      <c r="AD204" s="348"/>
      <c r="AE204" s="7"/>
      <c r="AF204" s="17">
        <f ca="1">IF(B204="",0,IF(B204=B203,COUNTIF(B$9:B203,B204)+1,1))</f>
        <v>194</v>
      </c>
      <c r="AG204" s="17">
        <f t="shared" ca="1" si="14"/>
        <v>0</v>
      </c>
      <c r="AH204" s="364" t="str">
        <f t="shared" si="15"/>
        <v/>
      </c>
    </row>
    <row r="205" spans="1:34" ht="16.5" customHeight="1">
      <c r="A205" s="334" t="s">
        <v>481</v>
      </c>
      <c r="B205" s="65" t="str">
        <f t="shared" ca="1" si="13"/>
        <v>-1900</v>
      </c>
      <c r="C205" s="65" t="str">
        <f t="shared" ca="1" si="12"/>
        <v>-1900-195</v>
      </c>
      <c r="D205" s="340"/>
      <c r="E205" s="283"/>
      <c r="F205" s="7"/>
      <c r="G205" s="309"/>
      <c r="H205" s="310"/>
      <c r="I205" s="7"/>
      <c r="J205" s="297"/>
      <c r="K205" s="285"/>
      <c r="L205" s="301"/>
      <c r="M205" s="290"/>
      <c r="N205" s="291"/>
      <c r="O205" s="7"/>
      <c r="P205" s="307"/>
      <c r="Q205" s="308" t="str">
        <f ca="1">IF(M$1021=1,"",IF(P205="","",VLOOKUP(P205,Tabelle!$B$5:$F$7,5,FALSE)))</f>
        <v/>
      </c>
      <c r="R205" s="311" t="str">
        <f ca="1">IF(M$1021=1,"",IF(P205="","",VLOOKUP(P205,Tabelle!$B$5:$G$7,6,FALSE)))</f>
        <v/>
      </c>
      <c r="S205" s="7"/>
      <c r="T205" s="312"/>
      <c r="U205" s="7"/>
      <c r="V205" s="313">
        <f ca="1">IF(AND(D205&lt;&gt;"",B205&lt;&gt;B204),(SUMIF(B$9:B$1008,B205,M$9:M$1008)-SUMIF(B$9:B$1008,B205,N$9:N$1008))+(SUMIF('Sezione INPS'!B$9:B$1008,B205,'Sezione INPS'!N$9:N$1008)-SUMIF('Sezione INPS'!B$9:B$1008,B205,'Sezione INPS'!O$9:O$1008))+(SUMIF('Sezione REGIONI'!B$9:B$1008,B205,'Sezione REGIONI'!K$9:K$1008)-SUMIF('Sezione REGIONI'!B$9:B$1008,B205,'Sezione REGIONI'!L$9:L$1008))+(SUMIF('Sezione IMU e trib. locali'!B$9:B$1008,B205,'Sezione IMU e trib. locali'!M$9:M$1008)-SUMIF('Sezione IMU e trib. locali'!B$9:B$1008,B205,'Sezione IMU e trib. locali'!N$9:N$1008))+(SUMIF('Sezione INAIL'!B$9:B$508,B205,'Sezione INAIL'!L$9:L$508)-SUMIF('Sezione INAIL'!B$9:B$508,B205,'Sezione INAIL'!M$9:M$508))+(SUMIF('Sezione Altri Enti Prev.li'!B$9:B$508,B205,'Sezione Altri Enti Prev.li'!P$9:P$508)-SUMIF('Sezione Altri Enti Prev.li'!B$9:B$508,B205,'Sezione Altri Enti Prev.li'!Q$9:Q$508)),0)</f>
        <v>0</v>
      </c>
      <c r="W205" s="81"/>
      <c r="X205" s="292"/>
      <c r="Y205" s="314"/>
      <c r="Z205" s="315"/>
      <c r="AA205" s="316"/>
      <c r="AB205" s="317"/>
      <c r="AC205" s="7"/>
      <c r="AD205" s="348"/>
      <c r="AE205" s="7"/>
      <c r="AF205" s="17">
        <f ca="1">IF(B205="",0,IF(B205=B204,COUNTIF(B$9:B204,B205)+1,1))</f>
        <v>195</v>
      </c>
      <c r="AG205" s="17">
        <f t="shared" ca="1" si="14"/>
        <v>0</v>
      </c>
      <c r="AH205" s="364" t="str">
        <f t="shared" si="15"/>
        <v/>
      </c>
    </row>
    <row r="206" spans="1:34" ht="16.5" customHeight="1">
      <c r="A206" s="334" t="s">
        <v>482</v>
      </c>
      <c r="B206" s="65" t="str">
        <f t="shared" ca="1" si="13"/>
        <v>-1900</v>
      </c>
      <c r="C206" s="65" t="str">
        <f t="shared" ca="1" si="12"/>
        <v>-1900-196</v>
      </c>
      <c r="D206" s="340"/>
      <c r="E206" s="283"/>
      <c r="F206" s="7"/>
      <c r="G206" s="309"/>
      <c r="H206" s="310"/>
      <c r="I206" s="7"/>
      <c r="J206" s="297"/>
      <c r="K206" s="285"/>
      <c r="L206" s="301"/>
      <c r="M206" s="290"/>
      <c r="N206" s="291"/>
      <c r="O206" s="7"/>
      <c r="P206" s="307"/>
      <c r="Q206" s="308" t="str">
        <f ca="1">IF(M$1021=1,"",IF(P206="","",VLOOKUP(P206,Tabelle!$B$5:$F$7,5,FALSE)))</f>
        <v/>
      </c>
      <c r="R206" s="311" t="str">
        <f ca="1">IF(M$1021=1,"",IF(P206="","",VLOOKUP(P206,Tabelle!$B$5:$G$7,6,FALSE)))</f>
        <v/>
      </c>
      <c r="S206" s="7"/>
      <c r="T206" s="312"/>
      <c r="U206" s="7"/>
      <c r="V206" s="313">
        <f ca="1">IF(AND(D206&lt;&gt;"",B206&lt;&gt;B205),(SUMIF(B$9:B$1008,B206,M$9:M$1008)-SUMIF(B$9:B$1008,B206,N$9:N$1008))+(SUMIF('Sezione INPS'!B$9:B$1008,B206,'Sezione INPS'!N$9:N$1008)-SUMIF('Sezione INPS'!B$9:B$1008,B206,'Sezione INPS'!O$9:O$1008))+(SUMIF('Sezione REGIONI'!B$9:B$1008,B206,'Sezione REGIONI'!K$9:K$1008)-SUMIF('Sezione REGIONI'!B$9:B$1008,B206,'Sezione REGIONI'!L$9:L$1008))+(SUMIF('Sezione IMU e trib. locali'!B$9:B$1008,B206,'Sezione IMU e trib. locali'!M$9:M$1008)-SUMIF('Sezione IMU e trib. locali'!B$9:B$1008,B206,'Sezione IMU e trib. locali'!N$9:N$1008))+(SUMIF('Sezione INAIL'!B$9:B$508,B206,'Sezione INAIL'!L$9:L$508)-SUMIF('Sezione INAIL'!B$9:B$508,B206,'Sezione INAIL'!M$9:M$508))+(SUMIF('Sezione Altri Enti Prev.li'!B$9:B$508,B206,'Sezione Altri Enti Prev.li'!P$9:P$508)-SUMIF('Sezione Altri Enti Prev.li'!B$9:B$508,B206,'Sezione Altri Enti Prev.li'!Q$9:Q$508)),0)</f>
        <v>0</v>
      </c>
      <c r="W206" s="81"/>
      <c r="X206" s="292"/>
      <c r="Y206" s="314"/>
      <c r="Z206" s="315"/>
      <c r="AA206" s="316"/>
      <c r="AB206" s="317"/>
      <c r="AC206" s="7"/>
      <c r="AD206" s="348"/>
      <c r="AE206" s="7"/>
      <c r="AF206" s="17">
        <f ca="1">IF(B206="",0,IF(B206=B205,COUNTIF(B$9:B205,B206)+1,1))</f>
        <v>196</v>
      </c>
      <c r="AG206" s="17">
        <f t="shared" ca="1" si="14"/>
        <v>0</v>
      </c>
      <c r="AH206" s="364" t="str">
        <f t="shared" si="15"/>
        <v/>
      </c>
    </row>
    <row r="207" spans="1:34" ht="16.5" customHeight="1">
      <c r="A207" s="334" t="s">
        <v>483</v>
      </c>
      <c r="B207" s="65" t="str">
        <f t="shared" ca="1" si="13"/>
        <v>-1900</v>
      </c>
      <c r="C207" s="65" t="str">
        <f t="shared" ca="1" si="12"/>
        <v>-1900-197</v>
      </c>
      <c r="D207" s="340"/>
      <c r="E207" s="283"/>
      <c r="F207" s="7"/>
      <c r="G207" s="309"/>
      <c r="H207" s="310"/>
      <c r="I207" s="7"/>
      <c r="J207" s="297"/>
      <c r="K207" s="285"/>
      <c r="L207" s="301"/>
      <c r="M207" s="290"/>
      <c r="N207" s="291"/>
      <c r="O207" s="7"/>
      <c r="P207" s="307"/>
      <c r="Q207" s="308" t="str">
        <f ca="1">IF(M$1021=1,"",IF(P207="","",VLOOKUP(P207,Tabelle!$B$5:$F$7,5,FALSE)))</f>
        <v/>
      </c>
      <c r="R207" s="311" t="str">
        <f ca="1">IF(M$1021=1,"",IF(P207="","",VLOOKUP(P207,Tabelle!$B$5:$G$7,6,FALSE)))</f>
        <v/>
      </c>
      <c r="S207" s="7"/>
      <c r="T207" s="312"/>
      <c r="U207" s="7"/>
      <c r="V207" s="313">
        <f ca="1">IF(AND(D207&lt;&gt;"",B207&lt;&gt;B206),(SUMIF(B$9:B$1008,B207,M$9:M$1008)-SUMIF(B$9:B$1008,B207,N$9:N$1008))+(SUMIF('Sezione INPS'!B$9:B$1008,B207,'Sezione INPS'!N$9:N$1008)-SUMIF('Sezione INPS'!B$9:B$1008,B207,'Sezione INPS'!O$9:O$1008))+(SUMIF('Sezione REGIONI'!B$9:B$1008,B207,'Sezione REGIONI'!K$9:K$1008)-SUMIF('Sezione REGIONI'!B$9:B$1008,B207,'Sezione REGIONI'!L$9:L$1008))+(SUMIF('Sezione IMU e trib. locali'!B$9:B$1008,B207,'Sezione IMU e trib. locali'!M$9:M$1008)-SUMIF('Sezione IMU e trib. locali'!B$9:B$1008,B207,'Sezione IMU e trib. locali'!N$9:N$1008))+(SUMIF('Sezione INAIL'!B$9:B$508,B207,'Sezione INAIL'!L$9:L$508)-SUMIF('Sezione INAIL'!B$9:B$508,B207,'Sezione INAIL'!M$9:M$508))+(SUMIF('Sezione Altri Enti Prev.li'!B$9:B$508,B207,'Sezione Altri Enti Prev.li'!P$9:P$508)-SUMIF('Sezione Altri Enti Prev.li'!B$9:B$508,B207,'Sezione Altri Enti Prev.li'!Q$9:Q$508)),0)</f>
        <v>0</v>
      </c>
      <c r="W207" s="81"/>
      <c r="X207" s="292"/>
      <c r="Y207" s="314"/>
      <c r="Z207" s="315"/>
      <c r="AA207" s="316"/>
      <c r="AB207" s="317"/>
      <c r="AC207" s="7"/>
      <c r="AD207" s="348"/>
      <c r="AE207" s="7"/>
      <c r="AF207" s="17">
        <f ca="1">IF(B207="",0,IF(B207=B206,COUNTIF(B$9:B206,B207)+1,1))</f>
        <v>197</v>
      </c>
      <c r="AG207" s="17">
        <f t="shared" ca="1" si="14"/>
        <v>0</v>
      </c>
      <c r="AH207" s="364" t="str">
        <f t="shared" si="15"/>
        <v/>
      </c>
    </row>
    <row r="208" spans="1:34" ht="16.5" customHeight="1">
      <c r="A208" s="334" t="s">
        <v>484</v>
      </c>
      <c r="B208" s="65" t="str">
        <f t="shared" ca="1" si="13"/>
        <v>-1900</v>
      </c>
      <c r="C208" s="65" t="str">
        <f t="shared" ca="1" si="12"/>
        <v>-1900-198</v>
      </c>
      <c r="D208" s="340"/>
      <c r="E208" s="283"/>
      <c r="F208" s="7"/>
      <c r="G208" s="309"/>
      <c r="H208" s="310"/>
      <c r="I208" s="7"/>
      <c r="J208" s="297"/>
      <c r="K208" s="285"/>
      <c r="L208" s="301"/>
      <c r="M208" s="290"/>
      <c r="N208" s="291"/>
      <c r="O208" s="7"/>
      <c r="P208" s="307"/>
      <c r="Q208" s="308" t="str">
        <f ca="1">IF(M$1021=1,"",IF(P208="","",VLOOKUP(P208,Tabelle!$B$5:$F$7,5,FALSE)))</f>
        <v/>
      </c>
      <c r="R208" s="311" t="str">
        <f ca="1">IF(M$1021=1,"",IF(P208="","",VLOOKUP(P208,Tabelle!$B$5:$G$7,6,FALSE)))</f>
        <v/>
      </c>
      <c r="S208" s="7"/>
      <c r="T208" s="312"/>
      <c r="U208" s="7"/>
      <c r="V208" s="313">
        <f ca="1">IF(AND(D208&lt;&gt;"",B208&lt;&gt;B207),(SUMIF(B$9:B$1008,B208,M$9:M$1008)-SUMIF(B$9:B$1008,B208,N$9:N$1008))+(SUMIF('Sezione INPS'!B$9:B$1008,B208,'Sezione INPS'!N$9:N$1008)-SUMIF('Sezione INPS'!B$9:B$1008,B208,'Sezione INPS'!O$9:O$1008))+(SUMIF('Sezione REGIONI'!B$9:B$1008,B208,'Sezione REGIONI'!K$9:K$1008)-SUMIF('Sezione REGIONI'!B$9:B$1008,B208,'Sezione REGIONI'!L$9:L$1008))+(SUMIF('Sezione IMU e trib. locali'!B$9:B$1008,B208,'Sezione IMU e trib. locali'!M$9:M$1008)-SUMIF('Sezione IMU e trib. locali'!B$9:B$1008,B208,'Sezione IMU e trib. locali'!N$9:N$1008))+(SUMIF('Sezione INAIL'!B$9:B$508,B208,'Sezione INAIL'!L$9:L$508)-SUMIF('Sezione INAIL'!B$9:B$508,B208,'Sezione INAIL'!M$9:M$508))+(SUMIF('Sezione Altri Enti Prev.li'!B$9:B$508,B208,'Sezione Altri Enti Prev.li'!P$9:P$508)-SUMIF('Sezione Altri Enti Prev.li'!B$9:B$508,B208,'Sezione Altri Enti Prev.li'!Q$9:Q$508)),0)</f>
        <v>0</v>
      </c>
      <c r="W208" s="81"/>
      <c r="X208" s="292"/>
      <c r="Y208" s="314"/>
      <c r="Z208" s="315"/>
      <c r="AA208" s="316"/>
      <c r="AB208" s="317"/>
      <c r="AC208" s="7"/>
      <c r="AD208" s="348"/>
      <c r="AE208" s="7"/>
      <c r="AF208" s="17">
        <f ca="1">IF(B208="",0,IF(B208=B207,COUNTIF(B$9:B207,B208)+1,1))</f>
        <v>198</v>
      </c>
      <c r="AG208" s="17">
        <f t="shared" ca="1" si="14"/>
        <v>0</v>
      </c>
      <c r="AH208" s="364" t="str">
        <f t="shared" si="15"/>
        <v/>
      </c>
    </row>
    <row r="209" spans="1:34" ht="16.5" customHeight="1">
      <c r="A209" s="334" t="s">
        <v>485</v>
      </c>
      <c r="B209" s="65" t="str">
        <f t="shared" ca="1" si="13"/>
        <v>-1900</v>
      </c>
      <c r="C209" s="65" t="str">
        <f t="shared" ca="1" si="12"/>
        <v>-1900-199</v>
      </c>
      <c r="D209" s="340"/>
      <c r="E209" s="283"/>
      <c r="F209" s="7"/>
      <c r="G209" s="309"/>
      <c r="H209" s="310"/>
      <c r="I209" s="7"/>
      <c r="J209" s="297"/>
      <c r="K209" s="285"/>
      <c r="L209" s="301"/>
      <c r="M209" s="290"/>
      <c r="N209" s="291"/>
      <c r="O209" s="7"/>
      <c r="P209" s="307"/>
      <c r="Q209" s="308" t="str">
        <f ca="1">IF(M$1021=1,"",IF(P209="","",VLOOKUP(P209,Tabelle!$B$5:$F$7,5,FALSE)))</f>
        <v/>
      </c>
      <c r="R209" s="311" t="str">
        <f ca="1">IF(M$1021=1,"",IF(P209="","",VLOOKUP(P209,Tabelle!$B$5:$G$7,6,FALSE)))</f>
        <v/>
      </c>
      <c r="S209" s="7"/>
      <c r="T209" s="312"/>
      <c r="U209" s="7"/>
      <c r="V209" s="313">
        <f ca="1">IF(AND(D209&lt;&gt;"",B209&lt;&gt;B208),(SUMIF(B$9:B$1008,B209,M$9:M$1008)-SUMIF(B$9:B$1008,B209,N$9:N$1008))+(SUMIF('Sezione INPS'!B$9:B$1008,B209,'Sezione INPS'!N$9:N$1008)-SUMIF('Sezione INPS'!B$9:B$1008,B209,'Sezione INPS'!O$9:O$1008))+(SUMIF('Sezione REGIONI'!B$9:B$1008,B209,'Sezione REGIONI'!K$9:K$1008)-SUMIF('Sezione REGIONI'!B$9:B$1008,B209,'Sezione REGIONI'!L$9:L$1008))+(SUMIF('Sezione IMU e trib. locali'!B$9:B$1008,B209,'Sezione IMU e trib. locali'!M$9:M$1008)-SUMIF('Sezione IMU e trib. locali'!B$9:B$1008,B209,'Sezione IMU e trib. locali'!N$9:N$1008))+(SUMIF('Sezione INAIL'!B$9:B$508,B209,'Sezione INAIL'!L$9:L$508)-SUMIF('Sezione INAIL'!B$9:B$508,B209,'Sezione INAIL'!M$9:M$508))+(SUMIF('Sezione Altri Enti Prev.li'!B$9:B$508,B209,'Sezione Altri Enti Prev.li'!P$9:P$508)-SUMIF('Sezione Altri Enti Prev.li'!B$9:B$508,B209,'Sezione Altri Enti Prev.li'!Q$9:Q$508)),0)</f>
        <v>0</v>
      </c>
      <c r="W209" s="81"/>
      <c r="X209" s="292"/>
      <c r="Y209" s="314"/>
      <c r="Z209" s="315"/>
      <c r="AA209" s="316"/>
      <c r="AB209" s="317"/>
      <c r="AC209" s="7"/>
      <c r="AD209" s="348"/>
      <c r="AE209" s="7"/>
      <c r="AF209" s="17">
        <f ca="1">IF(B209="",0,IF(B209=B208,COUNTIF(B$9:B208,B209)+1,1))</f>
        <v>199</v>
      </c>
      <c r="AG209" s="17">
        <f t="shared" ca="1" si="14"/>
        <v>0</v>
      </c>
      <c r="AH209" s="364" t="str">
        <f t="shared" si="15"/>
        <v/>
      </c>
    </row>
    <row r="210" spans="1:34" ht="16.5" customHeight="1">
      <c r="A210" s="334" t="s">
        <v>486</v>
      </c>
      <c r="B210" s="65" t="str">
        <f t="shared" ca="1" si="13"/>
        <v>-1900</v>
      </c>
      <c r="C210" s="65" t="str">
        <f t="shared" ca="1" si="12"/>
        <v>-1900-200</v>
      </c>
      <c r="D210" s="340"/>
      <c r="E210" s="283"/>
      <c r="F210" s="7"/>
      <c r="G210" s="309"/>
      <c r="H210" s="310"/>
      <c r="I210" s="7"/>
      <c r="J210" s="297"/>
      <c r="K210" s="285"/>
      <c r="L210" s="301"/>
      <c r="M210" s="290"/>
      <c r="N210" s="291"/>
      <c r="O210" s="7"/>
      <c r="P210" s="307"/>
      <c r="Q210" s="308" t="str">
        <f ca="1">IF(M$1021=1,"",IF(P210="","",VLOOKUP(P210,Tabelle!$B$5:$F$7,5,FALSE)))</f>
        <v/>
      </c>
      <c r="R210" s="311" t="str">
        <f ca="1">IF(M$1021=1,"",IF(P210="","",VLOOKUP(P210,Tabelle!$B$5:$G$7,6,FALSE)))</f>
        <v/>
      </c>
      <c r="S210" s="7"/>
      <c r="T210" s="312"/>
      <c r="U210" s="7"/>
      <c r="V210" s="313">
        <f ca="1">IF(AND(D210&lt;&gt;"",B210&lt;&gt;B209),(SUMIF(B$9:B$1008,B210,M$9:M$1008)-SUMIF(B$9:B$1008,B210,N$9:N$1008))+(SUMIF('Sezione INPS'!B$9:B$1008,B210,'Sezione INPS'!N$9:N$1008)-SUMIF('Sezione INPS'!B$9:B$1008,B210,'Sezione INPS'!O$9:O$1008))+(SUMIF('Sezione REGIONI'!B$9:B$1008,B210,'Sezione REGIONI'!K$9:K$1008)-SUMIF('Sezione REGIONI'!B$9:B$1008,B210,'Sezione REGIONI'!L$9:L$1008))+(SUMIF('Sezione IMU e trib. locali'!B$9:B$1008,B210,'Sezione IMU e trib. locali'!M$9:M$1008)-SUMIF('Sezione IMU e trib. locali'!B$9:B$1008,B210,'Sezione IMU e trib. locali'!N$9:N$1008))+(SUMIF('Sezione INAIL'!B$9:B$508,B210,'Sezione INAIL'!L$9:L$508)-SUMIF('Sezione INAIL'!B$9:B$508,B210,'Sezione INAIL'!M$9:M$508))+(SUMIF('Sezione Altri Enti Prev.li'!B$9:B$508,B210,'Sezione Altri Enti Prev.li'!P$9:P$508)-SUMIF('Sezione Altri Enti Prev.li'!B$9:B$508,B210,'Sezione Altri Enti Prev.li'!Q$9:Q$508)),0)</f>
        <v>0</v>
      </c>
      <c r="W210" s="81"/>
      <c r="X210" s="292"/>
      <c r="Y210" s="314"/>
      <c r="Z210" s="315"/>
      <c r="AA210" s="316"/>
      <c r="AB210" s="317"/>
      <c r="AC210" s="7"/>
      <c r="AD210" s="348"/>
      <c r="AE210" s="7"/>
      <c r="AF210" s="17">
        <f ca="1">IF(B210="",0,IF(B210=B209,COUNTIF(B$9:B209,B210)+1,1))</f>
        <v>200</v>
      </c>
      <c r="AG210" s="17">
        <f t="shared" ca="1" si="14"/>
        <v>0</v>
      </c>
      <c r="AH210" s="364" t="str">
        <f t="shared" si="15"/>
        <v/>
      </c>
    </row>
    <row r="211" spans="1:34" ht="16.5" customHeight="1">
      <c r="A211" s="334" t="s">
        <v>487</v>
      </c>
      <c r="B211" s="65" t="str">
        <f t="shared" ca="1" si="13"/>
        <v>-1900</v>
      </c>
      <c r="C211" s="65" t="str">
        <f t="shared" ca="1" si="12"/>
        <v>-1900-201</v>
      </c>
      <c r="D211" s="340"/>
      <c r="E211" s="283"/>
      <c r="F211" s="7"/>
      <c r="G211" s="309"/>
      <c r="H211" s="310"/>
      <c r="I211" s="7"/>
      <c r="J211" s="297"/>
      <c r="K211" s="285"/>
      <c r="L211" s="301"/>
      <c r="M211" s="290"/>
      <c r="N211" s="291"/>
      <c r="O211" s="7"/>
      <c r="P211" s="307"/>
      <c r="Q211" s="308" t="str">
        <f ca="1">IF(M$1021=1,"",IF(P211="","",VLOOKUP(P211,Tabelle!$B$5:$F$7,5,FALSE)))</f>
        <v/>
      </c>
      <c r="R211" s="311" t="str">
        <f ca="1">IF(M$1021=1,"",IF(P211="","",VLOOKUP(P211,Tabelle!$B$5:$G$7,6,FALSE)))</f>
        <v/>
      </c>
      <c r="S211" s="7"/>
      <c r="T211" s="312"/>
      <c r="U211" s="7"/>
      <c r="V211" s="313">
        <f ca="1">IF(AND(D211&lt;&gt;"",B211&lt;&gt;B210),(SUMIF(B$9:B$1008,B211,M$9:M$1008)-SUMIF(B$9:B$1008,B211,N$9:N$1008))+(SUMIF('Sezione INPS'!B$9:B$1008,B211,'Sezione INPS'!N$9:N$1008)-SUMIF('Sezione INPS'!B$9:B$1008,B211,'Sezione INPS'!O$9:O$1008))+(SUMIF('Sezione REGIONI'!B$9:B$1008,B211,'Sezione REGIONI'!K$9:K$1008)-SUMIF('Sezione REGIONI'!B$9:B$1008,B211,'Sezione REGIONI'!L$9:L$1008))+(SUMIF('Sezione IMU e trib. locali'!B$9:B$1008,B211,'Sezione IMU e trib. locali'!M$9:M$1008)-SUMIF('Sezione IMU e trib. locali'!B$9:B$1008,B211,'Sezione IMU e trib. locali'!N$9:N$1008))+(SUMIF('Sezione INAIL'!B$9:B$508,B211,'Sezione INAIL'!L$9:L$508)-SUMIF('Sezione INAIL'!B$9:B$508,B211,'Sezione INAIL'!M$9:M$508))+(SUMIF('Sezione Altri Enti Prev.li'!B$9:B$508,B211,'Sezione Altri Enti Prev.li'!P$9:P$508)-SUMIF('Sezione Altri Enti Prev.li'!B$9:B$508,B211,'Sezione Altri Enti Prev.li'!Q$9:Q$508)),0)</f>
        <v>0</v>
      </c>
      <c r="W211" s="81"/>
      <c r="X211" s="292"/>
      <c r="Y211" s="314"/>
      <c r="Z211" s="315"/>
      <c r="AA211" s="316"/>
      <c r="AB211" s="317"/>
      <c r="AC211" s="7"/>
      <c r="AD211" s="348"/>
      <c r="AE211" s="7"/>
      <c r="AF211" s="17">
        <f ca="1">IF(B211="",0,IF(B211=B210,COUNTIF(B$9:B210,B211)+1,1))</f>
        <v>201</v>
      </c>
      <c r="AG211" s="17">
        <f t="shared" ca="1" si="14"/>
        <v>0</v>
      </c>
      <c r="AH211" s="364" t="str">
        <f t="shared" si="15"/>
        <v/>
      </c>
    </row>
    <row r="212" spans="1:34" ht="16.5" customHeight="1">
      <c r="A212" s="334" t="s">
        <v>488</v>
      </c>
      <c r="B212" s="65" t="str">
        <f t="shared" ca="1" si="13"/>
        <v>-1900</v>
      </c>
      <c r="C212" s="65" t="str">
        <f t="shared" ca="1" si="12"/>
        <v>-1900-202</v>
      </c>
      <c r="D212" s="340"/>
      <c r="E212" s="283"/>
      <c r="F212" s="7"/>
      <c r="G212" s="309"/>
      <c r="H212" s="310"/>
      <c r="I212" s="7"/>
      <c r="J212" s="297"/>
      <c r="K212" s="285"/>
      <c r="L212" s="301"/>
      <c r="M212" s="290"/>
      <c r="N212" s="291"/>
      <c r="O212" s="7"/>
      <c r="P212" s="307"/>
      <c r="Q212" s="308" t="str">
        <f ca="1">IF(M$1021=1,"",IF(P212="","",VLOOKUP(P212,Tabelle!$B$5:$F$7,5,FALSE)))</f>
        <v/>
      </c>
      <c r="R212" s="311" t="str">
        <f ca="1">IF(M$1021=1,"",IF(P212="","",VLOOKUP(P212,Tabelle!$B$5:$G$7,6,FALSE)))</f>
        <v/>
      </c>
      <c r="S212" s="7"/>
      <c r="T212" s="312"/>
      <c r="U212" s="7"/>
      <c r="V212" s="313">
        <f ca="1">IF(AND(D212&lt;&gt;"",B212&lt;&gt;B211),(SUMIF(B$9:B$1008,B212,M$9:M$1008)-SUMIF(B$9:B$1008,B212,N$9:N$1008))+(SUMIF('Sezione INPS'!B$9:B$1008,B212,'Sezione INPS'!N$9:N$1008)-SUMIF('Sezione INPS'!B$9:B$1008,B212,'Sezione INPS'!O$9:O$1008))+(SUMIF('Sezione REGIONI'!B$9:B$1008,B212,'Sezione REGIONI'!K$9:K$1008)-SUMIF('Sezione REGIONI'!B$9:B$1008,B212,'Sezione REGIONI'!L$9:L$1008))+(SUMIF('Sezione IMU e trib. locali'!B$9:B$1008,B212,'Sezione IMU e trib. locali'!M$9:M$1008)-SUMIF('Sezione IMU e trib. locali'!B$9:B$1008,B212,'Sezione IMU e trib. locali'!N$9:N$1008))+(SUMIF('Sezione INAIL'!B$9:B$508,B212,'Sezione INAIL'!L$9:L$508)-SUMIF('Sezione INAIL'!B$9:B$508,B212,'Sezione INAIL'!M$9:M$508))+(SUMIF('Sezione Altri Enti Prev.li'!B$9:B$508,B212,'Sezione Altri Enti Prev.li'!P$9:P$508)-SUMIF('Sezione Altri Enti Prev.li'!B$9:B$508,B212,'Sezione Altri Enti Prev.li'!Q$9:Q$508)),0)</f>
        <v>0</v>
      </c>
      <c r="W212" s="81"/>
      <c r="X212" s="292"/>
      <c r="Y212" s="314"/>
      <c r="Z212" s="315"/>
      <c r="AA212" s="316"/>
      <c r="AB212" s="317"/>
      <c r="AC212" s="7"/>
      <c r="AD212" s="348"/>
      <c r="AE212" s="7"/>
      <c r="AF212" s="17">
        <f ca="1">IF(B212="",0,IF(B212=B211,COUNTIF(B$9:B211,B212)+1,1))</f>
        <v>202</v>
      </c>
      <c r="AG212" s="17">
        <f t="shared" ca="1" si="14"/>
        <v>0</v>
      </c>
      <c r="AH212" s="364" t="str">
        <f t="shared" si="15"/>
        <v/>
      </c>
    </row>
    <row r="213" spans="1:34" ht="16.5" customHeight="1">
      <c r="A213" s="334" t="s">
        <v>489</v>
      </c>
      <c r="B213" s="65" t="str">
        <f t="shared" ca="1" si="13"/>
        <v>-1900</v>
      </c>
      <c r="C213" s="65" t="str">
        <f t="shared" ca="1" si="12"/>
        <v>-1900-203</v>
      </c>
      <c r="D213" s="340"/>
      <c r="E213" s="283"/>
      <c r="F213" s="7"/>
      <c r="G213" s="309"/>
      <c r="H213" s="310"/>
      <c r="I213" s="7"/>
      <c r="J213" s="297"/>
      <c r="K213" s="285"/>
      <c r="L213" s="301"/>
      <c r="M213" s="290"/>
      <c r="N213" s="291"/>
      <c r="O213" s="7"/>
      <c r="P213" s="307"/>
      <c r="Q213" s="308" t="str">
        <f ca="1">IF(M$1021=1,"",IF(P213="","",VLOOKUP(P213,Tabelle!$B$5:$F$7,5,FALSE)))</f>
        <v/>
      </c>
      <c r="R213" s="311" t="str">
        <f ca="1">IF(M$1021=1,"",IF(P213="","",VLOOKUP(P213,Tabelle!$B$5:$G$7,6,FALSE)))</f>
        <v/>
      </c>
      <c r="S213" s="7"/>
      <c r="T213" s="312"/>
      <c r="U213" s="7"/>
      <c r="V213" s="313">
        <f ca="1">IF(AND(D213&lt;&gt;"",B213&lt;&gt;B212),(SUMIF(B$9:B$1008,B213,M$9:M$1008)-SUMIF(B$9:B$1008,B213,N$9:N$1008))+(SUMIF('Sezione INPS'!B$9:B$1008,B213,'Sezione INPS'!N$9:N$1008)-SUMIF('Sezione INPS'!B$9:B$1008,B213,'Sezione INPS'!O$9:O$1008))+(SUMIF('Sezione REGIONI'!B$9:B$1008,B213,'Sezione REGIONI'!K$9:K$1008)-SUMIF('Sezione REGIONI'!B$9:B$1008,B213,'Sezione REGIONI'!L$9:L$1008))+(SUMIF('Sezione IMU e trib. locali'!B$9:B$1008,B213,'Sezione IMU e trib. locali'!M$9:M$1008)-SUMIF('Sezione IMU e trib. locali'!B$9:B$1008,B213,'Sezione IMU e trib. locali'!N$9:N$1008))+(SUMIF('Sezione INAIL'!B$9:B$508,B213,'Sezione INAIL'!L$9:L$508)-SUMIF('Sezione INAIL'!B$9:B$508,B213,'Sezione INAIL'!M$9:M$508))+(SUMIF('Sezione Altri Enti Prev.li'!B$9:B$508,B213,'Sezione Altri Enti Prev.li'!P$9:P$508)-SUMIF('Sezione Altri Enti Prev.li'!B$9:B$508,B213,'Sezione Altri Enti Prev.li'!Q$9:Q$508)),0)</f>
        <v>0</v>
      </c>
      <c r="W213" s="81"/>
      <c r="X213" s="292"/>
      <c r="Y213" s="314"/>
      <c r="Z213" s="315"/>
      <c r="AA213" s="316"/>
      <c r="AB213" s="317"/>
      <c r="AC213" s="7"/>
      <c r="AD213" s="348"/>
      <c r="AE213" s="7"/>
      <c r="AF213" s="17">
        <f ca="1">IF(B213="",0,IF(B213=B212,COUNTIF(B$9:B212,B213)+1,1))</f>
        <v>203</v>
      </c>
      <c r="AG213" s="17">
        <f t="shared" ca="1" si="14"/>
        <v>0</v>
      </c>
      <c r="AH213" s="364" t="str">
        <f t="shared" si="15"/>
        <v/>
      </c>
    </row>
    <row r="214" spans="1:34" ht="16.5" customHeight="1">
      <c r="A214" s="334" t="s">
        <v>490</v>
      </c>
      <c r="B214" s="65" t="str">
        <f t="shared" ca="1" si="13"/>
        <v>-1900</v>
      </c>
      <c r="C214" s="65" t="str">
        <f t="shared" ca="1" si="12"/>
        <v>-1900-204</v>
      </c>
      <c r="D214" s="340"/>
      <c r="E214" s="283"/>
      <c r="F214" s="7"/>
      <c r="G214" s="309"/>
      <c r="H214" s="310"/>
      <c r="I214" s="7"/>
      <c r="J214" s="297"/>
      <c r="K214" s="285"/>
      <c r="L214" s="301"/>
      <c r="M214" s="290"/>
      <c r="N214" s="291"/>
      <c r="O214" s="7"/>
      <c r="P214" s="307"/>
      <c r="Q214" s="308" t="str">
        <f ca="1">IF(M$1021=1,"",IF(P214="","",VLOOKUP(P214,Tabelle!$B$5:$F$7,5,FALSE)))</f>
        <v/>
      </c>
      <c r="R214" s="311" t="str">
        <f ca="1">IF(M$1021=1,"",IF(P214="","",VLOOKUP(P214,Tabelle!$B$5:$G$7,6,FALSE)))</f>
        <v/>
      </c>
      <c r="S214" s="7"/>
      <c r="T214" s="312"/>
      <c r="U214" s="7"/>
      <c r="V214" s="313">
        <f ca="1">IF(AND(D214&lt;&gt;"",B214&lt;&gt;B213),(SUMIF(B$9:B$1008,B214,M$9:M$1008)-SUMIF(B$9:B$1008,B214,N$9:N$1008))+(SUMIF('Sezione INPS'!B$9:B$1008,B214,'Sezione INPS'!N$9:N$1008)-SUMIF('Sezione INPS'!B$9:B$1008,B214,'Sezione INPS'!O$9:O$1008))+(SUMIF('Sezione REGIONI'!B$9:B$1008,B214,'Sezione REGIONI'!K$9:K$1008)-SUMIF('Sezione REGIONI'!B$9:B$1008,B214,'Sezione REGIONI'!L$9:L$1008))+(SUMIF('Sezione IMU e trib. locali'!B$9:B$1008,B214,'Sezione IMU e trib. locali'!M$9:M$1008)-SUMIF('Sezione IMU e trib. locali'!B$9:B$1008,B214,'Sezione IMU e trib. locali'!N$9:N$1008))+(SUMIF('Sezione INAIL'!B$9:B$508,B214,'Sezione INAIL'!L$9:L$508)-SUMIF('Sezione INAIL'!B$9:B$508,B214,'Sezione INAIL'!M$9:M$508))+(SUMIF('Sezione Altri Enti Prev.li'!B$9:B$508,B214,'Sezione Altri Enti Prev.li'!P$9:P$508)-SUMIF('Sezione Altri Enti Prev.li'!B$9:B$508,B214,'Sezione Altri Enti Prev.li'!Q$9:Q$508)),0)</f>
        <v>0</v>
      </c>
      <c r="W214" s="81"/>
      <c r="X214" s="292"/>
      <c r="Y214" s="314"/>
      <c r="Z214" s="315"/>
      <c r="AA214" s="316"/>
      <c r="AB214" s="317"/>
      <c r="AC214" s="7"/>
      <c r="AD214" s="348"/>
      <c r="AE214" s="7"/>
      <c r="AF214" s="17">
        <f ca="1">IF(B214="",0,IF(B214=B213,COUNTIF(B$9:B213,B214)+1,1))</f>
        <v>204</v>
      </c>
      <c r="AG214" s="17">
        <f t="shared" ca="1" si="14"/>
        <v>0</v>
      </c>
      <c r="AH214" s="364" t="str">
        <f t="shared" si="15"/>
        <v/>
      </c>
    </row>
    <row r="215" spans="1:34" ht="16.5" customHeight="1">
      <c r="A215" s="334" t="s">
        <v>491</v>
      </c>
      <c r="B215" s="65" t="str">
        <f t="shared" ca="1" si="13"/>
        <v>-1900</v>
      </c>
      <c r="C215" s="65" t="str">
        <f t="shared" ca="1" si="12"/>
        <v>-1900-205</v>
      </c>
      <c r="D215" s="340"/>
      <c r="E215" s="283"/>
      <c r="F215" s="7"/>
      <c r="G215" s="309"/>
      <c r="H215" s="310"/>
      <c r="I215" s="7"/>
      <c r="J215" s="297"/>
      <c r="K215" s="285"/>
      <c r="L215" s="301"/>
      <c r="M215" s="290"/>
      <c r="N215" s="291"/>
      <c r="O215" s="7"/>
      <c r="P215" s="307"/>
      <c r="Q215" s="308" t="str">
        <f ca="1">IF(M$1021=1,"",IF(P215="","",VLOOKUP(P215,Tabelle!$B$5:$F$7,5,FALSE)))</f>
        <v/>
      </c>
      <c r="R215" s="311" t="str">
        <f ca="1">IF(M$1021=1,"",IF(P215="","",VLOOKUP(P215,Tabelle!$B$5:$G$7,6,FALSE)))</f>
        <v/>
      </c>
      <c r="S215" s="7"/>
      <c r="T215" s="312"/>
      <c r="U215" s="7"/>
      <c r="V215" s="313">
        <f ca="1">IF(AND(D215&lt;&gt;"",B215&lt;&gt;B214),(SUMIF(B$9:B$1008,B215,M$9:M$1008)-SUMIF(B$9:B$1008,B215,N$9:N$1008))+(SUMIF('Sezione INPS'!B$9:B$1008,B215,'Sezione INPS'!N$9:N$1008)-SUMIF('Sezione INPS'!B$9:B$1008,B215,'Sezione INPS'!O$9:O$1008))+(SUMIF('Sezione REGIONI'!B$9:B$1008,B215,'Sezione REGIONI'!K$9:K$1008)-SUMIF('Sezione REGIONI'!B$9:B$1008,B215,'Sezione REGIONI'!L$9:L$1008))+(SUMIF('Sezione IMU e trib. locali'!B$9:B$1008,B215,'Sezione IMU e trib. locali'!M$9:M$1008)-SUMIF('Sezione IMU e trib. locali'!B$9:B$1008,B215,'Sezione IMU e trib. locali'!N$9:N$1008))+(SUMIF('Sezione INAIL'!B$9:B$508,B215,'Sezione INAIL'!L$9:L$508)-SUMIF('Sezione INAIL'!B$9:B$508,B215,'Sezione INAIL'!M$9:M$508))+(SUMIF('Sezione Altri Enti Prev.li'!B$9:B$508,B215,'Sezione Altri Enti Prev.li'!P$9:P$508)-SUMIF('Sezione Altri Enti Prev.li'!B$9:B$508,B215,'Sezione Altri Enti Prev.li'!Q$9:Q$508)),0)</f>
        <v>0</v>
      </c>
      <c r="W215" s="81"/>
      <c r="X215" s="292"/>
      <c r="Y215" s="314"/>
      <c r="Z215" s="315"/>
      <c r="AA215" s="316"/>
      <c r="AB215" s="317"/>
      <c r="AC215" s="7"/>
      <c r="AD215" s="348"/>
      <c r="AE215" s="7"/>
      <c r="AF215" s="17">
        <f ca="1">IF(B215="",0,IF(B215=B214,COUNTIF(B$9:B214,B215)+1,1))</f>
        <v>205</v>
      </c>
      <c r="AG215" s="17">
        <f t="shared" ca="1" si="14"/>
        <v>0</v>
      </c>
      <c r="AH215" s="364" t="str">
        <f t="shared" si="15"/>
        <v/>
      </c>
    </row>
    <row r="216" spans="1:34" ht="16.5" customHeight="1">
      <c r="A216" s="334" t="s">
        <v>492</v>
      </c>
      <c r="B216" s="65" t="str">
        <f t="shared" ca="1" si="13"/>
        <v>-1900</v>
      </c>
      <c r="C216" s="65" t="str">
        <f t="shared" ca="1" si="12"/>
        <v>-1900-206</v>
      </c>
      <c r="D216" s="340"/>
      <c r="E216" s="283"/>
      <c r="F216" s="7"/>
      <c r="G216" s="309"/>
      <c r="H216" s="310"/>
      <c r="I216" s="7"/>
      <c r="J216" s="297"/>
      <c r="K216" s="285"/>
      <c r="L216" s="301"/>
      <c r="M216" s="290"/>
      <c r="N216" s="291"/>
      <c r="O216" s="7"/>
      <c r="P216" s="307"/>
      <c r="Q216" s="308" t="str">
        <f ca="1">IF(M$1021=1,"",IF(P216="","",VLOOKUP(P216,Tabelle!$B$5:$F$7,5,FALSE)))</f>
        <v/>
      </c>
      <c r="R216" s="311" t="str">
        <f ca="1">IF(M$1021=1,"",IF(P216="","",VLOOKUP(P216,Tabelle!$B$5:$G$7,6,FALSE)))</f>
        <v/>
      </c>
      <c r="S216" s="7"/>
      <c r="T216" s="312"/>
      <c r="U216" s="7"/>
      <c r="V216" s="313">
        <f ca="1">IF(AND(D216&lt;&gt;"",B216&lt;&gt;B215),(SUMIF(B$9:B$1008,B216,M$9:M$1008)-SUMIF(B$9:B$1008,B216,N$9:N$1008))+(SUMIF('Sezione INPS'!B$9:B$1008,B216,'Sezione INPS'!N$9:N$1008)-SUMIF('Sezione INPS'!B$9:B$1008,B216,'Sezione INPS'!O$9:O$1008))+(SUMIF('Sezione REGIONI'!B$9:B$1008,B216,'Sezione REGIONI'!K$9:K$1008)-SUMIF('Sezione REGIONI'!B$9:B$1008,B216,'Sezione REGIONI'!L$9:L$1008))+(SUMIF('Sezione IMU e trib. locali'!B$9:B$1008,B216,'Sezione IMU e trib. locali'!M$9:M$1008)-SUMIF('Sezione IMU e trib. locali'!B$9:B$1008,B216,'Sezione IMU e trib. locali'!N$9:N$1008))+(SUMIF('Sezione INAIL'!B$9:B$508,B216,'Sezione INAIL'!L$9:L$508)-SUMIF('Sezione INAIL'!B$9:B$508,B216,'Sezione INAIL'!M$9:M$508))+(SUMIF('Sezione Altri Enti Prev.li'!B$9:B$508,B216,'Sezione Altri Enti Prev.li'!P$9:P$508)-SUMIF('Sezione Altri Enti Prev.li'!B$9:B$508,B216,'Sezione Altri Enti Prev.li'!Q$9:Q$508)),0)</f>
        <v>0</v>
      </c>
      <c r="W216" s="81"/>
      <c r="X216" s="292"/>
      <c r="Y216" s="314"/>
      <c r="Z216" s="315"/>
      <c r="AA216" s="316"/>
      <c r="AB216" s="317"/>
      <c r="AC216" s="7"/>
      <c r="AD216" s="348"/>
      <c r="AE216" s="7"/>
      <c r="AF216" s="17">
        <f ca="1">IF(B216="",0,IF(B216=B215,COUNTIF(B$9:B215,B216)+1,1))</f>
        <v>206</v>
      </c>
      <c r="AG216" s="17">
        <f t="shared" ca="1" si="14"/>
        <v>0</v>
      </c>
      <c r="AH216" s="364" t="str">
        <f t="shared" si="15"/>
        <v/>
      </c>
    </row>
    <row r="217" spans="1:34" ht="16.5" customHeight="1">
      <c r="A217" s="334" t="s">
        <v>493</v>
      </c>
      <c r="B217" s="65" t="str">
        <f t="shared" ca="1" si="13"/>
        <v>-1900</v>
      </c>
      <c r="C217" s="65" t="str">
        <f t="shared" ca="1" si="12"/>
        <v>-1900-207</v>
      </c>
      <c r="D217" s="340"/>
      <c r="E217" s="283"/>
      <c r="F217" s="7"/>
      <c r="G217" s="309"/>
      <c r="H217" s="310"/>
      <c r="I217" s="7"/>
      <c r="J217" s="297"/>
      <c r="K217" s="285"/>
      <c r="L217" s="301"/>
      <c r="M217" s="290"/>
      <c r="N217" s="291"/>
      <c r="O217" s="7"/>
      <c r="P217" s="307"/>
      <c r="Q217" s="308" t="str">
        <f ca="1">IF(M$1021=1,"",IF(P217="","",VLOOKUP(P217,Tabelle!$B$5:$F$7,5,FALSE)))</f>
        <v/>
      </c>
      <c r="R217" s="311" t="str">
        <f ca="1">IF(M$1021=1,"",IF(P217="","",VLOOKUP(P217,Tabelle!$B$5:$G$7,6,FALSE)))</f>
        <v/>
      </c>
      <c r="S217" s="7"/>
      <c r="T217" s="312"/>
      <c r="U217" s="7"/>
      <c r="V217" s="313">
        <f ca="1">IF(AND(D217&lt;&gt;"",B217&lt;&gt;B216),(SUMIF(B$9:B$1008,B217,M$9:M$1008)-SUMIF(B$9:B$1008,B217,N$9:N$1008))+(SUMIF('Sezione INPS'!B$9:B$1008,B217,'Sezione INPS'!N$9:N$1008)-SUMIF('Sezione INPS'!B$9:B$1008,B217,'Sezione INPS'!O$9:O$1008))+(SUMIF('Sezione REGIONI'!B$9:B$1008,B217,'Sezione REGIONI'!K$9:K$1008)-SUMIF('Sezione REGIONI'!B$9:B$1008,B217,'Sezione REGIONI'!L$9:L$1008))+(SUMIF('Sezione IMU e trib. locali'!B$9:B$1008,B217,'Sezione IMU e trib. locali'!M$9:M$1008)-SUMIF('Sezione IMU e trib. locali'!B$9:B$1008,B217,'Sezione IMU e trib. locali'!N$9:N$1008))+(SUMIF('Sezione INAIL'!B$9:B$508,B217,'Sezione INAIL'!L$9:L$508)-SUMIF('Sezione INAIL'!B$9:B$508,B217,'Sezione INAIL'!M$9:M$508))+(SUMIF('Sezione Altri Enti Prev.li'!B$9:B$508,B217,'Sezione Altri Enti Prev.li'!P$9:P$508)-SUMIF('Sezione Altri Enti Prev.li'!B$9:B$508,B217,'Sezione Altri Enti Prev.li'!Q$9:Q$508)),0)</f>
        <v>0</v>
      </c>
      <c r="W217" s="81"/>
      <c r="X217" s="292"/>
      <c r="Y217" s="314"/>
      <c r="Z217" s="315"/>
      <c r="AA217" s="316"/>
      <c r="AB217" s="317"/>
      <c r="AC217" s="7"/>
      <c r="AD217" s="348"/>
      <c r="AE217" s="7"/>
      <c r="AF217" s="17">
        <f ca="1">IF(B217="",0,IF(B217=B216,COUNTIF(B$9:B216,B217)+1,1))</f>
        <v>207</v>
      </c>
      <c r="AG217" s="17">
        <f t="shared" ca="1" si="14"/>
        <v>0</v>
      </c>
      <c r="AH217" s="364" t="str">
        <f t="shared" si="15"/>
        <v/>
      </c>
    </row>
    <row r="218" spans="1:34" ht="16.5" customHeight="1">
      <c r="A218" s="334" t="s">
        <v>494</v>
      </c>
      <c r="B218" s="65" t="str">
        <f t="shared" ca="1" si="13"/>
        <v>-1900</v>
      </c>
      <c r="C218" s="65" t="str">
        <f t="shared" ca="1" si="12"/>
        <v>-1900-208</v>
      </c>
      <c r="D218" s="340"/>
      <c r="E218" s="283"/>
      <c r="F218" s="7"/>
      <c r="G218" s="309"/>
      <c r="H218" s="310"/>
      <c r="I218" s="7"/>
      <c r="J218" s="297"/>
      <c r="K218" s="285"/>
      <c r="L218" s="301"/>
      <c r="M218" s="290"/>
      <c r="N218" s="291"/>
      <c r="O218" s="7"/>
      <c r="P218" s="307"/>
      <c r="Q218" s="308" t="str">
        <f ca="1">IF(M$1021=1,"",IF(P218="","",VLOOKUP(P218,Tabelle!$B$5:$F$7,5,FALSE)))</f>
        <v/>
      </c>
      <c r="R218" s="311" t="str">
        <f ca="1">IF(M$1021=1,"",IF(P218="","",VLOOKUP(P218,Tabelle!$B$5:$G$7,6,FALSE)))</f>
        <v/>
      </c>
      <c r="S218" s="7"/>
      <c r="T218" s="312"/>
      <c r="U218" s="7"/>
      <c r="V218" s="313">
        <f ca="1">IF(AND(D218&lt;&gt;"",B218&lt;&gt;B217),(SUMIF(B$9:B$1008,B218,M$9:M$1008)-SUMIF(B$9:B$1008,B218,N$9:N$1008))+(SUMIF('Sezione INPS'!B$9:B$1008,B218,'Sezione INPS'!N$9:N$1008)-SUMIF('Sezione INPS'!B$9:B$1008,B218,'Sezione INPS'!O$9:O$1008))+(SUMIF('Sezione REGIONI'!B$9:B$1008,B218,'Sezione REGIONI'!K$9:K$1008)-SUMIF('Sezione REGIONI'!B$9:B$1008,B218,'Sezione REGIONI'!L$9:L$1008))+(SUMIF('Sezione IMU e trib. locali'!B$9:B$1008,B218,'Sezione IMU e trib. locali'!M$9:M$1008)-SUMIF('Sezione IMU e trib. locali'!B$9:B$1008,B218,'Sezione IMU e trib. locali'!N$9:N$1008))+(SUMIF('Sezione INAIL'!B$9:B$508,B218,'Sezione INAIL'!L$9:L$508)-SUMIF('Sezione INAIL'!B$9:B$508,B218,'Sezione INAIL'!M$9:M$508))+(SUMIF('Sezione Altri Enti Prev.li'!B$9:B$508,B218,'Sezione Altri Enti Prev.li'!P$9:P$508)-SUMIF('Sezione Altri Enti Prev.li'!B$9:B$508,B218,'Sezione Altri Enti Prev.li'!Q$9:Q$508)),0)</f>
        <v>0</v>
      </c>
      <c r="W218" s="81"/>
      <c r="X218" s="292"/>
      <c r="Y218" s="314"/>
      <c r="Z218" s="315"/>
      <c r="AA218" s="316"/>
      <c r="AB218" s="317"/>
      <c r="AC218" s="7"/>
      <c r="AD218" s="348"/>
      <c r="AE218" s="7"/>
      <c r="AF218" s="17">
        <f ca="1">IF(B218="",0,IF(B218=B217,COUNTIF(B$9:B217,B218)+1,1))</f>
        <v>208</v>
      </c>
      <c r="AG218" s="17">
        <f t="shared" ca="1" si="14"/>
        <v>0</v>
      </c>
      <c r="AH218" s="364" t="str">
        <f t="shared" si="15"/>
        <v/>
      </c>
    </row>
    <row r="219" spans="1:34" ht="16.5" customHeight="1">
      <c r="A219" s="334" t="s">
        <v>495</v>
      </c>
      <c r="B219" s="65" t="str">
        <f t="shared" ca="1" si="13"/>
        <v>-1900</v>
      </c>
      <c r="C219" s="65" t="str">
        <f t="shared" ca="1" si="12"/>
        <v>-1900-209</v>
      </c>
      <c r="D219" s="340"/>
      <c r="E219" s="283"/>
      <c r="F219" s="7"/>
      <c r="G219" s="309"/>
      <c r="H219" s="310"/>
      <c r="I219" s="7"/>
      <c r="J219" s="297"/>
      <c r="K219" s="285"/>
      <c r="L219" s="301"/>
      <c r="M219" s="290"/>
      <c r="N219" s="291"/>
      <c r="O219" s="7"/>
      <c r="P219" s="307"/>
      <c r="Q219" s="308" t="str">
        <f ca="1">IF(M$1021=1,"",IF(P219="","",VLOOKUP(P219,Tabelle!$B$5:$F$7,5,FALSE)))</f>
        <v/>
      </c>
      <c r="R219" s="311" t="str">
        <f ca="1">IF(M$1021=1,"",IF(P219="","",VLOOKUP(P219,Tabelle!$B$5:$G$7,6,FALSE)))</f>
        <v/>
      </c>
      <c r="S219" s="7"/>
      <c r="T219" s="312"/>
      <c r="U219" s="7"/>
      <c r="V219" s="313">
        <f ca="1">IF(AND(D219&lt;&gt;"",B219&lt;&gt;B218),(SUMIF(B$9:B$1008,B219,M$9:M$1008)-SUMIF(B$9:B$1008,B219,N$9:N$1008))+(SUMIF('Sezione INPS'!B$9:B$1008,B219,'Sezione INPS'!N$9:N$1008)-SUMIF('Sezione INPS'!B$9:B$1008,B219,'Sezione INPS'!O$9:O$1008))+(SUMIF('Sezione REGIONI'!B$9:B$1008,B219,'Sezione REGIONI'!K$9:K$1008)-SUMIF('Sezione REGIONI'!B$9:B$1008,B219,'Sezione REGIONI'!L$9:L$1008))+(SUMIF('Sezione IMU e trib. locali'!B$9:B$1008,B219,'Sezione IMU e trib. locali'!M$9:M$1008)-SUMIF('Sezione IMU e trib. locali'!B$9:B$1008,B219,'Sezione IMU e trib. locali'!N$9:N$1008))+(SUMIF('Sezione INAIL'!B$9:B$508,B219,'Sezione INAIL'!L$9:L$508)-SUMIF('Sezione INAIL'!B$9:B$508,B219,'Sezione INAIL'!M$9:M$508))+(SUMIF('Sezione Altri Enti Prev.li'!B$9:B$508,B219,'Sezione Altri Enti Prev.li'!P$9:P$508)-SUMIF('Sezione Altri Enti Prev.li'!B$9:B$508,B219,'Sezione Altri Enti Prev.li'!Q$9:Q$508)),0)</f>
        <v>0</v>
      </c>
      <c r="W219" s="81"/>
      <c r="X219" s="292"/>
      <c r="Y219" s="314"/>
      <c r="Z219" s="315"/>
      <c r="AA219" s="316"/>
      <c r="AB219" s="317"/>
      <c r="AC219" s="7"/>
      <c r="AD219" s="348"/>
      <c r="AE219" s="7"/>
      <c r="AF219" s="17">
        <f ca="1">IF(B219="",0,IF(B219=B218,COUNTIF(B$9:B218,B219)+1,1))</f>
        <v>209</v>
      </c>
      <c r="AG219" s="17">
        <f t="shared" ca="1" si="14"/>
        <v>0</v>
      </c>
      <c r="AH219" s="364" t="str">
        <f t="shared" si="15"/>
        <v/>
      </c>
    </row>
    <row r="220" spans="1:34" ht="16.5" customHeight="1">
      <c r="A220" s="334" t="s">
        <v>496</v>
      </c>
      <c r="B220" s="65" t="str">
        <f t="shared" ca="1" si="13"/>
        <v>-1900</v>
      </c>
      <c r="C220" s="65" t="str">
        <f t="shared" ca="1" si="12"/>
        <v>-1900-210</v>
      </c>
      <c r="D220" s="340"/>
      <c r="E220" s="283"/>
      <c r="F220" s="7"/>
      <c r="G220" s="309"/>
      <c r="H220" s="310"/>
      <c r="I220" s="7"/>
      <c r="J220" s="297"/>
      <c r="K220" s="285"/>
      <c r="L220" s="301"/>
      <c r="M220" s="290"/>
      <c r="N220" s="291"/>
      <c r="O220" s="7"/>
      <c r="P220" s="307"/>
      <c r="Q220" s="308" t="str">
        <f ca="1">IF(M$1021=1,"",IF(P220="","",VLOOKUP(P220,Tabelle!$B$5:$F$7,5,FALSE)))</f>
        <v/>
      </c>
      <c r="R220" s="311" t="str">
        <f ca="1">IF(M$1021=1,"",IF(P220="","",VLOOKUP(P220,Tabelle!$B$5:$G$7,6,FALSE)))</f>
        <v/>
      </c>
      <c r="S220" s="7"/>
      <c r="T220" s="312"/>
      <c r="U220" s="7"/>
      <c r="V220" s="313">
        <f ca="1">IF(AND(D220&lt;&gt;"",B220&lt;&gt;B219),(SUMIF(B$9:B$1008,B220,M$9:M$1008)-SUMIF(B$9:B$1008,B220,N$9:N$1008))+(SUMIF('Sezione INPS'!B$9:B$1008,B220,'Sezione INPS'!N$9:N$1008)-SUMIF('Sezione INPS'!B$9:B$1008,B220,'Sezione INPS'!O$9:O$1008))+(SUMIF('Sezione REGIONI'!B$9:B$1008,B220,'Sezione REGIONI'!K$9:K$1008)-SUMIF('Sezione REGIONI'!B$9:B$1008,B220,'Sezione REGIONI'!L$9:L$1008))+(SUMIF('Sezione IMU e trib. locali'!B$9:B$1008,B220,'Sezione IMU e trib. locali'!M$9:M$1008)-SUMIF('Sezione IMU e trib. locali'!B$9:B$1008,B220,'Sezione IMU e trib. locali'!N$9:N$1008))+(SUMIF('Sezione INAIL'!B$9:B$508,B220,'Sezione INAIL'!L$9:L$508)-SUMIF('Sezione INAIL'!B$9:B$508,B220,'Sezione INAIL'!M$9:M$508))+(SUMIF('Sezione Altri Enti Prev.li'!B$9:B$508,B220,'Sezione Altri Enti Prev.li'!P$9:P$508)-SUMIF('Sezione Altri Enti Prev.li'!B$9:B$508,B220,'Sezione Altri Enti Prev.li'!Q$9:Q$508)),0)</f>
        <v>0</v>
      </c>
      <c r="W220" s="81"/>
      <c r="X220" s="292"/>
      <c r="Y220" s="314"/>
      <c r="Z220" s="315"/>
      <c r="AA220" s="316"/>
      <c r="AB220" s="317"/>
      <c r="AC220" s="7"/>
      <c r="AD220" s="348"/>
      <c r="AE220" s="7"/>
      <c r="AF220" s="17">
        <f ca="1">IF(B220="",0,IF(B220=B219,COUNTIF(B$9:B219,B220)+1,1))</f>
        <v>210</v>
      </c>
      <c r="AG220" s="17">
        <f t="shared" ca="1" si="14"/>
        <v>0</v>
      </c>
      <c r="AH220" s="364" t="str">
        <f t="shared" si="15"/>
        <v/>
      </c>
    </row>
    <row r="221" spans="1:34" ht="16.5" customHeight="1">
      <c r="A221" s="334" t="s">
        <v>497</v>
      </c>
      <c r="B221" s="65" t="str">
        <f t="shared" ca="1" si="13"/>
        <v>-1900</v>
      </c>
      <c r="C221" s="65" t="str">
        <f t="shared" ca="1" si="12"/>
        <v>-1900-211</v>
      </c>
      <c r="D221" s="340"/>
      <c r="E221" s="283"/>
      <c r="F221" s="7"/>
      <c r="G221" s="309"/>
      <c r="H221" s="310"/>
      <c r="I221" s="7"/>
      <c r="J221" s="297"/>
      <c r="K221" s="285"/>
      <c r="L221" s="301"/>
      <c r="M221" s="290"/>
      <c r="N221" s="291"/>
      <c r="O221" s="7"/>
      <c r="P221" s="307"/>
      <c r="Q221" s="308" t="str">
        <f ca="1">IF(M$1021=1,"",IF(P221="","",VLOOKUP(P221,Tabelle!$B$5:$F$7,5,FALSE)))</f>
        <v/>
      </c>
      <c r="R221" s="311" t="str">
        <f ca="1">IF(M$1021=1,"",IF(P221="","",VLOOKUP(P221,Tabelle!$B$5:$G$7,6,FALSE)))</f>
        <v/>
      </c>
      <c r="S221" s="7"/>
      <c r="T221" s="312"/>
      <c r="U221" s="7"/>
      <c r="V221" s="313">
        <f ca="1">IF(AND(D221&lt;&gt;"",B221&lt;&gt;B220),(SUMIF(B$9:B$1008,B221,M$9:M$1008)-SUMIF(B$9:B$1008,B221,N$9:N$1008))+(SUMIF('Sezione INPS'!B$9:B$1008,B221,'Sezione INPS'!N$9:N$1008)-SUMIF('Sezione INPS'!B$9:B$1008,B221,'Sezione INPS'!O$9:O$1008))+(SUMIF('Sezione REGIONI'!B$9:B$1008,B221,'Sezione REGIONI'!K$9:K$1008)-SUMIF('Sezione REGIONI'!B$9:B$1008,B221,'Sezione REGIONI'!L$9:L$1008))+(SUMIF('Sezione IMU e trib. locali'!B$9:B$1008,B221,'Sezione IMU e trib. locali'!M$9:M$1008)-SUMIF('Sezione IMU e trib. locali'!B$9:B$1008,B221,'Sezione IMU e trib. locali'!N$9:N$1008))+(SUMIF('Sezione INAIL'!B$9:B$508,B221,'Sezione INAIL'!L$9:L$508)-SUMIF('Sezione INAIL'!B$9:B$508,B221,'Sezione INAIL'!M$9:M$508))+(SUMIF('Sezione Altri Enti Prev.li'!B$9:B$508,B221,'Sezione Altri Enti Prev.li'!P$9:P$508)-SUMIF('Sezione Altri Enti Prev.li'!B$9:B$508,B221,'Sezione Altri Enti Prev.li'!Q$9:Q$508)),0)</f>
        <v>0</v>
      </c>
      <c r="W221" s="81"/>
      <c r="X221" s="292"/>
      <c r="Y221" s="314"/>
      <c r="Z221" s="315"/>
      <c r="AA221" s="316"/>
      <c r="AB221" s="317"/>
      <c r="AC221" s="7"/>
      <c r="AD221" s="348"/>
      <c r="AE221" s="7"/>
      <c r="AF221" s="17">
        <f ca="1">IF(B221="",0,IF(B221=B220,COUNTIF(B$9:B220,B221)+1,1))</f>
        <v>211</v>
      </c>
      <c r="AG221" s="17">
        <f t="shared" ca="1" si="14"/>
        <v>0</v>
      </c>
      <c r="AH221" s="364" t="str">
        <f t="shared" si="15"/>
        <v/>
      </c>
    </row>
    <row r="222" spans="1:34" ht="16.5" customHeight="1">
      <c r="A222" s="334" t="s">
        <v>498</v>
      </c>
      <c r="B222" s="65" t="str">
        <f t="shared" ca="1" si="13"/>
        <v>-1900</v>
      </c>
      <c r="C222" s="65" t="str">
        <f t="shared" ca="1" si="12"/>
        <v>-1900-212</v>
      </c>
      <c r="D222" s="340"/>
      <c r="E222" s="283"/>
      <c r="F222" s="7"/>
      <c r="G222" s="309"/>
      <c r="H222" s="310"/>
      <c r="I222" s="7"/>
      <c r="J222" s="297"/>
      <c r="K222" s="285"/>
      <c r="L222" s="301"/>
      <c r="M222" s="290"/>
      <c r="N222" s="291"/>
      <c r="O222" s="7"/>
      <c r="P222" s="307"/>
      <c r="Q222" s="308" t="str">
        <f ca="1">IF(M$1021=1,"",IF(P222="","",VLOOKUP(P222,Tabelle!$B$5:$F$7,5,FALSE)))</f>
        <v/>
      </c>
      <c r="R222" s="311" t="str">
        <f ca="1">IF(M$1021=1,"",IF(P222="","",VLOOKUP(P222,Tabelle!$B$5:$G$7,6,FALSE)))</f>
        <v/>
      </c>
      <c r="S222" s="7"/>
      <c r="T222" s="312"/>
      <c r="U222" s="7"/>
      <c r="V222" s="313">
        <f ca="1">IF(AND(D222&lt;&gt;"",B222&lt;&gt;B221),(SUMIF(B$9:B$1008,B222,M$9:M$1008)-SUMIF(B$9:B$1008,B222,N$9:N$1008))+(SUMIF('Sezione INPS'!B$9:B$1008,B222,'Sezione INPS'!N$9:N$1008)-SUMIF('Sezione INPS'!B$9:B$1008,B222,'Sezione INPS'!O$9:O$1008))+(SUMIF('Sezione REGIONI'!B$9:B$1008,B222,'Sezione REGIONI'!K$9:K$1008)-SUMIF('Sezione REGIONI'!B$9:B$1008,B222,'Sezione REGIONI'!L$9:L$1008))+(SUMIF('Sezione IMU e trib. locali'!B$9:B$1008,B222,'Sezione IMU e trib. locali'!M$9:M$1008)-SUMIF('Sezione IMU e trib. locali'!B$9:B$1008,B222,'Sezione IMU e trib. locali'!N$9:N$1008))+(SUMIF('Sezione INAIL'!B$9:B$508,B222,'Sezione INAIL'!L$9:L$508)-SUMIF('Sezione INAIL'!B$9:B$508,B222,'Sezione INAIL'!M$9:M$508))+(SUMIF('Sezione Altri Enti Prev.li'!B$9:B$508,B222,'Sezione Altri Enti Prev.li'!P$9:P$508)-SUMIF('Sezione Altri Enti Prev.li'!B$9:B$508,B222,'Sezione Altri Enti Prev.li'!Q$9:Q$508)),0)</f>
        <v>0</v>
      </c>
      <c r="W222" s="81"/>
      <c r="X222" s="292"/>
      <c r="Y222" s="314"/>
      <c r="Z222" s="315"/>
      <c r="AA222" s="316"/>
      <c r="AB222" s="317"/>
      <c r="AC222" s="7"/>
      <c r="AD222" s="348"/>
      <c r="AE222" s="7"/>
      <c r="AF222" s="17">
        <f ca="1">IF(B222="",0,IF(B222=B221,COUNTIF(B$9:B221,B222)+1,1))</f>
        <v>212</v>
      </c>
      <c r="AG222" s="17">
        <f t="shared" ca="1" si="14"/>
        <v>0</v>
      </c>
      <c r="AH222" s="364" t="str">
        <f t="shared" si="15"/>
        <v/>
      </c>
    </row>
    <row r="223" spans="1:34" ht="16.5" customHeight="1">
      <c r="A223" s="334" t="s">
        <v>499</v>
      </c>
      <c r="B223" s="65" t="str">
        <f t="shared" ca="1" si="13"/>
        <v>-1900</v>
      </c>
      <c r="C223" s="65" t="str">
        <f t="shared" ca="1" si="12"/>
        <v>-1900-213</v>
      </c>
      <c r="D223" s="340"/>
      <c r="E223" s="283"/>
      <c r="F223" s="7"/>
      <c r="G223" s="309"/>
      <c r="H223" s="310"/>
      <c r="I223" s="7"/>
      <c r="J223" s="297"/>
      <c r="K223" s="285"/>
      <c r="L223" s="301"/>
      <c r="M223" s="290"/>
      <c r="N223" s="291"/>
      <c r="O223" s="7"/>
      <c r="P223" s="307"/>
      <c r="Q223" s="308" t="str">
        <f ca="1">IF(M$1021=1,"",IF(P223="","",VLOOKUP(P223,Tabelle!$B$5:$F$7,5,FALSE)))</f>
        <v/>
      </c>
      <c r="R223" s="311" t="str">
        <f ca="1">IF(M$1021=1,"",IF(P223="","",VLOOKUP(P223,Tabelle!$B$5:$G$7,6,FALSE)))</f>
        <v/>
      </c>
      <c r="S223" s="7"/>
      <c r="T223" s="312"/>
      <c r="U223" s="7"/>
      <c r="V223" s="313">
        <f ca="1">IF(AND(D223&lt;&gt;"",B223&lt;&gt;B222),(SUMIF(B$9:B$1008,B223,M$9:M$1008)-SUMIF(B$9:B$1008,B223,N$9:N$1008))+(SUMIF('Sezione INPS'!B$9:B$1008,B223,'Sezione INPS'!N$9:N$1008)-SUMIF('Sezione INPS'!B$9:B$1008,B223,'Sezione INPS'!O$9:O$1008))+(SUMIF('Sezione REGIONI'!B$9:B$1008,B223,'Sezione REGIONI'!K$9:K$1008)-SUMIF('Sezione REGIONI'!B$9:B$1008,B223,'Sezione REGIONI'!L$9:L$1008))+(SUMIF('Sezione IMU e trib. locali'!B$9:B$1008,B223,'Sezione IMU e trib. locali'!M$9:M$1008)-SUMIF('Sezione IMU e trib. locali'!B$9:B$1008,B223,'Sezione IMU e trib. locali'!N$9:N$1008))+(SUMIF('Sezione INAIL'!B$9:B$508,B223,'Sezione INAIL'!L$9:L$508)-SUMIF('Sezione INAIL'!B$9:B$508,B223,'Sezione INAIL'!M$9:M$508))+(SUMIF('Sezione Altri Enti Prev.li'!B$9:B$508,B223,'Sezione Altri Enti Prev.li'!P$9:P$508)-SUMIF('Sezione Altri Enti Prev.li'!B$9:B$508,B223,'Sezione Altri Enti Prev.li'!Q$9:Q$508)),0)</f>
        <v>0</v>
      </c>
      <c r="W223" s="81"/>
      <c r="X223" s="292"/>
      <c r="Y223" s="314"/>
      <c r="Z223" s="315"/>
      <c r="AA223" s="316"/>
      <c r="AB223" s="317"/>
      <c r="AC223" s="7"/>
      <c r="AD223" s="348"/>
      <c r="AE223" s="7"/>
      <c r="AF223" s="17">
        <f ca="1">IF(B223="",0,IF(B223=B222,COUNTIF(B$9:B222,B223)+1,1))</f>
        <v>213</v>
      </c>
      <c r="AG223" s="17">
        <f t="shared" ca="1" si="14"/>
        <v>0</v>
      </c>
      <c r="AH223" s="364" t="str">
        <f t="shared" si="15"/>
        <v/>
      </c>
    </row>
    <row r="224" spans="1:34" ht="16.5" customHeight="1">
      <c r="A224" s="334" t="s">
        <v>500</v>
      </c>
      <c r="B224" s="65" t="str">
        <f t="shared" ca="1" si="13"/>
        <v>-1900</v>
      </c>
      <c r="C224" s="65" t="str">
        <f t="shared" ca="1" si="12"/>
        <v>-1900-214</v>
      </c>
      <c r="D224" s="340"/>
      <c r="E224" s="283"/>
      <c r="F224" s="7"/>
      <c r="G224" s="309"/>
      <c r="H224" s="310"/>
      <c r="I224" s="7"/>
      <c r="J224" s="297"/>
      <c r="K224" s="285"/>
      <c r="L224" s="301"/>
      <c r="M224" s="290"/>
      <c r="N224" s="291"/>
      <c r="O224" s="7"/>
      <c r="P224" s="307"/>
      <c r="Q224" s="308" t="str">
        <f ca="1">IF(M$1021=1,"",IF(P224="","",VLOOKUP(P224,Tabelle!$B$5:$F$7,5,FALSE)))</f>
        <v/>
      </c>
      <c r="R224" s="311" t="str">
        <f ca="1">IF(M$1021=1,"",IF(P224="","",VLOOKUP(P224,Tabelle!$B$5:$G$7,6,FALSE)))</f>
        <v/>
      </c>
      <c r="S224" s="7"/>
      <c r="T224" s="312"/>
      <c r="U224" s="7"/>
      <c r="V224" s="313">
        <f ca="1">IF(AND(D224&lt;&gt;"",B224&lt;&gt;B223),(SUMIF(B$9:B$1008,B224,M$9:M$1008)-SUMIF(B$9:B$1008,B224,N$9:N$1008))+(SUMIF('Sezione INPS'!B$9:B$1008,B224,'Sezione INPS'!N$9:N$1008)-SUMIF('Sezione INPS'!B$9:B$1008,B224,'Sezione INPS'!O$9:O$1008))+(SUMIF('Sezione REGIONI'!B$9:B$1008,B224,'Sezione REGIONI'!K$9:K$1008)-SUMIF('Sezione REGIONI'!B$9:B$1008,B224,'Sezione REGIONI'!L$9:L$1008))+(SUMIF('Sezione IMU e trib. locali'!B$9:B$1008,B224,'Sezione IMU e trib. locali'!M$9:M$1008)-SUMIF('Sezione IMU e trib. locali'!B$9:B$1008,B224,'Sezione IMU e trib. locali'!N$9:N$1008))+(SUMIF('Sezione INAIL'!B$9:B$508,B224,'Sezione INAIL'!L$9:L$508)-SUMIF('Sezione INAIL'!B$9:B$508,B224,'Sezione INAIL'!M$9:M$508))+(SUMIF('Sezione Altri Enti Prev.li'!B$9:B$508,B224,'Sezione Altri Enti Prev.li'!P$9:P$508)-SUMIF('Sezione Altri Enti Prev.li'!B$9:B$508,B224,'Sezione Altri Enti Prev.li'!Q$9:Q$508)),0)</f>
        <v>0</v>
      </c>
      <c r="W224" s="81"/>
      <c r="X224" s="292"/>
      <c r="Y224" s="314"/>
      <c r="Z224" s="315"/>
      <c r="AA224" s="316"/>
      <c r="AB224" s="317"/>
      <c r="AC224" s="7"/>
      <c r="AD224" s="348"/>
      <c r="AE224" s="7"/>
      <c r="AF224" s="17">
        <f ca="1">IF(B224="",0,IF(B224=B223,COUNTIF(B$9:B223,B224)+1,1))</f>
        <v>214</v>
      </c>
      <c r="AG224" s="17">
        <f t="shared" ca="1" si="14"/>
        <v>0</v>
      </c>
      <c r="AH224" s="364" t="str">
        <f t="shared" si="15"/>
        <v/>
      </c>
    </row>
    <row r="225" spans="1:34" ht="16.5" customHeight="1">
      <c r="A225" s="334" t="s">
        <v>501</v>
      </c>
      <c r="B225" s="65" t="str">
        <f t="shared" ca="1" si="13"/>
        <v>-1900</v>
      </c>
      <c r="C225" s="65" t="str">
        <f t="shared" ca="1" si="12"/>
        <v>-1900-215</v>
      </c>
      <c r="D225" s="340"/>
      <c r="E225" s="283"/>
      <c r="F225" s="7"/>
      <c r="G225" s="309"/>
      <c r="H225" s="310"/>
      <c r="I225" s="7"/>
      <c r="J225" s="297"/>
      <c r="K225" s="285"/>
      <c r="L225" s="301"/>
      <c r="M225" s="290"/>
      <c r="N225" s="291"/>
      <c r="O225" s="7"/>
      <c r="P225" s="307"/>
      <c r="Q225" s="308" t="str">
        <f ca="1">IF(M$1021=1,"",IF(P225="","",VLOOKUP(P225,Tabelle!$B$5:$F$7,5,FALSE)))</f>
        <v/>
      </c>
      <c r="R225" s="311" t="str">
        <f ca="1">IF(M$1021=1,"",IF(P225="","",VLOOKUP(P225,Tabelle!$B$5:$G$7,6,FALSE)))</f>
        <v/>
      </c>
      <c r="S225" s="7"/>
      <c r="T225" s="312"/>
      <c r="U225" s="7"/>
      <c r="V225" s="313">
        <f ca="1">IF(AND(D225&lt;&gt;"",B225&lt;&gt;B224),(SUMIF(B$9:B$1008,B225,M$9:M$1008)-SUMIF(B$9:B$1008,B225,N$9:N$1008))+(SUMIF('Sezione INPS'!B$9:B$1008,B225,'Sezione INPS'!N$9:N$1008)-SUMIF('Sezione INPS'!B$9:B$1008,B225,'Sezione INPS'!O$9:O$1008))+(SUMIF('Sezione REGIONI'!B$9:B$1008,B225,'Sezione REGIONI'!K$9:K$1008)-SUMIF('Sezione REGIONI'!B$9:B$1008,B225,'Sezione REGIONI'!L$9:L$1008))+(SUMIF('Sezione IMU e trib. locali'!B$9:B$1008,B225,'Sezione IMU e trib. locali'!M$9:M$1008)-SUMIF('Sezione IMU e trib. locali'!B$9:B$1008,B225,'Sezione IMU e trib. locali'!N$9:N$1008))+(SUMIF('Sezione INAIL'!B$9:B$508,B225,'Sezione INAIL'!L$9:L$508)-SUMIF('Sezione INAIL'!B$9:B$508,B225,'Sezione INAIL'!M$9:M$508))+(SUMIF('Sezione Altri Enti Prev.li'!B$9:B$508,B225,'Sezione Altri Enti Prev.li'!P$9:P$508)-SUMIF('Sezione Altri Enti Prev.li'!B$9:B$508,B225,'Sezione Altri Enti Prev.li'!Q$9:Q$508)),0)</f>
        <v>0</v>
      </c>
      <c r="W225" s="81"/>
      <c r="X225" s="292"/>
      <c r="Y225" s="314"/>
      <c r="Z225" s="315"/>
      <c r="AA225" s="316"/>
      <c r="AB225" s="317"/>
      <c r="AC225" s="7"/>
      <c r="AD225" s="348"/>
      <c r="AE225" s="7"/>
      <c r="AF225" s="17">
        <f ca="1">IF(B225="",0,IF(B225=B224,COUNTIF(B$9:B224,B225)+1,1))</f>
        <v>215</v>
      </c>
      <c r="AG225" s="17">
        <f t="shared" ca="1" si="14"/>
        <v>0</v>
      </c>
      <c r="AH225" s="364" t="str">
        <f t="shared" si="15"/>
        <v/>
      </c>
    </row>
    <row r="226" spans="1:34" ht="16.5" customHeight="1">
      <c r="A226" s="334" t="s">
        <v>502</v>
      </c>
      <c r="B226" s="65" t="str">
        <f t="shared" ca="1" si="13"/>
        <v>-1900</v>
      </c>
      <c r="C226" s="65" t="str">
        <f t="shared" ca="1" si="12"/>
        <v>-1900-216</v>
      </c>
      <c r="D226" s="340"/>
      <c r="E226" s="283"/>
      <c r="F226" s="7"/>
      <c r="G226" s="309"/>
      <c r="H226" s="310"/>
      <c r="I226" s="7"/>
      <c r="J226" s="297"/>
      <c r="K226" s="285"/>
      <c r="L226" s="301"/>
      <c r="M226" s="290"/>
      <c r="N226" s="291"/>
      <c r="O226" s="7"/>
      <c r="P226" s="307"/>
      <c r="Q226" s="308" t="str">
        <f ca="1">IF(M$1021=1,"",IF(P226="","",VLOOKUP(P226,Tabelle!$B$5:$F$7,5,FALSE)))</f>
        <v/>
      </c>
      <c r="R226" s="311" t="str">
        <f ca="1">IF(M$1021=1,"",IF(P226="","",VLOOKUP(P226,Tabelle!$B$5:$G$7,6,FALSE)))</f>
        <v/>
      </c>
      <c r="S226" s="7"/>
      <c r="T226" s="312"/>
      <c r="U226" s="7"/>
      <c r="V226" s="313">
        <f ca="1">IF(AND(D226&lt;&gt;"",B226&lt;&gt;B225),(SUMIF(B$9:B$1008,B226,M$9:M$1008)-SUMIF(B$9:B$1008,B226,N$9:N$1008))+(SUMIF('Sezione INPS'!B$9:B$1008,B226,'Sezione INPS'!N$9:N$1008)-SUMIF('Sezione INPS'!B$9:B$1008,B226,'Sezione INPS'!O$9:O$1008))+(SUMIF('Sezione REGIONI'!B$9:B$1008,B226,'Sezione REGIONI'!K$9:K$1008)-SUMIF('Sezione REGIONI'!B$9:B$1008,B226,'Sezione REGIONI'!L$9:L$1008))+(SUMIF('Sezione IMU e trib. locali'!B$9:B$1008,B226,'Sezione IMU e trib. locali'!M$9:M$1008)-SUMIF('Sezione IMU e trib. locali'!B$9:B$1008,B226,'Sezione IMU e trib. locali'!N$9:N$1008))+(SUMIF('Sezione INAIL'!B$9:B$508,B226,'Sezione INAIL'!L$9:L$508)-SUMIF('Sezione INAIL'!B$9:B$508,B226,'Sezione INAIL'!M$9:M$508))+(SUMIF('Sezione Altri Enti Prev.li'!B$9:B$508,B226,'Sezione Altri Enti Prev.li'!P$9:P$508)-SUMIF('Sezione Altri Enti Prev.li'!B$9:B$508,B226,'Sezione Altri Enti Prev.li'!Q$9:Q$508)),0)</f>
        <v>0</v>
      </c>
      <c r="W226" s="81"/>
      <c r="X226" s="292"/>
      <c r="Y226" s="314"/>
      <c r="Z226" s="315"/>
      <c r="AA226" s="316"/>
      <c r="AB226" s="317"/>
      <c r="AC226" s="7"/>
      <c r="AD226" s="348"/>
      <c r="AE226" s="7"/>
      <c r="AF226" s="17">
        <f ca="1">IF(B226="",0,IF(B226=B225,COUNTIF(B$9:B225,B226)+1,1))</f>
        <v>216</v>
      </c>
      <c r="AG226" s="17">
        <f t="shared" ca="1" si="14"/>
        <v>0</v>
      </c>
      <c r="AH226" s="364" t="str">
        <f t="shared" si="15"/>
        <v/>
      </c>
    </row>
    <row r="227" spans="1:34" ht="16.5" customHeight="1">
      <c r="A227" s="334" t="s">
        <v>503</v>
      </c>
      <c r="B227" s="65" t="str">
        <f t="shared" ca="1" si="13"/>
        <v>-1900</v>
      </c>
      <c r="C227" s="65" t="str">
        <f t="shared" ca="1" si="12"/>
        <v>-1900-217</v>
      </c>
      <c r="D227" s="340"/>
      <c r="E227" s="283"/>
      <c r="F227" s="7"/>
      <c r="G227" s="309"/>
      <c r="H227" s="310"/>
      <c r="I227" s="7"/>
      <c r="J227" s="297"/>
      <c r="K227" s="285"/>
      <c r="L227" s="301"/>
      <c r="M227" s="290"/>
      <c r="N227" s="291"/>
      <c r="O227" s="7"/>
      <c r="P227" s="307"/>
      <c r="Q227" s="308" t="str">
        <f ca="1">IF(M$1021=1,"",IF(P227="","",VLOOKUP(P227,Tabelle!$B$5:$F$7,5,FALSE)))</f>
        <v/>
      </c>
      <c r="R227" s="311" t="str">
        <f ca="1">IF(M$1021=1,"",IF(P227="","",VLOOKUP(P227,Tabelle!$B$5:$G$7,6,FALSE)))</f>
        <v/>
      </c>
      <c r="S227" s="7"/>
      <c r="T227" s="312"/>
      <c r="U227" s="7"/>
      <c r="V227" s="313">
        <f ca="1">IF(AND(D227&lt;&gt;"",B227&lt;&gt;B226),(SUMIF(B$9:B$1008,B227,M$9:M$1008)-SUMIF(B$9:B$1008,B227,N$9:N$1008))+(SUMIF('Sezione INPS'!B$9:B$1008,B227,'Sezione INPS'!N$9:N$1008)-SUMIF('Sezione INPS'!B$9:B$1008,B227,'Sezione INPS'!O$9:O$1008))+(SUMIF('Sezione REGIONI'!B$9:B$1008,B227,'Sezione REGIONI'!K$9:K$1008)-SUMIF('Sezione REGIONI'!B$9:B$1008,B227,'Sezione REGIONI'!L$9:L$1008))+(SUMIF('Sezione IMU e trib. locali'!B$9:B$1008,B227,'Sezione IMU e trib. locali'!M$9:M$1008)-SUMIF('Sezione IMU e trib. locali'!B$9:B$1008,B227,'Sezione IMU e trib. locali'!N$9:N$1008))+(SUMIF('Sezione INAIL'!B$9:B$508,B227,'Sezione INAIL'!L$9:L$508)-SUMIF('Sezione INAIL'!B$9:B$508,B227,'Sezione INAIL'!M$9:M$508))+(SUMIF('Sezione Altri Enti Prev.li'!B$9:B$508,B227,'Sezione Altri Enti Prev.li'!P$9:P$508)-SUMIF('Sezione Altri Enti Prev.li'!B$9:B$508,B227,'Sezione Altri Enti Prev.li'!Q$9:Q$508)),0)</f>
        <v>0</v>
      </c>
      <c r="W227" s="81"/>
      <c r="X227" s="292"/>
      <c r="Y227" s="314"/>
      <c r="Z227" s="315"/>
      <c r="AA227" s="316"/>
      <c r="AB227" s="317"/>
      <c r="AC227" s="7"/>
      <c r="AD227" s="348"/>
      <c r="AE227" s="7"/>
      <c r="AF227" s="17">
        <f ca="1">IF(B227="",0,IF(B227=B226,COUNTIF(B$9:B226,B227)+1,1))</f>
        <v>217</v>
      </c>
      <c r="AG227" s="17">
        <f t="shared" ca="1" si="14"/>
        <v>0</v>
      </c>
      <c r="AH227" s="364" t="str">
        <f t="shared" si="15"/>
        <v/>
      </c>
    </row>
    <row r="228" spans="1:34" ht="16.5" customHeight="1">
      <c r="A228" s="334" t="s">
        <v>504</v>
      </c>
      <c r="B228" s="65" t="str">
        <f t="shared" ca="1" si="13"/>
        <v>-1900</v>
      </c>
      <c r="C228" s="65" t="str">
        <f t="shared" ca="1" si="12"/>
        <v>-1900-218</v>
      </c>
      <c r="D228" s="340"/>
      <c r="E228" s="283"/>
      <c r="F228" s="7"/>
      <c r="G228" s="309"/>
      <c r="H228" s="310"/>
      <c r="I228" s="7"/>
      <c r="J228" s="297"/>
      <c r="K228" s="285"/>
      <c r="L228" s="301"/>
      <c r="M228" s="290"/>
      <c r="N228" s="291"/>
      <c r="O228" s="7"/>
      <c r="P228" s="307"/>
      <c r="Q228" s="308" t="str">
        <f ca="1">IF(M$1021=1,"",IF(P228="","",VLOOKUP(P228,Tabelle!$B$5:$F$7,5,FALSE)))</f>
        <v/>
      </c>
      <c r="R228" s="311" t="str">
        <f ca="1">IF(M$1021=1,"",IF(P228="","",VLOOKUP(P228,Tabelle!$B$5:$G$7,6,FALSE)))</f>
        <v/>
      </c>
      <c r="S228" s="7"/>
      <c r="T228" s="312"/>
      <c r="U228" s="7"/>
      <c r="V228" s="313">
        <f ca="1">IF(AND(D228&lt;&gt;"",B228&lt;&gt;B227),(SUMIF(B$9:B$1008,B228,M$9:M$1008)-SUMIF(B$9:B$1008,B228,N$9:N$1008))+(SUMIF('Sezione INPS'!B$9:B$1008,B228,'Sezione INPS'!N$9:N$1008)-SUMIF('Sezione INPS'!B$9:B$1008,B228,'Sezione INPS'!O$9:O$1008))+(SUMIF('Sezione REGIONI'!B$9:B$1008,B228,'Sezione REGIONI'!K$9:K$1008)-SUMIF('Sezione REGIONI'!B$9:B$1008,B228,'Sezione REGIONI'!L$9:L$1008))+(SUMIF('Sezione IMU e trib. locali'!B$9:B$1008,B228,'Sezione IMU e trib. locali'!M$9:M$1008)-SUMIF('Sezione IMU e trib. locali'!B$9:B$1008,B228,'Sezione IMU e trib. locali'!N$9:N$1008))+(SUMIF('Sezione INAIL'!B$9:B$508,B228,'Sezione INAIL'!L$9:L$508)-SUMIF('Sezione INAIL'!B$9:B$508,B228,'Sezione INAIL'!M$9:M$508))+(SUMIF('Sezione Altri Enti Prev.li'!B$9:B$508,B228,'Sezione Altri Enti Prev.li'!P$9:P$508)-SUMIF('Sezione Altri Enti Prev.li'!B$9:B$508,B228,'Sezione Altri Enti Prev.li'!Q$9:Q$508)),0)</f>
        <v>0</v>
      </c>
      <c r="W228" s="81"/>
      <c r="X228" s="292"/>
      <c r="Y228" s="314"/>
      <c r="Z228" s="315"/>
      <c r="AA228" s="316"/>
      <c r="AB228" s="317"/>
      <c r="AC228" s="7"/>
      <c r="AD228" s="348"/>
      <c r="AE228" s="7"/>
      <c r="AF228" s="17">
        <f ca="1">IF(B228="",0,IF(B228=B227,COUNTIF(B$9:B227,B228)+1,1))</f>
        <v>218</v>
      </c>
      <c r="AG228" s="17">
        <f t="shared" ca="1" si="14"/>
        <v>0</v>
      </c>
      <c r="AH228" s="364" t="str">
        <f t="shared" si="15"/>
        <v/>
      </c>
    </row>
    <row r="229" spans="1:34" ht="16.5" customHeight="1">
      <c r="A229" s="334" t="s">
        <v>505</v>
      </c>
      <c r="B229" s="65" t="str">
        <f t="shared" ca="1" si="13"/>
        <v>-1900</v>
      </c>
      <c r="C229" s="65" t="str">
        <f t="shared" ca="1" si="12"/>
        <v>-1900-219</v>
      </c>
      <c r="D229" s="340"/>
      <c r="E229" s="283"/>
      <c r="F229" s="7"/>
      <c r="G229" s="309"/>
      <c r="H229" s="310"/>
      <c r="I229" s="7"/>
      <c r="J229" s="297"/>
      <c r="K229" s="285"/>
      <c r="L229" s="301"/>
      <c r="M229" s="290"/>
      <c r="N229" s="291"/>
      <c r="O229" s="7"/>
      <c r="P229" s="307"/>
      <c r="Q229" s="308" t="str">
        <f ca="1">IF(M$1021=1,"",IF(P229="","",VLOOKUP(P229,Tabelle!$B$5:$F$7,5,FALSE)))</f>
        <v/>
      </c>
      <c r="R229" s="311" t="str">
        <f ca="1">IF(M$1021=1,"",IF(P229="","",VLOOKUP(P229,Tabelle!$B$5:$G$7,6,FALSE)))</f>
        <v/>
      </c>
      <c r="S229" s="7"/>
      <c r="T229" s="312"/>
      <c r="U229" s="7"/>
      <c r="V229" s="313">
        <f ca="1">IF(AND(D229&lt;&gt;"",B229&lt;&gt;B228),(SUMIF(B$9:B$1008,B229,M$9:M$1008)-SUMIF(B$9:B$1008,B229,N$9:N$1008))+(SUMIF('Sezione INPS'!B$9:B$1008,B229,'Sezione INPS'!N$9:N$1008)-SUMIF('Sezione INPS'!B$9:B$1008,B229,'Sezione INPS'!O$9:O$1008))+(SUMIF('Sezione REGIONI'!B$9:B$1008,B229,'Sezione REGIONI'!K$9:K$1008)-SUMIF('Sezione REGIONI'!B$9:B$1008,B229,'Sezione REGIONI'!L$9:L$1008))+(SUMIF('Sezione IMU e trib. locali'!B$9:B$1008,B229,'Sezione IMU e trib. locali'!M$9:M$1008)-SUMIF('Sezione IMU e trib. locali'!B$9:B$1008,B229,'Sezione IMU e trib. locali'!N$9:N$1008))+(SUMIF('Sezione INAIL'!B$9:B$508,B229,'Sezione INAIL'!L$9:L$508)-SUMIF('Sezione INAIL'!B$9:B$508,B229,'Sezione INAIL'!M$9:M$508))+(SUMIF('Sezione Altri Enti Prev.li'!B$9:B$508,B229,'Sezione Altri Enti Prev.li'!P$9:P$508)-SUMIF('Sezione Altri Enti Prev.li'!B$9:B$508,B229,'Sezione Altri Enti Prev.li'!Q$9:Q$508)),0)</f>
        <v>0</v>
      </c>
      <c r="W229" s="81"/>
      <c r="X229" s="292"/>
      <c r="Y229" s="314"/>
      <c r="Z229" s="315"/>
      <c r="AA229" s="316"/>
      <c r="AB229" s="317"/>
      <c r="AC229" s="7"/>
      <c r="AD229" s="348"/>
      <c r="AE229" s="7"/>
      <c r="AF229" s="17">
        <f ca="1">IF(B229="",0,IF(B229=B228,COUNTIF(B$9:B228,B229)+1,1))</f>
        <v>219</v>
      </c>
      <c r="AG229" s="17">
        <f t="shared" ca="1" si="14"/>
        <v>0</v>
      </c>
      <c r="AH229" s="364" t="str">
        <f t="shared" si="15"/>
        <v/>
      </c>
    </row>
    <row r="230" spans="1:34" ht="16.5" customHeight="1">
      <c r="A230" s="334" t="s">
        <v>506</v>
      </c>
      <c r="B230" s="65" t="str">
        <f t="shared" ca="1" si="13"/>
        <v>-1900</v>
      </c>
      <c r="C230" s="65" t="str">
        <f t="shared" ca="1" si="12"/>
        <v>-1900-220</v>
      </c>
      <c r="D230" s="340"/>
      <c r="E230" s="283"/>
      <c r="F230" s="7"/>
      <c r="G230" s="309"/>
      <c r="H230" s="310"/>
      <c r="I230" s="7"/>
      <c r="J230" s="297"/>
      <c r="K230" s="285"/>
      <c r="L230" s="301"/>
      <c r="M230" s="290"/>
      <c r="N230" s="291"/>
      <c r="O230" s="7"/>
      <c r="P230" s="307"/>
      <c r="Q230" s="308" t="str">
        <f ca="1">IF(M$1021=1,"",IF(P230="","",VLOOKUP(P230,Tabelle!$B$5:$F$7,5,FALSE)))</f>
        <v/>
      </c>
      <c r="R230" s="311" t="str">
        <f ca="1">IF(M$1021=1,"",IF(P230="","",VLOOKUP(P230,Tabelle!$B$5:$G$7,6,FALSE)))</f>
        <v/>
      </c>
      <c r="S230" s="7"/>
      <c r="T230" s="312"/>
      <c r="U230" s="7"/>
      <c r="V230" s="313">
        <f ca="1">IF(AND(D230&lt;&gt;"",B230&lt;&gt;B229),(SUMIF(B$9:B$1008,B230,M$9:M$1008)-SUMIF(B$9:B$1008,B230,N$9:N$1008))+(SUMIF('Sezione INPS'!B$9:B$1008,B230,'Sezione INPS'!N$9:N$1008)-SUMIF('Sezione INPS'!B$9:B$1008,B230,'Sezione INPS'!O$9:O$1008))+(SUMIF('Sezione REGIONI'!B$9:B$1008,B230,'Sezione REGIONI'!K$9:K$1008)-SUMIF('Sezione REGIONI'!B$9:B$1008,B230,'Sezione REGIONI'!L$9:L$1008))+(SUMIF('Sezione IMU e trib. locali'!B$9:B$1008,B230,'Sezione IMU e trib. locali'!M$9:M$1008)-SUMIF('Sezione IMU e trib. locali'!B$9:B$1008,B230,'Sezione IMU e trib. locali'!N$9:N$1008))+(SUMIF('Sezione INAIL'!B$9:B$508,B230,'Sezione INAIL'!L$9:L$508)-SUMIF('Sezione INAIL'!B$9:B$508,B230,'Sezione INAIL'!M$9:M$508))+(SUMIF('Sezione Altri Enti Prev.li'!B$9:B$508,B230,'Sezione Altri Enti Prev.li'!P$9:P$508)-SUMIF('Sezione Altri Enti Prev.li'!B$9:B$508,B230,'Sezione Altri Enti Prev.li'!Q$9:Q$508)),0)</f>
        <v>0</v>
      </c>
      <c r="W230" s="81"/>
      <c r="X230" s="292"/>
      <c r="Y230" s="314"/>
      <c r="Z230" s="315"/>
      <c r="AA230" s="316"/>
      <c r="AB230" s="317"/>
      <c r="AC230" s="7"/>
      <c r="AD230" s="348"/>
      <c r="AE230" s="7"/>
      <c r="AF230" s="17">
        <f ca="1">IF(B230="",0,IF(B230=B229,COUNTIF(B$9:B229,B230)+1,1))</f>
        <v>220</v>
      </c>
      <c r="AG230" s="17">
        <f t="shared" ca="1" si="14"/>
        <v>0</v>
      </c>
      <c r="AH230" s="364" t="str">
        <f t="shared" si="15"/>
        <v/>
      </c>
    </row>
    <row r="231" spans="1:34" ht="16.5" customHeight="1">
      <c r="A231" s="334" t="s">
        <v>507</v>
      </c>
      <c r="B231" s="65" t="str">
        <f t="shared" ca="1" si="13"/>
        <v>-1900</v>
      </c>
      <c r="C231" s="65" t="str">
        <f t="shared" ca="1" si="12"/>
        <v>-1900-221</v>
      </c>
      <c r="D231" s="340"/>
      <c r="E231" s="283"/>
      <c r="F231" s="7"/>
      <c r="G231" s="309"/>
      <c r="H231" s="310"/>
      <c r="I231" s="7"/>
      <c r="J231" s="297"/>
      <c r="K231" s="285"/>
      <c r="L231" s="301"/>
      <c r="M231" s="290"/>
      <c r="N231" s="291"/>
      <c r="O231" s="7"/>
      <c r="P231" s="307"/>
      <c r="Q231" s="308" t="str">
        <f ca="1">IF(M$1021=1,"",IF(P231="","",VLOOKUP(P231,Tabelle!$B$5:$F$7,5,FALSE)))</f>
        <v/>
      </c>
      <c r="R231" s="311" t="str">
        <f ca="1">IF(M$1021=1,"",IF(P231="","",VLOOKUP(P231,Tabelle!$B$5:$G$7,6,FALSE)))</f>
        <v/>
      </c>
      <c r="S231" s="7"/>
      <c r="T231" s="312"/>
      <c r="U231" s="7"/>
      <c r="V231" s="313">
        <f ca="1">IF(AND(D231&lt;&gt;"",B231&lt;&gt;B230),(SUMIF(B$9:B$1008,B231,M$9:M$1008)-SUMIF(B$9:B$1008,B231,N$9:N$1008))+(SUMIF('Sezione INPS'!B$9:B$1008,B231,'Sezione INPS'!N$9:N$1008)-SUMIF('Sezione INPS'!B$9:B$1008,B231,'Sezione INPS'!O$9:O$1008))+(SUMIF('Sezione REGIONI'!B$9:B$1008,B231,'Sezione REGIONI'!K$9:K$1008)-SUMIF('Sezione REGIONI'!B$9:B$1008,B231,'Sezione REGIONI'!L$9:L$1008))+(SUMIF('Sezione IMU e trib. locali'!B$9:B$1008,B231,'Sezione IMU e trib. locali'!M$9:M$1008)-SUMIF('Sezione IMU e trib. locali'!B$9:B$1008,B231,'Sezione IMU e trib. locali'!N$9:N$1008))+(SUMIF('Sezione INAIL'!B$9:B$508,B231,'Sezione INAIL'!L$9:L$508)-SUMIF('Sezione INAIL'!B$9:B$508,B231,'Sezione INAIL'!M$9:M$508))+(SUMIF('Sezione Altri Enti Prev.li'!B$9:B$508,B231,'Sezione Altri Enti Prev.li'!P$9:P$508)-SUMIF('Sezione Altri Enti Prev.li'!B$9:B$508,B231,'Sezione Altri Enti Prev.li'!Q$9:Q$508)),0)</f>
        <v>0</v>
      </c>
      <c r="W231" s="81"/>
      <c r="X231" s="292"/>
      <c r="Y231" s="314"/>
      <c r="Z231" s="315"/>
      <c r="AA231" s="316"/>
      <c r="AB231" s="317"/>
      <c r="AC231" s="7"/>
      <c r="AD231" s="348"/>
      <c r="AE231" s="7"/>
      <c r="AF231" s="17">
        <f ca="1">IF(B231="",0,IF(B231=B230,COUNTIF(B$9:B230,B231)+1,1))</f>
        <v>221</v>
      </c>
      <c r="AG231" s="17">
        <f t="shared" ca="1" si="14"/>
        <v>0</v>
      </c>
      <c r="AH231" s="364" t="str">
        <f t="shared" si="15"/>
        <v/>
      </c>
    </row>
    <row r="232" spans="1:34" ht="16.5" customHeight="1">
      <c r="A232" s="334" t="s">
        <v>508</v>
      </c>
      <c r="B232" s="65" t="str">
        <f t="shared" ca="1" si="13"/>
        <v>-1900</v>
      </c>
      <c r="C232" s="65" t="str">
        <f t="shared" ca="1" si="12"/>
        <v>-1900-222</v>
      </c>
      <c r="D232" s="340"/>
      <c r="E232" s="283"/>
      <c r="F232" s="7"/>
      <c r="G232" s="309"/>
      <c r="H232" s="310"/>
      <c r="I232" s="7"/>
      <c r="J232" s="297"/>
      <c r="K232" s="285"/>
      <c r="L232" s="301"/>
      <c r="M232" s="290"/>
      <c r="N232" s="291"/>
      <c r="O232" s="7"/>
      <c r="P232" s="307"/>
      <c r="Q232" s="308" t="str">
        <f ca="1">IF(M$1021=1,"",IF(P232="","",VLOOKUP(P232,Tabelle!$B$5:$F$7,5,FALSE)))</f>
        <v/>
      </c>
      <c r="R232" s="311" t="str">
        <f ca="1">IF(M$1021=1,"",IF(P232="","",VLOOKUP(P232,Tabelle!$B$5:$G$7,6,FALSE)))</f>
        <v/>
      </c>
      <c r="S232" s="7"/>
      <c r="T232" s="312"/>
      <c r="U232" s="7"/>
      <c r="V232" s="313">
        <f ca="1">IF(AND(D232&lt;&gt;"",B232&lt;&gt;B231),(SUMIF(B$9:B$1008,B232,M$9:M$1008)-SUMIF(B$9:B$1008,B232,N$9:N$1008))+(SUMIF('Sezione INPS'!B$9:B$1008,B232,'Sezione INPS'!N$9:N$1008)-SUMIF('Sezione INPS'!B$9:B$1008,B232,'Sezione INPS'!O$9:O$1008))+(SUMIF('Sezione REGIONI'!B$9:B$1008,B232,'Sezione REGIONI'!K$9:K$1008)-SUMIF('Sezione REGIONI'!B$9:B$1008,B232,'Sezione REGIONI'!L$9:L$1008))+(SUMIF('Sezione IMU e trib. locali'!B$9:B$1008,B232,'Sezione IMU e trib. locali'!M$9:M$1008)-SUMIF('Sezione IMU e trib. locali'!B$9:B$1008,B232,'Sezione IMU e trib. locali'!N$9:N$1008))+(SUMIF('Sezione INAIL'!B$9:B$508,B232,'Sezione INAIL'!L$9:L$508)-SUMIF('Sezione INAIL'!B$9:B$508,B232,'Sezione INAIL'!M$9:M$508))+(SUMIF('Sezione Altri Enti Prev.li'!B$9:B$508,B232,'Sezione Altri Enti Prev.li'!P$9:P$508)-SUMIF('Sezione Altri Enti Prev.li'!B$9:B$508,B232,'Sezione Altri Enti Prev.li'!Q$9:Q$508)),0)</f>
        <v>0</v>
      </c>
      <c r="W232" s="81"/>
      <c r="X232" s="292"/>
      <c r="Y232" s="314"/>
      <c r="Z232" s="315"/>
      <c r="AA232" s="316"/>
      <c r="AB232" s="317"/>
      <c r="AC232" s="7"/>
      <c r="AD232" s="348"/>
      <c r="AE232" s="7"/>
      <c r="AF232" s="17">
        <f ca="1">IF(B232="",0,IF(B232=B231,COUNTIF(B$9:B231,B232)+1,1))</f>
        <v>222</v>
      </c>
      <c r="AG232" s="17">
        <f t="shared" ca="1" si="14"/>
        <v>0</v>
      </c>
      <c r="AH232" s="364" t="str">
        <f t="shared" si="15"/>
        <v/>
      </c>
    </row>
    <row r="233" spans="1:34" ht="16.5" customHeight="1">
      <c r="A233" s="334" t="s">
        <v>509</v>
      </c>
      <c r="B233" s="65" t="str">
        <f t="shared" ca="1" si="13"/>
        <v>-1900</v>
      </c>
      <c r="C233" s="65" t="str">
        <f t="shared" ca="1" si="12"/>
        <v>-1900-223</v>
      </c>
      <c r="D233" s="340"/>
      <c r="E233" s="283"/>
      <c r="F233" s="7"/>
      <c r="G233" s="309"/>
      <c r="H233" s="310"/>
      <c r="I233" s="7"/>
      <c r="J233" s="297"/>
      <c r="K233" s="285"/>
      <c r="L233" s="301"/>
      <c r="M233" s="290"/>
      <c r="N233" s="291"/>
      <c r="O233" s="7"/>
      <c r="P233" s="307"/>
      <c r="Q233" s="308" t="str">
        <f ca="1">IF(M$1021=1,"",IF(P233="","",VLOOKUP(P233,Tabelle!$B$5:$F$7,5,FALSE)))</f>
        <v/>
      </c>
      <c r="R233" s="311" t="str">
        <f ca="1">IF(M$1021=1,"",IF(P233="","",VLOOKUP(P233,Tabelle!$B$5:$G$7,6,FALSE)))</f>
        <v/>
      </c>
      <c r="S233" s="7"/>
      <c r="T233" s="312"/>
      <c r="U233" s="7"/>
      <c r="V233" s="313">
        <f ca="1">IF(AND(D233&lt;&gt;"",B233&lt;&gt;B232),(SUMIF(B$9:B$1008,B233,M$9:M$1008)-SUMIF(B$9:B$1008,B233,N$9:N$1008))+(SUMIF('Sezione INPS'!B$9:B$1008,B233,'Sezione INPS'!N$9:N$1008)-SUMIF('Sezione INPS'!B$9:B$1008,B233,'Sezione INPS'!O$9:O$1008))+(SUMIF('Sezione REGIONI'!B$9:B$1008,B233,'Sezione REGIONI'!K$9:K$1008)-SUMIF('Sezione REGIONI'!B$9:B$1008,B233,'Sezione REGIONI'!L$9:L$1008))+(SUMIF('Sezione IMU e trib. locali'!B$9:B$1008,B233,'Sezione IMU e trib. locali'!M$9:M$1008)-SUMIF('Sezione IMU e trib. locali'!B$9:B$1008,B233,'Sezione IMU e trib. locali'!N$9:N$1008))+(SUMIF('Sezione INAIL'!B$9:B$508,B233,'Sezione INAIL'!L$9:L$508)-SUMIF('Sezione INAIL'!B$9:B$508,B233,'Sezione INAIL'!M$9:M$508))+(SUMIF('Sezione Altri Enti Prev.li'!B$9:B$508,B233,'Sezione Altri Enti Prev.li'!P$9:P$508)-SUMIF('Sezione Altri Enti Prev.li'!B$9:B$508,B233,'Sezione Altri Enti Prev.li'!Q$9:Q$508)),0)</f>
        <v>0</v>
      </c>
      <c r="W233" s="81"/>
      <c r="X233" s="292"/>
      <c r="Y233" s="314"/>
      <c r="Z233" s="315"/>
      <c r="AA233" s="316"/>
      <c r="AB233" s="317"/>
      <c r="AC233" s="7"/>
      <c r="AD233" s="348"/>
      <c r="AE233" s="7"/>
      <c r="AF233" s="17">
        <f ca="1">IF(B233="",0,IF(B233=B232,COUNTIF(B$9:B232,B233)+1,1))</f>
        <v>223</v>
      </c>
      <c r="AG233" s="17">
        <f t="shared" ca="1" si="14"/>
        <v>0</v>
      </c>
      <c r="AH233" s="364" t="str">
        <f t="shared" si="15"/>
        <v/>
      </c>
    </row>
    <row r="234" spans="1:34" ht="16.5" customHeight="1">
      <c r="A234" s="334" t="s">
        <v>510</v>
      </c>
      <c r="B234" s="65" t="str">
        <f t="shared" ca="1" si="13"/>
        <v>-1900</v>
      </c>
      <c r="C234" s="65" t="str">
        <f t="shared" ca="1" si="12"/>
        <v>-1900-224</v>
      </c>
      <c r="D234" s="340"/>
      <c r="E234" s="283"/>
      <c r="F234" s="7"/>
      <c r="G234" s="309"/>
      <c r="H234" s="310"/>
      <c r="I234" s="7"/>
      <c r="J234" s="297"/>
      <c r="K234" s="285"/>
      <c r="L234" s="301"/>
      <c r="M234" s="290"/>
      <c r="N234" s="291"/>
      <c r="O234" s="7"/>
      <c r="P234" s="307"/>
      <c r="Q234" s="308" t="str">
        <f ca="1">IF(M$1021=1,"",IF(P234="","",VLOOKUP(P234,Tabelle!$B$5:$F$7,5,FALSE)))</f>
        <v/>
      </c>
      <c r="R234" s="311" t="str">
        <f ca="1">IF(M$1021=1,"",IF(P234="","",VLOOKUP(P234,Tabelle!$B$5:$G$7,6,FALSE)))</f>
        <v/>
      </c>
      <c r="S234" s="7"/>
      <c r="T234" s="312"/>
      <c r="U234" s="7"/>
      <c r="V234" s="313">
        <f ca="1">IF(AND(D234&lt;&gt;"",B234&lt;&gt;B233),(SUMIF(B$9:B$1008,B234,M$9:M$1008)-SUMIF(B$9:B$1008,B234,N$9:N$1008))+(SUMIF('Sezione INPS'!B$9:B$1008,B234,'Sezione INPS'!N$9:N$1008)-SUMIF('Sezione INPS'!B$9:B$1008,B234,'Sezione INPS'!O$9:O$1008))+(SUMIF('Sezione REGIONI'!B$9:B$1008,B234,'Sezione REGIONI'!K$9:K$1008)-SUMIF('Sezione REGIONI'!B$9:B$1008,B234,'Sezione REGIONI'!L$9:L$1008))+(SUMIF('Sezione IMU e trib. locali'!B$9:B$1008,B234,'Sezione IMU e trib. locali'!M$9:M$1008)-SUMIF('Sezione IMU e trib. locali'!B$9:B$1008,B234,'Sezione IMU e trib. locali'!N$9:N$1008))+(SUMIF('Sezione INAIL'!B$9:B$508,B234,'Sezione INAIL'!L$9:L$508)-SUMIF('Sezione INAIL'!B$9:B$508,B234,'Sezione INAIL'!M$9:M$508))+(SUMIF('Sezione Altri Enti Prev.li'!B$9:B$508,B234,'Sezione Altri Enti Prev.li'!P$9:P$508)-SUMIF('Sezione Altri Enti Prev.li'!B$9:B$508,B234,'Sezione Altri Enti Prev.li'!Q$9:Q$508)),0)</f>
        <v>0</v>
      </c>
      <c r="W234" s="81"/>
      <c r="X234" s="292"/>
      <c r="Y234" s="314"/>
      <c r="Z234" s="315"/>
      <c r="AA234" s="316"/>
      <c r="AB234" s="317"/>
      <c r="AC234" s="7"/>
      <c r="AD234" s="348"/>
      <c r="AE234" s="7"/>
      <c r="AF234" s="17">
        <f ca="1">IF(B234="",0,IF(B234=B233,COUNTIF(B$9:B233,B234)+1,1))</f>
        <v>224</v>
      </c>
      <c r="AG234" s="17">
        <f t="shared" ca="1" si="14"/>
        <v>0</v>
      </c>
      <c r="AH234" s="364" t="str">
        <f t="shared" si="15"/>
        <v/>
      </c>
    </row>
    <row r="235" spans="1:34" ht="16.5" customHeight="1">
      <c r="A235" s="334" t="s">
        <v>511</v>
      </c>
      <c r="B235" s="65" t="str">
        <f t="shared" ca="1" si="13"/>
        <v>-1900</v>
      </c>
      <c r="C235" s="65" t="str">
        <f t="shared" ca="1" si="12"/>
        <v>-1900-225</v>
      </c>
      <c r="D235" s="340"/>
      <c r="E235" s="283"/>
      <c r="F235" s="7"/>
      <c r="G235" s="309"/>
      <c r="H235" s="310"/>
      <c r="I235" s="7"/>
      <c r="J235" s="297"/>
      <c r="K235" s="285"/>
      <c r="L235" s="301"/>
      <c r="M235" s="290"/>
      <c r="N235" s="291"/>
      <c r="O235" s="7"/>
      <c r="P235" s="307"/>
      <c r="Q235" s="308" t="str">
        <f ca="1">IF(M$1021=1,"",IF(P235="","",VLOOKUP(P235,Tabelle!$B$5:$F$7,5,FALSE)))</f>
        <v/>
      </c>
      <c r="R235" s="311" t="str">
        <f ca="1">IF(M$1021=1,"",IF(P235="","",VLOOKUP(P235,Tabelle!$B$5:$G$7,6,FALSE)))</f>
        <v/>
      </c>
      <c r="S235" s="7"/>
      <c r="T235" s="312"/>
      <c r="U235" s="7"/>
      <c r="V235" s="313">
        <f ca="1">IF(AND(D235&lt;&gt;"",B235&lt;&gt;B234),(SUMIF(B$9:B$1008,B235,M$9:M$1008)-SUMIF(B$9:B$1008,B235,N$9:N$1008))+(SUMIF('Sezione INPS'!B$9:B$1008,B235,'Sezione INPS'!N$9:N$1008)-SUMIF('Sezione INPS'!B$9:B$1008,B235,'Sezione INPS'!O$9:O$1008))+(SUMIF('Sezione REGIONI'!B$9:B$1008,B235,'Sezione REGIONI'!K$9:K$1008)-SUMIF('Sezione REGIONI'!B$9:B$1008,B235,'Sezione REGIONI'!L$9:L$1008))+(SUMIF('Sezione IMU e trib. locali'!B$9:B$1008,B235,'Sezione IMU e trib. locali'!M$9:M$1008)-SUMIF('Sezione IMU e trib. locali'!B$9:B$1008,B235,'Sezione IMU e trib. locali'!N$9:N$1008))+(SUMIF('Sezione INAIL'!B$9:B$508,B235,'Sezione INAIL'!L$9:L$508)-SUMIF('Sezione INAIL'!B$9:B$508,B235,'Sezione INAIL'!M$9:M$508))+(SUMIF('Sezione Altri Enti Prev.li'!B$9:B$508,B235,'Sezione Altri Enti Prev.li'!P$9:P$508)-SUMIF('Sezione Altri Enti Prev.li'!B$9:B$508,B235,'Sezione Altri Enti Prev.li'!Q$9:Q$508)),0)</f>
        <v>0</v>
      </c>
      <c r="W235" s="81"/>
      <c r="X235" s="292"/>
      <c r="Y235" s="314"/>
      <c r="Z235" s="315"/>
      <c r="AA235" s="316"/>
      <c r="AB235" s="317"/>
      <c r="AC235" s="7"/>
      <c r="AD235" s="348"/>
      <c r="AE235" s="7"/>
      <c r="AF235" s="17">
        <f ca="1">IF(B235="",0,IF(B235=B234,COUNTIF(B$9:B234,B235)+1,1))</f>
        <v>225</v>
      </c>
      <c r="AG235" s="17">
        <f t="shared" ca="1" si="14"/>
        <v>0</v>
      </c>
      <c r="AH235" s="364" t="str">
        <f t="shared" si="15"/>
        <v/>
      </c>
    </row>
    <row r="236" spans="1:34" ht="16.5" customHeight="1">
      <c r="A236" s="334" t="s">
        <v>512</v>
      </c>
      <c r="B236" s="65" t="str">
        <f t="shared" ca="1" si="13"/>
        <v>-1900</v>
      </c>
      <c r="C236" s="65" t="str">
        <f t="shared" ca="1" si="12"/>
        <v>-1900-226</v>
      </c>
      <c r="D236" s="340"/>
      <c r="E236" s="283"/>
      <c r="F236" s="7"/>
      <c r="G236" s="309"/>
      <c r="H236" s="310"/>
      <c r="I236" s="7"/>
      <c r="J236" s="297"/>
      <c r="K236" s="285"/>
      <c r="L236" s="301"/>
      <c r="M236" s="290"/>
      <c r="N236" s="291"/>
      <c r="O236" s="7"/>
      <c r="P236" s="307"/>
      <c r="Q236" s="308" t="str">
        <f ca="1">IF(M$1021=1,"",IF(P236="","",VLOOKUP(P236,Tabelle!$B$5:$F$7,5,FALSE)))</f>
        <v/>
      </c>
      <c r="R236" s="311" t="str">
        <f ca="1">IF(M$1021=1,"",IF(P236="","",VLOOKUP(P236,Tabelle!$B$5:$G$7,6,FALSE)))</f>
        <v/>
      </c>
      <c r="S236" s="7"/>
      <c r="T236" s="312"/>
      <c r="U236" s="7"/>
      <c r="V236" s="313">
        <f ca="1">IF(AND(D236&lt;&gt;"",B236&lt;&gt;B235),(SUMIF(B$9:B$1008,B236,M$9:M$1008)-SUMIF(B$9:B$1008,B236,N$9:N$1008))+(SUMIF('Sezione INPS'!B$9:B$1008,B236,'Sezione INPS'!N$9:N$1008)-SUMIF('Sezione INPS'!B$9:B$1008,B236,'Sezione INPS'!O$9:O$1008))+(SUMIF('Sezione REGIONI'!B$9:B$1008,B236,'Sezione REGIONI'!K$9:K$1008)-SUMIF('Sezione REGIONI'!B$9:B$1008,B236,'Sezione REGIONI'!L$9:L$1008))+(SUMIF('Sezione IMU e trib. locali'!B$9:B$1008,B236,'Sezione IMU e trib. locali'!M$9:M$1008)-SUMIF('Sezione IMU e trib. locali'!B$9:B$1008,B236,'Sezione IMU e trib. locali'!N$9:N$1008))+(SUMIF('Sezione INAIL'!B$9:B$508,B236,'Sezione INAIL'!L$9:L$508)-SUMIF('Sezione INAIL'!B$9:B$508,B236,'Sezione INAIL'!M$9:M$508))+(SUMIF('Sezione Altri Enti Prev.li'!B$9:B$508,B236,'Sezione Altri Enti Prev.li'!P$9:P$508)-SUMIF('Sezione Altri Enti Prev.li'!B$9:B$508,B236,'Sezione Altri Enti Prev.li'!Q$9:Q$508)),0)</f>
        <v>0</v>
      </c>
      <c r="W236" s="81"/>
      <c r="X236" s="292"/>
      <c r="Y236" s="314"/>
      <c r="Z236" s="315"/>
      <c r="AA236" s="316"/>
      <c r="AB236" s="317"/>
      <c r="AC236" s="7"/>
      <c r="AD236" s="348"/>
      <c r="AE236" s="7"/>
      <c r="AF236" s="17">
        <f ca="1">IF(B236="",0,IF(B236=B235,COUNTIF(B$9:B235,B236)+1,1))</f>
        <v>226</v>
      </c>
      <c r="AG236" s="17">
        <f t="shared" ca="1" si="14"/>
        <v>0</v>
      </c>
      <c r="AH236" s="364" t="str">
        <f t="shared" si="15"/>
        <v/>
      </c>
    </row>
    <row r="237" spans="1:34" ht="16.5" customHeight="1">
      <c r="A237" s="334" t="s">
        <v>513</v>
      </c>
      <c r="B237" s="65" t="str">
        <f t="shared" ca="1" si="13"/>
        <v>-1900</v>
      </c>
      <c r="C237" s="65" t="str">
        <f t="shared" ca="1" si="12"/>
        <v>-1900-227</v>
      </c>
      <c r="D237" s="340"/>
      <c r="E237" s="283"/>
      <c r="F237" s="7"/>
      <c r="G237" s="309"/>
      <c r="H237" s="310"/>
      <c r="I237" s="7"/>
      <c r="J237" s="297"/>
      <c r="K237" s="285"/>
      <c r="L237" s="301"/>
      <c r="M237" s="290"/>
      <c r="N237" s="291"/>
      <c r="O237" s="7"/>
      <c r="P237" s="307"/>
      <c r="Q237" s="308" t="str">
        <f ca="1">IF(M$1021=1,"",IF(P237="","",VLOOKUP(P237,Tabelle!$B$5:$F$7,5,FALSE)))</f>
        <v/>
      </c>
      <c r="R237" s="311" t="str">
        <f ca="1">IF(M$1021=1,"",IF(P237="","",VLOOKUP(P237,Tabelle!$B$5:$G$7,6,FALSE)))</f>
        <v/>
      </c>
      <c r="S237" s="7"/>
      <c r="T237" s="312"/>
      <c r="U237" s="7"/>
      <c r="V237" s="313">
        <f ca="1">IF(AND(D237&lt;&gt;"",B237&lt;&gt;B236),(SUMIF(B$9:B$1008,B237,M$9:M$1008)-SUMIF(B$9:B$1008,B237,N$9:N$1008))+(SUMIF('Sezione INPS'!B$9:B$1008,B237,'Sezione INPS'!N$9:N$1008)-SUMIF('Sezione INPS'!B$9:B$1008,B237,'Sezione INPS'!O$9:O$1008))+(SUMIF('Sezione REGIONI'!B$9:B$1008,B237,'Sezione REGIONI'!K$9:K$1008)-SUMIF('Sezione REGIONI'!B$9:B$1008,B237,'Sezione REGIONI'!L$9:L$1008))+(SUMIF('Sezione IMU e trib. locali'!B$9:B$1008,B237,'Sezione IMU e trib. locali'!M$9:M$1008)-SUMIF('Sezione IMU e trib. locali'!B$9:B$1008,B237,'Sezione IMU e trib. locali'!N$9:N$1008))+(SUMIF('Sezione INAIL'!B$9:B$508,B237,'Sezione INAIL'!L$9:L$508)-SUMIF('Sezione INAIL'!B$9:B$508,B237,'Sezione INAIL'!M$9:M$508))+(SUMIF('Sezione Altri Enti Prev.li'!B$9:B$508,B237,'Sezione Altri Enti Prev.li'!P$9:P$508)-SUMIF('Sezione Altri Enti Prev.li'!B$9:B$508,B237,'Sezione Altri Enti Prev.li'!Q$9:Q$508)),0)</f>
        <v>0</v>
      </c>
      <c r="W237" s="81"/>
      <c r="X237" s="292"/>
      <c r="Y237" s="314"/>
      <c r="Z237" s="315"/>
      <c r="AA237" s="316"/>
      <c r="AB237" s="317"/>
      <c r="AC237" s="7"/>
      <c r="AD237" s="348"/>
      <c r="AE237" s="7"/>
      <c r="AF237" s="17">
        <f ca="1">IF(B237="",0,IF(B237=B236,COUNTIF(B$9:B236,B237)+1,1))</f>
        <v>227</v>
      </c>
      <c r="AG237" s="17">
        <f t="shared" ca="1" si="14"/>
        <v>0</v>
      </c>
      <c r="AH237" s="364" t="str">
        <f t="shared" si="15"/>
        <v/>
      </c>
    </row>
    <row r="238" spans="1:34" ht="16.5" customHeight="1">
      <c r="A238" s="334" t="s">
        <v>514</v>
      </c>
      <c r="B238" s="65" t="str">
        <f t="shared" ca="1" si="13"/>
        <v>-1900</v>
      </c>
      <c r="C238" s="65" t="str">
        <f t="shared" ca="1" si="12"/>
        <v>-1900-228</v>
      </c>
      <c r="D238" s="340"/>
      <c r="E238" s="283"/>
      <c r="F238" s="7"/>
      <c r="G238" s="309"/>
      <c r="H238" s="310"/>
      <c r="I238" s="7"/>
      <c r="J238" s="297"/>
      <c r="K238" s="285"/>
      <c r="L238" s="301"/>
      <c r="M238" s="290"/>
      <c r="N238" s="291"/>
      <c r="O238" s="7"/>
      <c r="P238" s="307"/>
      <c r="Q238" s="308" t="str">
        <f ca="1">IF(M$1021=1,"",IF(P238="","",VLOOKUP(P238,Tabelle!$B$5:$F$7,5,FALSE)))</f>
        <v/>
      </c>
      <c r="R238" s="311" t="str">
        <f ca="1">IF(M$1021=1,"",IF(P238="","",VLOOKUP(P238,Tabelle!$B$5:$G$7,6,FALSE)))</f>
        <v/>
      </c>
      <c r="S238" s="7"/>
      <c r="T238" s="312"/>
      <c r="U238" s="7"/>
      <c r="V238" s="313">
        <f ca="1">IF(AND(D238&lt;&gt;"",B238&lt;&gt;B237),(SUMIF(B$9:B$1008,B238,M$9:M$1008)-SUMIF(B$9:B$1008,B238,N$9:N$1008))+(SUMIF('Sezione INPS'!B$9:B$1008,B238,'Sezione INPS'!N$9:N$1008)-SUMIF('Sezione INPS'!B$9:B$1008,B238,'Sezione INPS'!O$9:O$1008))+(SUMIF('Sezione REGIONI'!B$9:B$1008,B238,'Sezione REGIONI'!K$9:K$1008)-SUMIF('Sezione REGIONI'!B$9:B$1008,B238,'Sezione REGIONI'!L$9:L$1008))+(SUMIF('Sezione IMU e trib. locali'!B$9:B$1008,B238,'Sezione IMU e trib. locali'!M$9:M$1008)-SUMIF('Sezione IMU e trib. locali'!B$9:B$1008,B238,'Sezione IMU e trib. locali'!N$9:N$1008))+(SUMIF('Sezione INAIL'!B$9:B$508,B238,'Sezione INAIL'!L$9:L$508)-SUMIF('Sezione INAIL'!B$9:B$508,B238,'Sezione INAIL'!M$9:M$508))+(SUMIF('Sezione Altri Enti Prev.li'!B$9:B$508,B238,'Sezione Altri Enti Prev.li'!P$9:P$508)-SUMIF('Sezione Altri Enti Prev.li'!B$9:B$508,B238,'Sezione Altri Enti Prev.li'!Q$9:Q$508)),0)</f>
        <v>0</v>
      </c>
      <c r="W238" s="81"/>
      <c r="X238" s="292"/>
      <c r="Y238" s="314"/>
      <c r="Z238" s="315"/>
      <c r="AA238" s="316"/>
      <c r="AB238" s="317"/>
      <c r="AC238" s="7"/>
      <c r="AD238" s="348"/>
      <c r="AE238" s="7"/>
      <c r="AF238" s="17">
        <f ca="1">IF(B238="",0,IF(B238=B237,COUNTIF(B$9:B237,B238)+1,1))</f>
        <v>228</v>
      </c>
      <c r="AG238" s="17">
        <f t="shared" ca="1" si="14"/>
        <v>0</v>
      </c>
      <c r="AH238" s="364" t="str">
        <f t="shared" si="15"/>
        <v/>
      </c>
    </row>
    <row r="239" spans="1:34" ht="16.5" customHeight="1">
      <c r="A239" s="334" t="s">
        <v>515</v>
      </c>
      <c r="B239" s="65" t="str">
        <f t="shared" ca="1" si="13"/>
        <v>-1900</v>
      </c>
      <c r="C239" s="65" t="str">
        <f t="shared" ca="1" si="12"/>
        <v>-1900-229</v>
      </c>
      <c r="D239" s="340"/>
      <c r="E239" s="283"/>
      <c r="F239" s="7"/>
      <c r="G239" s="309"/>
      <c r="H239" s="310"/>
      <c r="I239" s="7"/>
      <c r="J239" s="297"/>
      <c r="K239" s="285"/>
      <c r="L239" s="301"/>
      <c r="M239" s="290"/>
      <c r="N239" s="291"/>
      <c r="O239" s="7"/>
      <c r="P239" s="307"/>
      <c r="Q239" s="308" t="str">
        <f ca="1">IF(M$1021=1,"",IF(P239="","",VLOOKUP(P239,Tabelle!$B$5:$F$7,5,FALSE)))</f>
        <v/>
      </c>
      <c r="R239" s="311" t="str">
        <f ca="1">IF(M$1021=1,"",IF(P239="","",VLOOKUP(P239,Tabelle!$B$5:$G$7,6,FALSE)))</f>
        <v/>
      </c>
      <c r="S239" s="7"/>
      <c r="T239" s="312"/>
      <c r="U239" s="7"/>
      <c r="V239" s="313">
        <f ca="1">IF(AND(D239&lt;&gt;"",B239&lt;&gt;B238),(SUMIF(B$9:B$1008,B239,M$9:M$1008)-SUMIF(B$9:B$1008,B239,N$9:N$1008))+(SUMIF('Sezione INPS'!B$9:B$1008,B239,'Sezione INPS'!N$9:N$1008)-SUMIF('Sezione INPS'!B$9:B$1008,B239,'Sezione INPS'!O$9:O$1008))+(SUMIF('Sezione REGIONI'!B$9:B$1008,B239,'Sezione REGIONI'!K$9:K$1008)-SUMIF('Sezione REGIONI'!B$9:B$1008,B239,'Sezione REGIONI'!L$9:L$1008))+(SUMIF('Sezione IMU e trib. locali'!B$9:B$1008,B239,'Sezione IMU e trib. locali'!M$9:M$1008)-SUMIF('Sezione IMU e trib. locali'!B$9:B$1008,B239,'Sezione IMU e trib. locali'!N$9:N$1008))+(SUMIF('Sezione INAIL'!B$9:B$508,B239,'Sezione INAIL'!L$9:L$508)-SUMIF('Sezione INAIL'!B$9:B$508,B239,'Sezione INAIL'!M$9:M$508))+(SUMIF('Sezione Altri Enti Prev.li'!B$9:B$508,B239,'Sezione Altri Enti Prev.li'!P$9:P$508)-SUMIF('Sezione Altri Enti Prev.li'!B$9:B$508,B239,'Sezione Altri Enti Prev.li'!Q$9:Q$508)),0)</f>
        <v>0</v>
      </c>
      <c r="W239" s="81"/>
      <c r="X239" s="292"/>
      <c r="Y239" s="314"/>
      <c r="Z239" s="315"/>
      <c r="AA239" s="316"/>
      <c r="AB239" s="317"/>
      <c r="AC239" s="7"/>
      <c r="AD239" s="348"/>
      <c r="AE239" s="7"/>
      <c r="AF239" s="17">
        <f ca="1">IF(B239="",0,IF(B239=B238,COUNTIF(B$9:B238,B239)+1,1))</f>
        <v>229</v>
      </c>
      <c r="AG239" s="17">
        <f t="shared" ca="1" si="14"/>
        <v>0</v>
      </c>
      <c r="AH239" s="364" t="str">
        <f t="shared" si="15"/>
        <v/>
      </c>
    </row>
    <row r="240" spans="1:34" ht="16.5" customHeight="1">
      <c r="A240" s="334" t="s">
        <v>516</v>
      </c>
      <c r="B240" s="65" t="str">
        <f t="shared" ca="1" si="13"/>
        <v>-1900</v>
      </c>
      <c r="C240" s="65" t="str">
        <f t="shared" ca="1" si="12"/>
        <v>-1900-230</v>
      </c>
      <c r="D240" s="340"/>
      <c r="E240" s="283"/>
      <c r="F240" s="7"/>
      <c r="G240" s="309"/>
      <c r="H240" s="310"/>
      <c r="I240" s="7"/>
      <c r="J240" s="297"/>
      <c r="K240" s="285"/>
      <c r="L240" s="301"/>
      <c r="M240" s="290"/>
      <c r="N240" s="291"/>
      <c r="O240" s="7"/>
      <c r="P240" s="307"/>
      <c r="Q240" s="308" t="str">
        <f ca="1">IF(M$1021=1,"",IF(P240="","",VLOOKUP(P240,Tabelle!$B$5:$F$7,5,FALSE)))</f>
        <v/>
      </c>
      <c r="R240" s="311" t="str">
        <f ca="1">IF(M$1021=1,"",IF(P240="","",VLOOKUP(P240,Tabelle!$B$5:$G$7,6,FALSE)))</f>
        <v/>
      </c>
      <c r="S240" s="7"/>
      <c r="T240" s="312"/>
      <c r="U240" s="7"/>
      <c r="V240" s="313">
        <f ca="1">IF(AND(D240&lt;&gt;"",B240&lt;&gt;B239),(SUMIF(B$9:B$1008,B240,M$9:M$1008)-SUMIF(B$9:B$1008,B240,N$9:N$1008))+(SUMIF('Sezione INPS'!B$9:B$1008,B240,'Sezione INPS'!N$9:N$1008)-SUMIF('Sezione INPS'!B$9:B$1008,B240,'Sezione INPS'!O$9:O$1008))+(SUMIF('Sezione REGIONI'!B$9:B$1008,B240,'Sezione REGIONI'!K$9:K$1008)-SUMIF('Sezione REGIONI'!B$9:B$1008,B240,'Sezione REGIONI'!L$9:L$1008))+(SUMIF('Sezione IMU e trib. locali'!B$9:B$1008,B240,'Sezione IMU e trib. locali'!M$9:M$1008)-SUMIF('Sezione IMU e trib. locali'!B$9:B$1008,B240,'Sezione IMU e trib. locali'!N$9:N$1008))+(SUMIF('Sezione INAIL'!B$9:B$508,B240,'Sezione INAIL'!L$9:L$508)-SUMIF('Sezione INAIL'!B$9:B$508,B240,'Sezione INAIL'!M$9:M$508))+(SUMIF('Sezione Altri Enti Prev.li'!B$9:B$508,B240,'Sezione Altri Enti Prev.li'!P$9:P$508)-SUMIF('Sezione Altri Enti Prev.li'!B$9:B$508,B240,'Sezione Altri Enti Prev.li'!Q$9:Q$508)),0)</f>
        <v>0</v>
      </c>
      <c r="W240" s="81"/>
      <c r="X240" s="292"/>
      <c r="Y240" s="314"/>
      <c r="Z240" s="315"/>
      <c r="AA240" s="316"/>
      <c r="AB240" s="317"/>
      <c r="AC240" s="7"/>
      <c r="AD240" s="348"/>
      <c r="AE240" s="7"/>
      <c r="AF240" s="17">
        <f ca="1">IF(B240="",0,IF(B240=B239,COUNTIF(B$9:B239,B240)+1,1))</f>
        <v>230</v>
      </c>
      <c r="AG240" s="17">
        <f t="shared" ca="1" si="14"/>
        <v>0</v>
      </c>
      <c r="AH240" s="364" t="str">
        <f t="shared" si="15"/>
        <v/>
      </c>
    </row>
    <row r="241" spans="1:34" ht="16.5" customHeight="1">
      <c r="A241" s="334" t="s">
        <v>517</v>
      </c>
      <c r="B241" s="65" t="str">
        <f t="shared" ca="1" si="13"/>
        <v>-1900</v>
      </c>
      <c r="C241" s="65" t="str">
        <f t="shared" ca="1" si="12"/>
        <v>-1900-231</v>
      </c>
      <c r="D241" s="340"/>
      <c r="E241" s="283"/>
      <c r="F241" s="7"/>
      <c r="G241" s="309"/>
      <c r="H241" s="310"/>
      <c r="I241" s="7"/>
      <c r="J241" s="297"/>
      <c r="K241" s="285"/>
      <c r="L241" s="301"/>
      <c r="M241" s="290"/>
      <c r="N241" s="291"/>
      <c r="O241" s="7"/>
      <c r="P241" s="307"/>
      <c r="Q241" s="308" t="str">
        <f ca="1">IF(M$1021=1,"",IF(P241="","",VLOOKUP(P241,Tabelle!$B$5:$F$7,5,FALSE)))</f>
        <v/>
      </c>
      <c r="R241" s="311" t="str">
        <f ca="1">IF(M$1021=1,"",IF(P241="","",VLOOKUP(P241,Tabelle!$B$5:$G$7,6,FALSE)))</f>
        <v/>
      </c>
      <c r="S241" s="7"/>
      <c r="T241" s="312"/>
      <c r="U241" s="7"/>
      <c r="V241" s="313">
        <f ca="1">IF(AND(D241&lt;&gt;"",B241&lt;&gt;B240),(SUMIF(B$9:B$1008,B241,M$9:M$1008)-SUMIF(B$9:B$1008,B241,N$9:N$1008))+(SUMIF('Sezione INPS'!B$9:B$1008,B241,'Sezione INPS'!N$9:N$1008)-SUMIF('Sezione INPS'!B$9:B$1008,B241,'Sezione INPS'!O$9:O$1008))+(SUMIF('Sezione REGIONI'!B$9:B$1008,B241,'Sezione REGIONI'!K$9:K$1008)-SUMIF('Sezione REGIONI'!B$9:B$1008,B241,'Sezione REGIONI'!L$9:L$1008))+(SUMIF('Sezione IMU e trib. locali'!B$9:B$1008,B241,'Sezione IMU e trib. locali'!M$9:M$1008)-SUMIF('Sezione IMU e trib. locali'!B$9:B$1008,B241,'Sezione IMU e trib. locali'!N$9:N$1008))+(SUMIF('Sezione INAIL'!B$9:B$508,B241,'Sezione INAIL'!L$9:L$508)-SUMIF('Sezione INAIL'!B$9:B$508,B241,'Sezione INAIL'!M$9:M$508))+(SUMIF('Sezione Altri Enti Prev.li'!B$9:B$508,B241,'Sezione Altri Enti Prev.li'!P$9:P$508)-SUMIF('Sezione Altri Enti Prev.li'!B$9:B$508,B241,'Sezione Altri Enti Prev.li'!Q$9:Q$508)),0)</f>
        <v>0</v>
      </c>
      <c r="W241" s="81"/>
      <c r="X241" s="292"/>
      <c r="Y241" s="314"/>
      <c r="Z241" s="315"/>
      <c r="AA241" s="316"/>
      <c r="AB241" s="317"/>
      <c r="AC241" s="7"/>
      <c r="AD241" s="348"/>
      <c r="AE241" s="7"/>
      <c r="AF241" s="17">
        <f ca="1">IF(B241="",0,IF(B241=B240,COUNTIF(B$9:B240,B241)+1,1))</f>
        <v>231</v>
      </c>
      <c r="AG241" s="17">
        <f t="shared" ca="1" si="14"/>
        <v>0</v>
      </c>
      <c r="AH241" s="364" t="str">
        <f t="shared" si="15"/>
        <v/>
      </c>
    </row>
    <row r="242" spans="1:34" ht="16.5" customHeight="1">
      <c r="A242" s="334" t="s">
        <v>518</v>
      </c>
      <c r="B242" s="65" t="str">
        <f t="shared" ca="1" si="13"/>
        <v>-1900</v>
      </c>
      <c r="C242" s="65" t="str">
        <f t="shared" ca="1" si="12"/>
        <v>-1900-232</v>
      </c>
      <c r="D242" s="340"/>
      <c r="E242" s="283"/>
      <c r="F242" s="7"/>
      <c r="G242" s="309"/>
      <c r="H242" s="310"/>
      <c r="I242" s="7"/>
      <c r="J242" s="297"/>
      <c r="K242" s="285"/>
      <c r="L242" s="301"/>
      <c r="M242" s="290"/>
      <c r="N242" s="291"/>
      <c r="O242" s="7"/>
      <c r="P242" s="307"/>
      <c r="Q242" s="308" t="str">
        <f ca="1">IF(M$1021=1,"",IF(P242="","",VLOOKUP(P242,Tabelle!$B$5:$F$7,5,FALSE)))</f>
        <v/>
      </c>
      <c r="R242" s="311" t="str">
        <f ca="1">IF(M$1021=1,"",IF(P242="","",VLOOKUP(P242,Tabelle!$B$5:$G$7,6,FALSE)))</f>
        <v/>
      </c>
      <c r="S242" s="7"/>
      <c r="T242" s="312"/>
      <c r="U242" s="7"/>
      <c r="V242" s="313">
        <f ca="1">IF(AND(D242&lt;&gt;"",B242&lt;&gt;B241),(SUMIF(B$9:B$1008,B242,M$9:M$1008)-SUMIF(B$9:B$1008,B242,N$9:N$1008))+(SUMIF('Sezione INPS'!B$9:B$1008,B242,'Sezione INPS'!N$9:N$1008)-SUMIF('Sezione INPS'!B$9:B$1008,B242,'Sezione INPS'!O$9:O$1008))+(SUMIF('Sezione REGIONI'!B$9:B$1008,B242,'Sezione REGIONI'!K$9:K$1008)-SUMIF('Sezione REGIONI'!B$9:B$1008,B242,'Sezione REGIONI'!L$9:L$1008))+(SUMIF('Sezione IMU e trib. locali'!B$9:B$1008,B242,'Sezione IMU e trib. locali'!M$9:M$1008)-SUMIF('Sezione IMU e trib. locali'!B$9:B$1008,B242,'Sezione IMU e trib. locali'!N$9:N$1008))+(SUMIF('Sezione INAIL'!B$9:B$508,B242,'Sezione INAIL'!L$9:L$508)-SUMIF('Sezione INAIL'!B$9:B$508,B242,'Sezione INAIL'!M$9:M$508))+(SUMIF('Sezione Altri Enti Prev.li'!B$9:B$508,B242,'Sezione Altri Enti Prev.li'!P$9:P$508)-SUMIF('Sezione Altri Enti Prev.li'!B$9:B$508,B242,'Sezione Altri Enti Prev.li'!Q$9:Q$508)),0)</f>
        <v>0</v>
      </c>
      <c r="W242" s="81"/>
      <c r="X242" s="292"/>
      <c r="Y242" s="314"/>
      <c r="Z242" s="315"/>
      <c r="AA242" s="316"/>
      <c r="AB242" s="317"/>
      <c r="AC242" s="7"/>
      <c r="AD242" s="348"/>
      <c r="AE242" s="7"/>
      <c r="AF242" s="17">
        <f ca="1">IF(B242="",0,IF(B242=B241,COUNTIF(B$9:B241,B242)+1,1))</f>
        <v>232</v>
      </c>
      <c r="AG242" s="17">
        <f t="shared" ca="1" si="14"/>
        <v>0</v>
      </c>
      <c r="AH242" s="364" t="str">
        <f t="shared" si="15"/>
        <v/>
      </c>
    </row>
    <row r="243" spans="1:34" ht="16.5" customHeight="1">
      <c r="A243" s="334" t="s">
        <v>519</v>
      </c>
      <c r="B243" s="65" t="str">
        <f t="shared" ca="1" si="13"/>
        <v>-1900</v>
      </c>
      <c r="C243" s="65" t="str">
        <f t="shared" ca="1" si="12"/>
        <v>-1900-233</v>
      </c>
      <c r="D243" s="340"/>
      <c r="E243" s="283"/>
      <c r="F243" s="7"/>
      <c r="G243" s="309"/>
      <c r="H243" s="310"/>
      <c r="I243" s="7"/>
      <c r="J243" s="297"/>
      <c r="K243" s="285"/>
      <c r="L243" s="301"/>
      <c r="M243" s="290"/>
      <c r="N243" s="291"/>
      <c r="O243" s="7"/>
      <c r="P243" s="307"/>
      <c r="Q243" s="308" t="str">
        <f ca="1">IF(M$1021=1,"",IF(P243="","",VLOOKUP(P243,Tabelle!$B$5:$F$7,5,FALSE)))</f>
        <v/>
      </c>
      <c r="R243" s="311" t="str">
        <f ca="1">IF(M$1021=1,"",IF(P243="","",VLOOKUP(P243,Tabelle!$B$5:$G$7,6,FALSE)))</f>
        <v/>
      </c>
      <c r="S243" s="7"/>
      <c r="T243" s="312"/>
      <c r="U243" s="7"/>
      <c r="V243" s="313">
        <f ca="1">IF(AND(D243&lt;&gt;"",B243&lt;&gt;B242),(SUMIF(B$9:B$1008,B243,M$9:M$1008)-SUMIF(B$9:B$1008,B243,N$9:N$1008))+(SUMIF('Sezione INPS'!B$9:B$1008,B243,'Sezione INPS'!N$9:N$1008)-SUMIF('Sezione INPS'!B$9:B$1008,B243,'Sezione INPS'!O$9:O$1008))+(SUMIF('Sezione REGIONI'!B$9:B$1008,B243,'Sezione REGIONI'!K$9:K$1008)-SUMIF('Sezione REGIONI'!B$9:B$1008,B243,'Sezione REGIONI'!L$9:L$1008))+(SUMIF('Sezione IMU e trib. locali'!B$9:B$1008,B243,'Sezione IMU e trib. locali'!M$9:M$1008)-SUMIF('Sezione IMU e trib. locali'!B$9:B$1008,B243,'Sezione IMU e trib. locali'!N$9:N$1008))+(SUMIF('Sezione INAIL'!B$9:B$508,B243,'Sezione INAIL'!L$9:L$508)-SUMIF('Sezione INAIL'!B$9:B$508,B243,'Sezione INAIL'!M$9:M$508))+(SUMIF('Sezione Altri Enti Prev.li'!B$9:B$508,B243,'Sezione Altri Enti Prev.li'!P$9:P$508)-SUMIF('Sezione Altri Enti Prev.li'!B$9:B$508,B243,'Sezione Altri Enti Prev.li'!Q$9:Q$508)),0)</f>
        <v>0</v>
      </c>
      <c r="W243" s="81"/>
      <c r="X243" s="292"/>
      <c r="Y243" s="314"/>
      <c r="Z243" s="315"/>
      <c r="AA243" s="316"/>
      <c r="AB243" s="317"/>
      <c r="AC243" s="7"/>
      <c r="AD243" s="348"/>
      <c r="AE243" s="7"/>
      <c r="AF243" s="17">
        <f ca="1">IF(B243="",0,IF(B243=B242,COUNTIF(B$9:B242,B243)+1,1))</f>
        <v>233</v>
      </c>
      <c r="AG243" s="17">
        <f t="shared" ca="1" si="14"/>
        <v>0</v>
      </c>
      <c r="AH243" s="364" t="str">
        <f t="shared" si="15"/>
        <v/>
      </c>
    </row>
    <row r="244" spans="1:34" ht="16.5" customHeight="1">
      <c r="A244" s="334" t="s">
        <v>520</v>
      </c>
      <c r="B244" s="65" t="str">
        <f t="shared" ca="1" si="13"/>
        <v>-1900</v>
      </c>
      <c r="C244" s="65" t="str">
        <f t="shared" ca="1" si="12"/>
        <v>-1900-234</v>
      </c>
      <c r="D244" s="340"/>
      <c r="E244" s="283"/>
      <c r="F244" s="7"/>
      <c r="G244" s="309"/>
      <c r="H244" s="310"/>
      <c r="I244" s="7"/>
      <c r="J244" s="297"/>
      <c r="K244" s="285"/>
      <c r="L244" s="301"/>
      <c r="M244" s="290"/>
      <c r="N244" s="291"/>
      <c r="O244" s="7"/>
      <c r="P244" s="307"/>
      <c r="Q244" s="308" t="str">
        <f ca="1">IF(M$1021=1,"",IF(P244="","",VLOOKUP(P244,Tabelle!$B$5:$F$7,5,FALSE)))</f>
        <v/>
      </c>
      <c r="R244" s="311" t="str">
        <f ca="1">IF(M$1021=1,"",IF(P244="","",VLOOKUP(P244,Tabelle!$B$5:$G$7,6,FALSE)))</f>
        <v/>
      </c>
      <c r="S244" s="7"/>
      <c r="T244" s="312"/>
      <c r="U244" s="7"/>
      <c r="V244" s="313">
        <f ca="1">IF(AND(D244&lt;&gt;"",B244&lt;&gt;B243),(SUMIF(B$9:B$1008,B244,M$9:M$1008)-SUMIF(B$9:B$1008,B244,N$9:N$1008))+(SUMIF('Sezione INPS'!B$9:B$1008,B244,'Sezione INPS'!N$9:N$1008)-SUMIF('Sezione INPS'!B$9:B$1008,B244,'Sezione INPS'!O$9:O$1008))+(SUMIF('Sezione REGIONI'!B$9:B$1008,B244,'Sezione REGIONI'!K$9:K$1008)-SUMIF('Sezione REGIONI'!B$9:B$1008,B244,'Sezione REGIONI'!L$9:L$1008))+(SUMIF('Sezione IMU e trib. locali'!B$9:B$1008,B244,'Sezione IMU e trib. locali'!M$9:M$1008)-SUMIF('Sezione IMU e trib. locali'!B$9:B$1008,B244,'Sezione IMU e trib. locali'!N$9:N$1008))+(SUMIF('Sezione INAIL'!B$9:B$508,B244,'Sezione INAIL'!L$9:L$508)-SUMIF('Sezione INAIL'!B$9:B$508,B244,'Sezione INAIL'!M$9:M$508))+(SUMIF('Sezione Altri Enti Prev.li'!B$9:B$508,B244,'Sezione Altri Enti Prev.li'!P$9:P$508)-SUMIF('Sezione Altri Enti Prev.li'!B$9:B$508,B244,'Sezione Altri Enti Prev.li'!Q$9:Q$508)),0)</f>
        <v>0</v>
      </c>
      <c r="W244" s="81"/>
      <c r="X244" s="292"/>
      <c r="Y244" s="314"/>
      <c r="Z244" s="315"/>
      <c r="AA244" s="316"/>
      <c r="AB244" s="317"/>
      <c r="AC244" s="7"/>
      <c r="AD244" s="348"/>
      <c r="AE244" s="7"/>
      <c r="AF244" s="17">
        <f ca="1">IF(B244="",0,IF(B244=B243,COUNTIF(B$9:B243,B244)+1,1))</f>
        <v>234</v>
      </c>
      <c r="AG244" s="17">
        <f t="shared" ca="1" si="14"/>
        <v>0</v>
      </c>
      <c r="AH244" s="364" t="str">
        <f t="shared" si="15"/>
        <v/>
      </c>
    </row>
    <row r="245" spans="1:34" ht="16.5" customHeight="1">
      <c r="A245" s="334" t="s">
        <v>521</v>
      </c>
      <c r="B245" s="65" t="str">
        <f t="shared" ca="1" si="13"/>
        <v>-1900</v>
      </c>
      <c r="C245" s="65" t="str">
        <f t="shared" ca="1" si="12"/>
        <v>-1900-235</v>
      </c>
      <c r="D245" s="340"/>
      <c r="E245" s="283"/>
      <c r="F245" s="7"/>
      <c r="G245" s="309"/>
      <c r="H245" s="310"/>
      <c r="I245" s="7"/>
      <c r="J245" s="297"/>
      <c r="K245" s="285"/>
      <c r="L245" s="301"/>
      <c r="M245" s="290"/>
      <c r="N245" s="291"/>
      <c r="O245" s="7"/>
      <c r="P245" s="307"/>
      <c r="Q245" s="308" t="str">
        <f ca="1">IF(M$1021=1,"",IF(P245="","",VLOOKUP(P245,Tabelle!$B$5:$F$7,5,FALSE)))</f>
        <v/>
      </c>
      <c r="R245" s="311" t="str">
        <f ca="1">IF(M$1021=1,"",IF(P245="","",VLOOKUP(P245,Tabelle!$B$5:$G$7,6,FALSE)))</f>
        <v/>
      </c>
      <c r="S245" s="7"/>
      <c r="T245" s="312"/>
      <c r="U245" s="7"/>
      <c r="V245" s="313">
        <f ca="1">IF(AND(D245&lt;&gt;"",B245&lt;&gt;B244),(SUMIF(B$9:B$1008,B245,M$9:M$1008)-SUMIF(B$9:B$1008,B245,N$9:N$1008))+(SUMIF('Sezione INPS'!B$9:B$1008,B245,'Sezione INPS'!N$9:N$1008)-SUMIF('Sezione INPS'!B$9:B$1008,B245,'Sezione INPS'!O$9:O$1008))+(SUMIF('Sezione REGIONI'!B$9:B$1008,B245,'Sezione REGIONI'!K$9:K$1008)-SUMIF('Sezione REGIONI'!B$9:B$1008,B245,'Sezione REGIONI'!L$9:L$1008))+(SUMIF('Sezione IMU e trib. locali'!B$9:B$1008,B245,'Sezione IMU e trib. locali'!M$9:M$1008)-SUMIF('Sezione IMU e trib. locali'!B$9:B$1008,B245,'Sezione IMU e trib. locali'!N$9:N$1008))+(SUMIF('Sezione INAIL'!B$9:B$508,B245,'Sezione INAIL'!L$9:L$508)-SUMIF('Sezione INAIL'!B$9:B$508,B245,'Sezione INAIL'!M$9:M$508))+(SUMIF('Sezione Altri Enti Prev.li'!B$9:B$508,B245,'Sezione Altri Enti Prev.li'!P$9:P$508)-SUMIF('Sezione Altri Enti Prev.li'!B$9:B$508,B245,'Sezione Altri Enti Prev.li'!Q$9:Q$508)),0)</f>
        <v>0</v>
      </c>
      <c r="W245" s="81"/>
      <c r="X245" s="292"/>
      <c r="Y245" s="314"/>
      <c r="Z245" s="315"/>
      <c r="AA245" s="316"/>
      <c r="AB245" s="317"/>
      <c r="AC245" s="7"/>
      <c r="AD245" s="348"/>
      <c r="AE245" s="7"/>
      <c r="AF245" s="17">
        <f ca="1">IF(B245="",0,IF(B245=B244,COUNTIF(B$9:B244,B245)+1,1))</f>
        <v>235</v>
      </c>
      <c r="AG245" s="17">
        <f t="shared" ca="1" si="14"/>
        <v>0</v>
      </c>
      <c r="AH245" s="364" t="str">
        <f t="shared" si="15"/>
        <v/>
      </c>
    </row>
    <row r="246" spans="1:34" ht="16.5" customHeight="1">
      <c r="A246" s="334" t="s">
        <v>522</v>
      </c>
      <c r="B246" s="65" t="str">
        <f t="shared" ca="1" si="13"/>
        <v>-1900</v>
      </c>
      <c r="C246" s="65" t="str">
        <f t="shared" ca="1" si="12"/>
        <v>-1900-236</v>
      </c>
      <c r="D246" s="340"/>
      <c r="E246" s="283"/>
      <c r="F246" s="7"/>
      <c r="G246" s="309"/>
      <c r="H246" s="310"/>
      <c r="I246" s="7"/>
      <c r="J246" s="297"/>
      <c r="K246" s="285"/>
      <c r="L246" s="301"/>
      <c r="M246" s="290"/>
      <c r="N246" s="291"/>
      <c r="O246" s="7"/>
      <c r="P246" s="307"/>
      <c r="Q246" s="308" t="str">
        <f ca="1">IF(M$1021=1,"",IF(P246="","",VLOOKUP(P246,Tabelle!$B$5:$F$7,5,FALSE)))</f>
        <v/>
      </c>
      <c r="R246" s="311" t="str">
        <f ca="1">IF(M$1021=1,"",IF(P246="","",VLOOKUP(P246,Tabelle!$B$5:$G$7,6,FALSE)))</f>
        <v/>
      </c>
      <c r="S246" s="7"/>
      <c r="T246" s="312"/>
      <c r="U246" s="7"/>
      <c r="V246" s="313">
        <f ca="1">IF(AND(D246&lt;&gt;"",B246&lt;&gt;B245),(SUMIF(B$9:B$1008,B246,M$9:M$1008)-SUMIF(B$9:B$1008,B246,N$9:N$1008))+(SUMIF('Sezione INPS'!B$9:B$1008,B246,'Sezione INPS'!N$9:N$1008)-SUMIF('Sezione INPS'!B$9:B$1008,B246,'Sezione INPS'!O$9:O$1008))+(SUMIF('Sezione REGIONI'!B$9:B$1008,B246,'Sezione REGIONI'!K$9:K$1008)-SUMIF('Sezione REGIONI'!B$9:B$1008,B246,'Sezione REGIONI'!L$9:L$1008))+(SUMIF('Sezione IMU e trib. locali'!B$9:B$1008,B246,'Sezione IMU e trib. locali'!M$9:M$1008)-SUMIF('Sezione IMU e trib. locali'!B$9:B$1008,B246,'Sezione IMU e trib. locali'!N$9:N$1008))+(SUMIF('Sezione INAIL'!B$9:B$508,B246,'Sezione INAIL'!L$9:L$508)-SUMIF('Sezione INAIL'!B$9:B$508,B246,'Sezione INAIL'!M$9:M$508))+(SUMIF('Sezione Altri Enti Prev.li'!B$9:B$508,B246,'Sezione Altri Enti Prev.li'!P$9:P$508)-SUMIF('Sezione Altri Enti Prev.li'!B$9:B$508,B246,'Sezione Altri Enti Prev.li'!Q$9:Q$508)),0)</f>
        <v>0</v>
      </c>
      <c r="W246" s="81"/>
      <c r="X246" s="292"/>
      <c r="Y246" s="314"/>
      <c r="Z246" s="315"/>
      <c r="AA246" s="316"/>
      <c r="AB246" s="317"/>
      <c r="AC246" s="7"/>
      <c r="AD246" s="348"/>
      <c r="AE246" s="7"/>
      <c r="AF246" s="17">
        <f ca="1">IF(B246="",0,IF(B246=B245,COUNTIF(B$9:B245,B246)+1,1))</f>
        <v>236</v>
      </c>
      <c r="AG246" s="17">
        <f t="shared" ca="1" si="14"/>
        <v>0</v>
      </c>
      <c r="AH246" s="364" t="str">
        <f t="shared" si="15"/>
        <v/>
      </c>
    </row>
    <row r="247" spans="1:34" ht="16.5" customHeight="1">
      <c r="A247" s="334" t="s">
        <v>523</v>
      </c>
      <c r="B247" s="65" t="str">
        <f t="shared" ca="1" si="13"/>
        <v>-1900</v>
      </c>
      <c r="C247" s="65" t="str">
        <f t="shared" ca="1" si="12"/>
        <v>-1900-237</v>
      </c>
      <c r="D247" s="340"/>
      <c r="E247" s="283"/>
      <c r="F247" s="7"/>
      <c r="G247" s="309"/>
      <c r="H247" s="310"/>
      <c r="I247" s="7"/>
      <c r="J247" s="297"/>
      <c r="K247" s="285"/>
      <c r="L247" s="301"/>
      <c r="M247" s="290"/>
      <c r="N247" s="291"/>
      <c r="O247" s="7"/>
      <c r="P247" s="307"/>
      <c r="Q247" s="308" t="str">
        <f ca="1">IF(M$1021=1,"",IF(P247="","",VLOOKUP(P247,Tabelle!$B$5:$F$7,5,FALSE)))</f>
        <v/>
      </c>
      <c r="R247" s="311" t="str">
        <f ca="1">IF(M$1021=1,"",IF(P247="","",VLOOKUP(P247,Tabelle!$B$5:$G$7,6,FALSE)))</f>
        <v/>
      </c>
      <c r="S247" s="7"/>
      <c r="T247" s="312"/>
      <c r="U247" s="7"/>
      <c r="V247" s="313">
        <f ca="1">IF(AND(D247&lt;&gt;"",B247&lt;&gt;B246),(SUMIF(B$9:B$1008,B247,M$9:M$1008)-SUMIF(B$9:B$1008,B247,N$9:N$1008))+(SUMIF('Sezione INPS'!B$9:B$1008,B247,'Sezione INPS'!N$9:N$1008)-SUMIF('Sezione INPS'!B$9:B$1008,B247,'Sezione INPS'!O$9:O$1008))+(SUMIF('Sezione REGIONI'!B$9:B$1008,B247,'Sezione REGIONI'!K$9:K$1008)-SUMIF('Sezione REGIONI'!B$9:B$1008,B247,'Sezione REGIONI'!L$9:L$1008))+(SUMIF('Sezione IMU e trib. locali'!B$9:B$1008,B247,'Sezione IMU e trib. locali'!M$9:M$1008)-SUMIF('Sezione IMU e trib. locali'!B$9:B$1008,B247,'Sezione IMU e trib. locali'!N$9:N$1008))+(SUMIF('Sezione INAIL'!B$9:B$508,B247,'Sezione INAIL'!L$9:L$508)-SUMIF('Sezione INAIL'!B$9:B$508,B247,'Sezione INAIL'!M$9:M$508))+(SUMIF('Sezione Altri Enti Prev.li'!B$9:B$508,B247,'Sezione Altri Enti Prev.li'!P$9:P$508)-SUMIF('Sezione Altri Enti Prev.li'!B$9:B$508,B247,'Sezione Altri Enti Prev.li'!Q$9:Q$508)),0)</f>
        <v>0</v>
      </c>
      <c r="W247" s="81"/>
      <c r="X247" s="292"/>
      <c r="Y247" s="314"/>
      <c r="Z247" s="315"/>
      <c r="AA247" s="316"/>
      <c r="AB247" s="317"/>
      <c r="AC247" s="7"/>
      <c r="AD247" s="348"/>
      <c r="AE247" s="7"/>
      <c r="AF247" s="17">
        <f ca="1">IF(B247="",0,IF(B247=B246,COUNTIF(B$9:B246,B247)+1,1))</f>
        <v>237</v>
      </c>
      <c r="AG247" s="17">
        <f t="shared" ca="1" si="14"/>
        <v>0</v>
      </c>
      <c r="AH247" s="364" t="str">
        <f t="shared" si="15"/>
        <v/>
      </c>
    </row>
    <row r="248" spans="1:34" ht="16.5" customHeight="1">
      <c r="A248" s="334" t="s">
        <v>524</v>
      </c>
      <c r="B248" s="65" t="str">
        <f t="shared" ca="1" si="13"/>
        <v>-1900</v>
      </c>
      <c r="C248" s="65" t="str">
        <f t="shared" ca="1" si="12"/>
        <v>-1900-238</v>
      </c>
      <c r="D248" s="340"/>
      <c r="E248" s="283"/>
      <c r="F248" s="7"/>
      <c r="G248" s="309"/>
      <c r="H248" s="310"/>
      <c r="I248" s="7"/>
      <c r="J248" s="297"/>
      <c r="K248" s="285"/>
      <c r="L248" s="301"/>
      <c r="M248" s="290"/>
      <c r="N248" s="291"/>
      <c r="O248" s="7"/>
      <c r="P248" s="307"/>
      <c r="Q248" s="308" t="str">
        <f ca="1">IF(M$1021=1,"",IF(P248="","",VLOOKUP(P248,Tabelle!$B$5:$F$7,5,FALSE)))</f>
        <v/>
      </c>
      <c r="R248" s="311" t="str">
        <f ca="1">IF(M$1021=1,"",IF(P248="","",VLOOKUP(P248,Tabelle!$B$5:$G$7,6,FALSE)))</f>
        <v/>
      </c>
      <c r="S248" s="7"/>
      <c r="T248" s="312"/>
      <c r="U248" s="7"/>
      <c r="V248" s="313">
        <f ca="1">IF(AND(D248&lt;&gt;"",B248&lt;&gt;B247),(SUMIF(B$9:B$1008,B248,M$9:M$1008)-SUMIF(B$9:B$1008,B248,N$9:N$1008))+(SUMIF('Sezione INPS'!B$9:B$1008,B248,'Sezione INPS'!N$9:N$1008)-SUMIF('Sezione INPS'!B$9:B$1008,B248,'Sezione INPS'!O$9:O$1008))+(SUMIF('Sezione REGIONI'!B$9:B$1008,B248,'Sezione REGIONI'!K$9:K$1008)-SUMIF('Sezione REGIONI'!B$9:B$1008,B248,'Sezione REGIONI'!L$9:L$1008))+(SUMIF('Sezione IMU e trib. locali'!B$9:B$1008,B248,'Sezione IMU e trib. locali'!M$9:M$1008)-SUMIF('Sezione IMU e trib. locali'!B$9:B$1008,B248,'Sezione IMU e trib. locali'!N$9:N$1008))+(SUMIF('Sezione INAIL'!B$9:B$508,B248,'Sezione INAIL'!L$9:L$508)-SUMIF('Sezione INAIL'!B$9:B$508,B248,'Sezione INAIL'!M$9:M$508))+(SUMIF('Sezione Altri Enti Prev.li'!B$9:B$508,B248,'Sezione Altri Enti Prev.li'!P$9:P$508)-SUMIF('Sezione Altri Enti Prev.li'!B$9:B$508,B248,'Sezione Altri Enti Prev.li'!Q$9:Q$508)),0)</f>
        <v>0</v>
      </c>
      <c r="W248" s="81"/>
      <c r="X248" s="292"/>
      <c r="Y248" s="314"/>
      <c r="Z248" s="315"/>
      <c r="AA248" s="316"/>
      <c r="AB248" s="317"/>
      <c r="AC248" s="7"/>
      <c r="AD248" s="348"/>
      <c r="AE248" s="7"/>
      <c r="AF248" s="17">
        <f ca="1">IF(B248="",0,IF(B248=B247,COUNTIF(B$9:B247,B248)+1,1))</f>
        <v>238</v>
      </c>
      <c r="AG248" s="17">
        <f t="shared" ca="1" si="14"/>
        <v>0</v>
      </c>
      <c r="AH248" s="364" t="str">
        <f t="shared" si="15"/>
        <v/>
      </c>
    </row>
    <row r="249" spans="1:34" ht="16.5" customHeight="1">
      <c r="A249" s="334" t="s">
        <v>525</v>
      </c>
      <c r="B249" s="65" t="str">
        <f t="shared" ca="1" si="13"/>
        <v>-1900</v>
      </c>
      <c r="C249" s="65" t="str">
        <f t="shared" ca="1" si="12"/>
        <v>-1900-239</v>
      </c>
      <c r="D249" s="340"/>
      <c r="E249" s="283"/>
      <c r="F249" s="7"/>
      <c r="G249" s="309"/>
      <c r="H249" s="310"/>
      <c r="I249" s="7"/>
      <c r="J249" s="297"/>
      <c r="K249" s="285"/>
      <c r="L249" s="301"/>
      <c r="M249" s="290"/>
      <c r="N249" s="291"/>
      <c r="O249" s="7"/>
      <c r="P249" s="307"/>
      <c r="Q249" s="308" t="str">
        <f ca="1">IF(M$1021=1,"",IF(P249="","",VLOOKUP(P249,Tabelle!$B$5:$F$7,5,FALSE)))</f>
        <v/>
      </c>
      <c r="R249" s="311" t="str">
        <f ca="1">IF(M$1021=1,"",IF(P249="","",VLOOKUP(P249,Tabelle!$B$5:$G$7,6,FALSE)))</f>
        <v/>
      </c>
      <c r="S249" s="7"/>
      <c r="T249" s="312"/>
      <c r="U249" s="7"/>
      <c r="V249" s="313">
        <f ca="1">IF(AND(D249&lt;&gt;"",B249&lt;&gt;B248),(SUMIF(B$9:B$1008,B249,M$9:M$1008)-SUMIF(B$9:B$1008,B249,N$9:N$1008))+(SUMIF('Sezione INPS'!B$9:B$1008,B249,'Sezione INPS'!N$9:N$1008)-SUMIF('Sezione INPS'!B$9:B$1008,B249,'Sezione INPS'!O$9:O$1008))+(SUMIF('Sezione REGIONI'!B$9:B$1008,B249,'Sezione REGIONI'!K$9:K$1008)-SUMIF('Sezione REGIONI'!B$9:B$1008,B249,'Sezione REGIONI'!L$9:L$1008))+(SUMIF('Sezione IMU e trib. locali'!B$9:B$1008,B249,'Sezione IMU e trib. locali'!M$9:M$1008)-SUMIF('Sezione IMU e trib. locali'!B$9:B$1008,B249,'Sezione IMU e trib. locali'!N$9:N$1008))+(SUMIF('Sezione INAIL'!B$9:B$508,B249,'Sezione INAIL'!L$9:L$508)-SUMIF('Sezione INAIL'!B$9:B$508,B249,'Sezione INAIL'!M$9:M$508))+(SUMIF('Sezione Altri Enti Prev.li'!B$9:B$508,B249,'Sezione Altri Enti Prev.li'!P$9:P$508)-SUMIF('Sezione Altri Enti Prev.li'!B$9:B$508,B249,'Sezione Altri Enti Prev.li'!Q$9:Q$508)),0)</f>
        <v>0</v>
      </c>
      <c r="W249" s="81"/>
      <c r="X249" s="292"/>
      <c r="Y249" s="314"/>
      <c r="Z249" s="315"/>
      <c r="AA249" s="316"/>
      <c r="AB249" s="317"/>
      <c r="AC249" s="7"/>
      <c r="AD249" s="348"/>
      <c r="AE249" s="7"/>
      <c r="AF249" s="17">
        <f ca="1">IF(B249="",0,IF(B249=B248,COUNTIF(B$9:B248,B249)+1,1))</f>
        <v>239</v>
      </c>
      <c r="AG249" s="17">
        <f t="shared" ca="1" si="14"/>
        <v>0</v>
      </c>
      <c r="AH249" s="364" t="str">
        <f t="shared" si="15"/>
        <v/>
      </c>
    </row>
    <row r="250" spans="1:34" ht="16.5" customHeight="1">
      <c r="A250" s="334" t="s">
        <v>526</v>
      </c>
      <c r="B250" s="65" t="str">
        <f t="shared" ca="1" si="13"/>
        <v>-1900</v>
      </c>
      <c r="C250" s="65" t="str">
        <f t="shared" ca="1" si="12"/>
        <v>-1900-240</v>
      </c>
      <c r="D250" s="340"/>
      <c r="E250" s="283"/>
      <c r="F250" s="7"/>
      <c r="G250" s="309"/>
      <c r="H250" s="310"/>
      <c r="I250" s="7"/>
      <c r="J250" s="297"/>
      <c r="K250" s="285"/>
      <c r="L250" s="301"/>
      <c r="M250" s="290"/>
      <c r="N250" s="291"/>
      <c r="O250" s="7"/>
      <c r="P250" s="307"/>
      <c r="Q250" s="308" t="str">
        <f ca="1">IF(M$1021=1,"",IF(P250="","",VLOOKUP(P250,Tabelle!$B$5:$F$7,5,FALSE)))</f>
        <v/>
      </c>
      <c r="R250" s="311" t="str">
        <f ca="1">IF(M$1021=1,"",IF(P250="","",VLOOKUP(P250,Tabelle!$B$5:$G$7,6,FALSE)))</f>
        <v/>
      </c>
      <c r="S250" s="7"/>
      <c r="T250" s="312"/>
      <c r="U250" s="7"/>
      <c r="V250" s="313">
        <f ca="1">IF(AND(D250&lt;&gt;"",B250&lt;&gt;B249),(SUMIF(B$9:B$1008,B250,M$9:M$1008)-SUMIF(B$9:B$1008,B250,N$9:N$1008))+(SUMIF('Sezione INPS'!B$9:B$1008,B250,'Sezione INPS'!N$9:N$1008)-SUMIF('Sezione INPS'!B$9:B$1008,B250,'Sezione INPS'!O$9:O$1008))+(SUMIF('Sezione REGIONI'!B$9:B$1008,B250,'Sezione REGIONI'!K$9:K$1008)-SUMIF('Sezione REGIONI'!B$9:B$1008,B250,'Sezione REGIONI'!L$9:L$1008))+(SUMIF('Sezione IMU e trib. locali'!B$9:B$1008,B250,'Sezione IMU e trib. locali'!M$9:M$1008)-SUMIF('Sezione IMU e trib. locali'!B$9:B$1008,B250,'Sezione IMU e trib. locali'!N$9:N$1008))+(SUMIF('Sezione INAIL'!B$9:B$508,B250,'Sezione INAIL'!L$9:L$508)-SUMIF('Sezione INAIL'!B$9:B$508,B250,'Sezione INAIL'!M$9:M$508))+(SUMIF('Sezione Altri Enti Prev.li'!B$9:B$508,B250,'Sezione Altri Enti Prev.li'!P$9:P$508)-SUMIF('Sezione Altri Enti Prev.li'!B$9:B$508,B250,'Sezione Altri Enti Prev.li'!Q$9:Q$508)),0)</f>
        <v>0</v>
      </c>
      <c r="W250" s="81"/>
      <c r="X250" s="292"/>
      <c r="Y250" s="314"/>
      <c r="Z250" s="315"/>
      <c r="AA250" s="316"/>
      <c r="AB250" s="317"/>
      <c r="AC250" s="7"/>
      <c r="AD250" s="348"/>
      <c r="AE250" s="7"/>
      <c r="AF250" s="17">
        <f ca="1">IF(B250="",0,IF(B250=B249,COUNTIF(B$9:B249,B250)+1,1))</f>
        <v>240</v>
      </c>
      <c r="AG250" s="17">
        <f t="shared" ca="1" si="14"/>
        <v>0</v>
      </c>
      <c r="AH250" s="364" t="str">
        <f t="shared" si="15"/>
        <v/>
      </c>
    </row>
    <row r="251" spans="1:34" ht="16.5" customHeight="1">
      <c r="A251" s="334" t="s">
        <v>527</v>
      </c>
      <c r="B251" s="65" t="str">
        <f t="shared" ca="1" si="13"/>
        <v>-1900</v>
      </c>
      <c r="C251" s="65" t="str">
        <f t="shared" ca="1" si="12"/>
        <v>-1900-241</v>
      </c>
      <c r="D251" s="340"/>
      <c r="E251" s="283"/>
      <c r="F251" s="7"/>
      <c r="G251" s="309"/>
      <c r="H251" s="310"/>
      <c r="I251" s="7"/>
      <c r="J251" s="297"/>
      <c r="K251" s="285"/>
      <c r="L251" s="301"/>
      <c r="M251" s="290"/>
      <c r="N251" s="291"/>
      <c r="O251" s="7"/>
      <c r="P251" s="307"/>
      <c r="Q251" s="308" t="str">
        <f ca="1">IF(M$1021=1,"",IF(P251="","",VLOOKUP(P251,Tabelle!$B$5:$F$7,5,FALSE)))</f>
        <v/>
      </c>
      <c r="R251" s="311" t="str">
        <f ca="1">IF(M$1021=1,"",IF(P251="","",VLOOKUP(P251,Tabelle!$B$5:$G$7,6,FALSE)))</f>
        <v/>
      </c>
      <c r="S251" s="7"/>
      <c r="T251" s="312"/>
      <c r="U251" s="7"/>
      <c r="V251" s="313">
        <f ca="1">IF(AND(D251&lt;&gt;"",B251&lt;&gt;B250),(SUMIF(B$9:B$1008,B251,M$9:M$1008)-SUMIF(B$9:B$1008,B251,N$9:N$1008))+(SUMIF('Sezione INPS'!B$9:B$1008,B251,'Sezione INPS'!N$9:N$1008)-SUMIF('Sezione INPS'!B$9:B$1008,B251,'Sezione INPS'!O$9:O$1008))+(SUMIF('Sezione REGIONI'!B$9:B$1008,B251,'Sezione REGIONI'!K$9:K$1008)-SUMIF('Sezione REGIONI'!B$9:B$1008,B251,'Sezione REGIONI'!L$9:L$1008))+(SUMIF('Sezione IMU e trib. locali'!B$9:B$1008,B251,'Sezione IMU e trib. locali'!M$9:M$1008)-SUMIF('Sezione IMU e trib. locali'!B$9:B$1008,B251,'Sezione IMU e trib. locali'!N$9:N$1008))+(SUMIF('Sezione INAIL'!B$9:B$508,B251,'Sezione INAIL'!L$9:L$508)-SUMIF('Sezione INAIL'!B$9:B$508,B251,'Sezione INAIL'!M$9:M$508))+(SUMIF('Sezione Altri Enti Prev.li'!B$9:B$508,B251,'Sezione Altri Enti Prev.li'!P$9:P$508)-SUMIF('Sezione Altri Enti Prev.li'!B$9:B$508,B251,'Sezione Altri Enti Prev.li'!Q$9:Q$508)),0)</f>
        <v>0</v>
      </c>
      <c r="W251" s="81"/>
      <c r="X251" s="292"/>
      <c r="Y251" s="314"/>
      <c r="Z251" s="315"/>
      <c r="AA251" s="316"/>
      <c r="AB251" s="317"/>
      <c r="AC251" s="7"/>
      <c r="AD251" s="348"/>
      <c r="AE251" s="7"/>
      <c r="AF251" s="17">
        <f ca="1">IF(B251="",0,IF(B251=B250,COUNTIF(B$9:B250,B251)+1,1))</f>
        <v>241</v>
      </c>
      <c r="AG251" s="17">
        <f t="shared" ca="1" si="14"/>
        <v>0</v>
      </c>
      <c r="AH251" s="364" t="str">
        <f t="shared" si="15"/>
        <v/>
      </c>
    </row>
    <row r="252" spans="1:34" ht="16.5" customHeight="1">
      <c r="A252" s="334" t="s">
        <v>528</v>
      </c>
      <c r="B252" s="65" t="str">
        <f t="shared" ca="1" si="13"/>
        <v>-1900</v>
      </c>
      <c r="C252" s="65" t="str">
        <f t="shared" ca="1" si="12"/>
        <v>-1900-242</v>
      </c>
      <c r="D252" s="340"/>
      <c r="E252" s="283"/>
      <c r="F252" s="7"/>
      <c r="G252" s="309"/>
      <c r="H252" s="310"/>
      <c r="I252" s="7"/>
      <c r="J252" s="297"/>
      <c r="K252" s="285"/>
      <c r="L252" s="301"/>
      <c r="M252" s="290"/>
      <c r="N252" s="291"/>
      <c r="O252" s="7"/>
      <c r="P252" s="307"/>
      <c r="Q252" s="308" t="str">
        <f ca="1">IF(M$1021=1,"",IF(P252="","",VLOOKUP(P252,Tabelle!$B$5:$F$7,5,FALSE)))</f>
        <v/>
      </c>
      <c r="R252" s="311" t="str">
        <f ca="1">IF(M$1021=1,"",IF(P252="","",VLOOKUP(P252,Tabelle!$B$5:$G$7,6,FALSE)))</f>
        <v/>
      </c>
      <c r="S252" s="7"/>
      <c r="T252" s="312"/>
      <c r="U252" s="7"/>
      <c r="V252" s="313">
        <f ca="1">IF(AND(D252&lt;&gt;"",B252&lt;&gt;B251),(SUMIF(B$9:B$1008,B252,M$9:M$1008)-SUMIF(B$9:B$1008,B252,N$9:N$1008))+(SUMIF('Sezione INPS'!B$9:B$1008,B252,'Sezione INPS'!N$9:N$1008)-SUMIF('Sezione INPS'!B$9:B$1008,B252,'Sezione INPS'!O$9:O$1008))+(SUMIF('Sezione REGIONI'!B$9:B$1008,B252,'Sezione REGIONI'!K$9:K$1008)-SUMIF('Sezione REGIONI'!B$9:B$1008,B252,'Sezione REGIONI'!L$9:L$1008))+(SUMIF('Sezione IMU e trib. locali'!B$9:B$1008,B252,'Sezione IMU e trib. locali'!M$9:M$1008)-SUMIF('Sezione IMU e trib. locali'!B$9:B$1008,B252,'Sezione IMU e trib. locali'!N$9:N$1008))+(SUMIF('Sezione INAIL'!B$9:B$508,B252,'Sezione INAIL'!L$9:L$508)-SUMIF('Sezione INAIL'!B$9:B$508,B252,'Sezione INAIL'!M$9:M$508))+(SUMIF('Sezione Altri Enti Prev.li'!B$9:B$508,B252,'Sezione Altri Enti Prev.li'!P$9:P$508)-SUMIF('Sezione Altri Enti Prev.li'!B$9:B$508,B252,'Sezione Altri Enti Prev.li'!Q$9:Q$508)),0)</f>
        <v>0</v>
      </c>
      <c r="W252" s="81"/>
      <c r="X252" s="292"/>
      <c r="Y252" s="314"/>
      <c r="Z252" s="315"/>
      <c r="AA252" s="316"/>
      <c r="AB252" s="317"/>
      <c r="AC252" s="7"/>
      <c r="AD252" s="348"/>
      <c r="AE252" s="7"/>
      <c r="AF252" s="17">
        <f ca="1">IF(B252="",0,IF(B252=B251,COUNTIF(B$9:B251,B252)+1,1))</f>
        <v>242</v>
      </c>
      <c r="AG252" s="17">
        <f t="shared" ca="1" si="14"/>
        <v>0</v>
      </c>
      <c r="AH252" s="364" t="str">
        <f t="shared" si="15"/>
        <v/>
      </c>
    </row>
    <row r="253" spans="1:34" ht="16.5" customHeight="1">
      <c r="A253" s="334" t="s">
        <v>529</v>
      </c>
      <c r="B253" s="65" t="str">
        <f t="shared" ca="1" si="13"/>
        <v>-1900</v>
      </c>
      <c r="C253" s="65" t="str">
        <f t="shared" ca="1" si="12"/>
        <v>-1900-243</v>
      </c>
      <c r="D253" s="340"/>
      <c r="E253" s="283"/>
      <c r="F253" s="7"/>
      <c r="G253" s="309"/>
      <c r="H253" s="310"/>
      <c r="I253" s="7"/>
      <c r="J253" s="297"/>
      <c r="K253" s="285"/>
      <c r="L253" s="301"/>
      <c r="M253" s="290"/>
      <c r="N253" s="291"/>
      <c r="O253" s="7"/>
      <c r="P253" s="307"/>
      <c r="Q253" s="308" t="str">
        <f ca="1">IF(M$1021=1,"",IF(P253="","",VLOOKUP(P253,Tabelle!$B$5:$F$7,5,FALSE)))</f>
        <v/>
      </c>
      <c r="R253" s="311" t="str">
        <f ca="1">IF(M$1021=1,"",IF(P253="","",VLOOKUP(P253,Tabelle!$B$5:$G$7,6,FALSE)))</f>
        <v/>
      </c>
      <c r="S253" s="7"/>
      <c r="T253" s="312"/>
      <c r="U253" s="7"/>
      <c r="V253" s="313">
        <f ca="1">IF(AND(D253&lt;&gt;"",B253&lt;&gt;B252),(SUMIF(B$9:B$1008,B253,M$9:M$1008)-SUMIF(B$9:B$1008,B253,N$9:N$1008))+(SUMIF('Sezione INPS'!B$9:B$1008,B253,'Sezione INPS'!N$9:N$1008)-SUMIF('Sezione INPS'!B$9:B$1008,B253,'Sezione INPS'!O$9:O$1008))+(SUMIF('Sezione REGIONI'!B$9:B$1008,B253,'Sezione REGIONI'!K$9:K$1008)-SUMIF('Sezione REGIONI'!B$9:B$1008,B253,'Sezione REGIONI'!L$9:L$1008))+(SUMIF('Sezione IMU e trib. locali'!B$9:B$1008,B253,'Sezione IMU e trib. locali'!M$9:M$1008)-SUMIF('Sezione IMU e trib. locali'!B$9:B$1008,B253,'Sezione IMU e trib. locali'!N$9:N$1008))+(SUMIF('Sezione INAIL'!B$9:B$508,B253,'Sezione INAIL'!L$9:L$508)-SUMIF('Sezione INAIL'!B$9:B$508,B253,'Sezione INAIL'!M$9:M$508))+(SUMIF('Sezione Altri Enti Prev.li'!B$9:B$508,B253,'Sezione Altri Enti Prev.li'!P$9:P$508)-SUMIF('Sezione Altri Enti Prev.li'!B$9:B$508,B253,'Sezione Altri Enti Prev.li'!Q$9:Q$508)),0)</f>
        <v>0</v>
      </c>
      <c r="W253" s="81"/>
      <c r="X253" s="292"/>
      <c r="Y253" s="314"/>
      <c r="Z253" s="315"/>
      <c r="AA253" s="316"/>
      <c r="AB253" s="317"/>
      <c r="AC253" s="7"/>
      <c r="AD253" s="348"/>
      <c r="AE253" s="7"/>
      <c r="AF253" s="17">
        <f ca="1">IF(B253="",0,IF(B253=B252,COUNTIF(B$9:B252,B253)+1,1))</f>
        <v>243</v>
      </c>
      <c r="AG253" s="17">
        <f t="shared" ca="1" si="14"/>
        <v>0</v>
      </c>
      <c r="AH253" s="364" t="str">
        <f t="shared" si="15"/>
        <v/>
      </c>
    </row>
    <row r="254" spans="1:34" ht="16.5" customHeight="1">
      <c r="A254" s="334" t="s">
        <v>530</v>
      </c>
      <c r="B254" s="65" t="str">
        <f t="shared" ca="1" si="13"/>
        <v>-1900</v>
      </c>
      <c r="C254" s="65" t="str">
        <f t="shared" ca="1" si="12"/>
        <v>-1900-244</v>
      </c>
      <c r="D254" s="340"/>
      <c r="E254" s="283"/>
      <c r="F254" s="7"/>
      <c r="G254" s="309"/>
      <c r="H254" s="310"/>
      <c r="I254" s="7"/>
      <c r="J254" s="297"/>
      <c r="K254" s="285"/>
      <c r="L254" s="301"/>
      <c r="M254" s="290"/>
      <c r="N254" s="291"/>
      <c r="O254" s="7"/>
      <c r="P254" s="307"/>
      <c r="Q254" s="308" t="str">
        <f ca="1">IF(M$1021=1,"",IF(P254="","",VLOOKUP(P254,Tabelle!$B$5:$F$7,5,FALSE)))</f>
        <v/>
      </c>
      <c r="R254" s="311" t="str">
        <f ca="1">IF(M$1021=1,"",IF(P254="","",VLOOKUP(P254,Tabelle!$B$5:$G$7,6,FALSE)))</f>
        <v/>
      </c>
      <c r="S254" s="7"/>
      <c r="T254" s="312"/>
      <c r="U254" s="7"/>
      <c r="V254" s="313">
        <f ca="1">IF(AND(D254&lt;&gt;"",B254&lt;&gt;B253),(SUMIF(B$9:B$1008,B254,M$9:M$1008)-SUMIF(B$9:B$1008,B254,N$9:N$1008))+(SUMIF('Sezione INPS'!B$9:B$1008,B254,'Sezione INPS'!N$9:N$1008)-SUMIF('Sezione INPS'!B$9:B$1008,B254,'Sezione INPS'!O$9:O$1008))+(SUMIF('Sezione REGIONI'!B$9:B$1008,B254,'Sezione REGIONI'!K$9:K$1008)-SUMIF('Sezione REGIONI'!B$9:B$1008,B254,'Sezione REGIONI'!L$9:L$1008))+(SUMIF('Sezione IMU e trib. locali'!B$9:B$1008,B254,'Sezione IMU e trib. locali'!M$9:M$1008)-SUMIF('Sezione IMU e trib. locali'!B$9:B$1008,B254,'Sezione IMU e trib. locali'!N$9:N$1008))+(SUMIF('Sezione INAIL'!B$9:B$508,B254,'Sezione INAIL'!L$9:L$508)-SUMIF('Sezione INAIL'!B$9:B$508,B254,'Sezione INAIL'!M$9:M$508))+(SUMIF('Sezione Altri Enti Prev.li'!B$9:B$508,B254,'Sezione Altri Enti Prev.li'!P$9:P$508)-SUMIF('Sezione Altri Enti Prev.li'!B$9:B$508,B254,'Sezione Altri Enti Prev.li'!Q$9:Q$508)),0)</f>
        <v>0</v>
      </c>
      <c r="W254" s="81"/>
      <c r="X254" s="292"/>
      <c r="Y254" s="314"/>
      <c r="Z254" s="315"/>
      <c r="AA254" s="316"/>
      <c r="AB254" s="317"/>
      <c r="AC254" s="7"/>
      <c r="AD254" s="348"/>
      <c r="AE254" s="7"/>
      <c r="AF254" s="17">
        <f ca="1">IF(B254="",0,IF(B254=B253,COUNTIF(B$9:B253,B254)+1,1))</f>
        <v>244</v>
      </c>
      <c r="AG254" s="17">
        <f t="shared" ca="1" si="14"/>
        <v>0</v>
      </c>
      <c r="AH254" s="364" t="str">
        <f t="shared" si="15"/>
        <v/>
      </c>
    </row>
    <row r="255" spans="1:34" ht="16.5" customHeight="1">
      <c r="A255" s="334" t="s">
        <v>531</v>
      </c>
      <c r="B255" s="65" t="str">
        <f t="shared" ca="1" si="13"/>
        <v>-1900</v>
      </c>
      <c r="C255" s="65" t="str">
        <f t="shared" ca="1" si="12"/>
        <v>-1900-245</v>
      </c>
      <c r="D255" s="340"/>
      <c r="E255" s="283"/>
      <c r="F255" s="7"/>
      <c r="G255" s="309"/>
      <c r="H255" s="310"/>
      <c r="I255" s="7"/>
      <c r="J255" s="297"/>
      <c r="K255" s="285"/>
      <c r="L255" s="301"/>
      <c r="M255" s="290"/>
      <c r="N255" s="291"/>
      <c r="O255" s="7"/>
      <c r="P255" s="307"/>
      <c r="Q255" s="308" t="str">
        <f ca="1">IF(M$1021=1,"",IF(P255="","",VLOOKUP(P255,Tabelle!$B$5:$F$7,5,FALSE)))</f>
        <v/>
      </c>
      <c r="R255" s="311" t="str">
        <f ca="1">IF(M$1021=1,"",IF(P255="","",VLOOKUP(P255,Tabelle!$B$5:$G$7,6,FALSE)))</f>
        <v/>
      </c>
      <c r="S255" s="7"/>
      <c r="T255" s="312"/>
      <c r="U255" s="7"/>
      <c r="V255" s="313">
        <f ca="1">IF(AND(D255&lt;&gt;"",B255&lt;&gt;B254),(SUMIF(B$9:B$1008,B255,M$9:M$1008)-SUMIF(B$9:B$1008,B255,N$9:N$1008))+(SUMIF('Sezione INPS'!B$9:B$1008,B255,'Sezione INPS'!N$9:N$1008)-SUMIF('Sezione INPS'!B$9:B$1008,B255,'Sezione INPS'!O$9:O$1008))+(SUMIF('Sezione REGIONI'!B$9:B$1008,B255,'Sezione REGIONI'!K$9:K$1008)-SUMIF('Sezione REGIONI'!B$9:B$1008,B255,'Sezione REGIONI'!L$9:L$1008))+(SUMIF('Sezione IMU e trib. locali'!B$9:B$1008,B255,'Sezione IMU e trib. locali'!M$9:M$1008)-SUMIF('Sezione IMU e trib. locali'!B$9:B$1008,B255,'Sezione IMU e trib. locali'!N$9:N$1008))+(SUMIF('Sezione INAIL'!B$9:B$508,B255,'Sezione INAIL'!L$9:L$508)-SUMIF('Sezione INAIL'!B$9:B$508,B255,'Sezione INAIL'!M$9:M$508))+(SUMIF('Sezione Altri Enti Prev.li'!B$9:B$508,B255,'Sezione Altri Enti Prev.li'!P$9:P$508)-SUMIF('Sezione Altri Enti Prev.li'!B$9:B$508,B255,'Sezione Altri Enti Prev.li'!Q$9:Q$508)),0)</f>
        <v>0</v>
      </c>
      <c r="W255" s="81"/>
      <c r="X255" s="292"/>
      <c r="Y255" s="314"/>
      <c r="Z255" s="315"/>
      <c r="AA255" s="316"/>
      <c r="AB255" s="317"/>
      <c r="AC255" s="7"/>
      <c r="AD255" s="348"/>
      <c r="AE255" s="7"/>
      <c r="AF255" s="17">
        <f ca="1">IF(B255="",0,IF(B255=B254,COUNTIF(B$9:B254,B255)+1,1))</f>
        <v>245</v>
      </c>
      <c r="AG255" s="17">
        <f t="shared" ca="1" si="14"/>
        <v>0</v>
      </c>
      <c r="AH255" s="364" t="str">
        <f t="shared" si="15"/>
        <v/>
      </c>
    </row>
    <row r="256" spans="1:34" ht="16.5" customHeight="1">
      <c r="A256" s="334" t="s">
        <v>532</v>
      </c>
      <c r="B256" s="65" t="str">
        <f t="shared" ca="1" si="13"/>
        <v>-1900</v>
      </c>
      <c r="C256" s="65" t="str">
        <f t="shared" ca="1" si="12"/>
        <v>-1900-246</v>
      </c>
      <c r="D256" s="340"/>
      <c r="E256" s="283"/>
      <c r="F256" s="7"/>
      <c r="G256" s="309"/>
      <c r="H256" s="310"/>
      <c r="I256" s="7"/>
      <c r="J256" s="297"/>
      <c r="K256" s="285"/>
      <c r="L256" s="301"/>
      <c r="M256" s="290"/>
      <c r="N256" s="291"/>
      <c r="O256" s="7"/>
      <c r="P256" s="307"/>
      <c r="Q256" s="308" t="str">
        <f ca="1">IF(M$1021=1,"",IF(P256="","",VLOOKUP(P256,Tabelle!$B$5:$F$7,5,FALSE)))</f>
        <v/>
      </c>
      <c r="R256" s="311" t="str">
        <f ca="1">IF(M$1021=1,"",IF(P256="","",VLOOKUP(P256,Tabelle!$B$5:$G$7,6,FALSE)))</f>
        <v/>
      </c>
      <c r="S256" s="7"/>
      <c r="T256" s="312"/>
      <c r="U256" s="7"/>
      <c r="V256" s="313">
        <f ca="1">IF(AND(D256&lt;&gt;"",B256&lt;&gt;B255),(SUMIF(B$9:B$1008,B256,M$9:M$1008)-SUMIF(B$9:B$1008,B256,N$9:N$1008))+(SUMIF('Sezione INPS'!B$9:B$1008,B256,'Sezione INPS'!N$9:N$1008)-SUMIF('Sezione INPS'!B$9:B$1008,B256,'Sezione INPS'!O$9:O$1008))+(SUMIF('Sezione REGIONI'!B$9:B$1008,B256,'Sezione REGIONI'!K$9:K$1008)-SUMIF('Sezione REGIONI'!B$9:B$1008,B256,'Sezione REGIONI'!L$9:L$1008))+(SUMIF('Sezione IMU e trib. locali'!B$9:B$1008,B256,'Sezione IMU e trib. locali'!M$9:M$1008)-SUMIF('Sezione IMU e trib. locali'!B$9:B$1008,B256,'Sezione IMU e trib. locali'!N$9:N$1008))+(SUMIF('Sezione INAIL'!B$9:B$508,B256,'Sezione INAIL'!L$9:L$508)-SUMIF('Sezione INAIL'!B$9:B$508,B256,'Sezione INAIL'!M$9:M$508))+(SUMIF('Sezione Altri Enti Prev.li'!B$9:B$508,B256,'Sezione Altri Enti Prev.li'!P$9:P$508)-SUMIF('Sezione Altri Enti Prev.li'!B$9:B$508,B256,'Sezione Altri Enti Prev.li'!Q$9:Q$508)),0)</f>
        <v>0</v>
      </c>
      <c r="W256" s="81"/>
      <c r="X256" s="292"/>
      <c r="Y256" s="314"/>
      <c r="Z256" s="315"/>
      <c r="AA256" s="316"/>
      <c r="AB256" s="317"/>
      <c r="AC256" s="7"/>
      <c r="AD256" s="348"/>
      <c r="AE256" s="7"/>
      <c r="AF256" s="17">
        <f ca="1">IF(B256="",0,IF(B256=B255,COUNTIF(B$9:B255,B256)+1,1))</f>
        <v>246</v>
      </c>
      <c r="AG256" s="17">
        <f t="shared" ca="1" si="14"/>
        <v>0</v>
      </c>
      <c r="AH256" s="364" t="str">
        <f t="shared" si="15"/>
        <v/>
      </c>
    </row>
    <row r="257" spans="1:34" ht="16.5" customHeight="1">
      <c r="A257" s="334" t="s">
        <v>533</v>
      </c>
      <c r="B257" s="65" t="str">
        <f t="shared" ca="1" si="13"/>
        <v>-1900</v>
      </c>
      <c r="C257" s="65" t="str">
        <f t="shared" ca="1" si="12"/>
        <v>-1900-247</v>
      </c>
      <c r="D257" s="340"/>
      <c r="E257" s="283"/>
      <c r="F257" s="7"/>
      <c r="G257" s="309"/>
      <c r="H257" s="310"/>
      <c r="I257" s="7"/>
      <c r="J257" s="297"/>
      <c r="K257" s="285"/>
      <c r="L257" s="301"/>
      <c r="M257" s="290"/>
      <c r="N257" s="291"/>
      <c r="O257" s="7"/>
      <c r="P257" s="307"/>
      <c r="Q257" s="308" t="str">
        <f ca="1">IF(M$1021=1,"",IF(P257="","",VLOOKUP(P257,Tabelle!$B$5:$F$7,5,FALSE)))</f>
        <v/>
      </c>
      <c r="R257" s="311" t="str">
        <f ca="1">IF(M$1021=1,"",IF(P257="","",VLOOKUP(P257,Tabelle!$B$5:$G$7,6,FALSE)))</f>
        <v/>
      </c>
      <c r="S257" s="7"/>
      <c r="T257" s="312"/>
      <c r="U257" s="7"/>
      <c r="V257" s="313">
        <f ca="1">IF(AND(D257&lt;&gt;"",B257&lt;&gt;B256),(SUMIF(B$9:B$1008,B257,M$9:M$1008)-SUMIF(B$9:B$1008,B257,N$9:N$1008))+(SUMIF('Sezione INPS'!B$9:B$1008,B257,'Sezione INPS'!N$9:N$1008)-SUMIF('Sezione INPS'!B$9:B$1008,B257,'Sezione INPS'!O$9:O$1008))+(SUMIF('Sezione REGIONI'!B$9:B$1008,B257,'Sezione REGIONI'!K$9:K$1008)-SUMIF('Sezione REGIONI'!B$9:B$1008,B257,'Sezione REGIONI'!L$9:L$1008))+(SUMIF('Sezione IMU e trib. locali'!B$9:B$1008,B257,'Sezione IMU e trib. locali'!M$9:M$1008)-SUMIF('Sezione IMU e trib. locali'!B$9:B$1008,B257,'Sezione IMU e trib. locali'!N$9:N$1008))+(SUMIF('Sezione INAIL'!B$9:B$508,B257,'Sezione INAIL'!L$9:L$508)-SUMIF('Sezione INAIL'!B$9:B$508,B257,'Sezione INAIL'!M$9:M$508))+(SUMIF('Sezione Altri Enti Prev.li'!B$9:B$508,B257,'Sezione Altri Enti Prev.li'!P$9:P$508)-SUMIF('Sezione Altri Enti Prev.li'!B$9:B$508,B257,'Sezione Altri Enti Prev.li'!Q$9:Q$508)),0)</f>
        <v>0</v>
      </c>
      <c r="W257" s="81"/>
      <c r="X257" s="292"/>
      <c r="Y257" s="314"/>
      <c r="Z257" s="315"/>
      <c r="AA257" s="316"/>
      <c r="AB257" s="317"/>
      <c r="AC257" s="7"/>
      <c r="AD257" s="348"/>
      <c r="AE257" s="7"/>
      <c r="AF257" s="17">
        <f ca="1">IF(B257="",0,IF(B257=B256,COUNTIF(B$9:B256,B257)+1,1))</f>
        <v>247</v>
      </c>
      <c r="AG257" s="17">
        <f t="shared" ca="1" si="14"/>
        <v>0</v>
      </c>
      <c r="AH257" s="364" t="str">
        <f t="shared" si="15"/>
        <v/>
      </c>
    </row>
    <row r="258" spans="1:34" ht="16.5" customHeight="1">
      <c r="A258" s="334" t="s">
        <v>534</v>
      </c>
      <c r="B258" s="65" t="str">
        <f t="shared" ca="1" si="13"/>
        <v>-1900</v>
      </c>
      <c r="C258" s="65" t="str">
        <f t="shared" ca="1" si="12"/>
        <v>-1900-248</v>
      </c>
      <c r="D258" s="340"/>
      <c r="E258" s="283"/>
      <c r="F258" s="7"/>
      <c r="G258" s="309"/>
      <c r="H258" s="310"/>
      <c r="I258" s="7"/>
      <c r="J258" s="297"/>
      <c r="K258" s="285"/>
      <c r="L258" s="301"/>
      <c r="M258" s="290"/>
      <c r="N258" s="291"/>
      <c r="O258" s="7"/>
      <c r="P258" s="307"/>
      <c r="Q258" s="308" t="str">
        <f ca="1">IF(M$1021=1,"",IF(P258="","",VLOOKUP(P258,Tabelle!$B$5:$F$7,5,FALSE)))</f>
        <v/>
      </c>
      <c r="R258" s="311" t="str">
        <f ca="1">IF(M$1021=1,"",IF(P258="","",VLOOKUP(P258,Tabelle!$B$5:$G$7,6,FALSE)))</f>
        <v/>
      </c>
      <c r="S258" s="7"/>
      <c r="T258" s="312"/>
      <c r="U258" s="7"/>
      <c r="V258" s="313">
        <f ca="1">IF(AND(D258&lt;&gt;"",B258&lt;&gt;B257),(SUMIF(B$9:B$1008,B258,M$9:M$1008)-SUMIF(B$9:B$1008,B258,N$9:N$1008))+(SUMIF('Sezione INPS'!B$9:B$1008,B258,'Sezione INPS'!N$9:N$1008)-SUMIF('Sezione INPS'!B$9:B$1008,B258,'Sezione INPS'!O$9:O$1008))+(SUMIF('Sezione REGIONI'!B$9:B$1008,B258,'Sezione REGIONI'!K$9:K$1008)-SUMIF('Sezione REGIONI'!B$9:B$1008,B258,'Sezione REGIONI'!L$9:L$1008))+(SUMIF('Sezione IMU e trib. locali'!B$9:B$1008,B258,'Sezione IMU e trib. locali'!M$9:M$1008)-SUMIF('Sezione IMU e trib. locali'!B$9:B$1008,B258,'Sezione IMU e trib. locali'!N$9:N$1008))+(SUMIF('Sezione INAIL'!B$9:B$508,B258,'Sezione INAIL'!L$9:L$508)-SUMIF('Sezione INAIL'!B$9:B$508,B258,'Sezione INAIL'!M$9:M$508))+(SUMIF('Sezione Altri Enti Prev.li'!B$9:B$508,B258,'Sezione Altri Enti Prev.li'!P$9:P$508)-SUMIF('Sezione Altri Enti Prev.li'!B$9:B$508,B258,'Sezione Altri Enti Prev.li'!Q$9:Q$508)),0)</f>
        <v>0</v>
      </c>
      <c r="W258" s="81"/>
      <c r="X258" s="292"/>
      <c r="Y258" s="314"/>
      <c r="Z258" s="315"/>
      <c r="AA258" s="316"/>
      <c r="AB258" s="317"/>
      <c r="AC258" s="7"/>
      <c r="AD258" s="348"/>
      <c r="AE258" s="7"/>
      <c r="AF258" s="17">
        <f ca="1">IF(B258="",0,IF(B258=B257,COUNTIF(B$9:B257,B258)+1,1))</f>
        <v>248</v>
      </c>
      <c r="AG258" s="17">
        <f t="shared" ca="1" si="14"/>
        <v>0</v>
      </c>
      <c r="AH258" s="364" t="str">
        <f t="shared" si="15"/>
        <v/>
      </c>
    </row>
    <row r="259" spans="1:34" ht="16.5" customHeight="1">
      <c r="A259" s="334" t="s">
        <v>535</v>
      </c>
      <c r="B259" s="65" t="str">
        <f t="shared" ca="1" si="13"/>
        <v>-1900</v>
      </c>
      <c r="C259" s="65" t="str">
        <f t="shared" ca="1" si="12"/>
        <v>-1900-249</v>
      </c>
      <c r="D259" s="340"/>
      <c r="E259" s="283"/>
      <c r="F259" s="7"/>
      <c r="G259" s="309"/>
      <c r="H259" s="310"/>
      <c r="I259" s="7"/>
      <c r="J259" s="297"/>
      <c r="K259" s="285"/>
      <c r="L259" s="301"/>
      <c r="M259" s="290"/>
      <c r="N259" s="291"/>
      <c r="O259" s="7"/>
      <c r="P259" s="307"/>
      <c r="Q259" s="308" t="str">
        <f ca="1">IF(M$1021=1,"",IF(P259="","",VLOOKUP(P259,Tabelle!$B$5:$F$7,5,FALSE)))</f>
        <v/>
      </c>
      <c r="R259" s="311" t="str">
        <f ca="1">IF(M$1021=1,"",IF(P259="","",VLOOKUP(P259,Tabelle!$B$5:$G$7,6,FALSE)))</f>
        <v/>
      </c>
      <c r="S259" s="7"/>
      <c r="T259" s="312"/>
      <c r="U259" s="7"/>
      <c r="V259" s="313">
        <f ca="1">IF(AND(D259&lt;&gt;"",B259&lt;&gt;B258),(SUMIF(B$9:B$1008,B259,M$9:M$1008)-SUMIF(B$9:B$1008,B259,N$9:N$1008))+(SUMIF('Sezione INPS'!B$9:B$1008,B259,'Sezione INPS'!N$9:N$1008)-SUMIF('Sezione INPS'!B$9:B$1008,B259,'Sezione INPS'!O$9:O$1008))+(SUMIF('Sezione REGIONI'!B$9:B$1008,B259,'Sezione REGIONI'!K$9:K$1008)-SUMIF('Sezione REGIONI'!B$9:B$1008,B259,'Sezione REGIONI'!L$9:L$1008))+(SUMIF('Sezione IMU e trib. locali'!B$9:B$1008,B259,'Sezione IMU e trib. locali'!M$9:M$1008)-SUMIF('Sezione IMU e trib. locali'!B$9:B$1008,B259,'Sezione IMU e trib. locali'!N$9:N$1008))+(SUMIF('Sezione INAIL'!B$9:B$508,B259,'Sezione INAIL'!L$9:L$508)-SUMIF('Sezione INAIL'!B$9:B$508,B259,'Sezione INAIL'!M$9:M$508))+(SUMIF('Sezione Altri Enti Prev.li'!B$9:B$508,B259,'Sezione Altri Enti Prev.li'!P$9:P$508)-SUMIF('Sezione Altri Enti Prev.li'!B$9:B$508,B259,'Sezione Altri Enti Prev.li'!Q$9:Q$508)),0)</f>
        <v>0</v>
      </c>
      <c r="W259" s="81"/>
      <c r="X259" s="292"/>
      <c r="Y259" s="314"/>
      <c r="Z259" s="315"/>
      <c r="AA259" s="316"/>
      <c r="AB259" s="317"/>
      <c r="AC259" s="7"/>
      <c r="AD259" s="348"/>
      <c r="AE259" s="7"/>
      <c r="AF259" s="17">
        <f ca="1">IF(B259="",0,IF(B259=B258,COUNTIF(B$9:B258,B259)+1,1))</f>
        <v>249</v>
      </c>
      <c r="AG259" s="17">
        <f t="shared" ca="1" si="14"/>
        <v>0</v>
      </c>
      <c r="AH259" s="364" t="str">
        <f t="shared" si="15"/>
        <v/>
      </c>
    </row>
    <row r="260" spans="1:34" ht="16.5" customHeight="1">
      <c r="A260" s="334" t="s">
        <v>536</v>
      </c>
      <c r="B260" s="65" t="str">
        <f t="shared" ca="1" si="13"/>
        <v>-1900</v>
      </c>
      <c r="C260" s="65" t="str">
        <f t="shared" ca="1" si="12"/>
        <v>-1900-250</v>
      </c>
      <c r="D260" s="340"/>
      <c r="E260" s="283"/>
      <c r="F260" s="7"/>
      <c r="G260" s="309"/>
      <c r="H260" s="310"/>
      <c r="I260" s="7"/>
      <c r="J260" s="297"/>
      <c r="K260" s="285"/>
      <c r="L260" s="301"/>
      <c r="M260" s="290"/>
      <c r="N260" s="291"/>
      <c r="O260" s="7"/>
      <c r="P260" s="307"/>
      <c r="Q260" s="308" t="str">
        <f ca="1">IF(M$1021=1,"",IF(P260="","",VLOOKUP(P260,Tabelle!$B$5:$F$7,5,FALSE)))</f>
        <v/>
      </c>
      <c r="R260" s="311" t="str">
        <f ca="1">IF(M$1021=1,"",IF(P260="","",VLOOKUP(P260,Tabelle!$B$5:$G$7,6,FALSE)))</f>
        <v/>
      </c>
      <c r="S260" s="7"/>
      <c r="T260" s="312"/>
      <c r="U260" s="7"/>
      <c r="V260" s="313">
        <f ca="1">IF(AND(D260&lt;&gt;"",B260&lt;&gt;B259),(SUMIF(B$9:B$1008,B260,M$9:M$1008)-SUMIF(B$9:B$1008,B260,N$9:N$1008))+(SUMIF('Sezione INPS'!B$9:B$1008,B260,'Sezione INPS'!N$9:N$1008)-SUMIF('Sezione INPS'!B$9:B$1008,B260,'Sezione INPS'!O$9:O$1008))+(SUMIF('Sezione REGIONI'!B$9:B$1008,B260,'Sezione REGIONI'!K$9:K$1008)-SUMIF('Sezione REGIONI'!B$9:B$1008,B260,'Sezione REGIONI'!L$9:L$1008))+(SUMIF('Sezione IMU e trib. locali'!B$9:B$1008,B260,'Sezione IMU e trib. locali'!M$9:M$1008)-SUMIF('Sezione IMU e trib. locali'!B$9:B$1008,B260,'Sezione IMU e trib. locali'!N$9:N$1008))+(SUMIF('Sezione INAIL'!B$9:B$508,B260,'Sezione INAIL'!L$9:L$508)-SUMIF('Sezione INAIL'!B$9:B$508,B260,'Sezione INAIL'!M$9:M$508))+(SUMIF('Sezione Altri Enti Prev.li'!B$9:B$508,B260,'Sezione Altri Enti Prev.li'!P$9:P$508)-SUMIF('Sezione Altri Enti Prev.li'!B$9:B$508,B260,'Sezione Altri Enti Prev.li'!Q$9:Q$508)),0)</f>
        <v>0</v>
      </c>
      <c r="W260" s="81"/>
      <c r="X260" s="292"/>
      <c r="Y260" s="314"/>
      <c r="Z260" s="315"/>
      <c r="AA260" s="316"/>
      <c r="AB260" s="317"/>
      <c r="AC260" s="7"/>
      <c r="AD260" s="348"/>
      <c r="AE260" s="7"/>
      <c r="AF260" s="17">
        <f ca="1">IF(B260="",0,IF(B260=B259,COUNTIF(B$9:B259,B260)+1,1))</f>
        <v>250</v>
      </c>
      <c r="AG260" s="17">
        <f t="shared" ca="1" si="14"/>
        <v>0</v>
      </c>
      <c r="AH260" s="364" t="str">
        <f t="shared" si="15"/>
        <v/>
      </c>
    </row>
    <row r="261" spans="1:34" ht="16.5" customHeight="1">
      <c r="A261" s="334" t="s">
        <v>537</v>
      </c>
      <c r="B261" s="65" t="str">
        <f t="shared" ca="1" si="13"/>
        <v>-1900</v>
      </c>
      <c r="C261" s="65" t="str">
        <f t="shared" ca="1" si="12"/>
        <v>-1900-251</v>
      </c>
      <c r="D261" s="340"/>
      <c r="E261" s="283"/>
      <c r="F261" s="7"/>
      <c r="G261" s="309"/>
      <c r="H261" s="310"/>
      <c r="I261" s="7"/>
      <c r="J261" s="297"/>
      <c r="K261" s="285"/>
      <c r="L261" s="301"/>
      <c r="M261" s="290"/>
      <c r="N261" s="291"/>
      <c r="O261" s="7"/>
      <c r="P261" s="307"/>
      <c r="Q261" s="308" t="str">
        <f ca="1">IF(M$1021=1,"",IF(P261="","",VLOOKUP(P261,Tabelle!$B$5:$F$7,5,FALSE)))</f>
        <v/>
      </c>
      <c r="R261" s="311" t="str">
        <f ca="1">IF(M$1021=1,"",IF(P261="","",VLOOKUP(P261,Tabelle!$B$5:$G$7,6,FALSE)))</f>
        <v/>
      </c>
      <c r="S261" s="7"/>
      <c r="T261" s="312"/>
      <c r="U261" s="7"/>
      <c r="V261" s="313">
        <f ca="1">IF(AND(D261&lt;&gt;"",B261&lt;&gt;B260),(SUMIF(B$9:B$1008,B261,M$9:M$1008)-SUMIF(B$9:B$1008,B261,N$9:N$1008))+(SUMIF('Sezione INPS'!B$9:B$1008,B261,'Sezione INPS'!N$9:N$1008)-SUMIF('Sezione INPS'!B$9:B$1008,B261,'Sezione INPS'!O$9:O$1008))+(SUMIF('Sezione REGIONI'!B$9:B$1008,B261,'Sezione REGIONI'!K$9:K$1008)-SUMIF('Sezione REGIONI'!B$9:B$1008,B261,'Sezione REGIONI'!L$9:L$1008))+(SUMIF('Sezione IMU e trib. locali'!B$9:B$1008,B261,'Sezione IMU e trib. locali'!M$9:M$1008)-SUMIF('Sezione IMU e trib. locali'!B$9:B$1008,B261,'Sezione IMU e trib. locali'!N$9:N$1008))+(SUMIF('Sezione INAIL'!B$9:B$508,B261,'Sezione INAIL'!L$9:L$508)-SUMIF('Sezione INAIL'!B$9:B$508,B261,'Sezione INAIL'!M$9:M$508))+(SUMIF('Sezione Altri Enti Prev.li'!B$9:B$508,B261,'Sezione Altri Enti Prev.li'!P$9:P$508)-SUMIF('Sezione Altri Enti Prev.li'!B$9:B$508,B261,'Sezione Altri Enti Prev.li'!Q$9:Q$508)),0)</f>
        <v>0</v>
      </c>
      <c r="W261" s="81"/>
      <c r="X261" s="292"/>
      <c r="Y261" s="314"/>
      <c r="Z261" s="315"/>
      <c r="AA261" s="316"/>
      <c r="AB261" s="317"/>
      <c r="AC261" s="7"/>
      <c r="AD261" s="348"/>
      <c r="AE261" s="7"/>
      <c r="AF261" s="17">
        <f ca="1">IF(B261="",0,IF(B261=B260,COUNTIF(B$9:B260,B261)+1,1))</f>
        <v>251</v>
      </c>
      <c r="AG261" s="17">
        <f t="shared" ca="1" si="14"/>
        <v>0</v>
      </c>
      <c r="AH261" s="364" t="str">
        <f t="shared" si="15"/>
        <v/>
      </c>
    </row>
    <row r="262" spans="1:34" ht="16.5" customHeight="1">
      <c r="A262" s="334" t="s">
        <v>538</v>
      </c>
      <c r="B262" s="65" t="str">
        <f t="shared" ca="1" si="13"/>
        <v>-1900</v>
      </c>
      <c r="C262" s="65" t="str">
        <f t="shared" ca="1" si="12"/>
        <v>-1900-252</v>
      </c>
      <c r="D262" s="340"/>
      <c r="E262" s="283"/>
      <c r="F262" s="7"/>
      <c r="G262" s="309"/>
      <c r="H262" s="310"/>
      <c r="I262" s="7"/>
      <c r="J262" s="297"/>
      <c r="K262" s="285"/>
      <c r="L262" s="301"/>
      <c r="M262" s="290"/>
      <c r="N262" s="291"/>
      <c r="O262" s="7"/>
      <c r="P262" s="307"/>
      <c r="Q262" s="308" t="str">
        <f ca="1">IF(M$1021=1,"",IF(P262="","",VLOOKUP(P262,Tabelle!$B$5:$F$7,5,FALSE)))</f>
        <v/>
      </c>
      <c r="R262" s="311" t="str">
        <f ca="1">IF(M$1021=1,"",IF(P262="","",VLOOKUP(P262,Tabelle!$B$5:$G$7,6,FALSE)))</f>
        <v/>
      </c>
      <c r="S262" s="7"/>
      <c r="T262" s="312"/>
      <c r="U262" s="7"/>
      <c r="V262" s="313">
        <f ca="1">IF(AND(D262&lt;&gt;"",B262&lt;&gt;B261),(SUMIF(B$9:B$1008,B262,M$9:M$1008)-SUMIF(B$9:B$1008,B262,N$9:N$1008))+(SUMIF('Sezione INPS'!B$9:B$1008,B262,'Sezione INPS'!N$9:N$1008)-SUMIF('Sezione INPS'!B$9:B$1008,B262,'Sezione INPS'!O$9:O$1008))+(SUMIF('Sezione REGIONI'!B$9:B$1008,B262,'Sezione REGIONI'!K$9:K$1008)-SUMIF('Sezione REGIONI'!B$9:B$1008,B262,'Sezione REGIONI'!L$9:L$1008))+(SUMIF('Sezione IMU e trib. locali'!B$9:B$1008,B262,'Sezione IMU e trib. locali'!M$9:M$1008)-SUMIF('Sezione IMU e trib. locali'!B$9:B$1008,B262,'Sezione IMU e trib. locali'!N$9:N$1008))+(SUMIF('Sezione INAIL'!B$9:B$508,B262,'Sezione INAIL'!L$9:L$508)-SUMIF('Sezione INAIL'!B$9:B$508,B262,'Sezione INAIL'!M$9:M$508))+(SUMIF('Sezione Altri Enti Prev.li'!B$9:B$508,B262,'Sezione Altri Enti Prev.li'!P$9:P$508)-SUMIF('Sezione Altri Enti Prev.li'!B$9:B$508,B262,'Sezione Altri Enti Prev.li'!Q$9:Q$508)),0)</f>
        <v>0</v>
      </c>
      <c r="W262" s="81"/>
      <c r="X262" s="292"/>
      <c r="Y262" s="314"/>
      <c r="Z262" s="315"/>
      <c r="AA262" s="316"/>
      <c r="AB262" s="317"/>
      <c r="AC262" s="7"/>
      <c r="AD262" s="348"/>
      <c r="AE262" s="7"/>
      <c r="AF262" s="17">
        <f ca="1">IF(B262="",0,IF(B262=B261,COUNTIF(B$9:B261,B262)+1,1))</f>
        <v>252</v>
      </c>
      <c r="AG262" s="17">
        <f t="shared" ca="1" si="14"/>
        <v>0</v>
      </c>
      <c r="AH262" s="364" t="str">
        <f t="shared" si="15"/>
        <v/>
      </c>
    </row>
    <row r="263" spans="1:34" ht="16.5" customHeight="1">
      <c r="A263" s="334" t="s">
        <v>539</v>
      </c>
      <c r="B263" s="65" t="str">
        <f t="shared" ca="1" si="13"/>
        <v>-1900</v>
      </c>
      <c r="C263" s="65" t="str">
        <f t="shared" ca="1" si="12"/>
        <v>-1900-253</v>
      </c>
      <c r="D263" s="340"/>
      <c r="E263" s="283"/>
      <c r="F263" s="7"/>
      <c r="G263" s="309"/>
      <c r="H263" s="310"/>
      <c r="I263" s="7"/>
      <c r="J263" s="297"/>
      <c r="K263" s="285"/>
      <c r="L263" s="301"/>
      <c r="M263" s="290"/>
      <c r="N263" s="291"/>
      <c r="O263" s="7"/>
      <c r="P263" s="307"/>
      <c r="Q263" s="308" t="str">
        <f ca="1">IF(M$1021=1,"",IF(P263="","",VLOOKUP(P263,Tabelle!$B$5:$F$7,5,FALSE)))</f>
        <v/>
      </c>
      <c r="R263" s="311" t="str">
        <f ca="1">IF(M$1021=1,"",IF(P263="","",VLOOKUP(P263,Tabelle!$B$5:$G$7,6,FALSE)))</f>
        <v/>
      </c>
      <c r="S263" s="7"/>
      <c r="T263" s="312"/>
      <c r="U263" s="7"/>
      <c r="V263" s="313">
        <f ca="1">IF(AND(D263&lt;&gt;"",B263&lt;&gt;B262),(SUMIF(B$9:B$1008,B263,M$9:M$1008)-SUMIF(B$9:B$1008,B263,N$9:N$1008))+(SUMIF('Sezione INPS'!B$9:B$1008,B263,'Sezione INPS'!N$9:N$1008)-SUMIF('Sezione INPS'!B$9:B$1008,B263,'Sezione INPS'!O$9:O$1008))+(SUMIF('Sezione REGIONI'!B$9:B$1008,B263,'Sezione REGIONI'!K$9:K$1008)-SUMIF('Sezione REGIONI'!B$9:B$1008,B263,'Sezione REGIONI'!L$9:L$1008))+(SUMIF('Sezione IMU e trib. locali'!B$9:B$1008,B263,'Sezione IMU e trib. locali'!M$9:M$1008)-SUMIF('Sezione IMU e trib. locali'!B$9:B$1008,B263,'Sezione IMU e trib. locali'!N$9:N$1008))+(SUMIF('Sezione INAIL'!B$9:B$508,B263,'Sezione INAIL'!L$9:L$508)-SUMIF('Sezione INAIL'!B$9:B$508,B263,'Sezione INAIL'!M$9:M$508))+(SUMIF('Sezione Altri Enti Prev.li'!B$9:B$508,B263,'Sezione Altri Enti Prev.li'!P$9:P$508)-SUMIF('Sezione Altri Enti Prev.li'!B$9:B$508,B263,'Sezione Altri Enti Prev.li'!Q$9:Q$508)),0)</f>
        <v>0</v>
      </c>
      <c r="W263" s="81"/>
      <c r="X263" s="292"/>
      <c r="Y263" s="314"/>
      <c r="Z263" s="315"/>
      <c r="AA263" s="316"/>
      <c r="AB263" s="317"/>
      <c r="AC263" s="7"/>
      <c r="AD263" s="348"/>
      <c r="AE263" s="7"/>
      <c r="AF263" s="17">
        <f ca="1">IF(B263="",0,IF(B263=B262,COUNTIF(B$9:B262,B263)+1,1))</f>
        <v>253</v>
      </c>
      <c r="AG263" s="17">
        <f t="shared" ca="1" si="14"/>
        <v>0</v>
      </c>
      <c r="AH263" s="364" t="str">
        <f t="shared" si="15"/>
        <v/>
      </c>
    </row>
    <row r="264" spans="1:34" ht="16.5" customHeight="1">
      <c r="A264" s="334" t="s">
        <v>540</v>
      </c>
      <c r="B264" s="65" t="str">
        <f t="shared" ca="1" si="13"/>
        <v>-1900</v>
      </c>
      <c r="C264" s="65" t="str">
        <f t="shared" ca="1" si="12"/>
        <v>-1900-254</v>
      </c>
      <c r="D264" s="340"/>
      <c r="E264" s="283"/>
      <c r="F264" s="7"/>
      <c r="G264" s="309"/>
      <c r="H264" s="310"/>
      <c r="I264" s="7"/>
      <c r="J264" s="297"/>
      <c r="K264" s="285"/>
      <c r="L264" s="301"/>
      <c r="M264" s="290"/>
      <c r="N264" s="291"/>
      <c r="O264" s="7"/>
      <c r="P264" s="307"/>
      <c r="Q264" s="308" t="str">
        <f ca="1">IF(M$1021=1,"",IF(P264="","",VLOOKUP(P264,Tabelle!$B$5:$F$7,5,FALSE)))</f>
        <v/>
      </c>
      <c r="R264" s="311" t="str">
        <f ca="1">IF(M$1021=1,"",IF(P264="","",VLOOKUP(P264,Tabelle!$B$5:$G$7,6,FALSE)))</f>
        <v/>
      </c>
      <c r="S264" s="7"/>
      <c r="T264" s="312"/>
      <c r="U264" s="7"/>
      <c r="V264" s="313">
        <f ca="1">IF(AND(D264&lt;&gt;"",B264&lt;&gt;B263),(SUMIF(B$9:B$1008,B264,M$9:M$1008)-SUMIF(B$9:B$1008,B264,N$9:N$1008))+(SUMIF('Sezione INPS'!B$9:B$1008,B264,'Sezione INPS'!N$9:N$1008)-SUMIF('Sezione INPS'!B$9:B$1008,B264,'Sezione INPS'!O$9:O$1008))+(SUMIF('Sezione REGIONI'!B$9:B$1008,B264,'Sezione REGIONI'!K$9:K$1008)-SUMIF('Sezione REGIONI'!B$9:B$1008,B264,'Sezione REGIONI'!L$9:L$1008))+(SUMIF('Sezione IMU e trib. locali'!B$9:B$1008,B264,'Sezione IMU e trib. locali'!M$9:M$1008)-SUMIF('Sezione IMU e trib. locali'!B$9:B$1008,B264,'Sezione IMU e trib. locali'!N$9:N$1008))+(SUMIF('Sezione INAIL'!B$9:B$508,B264,'Sezione INAIL'!L$9:L$508)-SUMIF('Sezione INAIL'!B$9:B$508,B264,'Sezione INAIL'!M$9:M$508))+(SUMIF('Sezione Altri Enti Prev.li'!B$9:B$508,B264,'Sezione Altri Enti Prev.li'!P$9:P$508)-SUMIF('Sezione Altri Enti Prev.li'!B$9:B$508,B264,'Sezione Altri Enti Prev.li'!Q$9:Q$508)),0)</f>
        <v>0</v>
      </c>
      <c r="W264" s="81"/>
      <c r="X264" s="292"/>
      <c r="Y264" s="314"/>
      <c r="Z264" s="315"/>
      <c r="AA264" s="316"/>
      <c r="AB264" s="317"/>
      <c r="AC264" s="7"/>
      <c r="AD264" s="348"/>
      <c r="AE264" s="7"/>
      <c r="AF264" s="17">
        <f ca="1">IF(B264="",0,IF(B264=B263,COUNTIF(B$9:B263,B264)+1,1))</f>
        <v>254</v>
      </c>
      <c r="AG264" s="17">
        <f t="shared" ca="1" si="14"/>
        <v>0</v>
      </c>
      <c r="AH264" s="364" t="str">
        <f t="shared" si="15"/>
        <v/>
      </c>
    </row>
    <row r="265" spans="1:34" ht="16.5" customHeight="1">
      <c r="A265" s="334" t="s">
        <v>541</v>
      </c>
      <c r="B265" s="65" t="str">
        <f t="shared" ca="1" si="13"/>
        <v>-1900</v>
      </c>
      <c r="C265" s="65" t="str">
        <f t="shared" ref="C265:C307" ca="1" si="16">IF(M$1021=1,0,B265&amp;"-"&amp;AF265)</f>
        <v>-1900-255</v>
      </c>
      <c r="D265" s="340"/>
      <c r="E265" s="283"/>
      <c r="F265" s="7"/>
      <c r="G265" s="309"/>
      <c r="H265" s="310"/>
      <c r="I265" s="7"/>
      <c r="J265" s="297"/>
      <c r="K265" s="285"/>
      <c r="L265" s="301"/>
      <c r="M265" s="290"/>
      <c r="N265" s="291"/>
      <c r="O265" s="7"/>
      <c r="P265" s="307"/>
      <c r="Q265" s="308" t="str">
        <f ca="1">IF(M$1021=1,"",IF(P265="","",VLOOKUP(P265,Tabelle!$B$5:$F$7,5,FALSE)))</f>
        <v/>
      </c>
      <c r="R265" s="311" t="str">
        <f ca="1">IF(M$1021=1,"",IF(P265="","",VLOOKUP(P265,Tabelle!$B$5:$G$7,6,FALSE)))</f>
        <v/>
      </c>
      <c r="S265" s="7"/>
      <c r="T265" s="312"/>
      <c r="U265" s="7"/>
      <c r="V265" s="313">
        <f ca="1">IF(AND(D265&lt;&gt;"",B265&lt;&gt;B264),(SUMIF(B$9:B$1008,B265,M$9:M$1008)-SUMIF(B$9:B$1008,B265,N$9:N$1008))+(SUMIF('Sezione INPS'!B$9:B$1008,B265,'Sezione INPS'!N$9:N$1008)-SUMIF('Sezione INPS'!B$9:B$1008,B265,'Sezione INPS'!O$9:O$1008))+(SUMIF('Sezione REGIONI'!B$9:B$1008,B265,'Sezione REGIONI'!K$9:K$1008)-SUMIF('Sezione REGIONI'!B$9:B$1008,B265,'Sezione REGIONI'!L$9:L$1008))+(SUMIF('Sezione IMU e trib. locali'!B$9:B$1008,B265,'Sezione IMU e trib. locali'!M$9:M$1008)-SUMIF('Sezione IMU e trib. locali'!B$9:B$1008,B265,'Sezione IMU e trib. locali'!N$9:N$1008))+(SUMIF('Sezione INAIL'!B$9:B$508,B265,'Sezione INAIL'!L$9:L$508)-SUMIF('Sezione INAIL'!B$9:B$508,B265,'Sezione INAIL'!M$9:M$508))+(SUMIF('Sezione Altri Enti Prev.li'!B$9:B$508,B265,'Sezione Altri Enti Prev.li'!P$9:P$508)-SUMIF('Sezione Altri Enti Prev.li'!B$9:B$508,B265,'Sezione Altri Enti Prev.li'!Q$9:Q$508)),0)</f>
        <v>0</v>
      </c>
      <c r="W265" s="81"/>
      <c r="X265" s="292"/>
      <c r="Y265" s="314"/>
      <c r="Z265" s="315"/>
      <c r="AA265" s="316"/>
      <c r="AB265" s="317"/>
      <c r="AC265" s="7"/>
      <c r="AD265" s="348"/>
      <c r="AE265" s="7"/>
      <c r="AF265" s="17">
        <f ca="1">IF(B265="",0,IF(B265=B264,COUNTIF(B$9:B264,B265)+1,1))</f>
        <v>255</v>
      </c>
      <c r="AG265" s="17">
        <f t="shared" ca="1" si="14"/>
        <v>0</v>
      </c>
      <c r="AH265" s="364" t="str">
        <f t="shared" si="15"/>
        <v/>
      </c>
    </row>
    <row r="266" spans="1:34" ht="16.5" customHeight="1">
      <c r="A266" s="334" t="s">
        <v>542</v>
      </c>
      <c r="B266" s="65" t="str">
        <f t="shared" ref="B266:B329" ca="1" si="17">IF(AH266=$AH$1015,0,IF(M$1021=1,0,D266&amp;"-"&amp;YEAR(E266)))</f>
        <v>-1900</v>
      </c>
      <c r="C266" s="65" t="str">
        <f t="shared" ca="1" si="16"/>
        <v>-1900-256</v>
      </c>
      <c r="D266" s="340"/>
      <c r="E266" s="283"/>
      <c r="F266" s="7"/>
      <c r="G266" s="309"/>
      <c r="H266" s="310"/>
      <c r="I266" s="7"/>
      <c r="J266" s="297"/>
      <c r="K266" s="285"/>
      <c r="L266" s="301"/>
      <c r="M266" s="290"/>
      <c r="N266" s="291"/>
      <c r="O266" s="7"/>
      <c r="P266" s="307"/>
      <c r="Q266" s="308" t="str">
        <f ca="1">IF(M$1021=1,"",IF(P266="","",VLOOKUP(P266,Tabelle!$B$5:$F$7,5,FALSE)))</f>
        <v/>
      </c>
      <c r="R266" s="311" t="str">
        <f ca="1">IF(M$1021=1,"",IF(P266="","",VLOOKUP(P266,Tabelle!$B$5:$G$7,6,FALSE)))</f>
        <v/>
      </c>
      <c r="S266" s="7"/>
      <c r="T266" s="312"/>
      <c r="U266" s="7"/>
      <c r="V266" s="313">
        <f ca="1">IF(AND(D266&lt;&gt;"",B266&lt;&gt;B265),(SUMIF(B$9:B$1008,B266,M$9:M$1008)-SUMIF(B$9:B$1008,B266,N$9:N$1008))+(SUMIF('Sezione INPS'!B$9:B$1008,B266,'Sezione INPS'!N$9:N$1008)-SUMIF('Sezione INPS'!B$9:B$1008,B266,'Sezione INPS'!O$9:O$1008))+(SUMIF('Sezione REGIONI'!B$9:B$1008,B266,'Sezione REGIONI'!K$9:K$1008)-SUMIF('Sezione REGIONI'!B$9:B$1008,B266,'Sezione REGIONI'!L$9:L$1008))+(SUMIF('Sezione IMU e trib. locali'!B$9:B$1008,B266,'Sezione IMU e trib. locali'!M$9:M$1008)-SUMIF('Sezione IMU e trib. locali'!B$9:B$1008,B266,'Sezione IMU e trib. locali'!N$9:N$1008))+(SUMIF('Sezione INAIL'!B$9:B$508,B266,'Sezione INAIL'!L$9:L$508)-SUMIF('Sezione INAIL'!B$9:B$508,B266,'Sezione INAIL'!M$9:M$508))+(SUMIF('Sezione Altri Enti Prev.li'!B$9:B$508,B266,'Sezione Altri Enti Prev.li'!P$9:P$508)-SUMIF('Sezione Altri Enti Prev.li'!B$9:B$508,B266,'Sezione Altri Enti Prev.li'!Q$9:Q$508)),0)</f>
        <v>0</v>
      </c>
      <c r="W266" s="81"/>
      <c r="X266" s="292"/>
      <c r="Y266" s="314"/>
      <c r="Z266" s="315"/>
      <c r="AA266" s="316"/>
      <c r="AB266" s="317"/>
      <c r="AC266" s="7"/>
      <c r="AD266" s="348"/>
      <c r="AE266" s="7"/>
      <c r="AF266" s="17">
        <f ca="1">IF(B266="",0,IF(B266=B265,COUNTIF(B$9:B265,B266)+1,1))</f>
        <v>256</v>
      </c>
      <c r="AG266" s="17">
        <f t="shared" ref="AG266:AG302" ca="1" si="18">IF(OR(D266="",M$1021=1),0,IF(AF266=6,1,0))</f>
        <v>0</v>
      </c>
      <c r="AH266" s="364" t="str">
        <f t="shared" ref="AH266:AH329" si="19">IF(ISBLANK(D266),"",IF(OR(D266&lt;$L$1027,D266&gt;$L$1028),AH$1015,0))</f>
        <v/>
      </c>
    </row>
    <row r="267" spans="1:34" ht="16.5" customHeight="1">
      <c r="A267" s="334" t="s">
        <v>543</v>
      </c>
      <c r="B267" s="65" t="str">
        <f t="shared" ca="1" si="17"/>
        <v>-1900</v>
      </c>
      <c r="C267" s="65" t="str">
        <f t="shared" ca="1" si="16"/>
        <v>-1900-257</v>
      </c>
      <c r="D267" s="340"/>
      <c r="E267" s="283"/>
      <c r="F267" s="7"/>
      <c r="G267" s="309"/>
      <c r="H267" s="310"/>
      <c r="I267" s="7"/>
      <c r="J267" s="297"/>
      <c r="K267" s="285"/>
      <c r="L267" s="301"/>
      <c r="M267" s="290"/>
      <c r="N267" s="291"/>
      <c r="O267" s="7"/>
      <c r="P267" s="307"/>
      <c r="Q267" s="308" t="str">
        <f ca="1">IF(M$1021=1,"",IF(P267="","",VLOOKUP(P267,Tabelle!$B$5:$F$7,5,FALSE)))</f>
        <v/>
      </c>
      <c r="R267" s="311" t="str">
        <f ca="1">IF(M$1021=1,"",IF(P267="","",VLOOKUP(P267,Tabelle!$B$5:$G$7,6,FALSE)))</f>
        <v/>
      </c>
      <c r="S267" s="7"/>
      <c r="T267" s="312"/>
      <c r="U267" s="7"/>
      <c r="V267" s="313">
        <f ca="1">IF(AND(D267&lt;&gt;"",B267&lt;&gt;B266),(SUMIF(B$9:B$1008,B267,M$9:M$1008)-SUMIF(B$9:B$1008,B267,N$9:N$1008))+(SUMIF('Sezione INPS'!B$9:B$1008,B267,'Sezione INPS'!N$9:N$1008)-SUMIF('Sezione INPS'!B$9:B$1008,B267,'Sezione INPS'!O$9:O$1008))+(SUMIF('Sezione REGIONI'!B$9:B$1008,B267,'Sezione REGIONI'!K$9:K$1008)-SUMIF('Sezione REGIONI'!B$9:B$1008,B267,'Sezione REGIONI'!L$9:L$1008))+(SUMIF('Sezione IMU e trib. locali'!B$9:B$1008,B267,'Sezione IMU e trib. locali'!M$9:M$1008)-SUMIF('Sezione IMU e trib. locali'!B$9:B$1008,B267,'Sezione IMU e trib. locali'!N$9:N$1008))+(SUMIF('Sezione INAIL'!B$9:B$508,B267,'Sezione INAIL'!L$9:L$508)-SUMIF('Sezione INAIL'!B$9:B$508,B267,'Sezione INAIL'!M$9:M$508))+(SUMIF('Sezione Altri Enti Prev.li'!B$9:B$508,B267,'Sezione Altri Enti Prev.li'!P$9:P$508)-SUMIF('Sezione Altri Enti Prev.li'!B$9:B$508,B267,'Sezione Altri Enti Prev.li'!Q$9:Q$508)),0)</f>
        <v>0</v>
      </c>
      <c r="W267" s="81"/>
      <c r="X267" s="292"/>
      <c r="Y267" s="314"/>
      <c r="Z267" s="315"/>
      <c r="AA267" s="316"/>
      <c r="AB267" s="317"/>
      <c r="AC267" s="7"/>
      <c r="AD267" s="348"/>
      <c r="AE267" s="7"/>
      <c r="AF267" s="17">
        <f ca="1">IF(B267="",0,IF(B267=B266,COUNTIF(B$9:B266,B267)+1,1))</f>
        <v>257</v>
      </c>
      <c r="AG267" s="17">
        <f t="shared" ca="1" si="18"/>
        <v>0</v>
      </c>
      <c r="AH267" s="364" t="str">
        <f t="shared" si="19"/>
        <v/>
      </c>
    </row>
    <row r="268" spans="1:34" ht="16.5" customHeight="1">
      <c r="A268" s="334" t="s">
        <v>544</v>
      </c>
      <c r="B268" s="65" t="str">
        <f t="shared" ca="1" si="17"/>
        <v>-1900</v>
      </c>
      <c r="C268" s="65" t="str">
        <f t="shared" ca="1" si="16"/>
        <v>-1900-258</v>
      </c>
      <c r="D268" s="340"/>
      <c r="E268" s="283"/>
      <c r="F268" s="7"/>
      <c r="G268" s="309"/>
      <c r="H268" s="310"/>
      <c r="I268" s="7"/>
      <c r="J268" s="297"/>
      <c r="K268" s="285"/>
      <c r="L268" s="301"/>
      <c r="M268" s="290"/>
      <c r="N268" s="291"/>
      <c r="O268" s="7"/>
      <c r="P268" s="307"/>
      <c r="Q268" s="308" t="str">
        <f ca="1">IF(M$1021=1,"",IF(P268="","",VLOOKUP(P268,Tabelle!$B$5:$F$7,5,FALSE)))</f>
        <v/>
      </c>
      <c r="R268" s="311" t="str">
        <f ca="1">IF(M$1021=1,"",IF(P268="","",VLOOKUP(P268,Tabelle!$B$5:$G$7,6,FALSE)))</f>
        <v/>
      </c>
      <c r="S268" s="7"/>
      <c r="T268" s="312"/>
      <c r="U268" s="7"/>
      <c r="V268" s="313">
        <f ca="1">IF(AND(D268&lt;&gt;"",B268&lt;&gt;B267),(SUMIF(B$9:B$1008,B268,M$9:M$1008)-SUMIF(B$9:B$1008,B268,N$9:N$1008))+(SUMIF('Sezione INPS'!B$9:B$1008,B268,'Sezione INPS'!N$9:N$1008)-SUMIF('Sezione INPS'!B$9:B$1008,B268,'Sezione INPS'!O$9:O$1008))+(SUMIF('Sezione REGIONI'!B$9:B$1008,B268,'Sezione REGIONI'!K$9:K$1008)-SUMIF('Sezione REGIONI'!B$9:B$1008,B268,'Sezione REGIONI'!L$9:L$1008))+(SUMIF('Sezione IMU e trib. locali'!B$9:B$1008,B268,'Sezione IMU e trib. locali'!M$9:M$1008)-SUMIF('Sezione IMU e trib. locali'!B$9:B$1008,B268,'Sezione IMU e trib. locali'!N$9:N$1008))+(SUMIF('Sezione INAIL'!B$9:B$508,B268,'Sezione INAIL'!L$9:L$508)-SUMIF('Sezione INAIL'!B$9:B$508,B268,'Sezione INAIL'!M$9:M$508))+(SUMIF('Sezione Altri Enti Prev.li'!B$9:B$508,B268,'Sezione Altri Enti Prev.li'!P$9:P$508)-SUMIF('Sezione Altri Enti Prev.li'!B$9:B$508,B268,'Sezione Altri Enti Prev.li'!Q$9:Q$508)),0)</f>
        <v>0</v>
      </c>
      <c r="W268" s="81"/>
      <c r="X268" s="292"/>
      <c r="Y268" s="314"/>
      <c r="Z268" s="315"/>
      <c r="AA268" s="316"/>
      <c r="AB268" s="317"/>
      <c r="AC268" s="7"/>
      <c r="AD268" s="348"/>
      <c r="AE268" s="7"/>
      <c r="AF268" s="17">
        <f ca="1">IF(B268="",0,IF(B268=B267,COUNTIF(B$9:B267,B268)+1,1))</f>
        <v>258</v>
      </c>
      <c r="AG268" s="17">
        <f t="shared" ca="1" si="18"/>
        <v>0</v>
      </c>
      <c r="AH268" s="364" t="str">
        <f t="shared" si="19"/>
        <v/>
      </c>
    </row>
    <row r="269" spans="1:34" ht="16.5" customHeight="1">
      <c r="A269" s="334" t="s">
        <v>545</v>
      </c>
      <c r="B269" s="65" t="str">
        <f t="shared" ca="1" si="17"/>
        <v>-1900</v>
      </c>
      <c r="C269" s="65" t="str">
        <f t="shared" ca="1" si="16"/>
        <v>-1900-259</v>
      </c>
      <c r="D269" s="340"/>
      <c r="E269" s="283"/>
      <c r="F269" s="7"/>
      <c r="G269" s="309"/>
      <c r="H269" s="310"/>
      <c r="I269" s="7"/>
      <c r="J269" s="297"/>
      <c r="K269" s="285"/>
      <c r="L269" s="301"/>
      <c r="M269" s="290"/>
      <c r="N269" s="291"/>
      <c r="O269" s="7"/>
      <c r="P269" s="307"/>
      <c r="Q269" s="308" t="str">
        <f ca="1">IF(M$1021=1,"",IF(P269="","",VLOOKUP(P269,Tabelle!$B$5:$F$7,5,FALSE)))</f>
        <v/>
      </c>
      <c r="R269" s="311" t="str">
        <f ca="1">IF(M$1021=1,"",IF(P269="","",VLOOKUP(P269,Tabelle!$B$5:$G$7,6,FALSE)))</f>
        <v/>
      </c>
      <c r="S269" s="7"/>
      <c r="T269" s="312"/>
      <c r="U269" s="7"/>
      <c r="V269" s="313">
        <f ca="1">IF(AND(D269&lt;&gt;"",B269&lt;&gt;B268),(SUMIF(B$9:B$1008,B269,M$9:M$1008)-SUMIF(B$9:B$1008,B269,N$9:N$1008))+(SUMIF('Sezione INPS'!B$9:B$1008,B269,'Sezione INPS'!N$9:N$1008)-SUMIF('Sezione INPS'!B$9:B$1008,B269,'Sezione INPS'!O$9:O$1008))+(SUMIF('Sezione REGIONI'!B$9:B$1008,B269,'Sezione REGIONI'!K$9:K$1008)-SUMIF('Sezione REGIONI'!B$9:B$1008,B269,'Sezione REGIONI'!L$9:L$1008))+(SUMIF('Sezione IMU e trib. locali'!B$9:B$1008,B269,'Sezione IMU e trib. locali'!M$9:M$1008)-SUMIF('Sezione IMU e trib. locali'!B$9:B$1008,B269,'Sezione IMU e trib. locali'!N$9:N$1008))+(SUMIF('Sezione INAIL'!B$9:B$508,B269,'Sezione INAIL'!L$9:L$508)-SUMIF('Sezione INAIL'!B$9:B$508,B269,'Sezione INAIL'!M$9:M$508))+(SUMIF('Sezione Altri Enti Prev.li'!B$9:B$508,B269,'Sezione Altri Enti Prev.li'!P$9:P$508)-SUMIF('Sezione Altri Enti Prev.li'!B$9:B$508,B269,'Sezione Altri Enti Prev.li'!Q$9:Q$508)),0)</f>
        <v>0</v>
      </c>
      <c r="W269" s="81"/>
      <c r="X269" s="292"/>
      <c r="Y269" s="314"/>
      <c r="Z269" s="315"/>
      <c r="AA269" s="316"/>
      <c r="AB269" s="317"/>
      <c r="AC269" s="7"/>
      <c r="AD269" s="348"/>
      <c r="AE269" s="7"/>
      <c r="AF269" s="17">
        <f ca="1">IF(B269="",0,IF(B269=B268,COUNTIF(B$9:B268,B269)+1,1))</f>
        <v>259</v>
      </c>
      <c r="AG269" s="17">
        <f t="shared" ca="1" si="18"/>
        <v>0</v>
      </c>
      <c r="AH269" s="364" t="str">
        <f t="shared" si="19"/>
        <v/>
      </c>
    </row>
    <row r="270" spans="1:34" ht="16.5" customHeight="1">
      <c r="A270" s="334" t="s">
        <v>546</v>
      </c>
      <c r="B270" s="65" t="str">
        <f t="shared" ca="1" si="17"/>
        <v>-1900</v>
      </c>
      <c r="C270" s="65" t="str">
        <f t="shared" ca="1" si="16"/>
        <v>-1900-260</v>
      </c>
      <c r="D270" s="340"/>
      <c r="E270" s="283"/>
      <c r="F270" s="7"/>
      <c r="G270" s="309"/>
      <c r="H270" s="310"/>
      <c r="I270" s="7"/>
      <c r="J270" s="297"/>
      <c r="K270" s="285"/>
      <c r="L270" s="301"/>
      <c r="M270" s="290"/>
      <c r="N270" s="291"/>
      <c r="O270" s="7"/>
      <c r="P270" s="307"/>
      <c r="Q270" s="308" t="str">
        <f ca="1">IF(M$1021=1,"",IF(P270="","",VLOOKUP(P270,Tabelle!$B$5:$F$7,5,FALSE)))</f>
        <v/>
      </c>
      <c r="R270" s="311" t="str">
        <f ca="1">IF(M$1021=1,"",IF(P270="","",VLOOKUP(P270,Tabelle!$B$5:$G$7,6,FALSE)))</f>
        <v/>
      </c>
      <c r="S270" s="7"/>
      <c r="T270" s="312"/>
      <c r="U270" s="7"/>
      <c r="V270" s="313">
        <f ca="1">IF(AND(D270&lt;&gt;"",B270&lt;&gt;B269),(SUMIF(B$9:B$1008,B270,M$9:M$1008)-SUMIF(B$9:B$1008,B270,N$9:N$1008))+(SUMIF('Sezione INPS'!B$9:B$1008,B270,'Sezione INPS'!N$9:N$1008)-SUMIF('Sezione INPS'!B$9:B$1008,B270,'Sezione INPS'!O$9:O$1008))+(SUMIF('Sezione REGIONI'!B$9:B$1008,B270,'Sezione REGIONI'!K$9:K$1008)-SUMIF('Sezione REGIONI'!B$9:B$1008,B270,'Sezione REGIONI'!L$9:L$1008))+(SUMIF('Sezione IMU e trib. locali'!B$9:B$1008,B270,'Sezione IMU e trib. locali'!M$9:M$1008)-SUMIF('Sezione IMU e trib. locali'!B$9:B$1008,B270,'Sezione IMU e trib. locali'!N$9:N$1008))+(SUMIF('Sezione INAIL'!B$9:B$508,B270,'Sezione INAIL'!L$9:L$508)-SUMIF('Sezione INAIL'!B$9:B$508,B270,'Sezione INAIL'!M$9:M$508))+(SUMIF('Sezione Altri Enti Prev.li'!B$9:B$508,B270,'Sezione Altri Enti Prev.li'!P$9:P$508)-SUMIF('Sezione Altri Enti Prev.li'!B$9:B$508,B270,'Sezione Altri Enti Prev.li'!Q$9:Q$508)),0)</f>
        <v>0</v>
      </c>
      <c r="W270" s="81"/>
      <c r="X270" s="292"/>
      <c r="Y270" s="314"/>
      <c r="Z270" s="315"/>
      <c r="AA270" s="316"/>
      <c r="AB270" s="317"/>
      <c r="AC270" s="7"/>
      <c r="AD270" s="348"/>
      <c r="AE270" s="7"/>
      <c r="AF270" s="17">
        <f ca="1">IF(B270="",0,IF(B270=B269,COUNTIF(B$9:B269,B270)+1,1))</f>
        <v>260</v>
      </c>
      <c r="AG270" s="17">
        <f t="shared" ca="1" si="18"/>
        <v>0</v>
      </c>
      <c r="AH270" s="364" t="str">
        <f t="shared" si="19"/>
        <v/>
      </c>
    </row>
    <row r="271" spans="1:34" ht="16.5" customHeight="1">
      <c r="A271" s="334" t="s">
        <v>547</v>
      </c>
      <c r="B271" s="65" t="str">
        <f t="shared" ca="1" si="17"/>
        <v>-1900</v>
      </c>
      <c r="C271" s="65" t="str">
        <f t="shared" ca="1" si="16"/>
        <v>-1900-261</v>
      </c>
      <c r="D271" s="340"/>
      <c r="E271" s="283"/>
      <c r="F271" s="7"/>
      <c r="G271" s="309"/>
      <c r="H271" s="310"/>
      <c r="I271" s="7"/>
      <c r="J271" s="297"/>
      <c r="K271" s="285"/>
      <c r="L271" s="301"/>
      <c r="M271" s="290"/>
      <c r="N271" s="291"/>
      <c r="O271" s="7"/>
      <c r="P271" s="307"/>
      <c r="Q271" s="308" t="str">
        <f ca="1">IF(M$1021=1,"",IF(P271="","",VLOOKUP(P271,Tabelle!$B$5:$F$7,5,FALSE)))</f>
        <v/>
      </c>
      <c r="R271" s="311" t="str">
        <f ca="1">IF(M$1021=1,"",IF(P271="","",VLOOKUP(P271,Tabelle!$B$5:$G$7,6,FALSE)))</f>
        <v/>
      </c>
      <c r="S271" s="7"/>
      <c r="T271" s="312"/>
      <c r="U271" s="7"/>
      <c r="V271" s="313">
        <f ca="1">IF(AND(D271&lt;&gt;"",B271&lt;&gt;B270),(SUMIF(B$9:B$1008,B271,M$9:M$1008)-SUMIF(B$9:B$1008,B271,N$9:N$1008))+(SUMIF('Sezione INPS'!B$9:B$1008,B271,'Sezione INPS'!N$9:N$1008)-SUMIF('Sezione INPS'!B$9:B$1008,B271,'Sezione INPS'!O$9:O$1008))+(SUMIF('Sezione REGIONI'!B$9:B$1008,B271,'Sezione REGIONI'!K$9:K$1008)-SUMIF('Sezione REGIONI'!B$9:B$1008,B271,'Sezione REGIONI'!L$9:L$1008))+(SUMIF('Sezione IMU e trib. locali'!B$9:B$1008,B271,'Sezione IMU e trib. locali'!M$9:M$1008)-SUMIF('Sezione IMU e trib. locali'!B$9:B$1008,B271,'Sezione IMU e trib. locali'!N$9:N$1008))+(SUMIF('Sezione INAIL'!B$9:B$508,B271,'Sezione INAIL'!L$9:L$508)-SUMIF('Sezione INAIL'!B$9:B$508,B271,'Sezione INAIL'!M$9:M$508))+(SUMIF('Sezione Altri Enti Prev.li'!B$9:B$508,B271,'Sezione Altri Enti Prev.li'!P$9:P$508)-SUMIF('Sezione Altri Enti Prev.li'!B$9:B$508,B271,'Sezione Altri Enti Prev.li'!Q$9:Q$508)),0)</f>
        <v>0</v>
      </c>
      <c r="W271" s="81"/>
      <c r="X271" s="292"/>
      <c r="Y271" s="314"/>
      <c r="Z271" s="315"/>
      <c r="AA271" s="316"/>
      <c r="AB271" s="317"/>
      <c r="AC271" s="7"/>
      <c r="AD271" s="348"/>
      <c r="AE271" s="7"/>
      <c r="AF271" s="17">
        <f ca="1">IF(B271="",0,IF(B271=B270,COUNTIF(B$9:B270,B271)+1,1))</f>
        <v>261</v>
      </c>
      <c r="AG271" s="17">
        <f t="shared" ca="1" si="18"/>
        <v>0</v>
      </c>
      <c r="AH271" s="364" t="str">
        <f t="shared" si="19"/>
        <v/>
      </c>
    </row>
    <row r="272" spans="1:34" ht="16.5" customHeight="1">
      <c r="A272" s="334" t="s">
        <v>548</v>
      </c>
      <c r="B272" s="65" t="str">
        <f t="shared" ca="1" si="17"/>
        <v>-1900</v>
      </c>
      <c r="C272" s="65" t="str">
        <f t="shared" ca="1" si="16"/>
        <v>-1900-262</v>
      </c>
      <c r="D272" s="340"/>
      <c r="E272" s="283"/>
      <c r="F272" s="7"/>
      <c r="G272" s="309"/>
      <c r="H272" s="310"/>
      <c r="I272" s="7"/>
      <c r="J272" s="297"/>
      <c r="K272" s="285"/>
      <c r="L272" s="301"/>
      <c r="M272" s="290"/>
      <c r="N272" s="291"/>
      <c r="O272" s="7"/>
      <c r="P272" s="307"/>
      <c r="Q272" s="308" t="str">
        <f ca="1">IF(M$1021=1,"",IF(P272="","",VLOOKUP(P272,Tabelle!$B$5:$F$7,5,FALSE)))</f>
        <v/>
      </c>
      <c r="R272" s="311" t="str">
        <f ca="1">IF(M$1021=1,"",IF(P272="","",VLOOKUP(P272,Tabelle!$B$5:$G$7,6,FALSE)))</f>
        <v/>
      </c>
      <c r="S272" s="7"/>
      <c r="T272" s="312"/>
      <c r="U272" s="7"/>
      <c r="V272" s="313">
        <f ca="1">IF(AND(D272&lt;&gt;"",B272&lt;&gt;B271),(SUMIF(B$9:B$1008,B272,M$9:M$1008)-SUMIF(B$9:B$1008,B272,N$9:N$1008))+(SUMIF('Sezione INPS'!B$9:B$1008,B272,'Sezione INPS'!N$9:N$1008)-SUMIF('Sezione INPS'!B$9:B$1008,B272,'Sezione INPS'!O$9:O$1008))+(SUMIF('Sezione REGIONI'!B$9:B$1008,B272,'Sezione REGIONI'!K$9:K$1008)-SUMIF('Sezione REGIONI'!B$9:B$1008,B272,'Sezione REGIONI'!L$9:L$1008))+(SUMIF('Sezione IMU e trib. locali'!B$9:B$1008,B272,'Sezione IMU e trib. locali'!M$9:M$1008)-SUMIF('Sezione IMU e trib. locali'!B$9:B$1008,B272,'Sezione IMU e trib. locali'!N$9:N$1008))+(SUMIF('Sezione INAIL'!B$9:B$508,B272,'Sezione INAIL'!L$9:L$508)-SUMIF('Sezione INAIL'!B$9:B$508,B272,'Sezione INAIL'!M$9:M$508))+(SUMIF('Sezione Altri Enti Prev.li'!B$9:B$508,B272,'Sezione Altri Enti Prev.li'!P$9:P$508)-SUMIF('Sezione Altri Enti Prev.li'!B$9:B$508,B272,'Sezione Altri Enti Prev.li'!Q$9:Q$508)),0)</f>
        <v>0</v>
      </c>
      <c r="W272" s="81"/>
      <c r="X272" s="292"/>
      <c r="Y272" s="314"/>
      <c r="Z272" s="315"/>
      <c r="AA272" s="316"/>
      <c r="AB272" s="317"/>
      <c r="AC272" s="7"/>
      <c r="AD272" s="348"/>
      <c r="AE272" s="7"/>
      <c r="AF272" s="17">
        <f ca="1">IF(B272="",0,IF(B272=B271,COUNTIF(B$9:B271,B272)+1,1))</f>
        <v>262</v>
      </c>
      <c r="AG272" s="17">
        <f t="shared" ca="1" si="18"/>
        <v>0</v>
      </c>
      <c r="AH272" s="364" t="str">
        <f t="shared" si="19"/>
        <v/>
      </c>
    </row>
    <row r="273" spans="1:34" ht="16.5" customHeight="1">
      <c r="A273" s="334" t="s">
        <v>549</v>
      </c>
      <c r="B273" s="65" t="str">
        <f t="shared" ca="1" si="17"/>
        <v>-1900</v>
      </c>
      <c r="C273" s="65" t="str">
        <f t="shared" ca="1" si="16"/>
        <v>-1900-263</v>
      </c>
      <c r="D273" s="340"/>
      <c r="E273" s="283"/>
      <c r="F273" s="7"/>
      <c r="G273" s="309"/>
      <c r="H273" s="310"/>
      <c r="I273" s="7"/>
      <c r="J273" s="297"/>
      <c r="K273" s="285"/>
      <c r="L273" s="301"/>
      <c r="M273" s="290"/>
      <c r="N273" s="291"/>
      <c r="O273" s="7"/>
      <c r="P273" s="307"/>
      <c r="Q273" s="308" t="str">
        <f ca="1">IF(M$1021=1,"",IF(P273="","",VLOOKUP(P273,Tabelle!$B$5:$F$7,5,FALSE)))</f>
        <v/>
      </c>
      <c r="R273" s="311" t="str">
        <f ca="1">IF(M$1021=1,"",IF(P273="","",VLOOKUP(P273,Tabelle!$B$5:$G$7,6,FALSE)))</f>
        <v/>
      </c>
      <c r="S273" s="7"/>
      <c r="T273" s="312"/>
      <c r="U273" s="7"/>
      <c r="V273" s="313">
        <f ca="1">IF(AND(D273&lt;&gt;"",B273&lt;&gt;B272),(SUMIF(B$9:B$1008,B273,M$9:M$1008)-SUMIF(B$9:B$1008,B273,N$9:N$1008))+(SUMIF('Sezione INPS'!B$9:B$1008,B273,'Sezione INPS'!N$9:N$1008)-SUMIF('Sezione INPS'!B$9:B$1008,B273,'Sezione INPS'!O$9:O$1008))+(SUMIF('Sezione REGIONI'!B$9:B$1008,B273,'Sezione REGIONI'!K$9:K$1008)-SUMIF('Sezione REGIONI'!B$9:B$1008,B273,'Sezione REGIONI'!L$9:L$1008))+(SUMIF('Sezione IMU e trib. locali'!B$9:B$1008,B273,'Sezione IMU e trib. locali'!M$9:M$1008)-SUMIF('Sezione IMU e trib. locali'!B$9:B$1008,B273,'Sezione IMU e trib. locali'!N$9:N$1008))+(SUMIF('Sezione INAIL'!B$9:B$508,B273,'Sezione INAIL'!L$9:L$508)-SUMIF('Sezione INAIL'!B$9:B$508,B273,'Sezione INAIL'!M$9:M$508))+(SUMIF('Sezione Altri Enti Prev.li'!B$9:B$508,B273,'Sezione Altri Enti Prev.li'!P$9:P$508)-SUMIF('Sezione Altri Enti Prev.li'!B$9:B$508,B273,'Sezione Altri Enti Prev.li'!Q$9:Q$508)),0)</f>
        <v>0</v>
      </c>
      <c r="W273" s="81"/>
      <c r="X273" s="292"/>
      <c r="Y273" s="314"/>
      <c r="Z273" s="315"/>
      <c r="AA273" s="316"/>
      <c r="AB273" s="317"/>
      <c r="AC273" s="7"/>
      <c r="AD273" s="348"/>
      <c r="AE273" s="7"/>
      <c r="AF273" s="17">
        <f ca="1">IF(B273="",0,IF(B273=B272,COUNTIF(B$9:B272,B273)+1,1))</f>
        <v>263</v>
      </c>
      <c r="AG273" s="17">
        <f t="shared" ca="1" si="18"/>
        <v>0</v>
      </c>
      <c r="AH273" s="364" t="str">
        <f t="shared" si="19"/>
        <v/>
      </c>
    </row>
    <row r="274" spans="1:34" ht="16.5" customHeight="1">
      <c r="A274" s="334" t="s">
        <v>550</v>
      </c>
      <c r="B274" s="65" t="str">
        <f t="shared" ca="1" si="17"/>
        <v>-1900</v>
      </c>
      <c r="C274" s="65" t="str">
        <f t="shared" ca="1" si="16"/>
        <v>-1900-264</v>
      </c>
      <c r="D274" s="340"/>
      <c r="E274" s="283"/>
      <c r="F274" s="7"/>
      <c r="G274" s="309"/>
      <c r="H274" s="310"/>
      <c r="I274" s="7"/>
      <c r="J274" s="297"/>
      <c r="K274" s="285"/>
      <c r="L274" s="301"/>
      <c r="M274" s="290"/>
      <c r="N274" s="291"/>
      <c r="O274" s="7"/>
      <c r="P274" s="307"/>
      <c r="Q274" s="308" t="str">
        <f ca="1">IF(M$1021=1,"",IF(P274="","",VLOOKUP(P274,Tabelle!$B$5:$F$7,5,FALSE)))</f>
        <v/>
      </c>
      <c r="R274" s="311" t="str">
        <f ca="1">IF(M$1021=1,"",IF(P274="","",VLOOKUP(P274,Tabelle!$B$5:$G$7,6,FALSE)))</f>
        <v/>
      </c>
      <c r="S274" s="7"/>
      <c r="T274" s="312"/>
      <c r="U274" s="7"/>
      <c r="V274" s="313">
        <f ca="1">IF(AND(D274&lt;&gt;"",B274&lt;&gt;B273),(SUMIF(B$9:B$1008,B274,M$9:M$1008)-SUMIF(B$9:B$1008,B274,N$9:N$1008))+(SUMIF('Sezione INPS'!B$9:B$1008,B274,'Sezione INPS'!N$9:N$1008)-SUMIF('Sezione INPS'!B$9:B$1008,B274,'Sezione INPS'!O$9:O$1008))+(SUMIF('Sezione REGIONI'!B$9:B$1008,B274,'Sezione REGIONI'!K$9:K$1008)-SUMIF('Sezione REGIONI'!B$9:B$1008,B274,'Sezione REGIONI'!L$9:L$1008))+(SUMIF('Sezione IMU e trib. locali'!B$9:B$1008,B274,'Sezione IMU e trib. locali'!M$9:M$1008)-SUMIF('Sezione IMU e trib. locali'!B$9:B$1008,B274,'Sezione IMU e trib. locali'!N$9:N$1008))+(SUMIF('Sezione INAIL'!B$9:B$508,B274,'Sezione INAIL'!L$9:L$508)-SUMIF('Sezione INAIL'!B$9:B$508,B274,'Sezione INAIL'!M$9:M$508))+(SUMIF('Sezione Altri Enti Prev.li'!B$9:B$508,B274,'Sezione Altri Enti Prev.li'!P$9:P$508)-SUMIF('Sezione Altri Enti Prev.li'!B$9:B$508,B274,'Sezione Altri Enti Prev.li'!Q$9:Q$508)),0)</f>
        <v>0</v>
      </c>
      <c r="W274" s="81"/>
      <c r="X274" s="292"/>
      <c r="Y274" s="314"/>
      <c r="Z274" s="315"/>
      <c r="AA274" s="316"/>
      <c r="AB274" s="317"/>
      <c r="AC274" s="7"/>
      <c r="AD274" s="348"/>
      <c r="AE274" s="7"/>
      <c r="AF274" s="17">
        <f ca="1">IF(B274="",0,IF(B274=B273,COUNTIF(B$9:B273,B274)+1,1))</f>
        <v>264</v>
      </c>
      <c r="AG274" s="17">
        <f t="shared" ca="1" si="18"/>
        <v>0</v>
      </c>
      <c r="AH274" s="364" t="str">
        <f t="shared" si="19"/>
        <v/>
      </c>
    </row>
    <row r="275" spans="1:34" ht="16.5" customHeight="1">
      <c r="A275" s="334" t="s">
        <v>551</v>
      </c>
      <c r="B275" s="65" t="str">
        <f t="shared" ca="1" si="17"/>
        <v>-1900</v>
      </c>
      <c r="C275" s="65" t="str">
        <f t="shared" ca="1" si="16"/>
        <v>-1900-265</v>
      </c>
      <c r="D275" s="340"/>
      <c r="E275" s="283"/>
      <c r="F275" s="7"/>
      <c r="G275" s="309"/>
      <c r="H275" s="310"/>
      <c r="I275" s="7"/>
      <c r="J275" s="297"/>
      <c r="K275" s="285"/>
      <c r="L275" s="301"/>
      <c r="M275" s="290"/>
      <c r="N275" s="291"/>
      <c r="O275" s="7"/>
      <c r="P275" s="307"/>
      <c r="Q275" s="308" t="str">
        <f ca="1">IF(M$1021=1,"",IF(P275="","",VLOOKUP(P275,Tabelle!$B$5:$F$7,5,FALSE)))</f>
        <v/>
      </c>
      <c r="R275" s="311" t="str">
        <f ca="1">IF(M$1021=1,"",IF(P275="","",VLOOKUP(P275,Tabelle!$B$5:$G$7,6,FALSE)))</f>
        <v/>
      </c>
      <c r="S275" s="7"/>
      <c r="T275" s="312"/>
      <c r="U275" s="7"/>
      <c r="V275" s="313">
        <f ca="1">IF(AND(D275&lt;&gt;"",B275&lt;&gt;B274),(SUMIF(B$9:B$1008,B275,M$9:M$1008)-SUMIF(B$9:B$1008,B275,N$9:N$1008))+(SUMIF('Sezione INPS'!B$9:B$1008,B275,'Sezione INPS'!N$9:N$1008)-SUMIF('Sezione INPS'!B$9:B$1008,B275,'Sezione INPS'!O$9:O$1008))+(SUMIF('Sezione REGIONI'!B$9:B$1008,B275,'Sezione REGIONI'!K$9:K$1008)-SUMIF('Sezione REGIONI'!B$9:B$1008,B275,'Sezione REGIONI'!L$9:L$1008))+(SUMIF('Sezione IMU e trib. locali'!B$9:B$1008,B275,'Sezione IMU e trib. locali'!M$9:M$1008)-SUMIF('Sezione IMU e trib. locali'!B$9:B$1008,B275,'Sezione IMU e trib. locali'!N$9:N$1008))+(SUMIF('Sezione INAIL'!B$9:B$508,B275,'Sezione INAIL'!L$9:L$508)-SUMIF('Sezione INAIL'!B$9:B$508,B275,'Sezione INAIL'!M$9:M$508))+(SUMIF('Sezione Altri Enti Prev.li'!B$9:B$508,B275,'Sezione Altri Enti Prev.li'!P$9:P$508)-SUMIF('Sezione Altri Enti Prev.li'!B$9:B$508,B275,'Sezione Altri Enti Prev.li'!Q$9:Q$508)),0)</f>
        <v>0</v>
      </c>
      <c r="W275" s="81"/>
      <c r="X275" s="292"/>
      <c r="Y275" s="314"/>
      <c r="Z275" s="315"/>
      <c r="AA275" s="316"/>
      <c r="AB275" s="317"/>
      <c r="AC275" s="7"/>
      <c r="AD275" s="348"/>
      <c r="AE275" s="7"/>
      <c r="AF275" s="17">
        <f ca="1">IF(B275="",0,IF(B275=B274,COUNTIF(B$9:B274,B275)+1,1))</f>
        <v>265</v>
      </c>
      <c r="AG275" s="17">
        <f t="shared" ca="1" si="18"/>
        <v>0</v>
      </c>
      <c r="AH275" s="364" t="str">
        <f t="shared" si="19"/>
        <v/>
      </c>
    </row>
    <row r="276" spans="1:34" ht="16.5" customHeight="1">
      <c r="A276" s="334" t="s">
        <v>552</v>
      </c>
      <c r="B276" s="65" t="str">
        <f t="shared" ca="1" si="17"/>
        <v>-1900</v>
      </c>
      <c r="C276" s="65" t="str">
        <f t="shared" ca="1" si="16"/>
        <v>-1900-266</v>
      </c>
      <c r="D276" s="340"/>
      <c r="E276" s="283"/>
      <c r="F276" s="7"/>
      <c r="G276" s="309"/>
      <c r="H276" s="310"/>
      <c r="I276" s="7"/>
      <c r="J276" s="297"/>
      <c r="K276" s="285"/>
      <c r="L276" s="301"/>
      <c r="M276" s="290"/>
      <c r="N276" s="291"/>
      <c r="O276" s="7"/>
      <c r="P276" s="307"/>
      <c r="Q276" s="308" t="str">
        <f ca="1">IF(M$1021=1,"",IF(P276="","",VLOOKUP(P276,Tabelle!$B$5:$F$7,5,FALSE)))</f>
        <v/>
      </c>
      <c r="R276" s="311" t="str">
        <f ca="1">IF(M$1021=1,"",IF(P276="","",VLOOKUP(P276,Tabelle!$B$5:$G$7,6,FALSE)))</f>
        <v/>
      </c>
      <c r="S276" s="7"/>
      <c r="T276" s="312"/>
      <c r="U276" s="7"/>
      <c r="V276" s="313">
        <f ca="1">IF(AND(D276&lt;&gt;"",B276&lt;&gt;B275),(SUMIF(B$9:B$1008,B276,M$9:M$1008)-SUMIF(B$9:B$1008,B276,N$9:N$1008))+(SUMIF('Sezione INPS'!B$9:B$1008,B276,'Sezione INPS'!N$9:N$1008)-SUMIF('Sezione INPS'!B$9:B$1008,B276,'Sezione INPS'!O$9:O$1008))+(SUMIF('Sezione REGIONI'!B$9:B$1008,B276,'Sezione REGIONI'!K$9:K$1008)-SUMIF('Sezione REGIONI'!B$9:B$1008,B276,'Sezione REGIONI'!L$9:L$1008))+(SUMIF('Sezione IMU e trib. locali'!B$9:B$1008,B276,'Sezione IMU e trib. locali'!M$9:M$1008)-SUMIF('Sezione IMU e trib. locali'!B$9:B$1008,B276,'Sezione IMU e trib. locali'!N$9:N$1008))+(SUMIF('Sezione INAIL'!B$9:B$508,B276,'Sezione INAIL'!L$9:L$508)-SUMIF('Sezione INAIL'!B$9:B$508,B276,'Sezione INAIL'!M$9:M$508))+(SUMIF('Sezione Altri Enti Prev.li'!B$9:B$508,B276,'Sezione Altri Enti Prev.li'!P$9:P$508)-SUMIF('Sezione Altri Enti Prev.li'!B$9:B$508,B276,'Sezione Altri Enti Prev.li'!Q$9:Q$508)),0)</f>
        <v>0</v>
      </c>
      <c r="W276" s="81"/>
      <c r="X276" s="292"/>
      <c r="Y276" s="314"/>
      <c r="Z276" s="315"/>
      <c r="AA276" s="316"/>
      <c r="AB276" s="317"/>
      <c r="AC276" s="7"/>
      <c r="AD276" s="348"/>
      <c r="AE276" s="7"/>
      <c r="AF276" s="17">
        <f ca="1">IF(B276="",0,IF(B276=B275,COUNTIF(B$9:B275,B276)+1,1))</f>
        <v>266</v>
      </c>
      <c r="AG276" s="17">
        <f t="shared" ca="1" si="18"/>
        <v>0</v>
      </c>
      <c r="AH276" s="364" t="str">
        <f t="shared" si="19"/>
        <v/>
      </c>
    </row>
    <row r="277" spans="1:34" ht="16.5" customHeight="1">
      <c r="A277" s="334" t="s">
        <v>553</v>
      </c>
      <c r="B277" s="65" t="str">
        <f t="shared" ca="1" si="17"/>
        <v>-1900</v>
      </c>
      <c r="C277" s="65" t="str">
        <f t="shared" ca="1" si="16"/>
        <v>-1900-267</v>
      </c>
      <c r="D277" s="340"/>
      <c r="E277" s="283"/>
      <c r="F277" s="7"/>
      <c r="G277" s="309"/>
      <c r="H277" s="310"/>
      <c r="I277" s="7"/>
      <c r="J277" s="297"/>
      <c r="K277" s="285"/>
      <c r="L277" s="301"/>
      <c r="M277" s="290"/>
      <c r="N277" s="291"/>
      <c r="O277" s="7"/>
      <c r="P277" s="307"/>
      <c r="Q277" s="308" t="str">
        <f ca="1">IF(M$1021=1,"",IF(P277="","",VLOOKUP(P277,Tabelle!$B$5:$F$7,5,FALSE)))</f>
        <v/>
      </c>
      <c r="R277" s="311" t="str">
        <f ca="1">IF(M$1021=1,"",IF(P277="","",VLOOKUP(P277,Tabelle!$B$5:$G$7,6,FALSE)))</f>
        <v/>
      </c>
      <c r="S277" s="7"/>
      <c r="T277" s="312"/>
      <c r="U277" s="7"/>
      <c r="V277" s="313">
        <f ca="1">IF(AND(D277&lt;&gt;"",B277&lt;&gt;B276),(SUMIF(B$9:B$1008,B277,M$9:M$1008)-SUMIF(B$9:B$1008,B277,N$9:N$1008))+(SUMIF('Sezione INPS'!B$9:B$1008,B277,'Sezione INPS'!N$9:N$1008)-SUMIF('Sezione INPS'!B$9:B$1008,B277,'Sezione INPS'!O$9:O$1008))+(SUMIF('Sezione REGIONI'!B$9:B$1008,B277,'Sezione REGIONI'!K$9:K$1008)-SUMIF('Sezione REGIONI'!B$9:B$1008,B277,'Sezione REGIONI'!L$9:L$1008))+(SUMIF('Sezione IMU e trib. locali'!B$9:B$1008,B277,'Sezione IMU e trib. locali'!M$9:M$1008)-SUMIF('Sezione IMU e trib. locali'!B$9:B$1008,B277,'Sezione IMU e trib. locali'!N$9:N$1008))+(SUMIF('Sezione INAIL'!B$9:B$508,B277,'Sezione INAIL'!L$9:L$508)-SUMIF('Sezione INAIL'!B$9:B$508,B277,'Sezione INAIL'!M$9:M$508))+(SUMIF('Sezione Altri Enti Prev.li'!B$9:B$508,B277,'Sezione Altri Enti Prev.li'!P$9:P$508)-SUMIF('Sezione Altri Enti Prev.li'!B$9:B$508,B277,'Sezione Altri Enti Prev.li'!Q$9:Q$508)),0)</f>
        <v>0</v>
      </c>
      <c r="W277" s="81"/>
      <c r="X277" s="292"/>
      <c r="Y277" s="314"/>
      <c r="Z277" s="315"/>
      <c r="AA277" s="316"/>
      <c r="AB277" s="317"/>
      <c r="AC277" s="7"/>
      <c r="AD277" s="348"/>
      <c r="AE277" s="7"/>
      <c r="AF277" s="17">
        <f ca="1">IF(B277="",0,IF(B277=B276,COUNTIF(B$9:B276,B277)+1,1))</f>
        <v>267</v>
      </c>
      <c r="AG277" s="17">
        <f t="shared" ca="1" si="18"/>
        <v>0</v>
      </c>
      <c r="AH277" s="364" t="str">
        <f t="shared" si="19"/>
        <v/>
      </c>
    </row>
    <row r="278" spans="1:34" ht="16.5" customHeight="1">
      <c r="A278" s="334" t="s">
        <v>554</v>
      </c>
      <c r="B278" s="65" t="str">
        <f t="shared" ca="1" si="17"/>
        <v>-1900</v>
      </c>
      <c r="C278" s="65" t="str">
        <f t="shared" ca="1" si="16"/>
        <v>-1900-268</v>
      </c>
      <c r="D278" s="340"/>
      <c r="E278" s="283"/>
      <c r="F278" s="7"/>
      <c r="G278" s="309"/>
      <c r="H278" s="310"/>
      <c r="I278" s="7"/>
      <c r="J278" s="297"/>
      <c r="K278" s="285"/>
      <c r="L278" s="301"/>
      <c r="M278" s="290"/>
      <c r="N278" s="291"/>
      <c r="O278" s="7"/>
      <c r="P278" s="307"/>
      <c r="Q278" s="308" t="str">
        <f ca="1">IF(M$1021=1,"",IF(P278="","",VLOOKUP(P278,Tabelle!$B$5:$F$7,5,FALSE)))</f>
        <v/>
      </c>
      <c r="R278" s="311" t="str">
        <f ca="1">IF(M$1021=1,"",IF(P278="","",VLOOKUP(P278,Tabelle!$B$5:$G$7,6,FALSE)))</f>
        <v/>
      </c>
      <c r="S278" s="7"/>
      <c r="T278" s="312"/>
      <c r="U278" s="7"/>
      <c r="V278" s="313">
        <f ca="1">IF(AND(D278&lt;&gt;"",B278&lt;&gt;B277),(SUMIF(B$9:B$1008,B278,M$9:M$1008)-SUMIF(B$9:B$1008,B278,N$9:N$1008))+(SUMIF('Sezione INPS'!B$9:B$1008,B278,'Sezione INPS'!N$9:N$1008)-SUMIF('Sezione INPS'!B$9:B$1008,B278,'Sezione INPS'!O$9:O$1008))+(SUMIF('Sezione REGIONI'!B$9:B$1008,B278,'Sezione REGIONI'!K$9:K$1008)-SUMIF('Sezione REGIONI'!B$9:B$1008,B278,'Sezione REGIONI'!L$9:L$1008))+(SUMIF('Sezione IMU e trib. locali'!B$9:B$1008,B278,'Sezione IMU e trib. locali'!M$9:M$1008)-SUMIF('Sezione IMU e trib. locali'!B$9:B$1008,B278,'Sezione IMU e trib. locali'!N$9:N$1008))+(SUMIF('Sezione INAIL'!B$9:B$508,B278,'Sezione INAIL'!L$9:L$508)-SUMIF('Sezione INAIL'!B$9:B$508,B278,'Sezione INAIL'!M$9:M$508))+(SUMIF('Sezione Altri Enti Prev.li'!B$9:B$508,B278,'Sezione Altri Enti Prev.li'!P$9:P$508)-SUMIF('Sezione Altri Enti Prev.li'!B$9:B$508,B278,'Sezione Altri Enti Prev.li'!Q$9:Q$508)),0)</f>
        <v>0</v>
      </c>
      <c r="W278" s="81"/>
      <c r="X278" s="292"/>
      <c r="Y278" s="314"/>
      <c r="Z278" s="315"/>
      <c r="AA278" s="316"/>
      <c r="AB278" s="317"/>
      <c r="AC278" s="7"/>
      <c r="AD278" s="348"/>
      <c r="AE278" s="7"/>
      <c r="AF278" s="17">
        <f ca="1">IF(B278="",0,IF(B278=B277,COUNTIF(B$9:B277,B278)+1,1))</f>
        <v>268</v>
      </c>
      <c r="AG278" s="17">
        <f t="shared" ca="1" si="18"/>
        <v>0</v>
      </c>
      <c r="AH278" s="364" t="str">
        <f t="shared" si="19"/>
        <v/>
      </c>
    </row>
    <row r="279" spans="1:34" ht="16.5" customHeight="1">
      <c r="A279" s="334" t="s">
        <v>555</v>
      </c>
      <c r="B279" s="65" t="str">
        <f t="shared" ca="1" si="17"/>
        <v>-1900</v>
      </c>
      <c r="C279" s="65" t="str">
        <f t="shared" ca="1" si="16"/>
        <v>-1900-269</v>
      </c>
      <c r="D279" s="340"/>
      <c r="E279" s="283"/>
      <c r="F279" s="7"/>
      <c r="G279" s="309"/>
      <c r="H279" s="310"/>
      <c r="I279" s="7"/>
      <c r="J279" s="297"/>
      <c r="K279" s="285"/>
      <c r="L279" s="301"/>
      <c r="M279" s="290"/>
      <c r="N279" s="291"/>
      <c r="O279" s="7"/>
      <c r="P279" s="307"/>
      <c r="Q279" s="308" t="str">
        <f ca="1">IF(M$1021=1,"",IF(P279="","",VLOOKUP(P279,Tabelle!$B$5:$F$7,5,FALSE)))</f>
        <v/>
      </c>
      <c r="R279" s="311" t="str">
        <f ca="1">IF(M$1021=1,"",IF(P279="","",VLOOKUP(P279,Tabelle!$B$5:$G$7,6,FALSE)))</f>
        <v/>
      </c>
      <c r="S279" s="7"/>
      <c r="T279" s="312"/>
      <c r="U279" s="7"/>
      <c r="V279" s="313">
        <f ca="1">IF(AND(D279&lt;&gt;"",B279&lt;&gt;B278),(SUMIF(B$9:B$1008,B279,M$9:M$1008)-SUMIF(B$9:B$1008,B279,N$9:N$1008))+(SUMIF('Sezione INPS'!B$9:B$1008,B279,'Sezione INPS'!N$9:N$1008)-SUMIF('Sezione INPS'!B$9:B$1008,B279,'Sezione INPS'!O$9:O$1008))+(SUMIF('Sezione REGIONI'!B$9:B$1008,B279,'Sezione REGIONI'!K$9:K$1008)-SUMIF('Sezione REGIONI'!B$9:B$1008,B279,'Sezione REGIONI'!L$9:L$1008))+(SUMIF('Sezione IMU e trib. locali'!B$9:B$1008,B279,'Sezione IMU e trib. locali'!M$9:M$1008)-SUMIF('Sezione IMU e trib. locali'!B$9:B$1008,B279,'Sezione IMU e trib. locali'!N$9:N$1008))+(SUMIF('Sezione INAIL'!B$9:B$508,B279,'Sezione INAIL'!L$9:L$508)-SUMIF('Sezione INAIL'!B$9:B$508,B279,'Sezione INAIL'!M$9:M$508))+(SUMIF('Sezione Altri Enti Prev.li'!B$9:B$508,B279,'Sezione Altri Enti Prev.li'!P$9:P$508)-SUMIF('Sezione Altri Enti Prev.li'!B$9:B$508,B279,'Sezione Altri Enti Prev.li'!Q$9:Q$508)),0)</f>
        <v>0</v>
      </c>
      <c r="W279" s="81"/>
      <c r="X279" s="292"/>
      <c r="Y279" s="314"/>
      <c r="Z279" s="315"/>
      <c r="AA279" s="316"/>
      <c r="AB279" s="317"/>
      <c r="AC279" s="7"/>
      <c r="AD279" s="348"/>
      <c r="AE279" s="7"/>
      <c r="AF279" s="17">
        <f ca="1">IF(B279="",0,IF(B279=B278,COUNTIF(B$9:B278,B279)+1,1))</f>
        <v>269</v>
      </c>
      <c r="AG279" s="17">
        <f t="shared" ca="1" si="18"/>
        <v>0</v>
      </c>
      <c r="AH279" s="364" t="str">
        <f t="shared" si="19"/>
        <v/>
      </c>
    </row>
    <row r="280" spans="1:34" ht="16.5" customHeight="1">
      <c r="A280" s="334" t="s">
        <v>556</v>
      </c>
      <c r="B280" s="65" t="str">
        <f t="shared" ca="1" si="17"/>
        <v>-1900</v>
      </c>
      <c r="C280" s="65" t="str">
        <f t="shared" ca="1" si="16"/>
        <v>-1900-270</v>
      </c>
      <c r="D280" s="340"/>
      <c r="E280" s="283"/>
      <c r="F280" s="7"/>
      <c r="G280" s="309"/>
      <c r="H280" s="310"/>
      <c r="I280" s="7"/>
      <c r="J280" s="297"/>
      <c r="K280" s="285"/>
      <c r="L280" s="301"/>
      <c r="M280" s="290"/>
      <c r="N280" s="291"/>
      <c r="O280" s="7"/>
      <c r="P280" s="307"/>
      <c r="Q280" s="308" t="str">
        <f ca="1">IF(M$1021=1,"",IF(P280="","",VLOOKUP(P280,Tabelle!$B$5:$F$7,5,FALSE)))</f>
        <v/>
      </c>
      <c r="R280" s="311" t="str">
        <f ca="1">IF(M$1021=1,"",IF(P280="","",VLOOKUP(P280,Tabelle!$B$5:$G$7,6,FALSE)))</f>
        <v/>
      </c>
      <c r="S280" s="7"/>
      <c r="T280" s="312"/>
      <c r="U280" s="7"/>
      <c r="V280" s="313">
        <f ca="1">IF(AND(D280&lt;&gt;"",B280&lt;&gt;B279),(SUMIF(B$9:B$1008,B280,M$9:M$1008)-SUMIF(B$9:B$1008,B280,N$9:N$1008))+(SUMIF('Sezione INPS'!B$9:B$1008,B280,'Sezione INPS'!N$9:N$1008)-SUMIF('Sezione INPS'!B$9:B$1008,B280,'Sezione INPS'!O$9:O$1008))+(SUMIF('Sezione REGIONI'!B$9:B$1008,B280,'Sezione REGIONI'!K$9:K$1008)-SUMIF('Sezione REGIONI'!B$9:B$1008,B280,'Sezione REGIONI'!L$9:L$1008))+(SUMIF('Sezione IMU e trib. locali'!B$9:B$1008,B280,'Sezione IMU e trib. locali'!M$9:M$1008)-SUMIF('Sezione IMU e trib. locali'!B$9:B$1008,B280,'Sezione IMU e trib. locali'!N$9:N$1008))+(SUMIF('Sezione INAIL'!B$9:B$508,B280,'Sezione INAIL'!L$9:L$508)-SUMIF('Sezione INAIL'!B$9:B$508,B280,'Sezione INAIL'!M$9:M$508))+(SUMIF('Sezione Altri Enti Prev.li'!B$9:B$508,B280,'Sezione Altri Enti Prev.li'!P$9:P$508)-SUMIF('Sezione Altri Enti Prev.li'!B$9:B$508,B280,'Sezione Altri Enti Prev.li'!Q$9:Q$508)),0)</f>
        <v>0</v>
      </c>
      <c r="W280" s="81"/>
      <c r="X280" s="292"/>
      <c r="Y280" s="314"/>
      <c r="Z280" s="315"/>
      <c r="AA280" s="316"/>
      <c r="AB280" s="317"/>
      <c r="AC280" s="7"/>
      <c r="AD280" s="348"/>
      <c r="AE280" s="7"/>
      <c r="AF280" s="17">
        <f ca="1">IF(B280="",0,IF(B280=B279,COUNTIF(B$9:B279,B280)+1,1))</f>
        <v>270</v>
      </c>
      <c r="AG280" s="17">
        <f t="shared" ca="1" si="18"/>
        <v>0</v>
      </c>
      <c r="AH280" s="364" t="str">
        <f t="shared" si="19"/>
        <v/>
      </c>
    </row>
    <row r="281" spans="1:34" ht="16.5" customHeight="1">
      <c r="A281" s="334" t="s">
        <v>557</v>
      </c>
      <c r="B281" s="65" t="str">
        <f t="shared" ca="1" si="17"/>
        <v>-1900</v>
      </c>
      <c r="C281" s="65" t="str">
        <f t="shared" ca="1" si="16"/>
        <v>-1900-271</v>
      </c>
      <c r="D281" s="340"/>
      <c r="E281" s="283"/>
      <c r="F281" s="7"/>
      <c r="G281" s="309"/>
      <c r="H281" s="310"/>
      <c r="I281" s="7"/>
      <c r="J281" s="297"/>
      <c r="K281" s="285"/>
      <c r="L281" s="301"/>
      <c r="M281" s="290"/>
      <c r="N281" s="291"/>
      <c r="O281" s="7"/>
      <c r="P281" s="307"/>
      <c r="Q281" s="308" t="str">
        <f ca="1">IF(M$1021=1,"",IF(P281="","",VLOOKUP(P281,Tabelle!$B$5:$F$7,5,FALSE)))</f>
        <v/>
      </c>
      <c r="R281" s="311" t="str">
        <f ca="1">IF(M$1021=1,"",IF(P281="","",VLOOKUP(P281,Tabelle!$B$5:$G$7,6,FALSE)))</f>
        <v/>
      </c>
      <c r="S281" s="7"/>
      <c r="T281" s="312"/>
      <c r="U281" s="7"/>
      <c r="V281" s="313">
        <f ca="1">IF(AND(D281&lt;&gt;"",B281&lt;&gt;B280),(SUMIF(B$9:B$1008,B281,M$9:M$1008)-SUMIF(B$9:B$1008,B281,N$9:N$1008))+(SUMIF('Sezione INPS'!B$9:B$1008,B281,'Sezione INPS'!N$9:N$1008)-SUMIF('Sezione INPS'!B$9:B$1008,B281,'Sezione INPS'!O$9:O$1008))+(SUMIF('Sezione REGIONI'!B$9:B$1008,B281,'Sezione REGIONI'!K$9:K$1008)-SUMIF('Sezione REGIONI'!B$9:B$1008,B281,'Sezione REGIONI'!L$9:L$1008))+(SUMIF('Sezione IMU e trib. locali'!B$9:B$1008,B281,'Sezione IMU e trib. locali'!M$9:M$1008)-SUMIF('Sezione IMU e trib. locali'!B$9:B$1008,B281,'Sezione IMU e trib. locali'!N$9:N$1008))+(SUMIF('Sezione INAIL'!B$9:B$508,B281,'Sezione INAIL'!L$9:L$508)-SUMIF('Sezione INAIL'!B$9:B$508,B281,'Sezione INAIL'!M$9:M$508))+(SUMIF('Sezione Altri Enti Prev.li'!B$9:B$508,B281,'Sezione Altri Enti Prev.li'!P$9:P$508)-SUMIF('Sezione Altri Enti Prev.li'!B$9:B$508,B281,'Sezione Altri Enti Prev.li'!Q$9:Q$508)),0)</f>
        <v>0</v>
      </c>
      <c r="W281" s="81"/>
      <c r="X281" s="292"/>
      <c r="Y281" s="314"/>
      <c r="Z281" s="315"/>
      <c r="AA281" s="316"/>
      <c r="AB281" s="317"/>
      <c r="AC281" s="7"/>
      <c r="AD281" s="348"/>
      <c r="AE281" s="7"/>
      <c r="AF281" s="17">
        <f ca="1">IF(B281="",0,IF(B281=B280,COUNTIF(B$9:B280,B281)+1,1))</f>
        <v>271</v>
      </c>
      <c r="AG281" s="17">
        <f t="shared" ca="1" si="18"/>
        <v>0</v>
      </c>
      <c r="AH281" s="364" t="str">
        <f t="shared" si="19"/>
        <v/>
      </c>
    </row>
    <row r="282" spans="1:34" ht="16.5" customHeight="1">
      <c r="A282" s="334" t="s">
        <v>558</v>
      </c>
      <c r="B282" s="65" t="str">
        <f t="shared" ca="1" si="17"/>
        <v>-1900</v>
      </c>
      <c r="C282" s="65" t="str">
        <f t="shared" ca="1" si="16"/>
        <v>-1900-272</v>
      </c>
      <c r="D282" s="340"/>
      <c r="E282" s="283"/>
      <c r="F282" s="7"/>
      <c r="G282" s="309"/>
      <c r="H282" s="310"/>
      <c r="I282" s="7"/>
      <c r="J282" s="297"/>
      <c r="K282" s="285"/>
      <c r="L282" s="301"/>
      <c r="M282" s="290"/>
      <c r="N282" s="291"/>
      <c r="O282" s="7"/>
      <c r="P282" s="307"/>
      <c r="Q282" s="308" t="str">
        <f ca="1">IF(M$1021=1,"",IF(P282="","",VLOOKUP(P282,Tabelle!$B$5:$F$7,5,FALSE)))</f>
        <v/>
      </c>
      <c r="R282" s="311" t="str">
        <f ca="1">IF(M$1021=1,"",IF(P282="","",VLOOKUP(P282,Tabelle!$B$5:$G$7,6,FALSE)))</f>
        <v/>
      </c>
      <c r="S282" s="7"/>
      <c r="T282" s="312"/>
      <c r="U282" s="7"/>
      <c r="V282" s="313">
        <f ca="1">IF(AND(D282&lt;&gt;"",B282&lt;&gt;B281),(SUMIF(B$9:B$1008,B282,M$9:M$1008)-SUMIF(B$9:B$1008,B282,N$9:N$1008))+(SUMIF('Sezione INPS'!B$9:B$1008,B282,'Sezione INPS'!N$9:N$1008)-SUMIF('Sezione INPS'!B$9:B$1008,B282,'Sezione INPS'!O$9:O$1008))+(SUMIF('Sezione REGIONI'!B$9:B$1008,B282,'Sezione REGIONI'!K$9:K$1008)-SUMIF('Sezione REGIONI'!B$9:B$1008,B282,'Sezione REGIONI'!L$9:L$1008))+(SUMIF('Sezione IMU e trib. locali'!B$9:B$1008,B282,'Sezione IMU e trib. locali'!M$9:M$1008)-SUMIF('Sezione IMU e trib. locali'!B$9:B$1008,B282,'Sezione IMU e trib. locali'!N$9:N$1008))+(SUMIF('Sezione INAIL'!B$9:B$508,B282,'Sezione INAIL'!L$9:L$508)-SUMIF('Sezione INAIL'!B$9:B$508,B282,'Sezione INAIL'!M$9:M$508))+(SUMIF('Sezione Altri Enti Prev.li'!B$9:B$508,B282,'Sezione Altri Enti Prev.li'!P$9:P$508)-SUMIF('Sezione Altri Enti Prev.li'!B$9:B$508,B282,'Sezione Altri Enti Prev.li'!Q$9:Q$508)),0)</f>
        <v>0</v>
      </c>
      <c r="W282" s="81"/>
      <c r="X282" s="292"/>
      <c r="Y282" s="314"/>
      <c r="Z282" s="315"/>
      <c r="AA282" s="316"/>
      <c r="AB282" s="317"/>
      <c r="AC282" s="7"/>
      <c r="AD282" s="348"/>
      <c r="AE282" s="7"/>
      <c r="AF282" s="17">
        <f ca="1">IF(B282="",0,IF(B282=B281,COUNTIF(B$9:B281,B282)+1,1))</f>
        <v>272</v>
      </c>
      <c r="AG282" s="17">
        <f t="shared" ca="1" si="18"/>
        <v>0</v>
      </c>
      <c r="AH282" s="364" t="str">
        <f t="shared" si="19"/>
        <v/>
      </c>
    </row>
    <row r="283" spans="1:34" ht="16.5" customHeight="1">
      <c r="A283" s="334" t="s">
        <v>559</v>
      </c>
      <c r="B283" s="65" t="str">
        <f t="shared" ca="1" si="17"/>
        <v>-1900</v>
      </c>
      <c r="C283" s="65" t="str">
        <f t="shared" ca="1" si="16"/>
        <v>-1900-273</v>
      </c>
      <c r="D283" s="340"/>
      <c r="E283" s="283"/>
      <c r="F283" s="7"/>
      <c r="G283" s="309"/>
      <c r="H283" s="310"/>
      <c r="I283" s="7"/>
      <c r="J283" s="297"/>
      <c r="K283" s="285"/>
      <c r="L283" s="301"/>
      <c r="M283" s="290"/>
      <c r="N283" s="291"/>
      <c r="O283" s="7"/>
      <c r="P283" s="307"/>
      <c r="Q283" s="308" t="str">
        <f ca="1">IF(M$1021=1,"",IF(P283="","",VLOOKUP(P283,Tabelle!$B$5:$F$7,5,FALSE)))</f>
        <v/>
      </c>
      <c r="R283" s="311" t="str">
        <f ca="1">IF(M$1021=1,"",IF(P283="","",VLOOKUP(P283,Tabelle!$B$5:$G$7,6,FALSE)))</f>
        <v/>
      </c>
      <c r="S283" s="7"/>
      <c r="T283" s="312"/>
      <c r="U283" s="7"/>
      <c r="V283" s="313">
        <f ca="1">IF(AND(D283&lt;&gt;"",B283&lt;&gt;B282),(SUMIF(B$9:B$1008,B283,M$9:M$1008)-SUMIF(B$9:B$1008,B283,N$9:N$1008))+(SUMIF('Sezione INPS'!B$9:B$1008,B283,'Sezione INPS'!N$9:N$1008)-SUMIF('Sezione INPS'!B$9:B$1008,B283,'Sezione INPS'!O$9:O$1008))+(SUMIF('Sezione REGIONI'!B$9:B$1008,B283,'Sezione REGIONI'!K$9:K$1008)-SUMIF('Sezione REGIONI'!B$9:B$1008,B283,'Sezione REGIONI'!L$9:L$1008))+(SUMIF('Sezione IMU e trib. locali'!B$9:B$1008,B283,'Sezione IMU e trib. locali'!M$9:M$1008)-SUMIF('Sezione IMU e trib. locali'!B$9:B$1008,B283,'Sezione IMU e trib. locali'!N$9:N$1008))+(SUMIF('Sezione INAIL'!B$9:B$508,B283,'Sezione INAIL'!L$9:L$508)-SUMIF('Sezione INAIL'!B$9:B$508,B283,'Sezione INAIL'!M$9:M$508))+(SUMIF('Sezione Altri Enti Prev.li'!B$9:B$508,B283,'Sezione Altri Enti Prev.li'!P$9:P$508)-SUMIF('Sezione Altri Enti Prev.li'!B$9:B$508,B283,'Sezione Altri Enti Prev.li'!Q$9:Q$508)),0)</f>
        <v>0</v>
      </c>
      <c r="W283" s="81"/>
      <c r="X283" s="292"/>
      <c r="Y283" s="314"/>
      <c r="Z283" s="315"/>
      <c r="AA283" s="316"/>
      <c r="AB283" s="317"/>
      <c r="AC283" s="7"/>
      <c r="AD283" s="348"/>
      <c r="AE283" s="7"/>
      <c r="AF283" s="17">
        <f ca="1">IF(B283="",0,IF(B283=B282,COUNTIF(B$9:B282,B283)+1,1))</f>
        <v>273</v>
      </c>
      <c r="AG283" s="17">
        <f t="shared" ca="1" si="18"/>
        <v>0</v>
      </c>
      <c r="AH283" s="364" t="str">
        <f t="shared" si="19"/>
        <v/>
      </c>
    </row>
    <row r="284" spans="1:34" ht="16.5" customHeight="1">
      <c r="A284" s="334" t="s">
        <v>560</v>
      </c>
      <c r="B284" s="65" t="str">
        <f t="shared" ca="1" si="17"/>
        <v>-1900</v>
      </c>
      <c r="C284" s="65" t="str">
        <f t="shared" ca="1" si="16"/>
        <v>-1900-274</v>
      </c>
      <c r="D284" s="340"/>
      <c r="E284" s="283"/>
      <c r="F284" s="7"/>
      <c r="G284" s="309"/>
      <c r="H284" s="310"/>
      <c r="I284" s="7"/>
      <c r="J284" s="297"/>
      <c r="K284" s="285"/>
      <c r="L284" s="301"/>
      <c r="M284" s="290"/>
      <c r="N284" s="291"/>
      <c r="O284" s="7"/>
      <c r="P284" s="307"/>
      <c r="Q284" s="308" t="str">
        <f ca="1">IF(M$1021=1,"",IF(P284="","",VLOOKUP(P284,Tabelle!$B$5:$F$7,5,FALSE)))</f>
        <v/>
      </c>
      <c r="R284" s="311" t="str">
        <f ca="1">IF(M$1021=1,"",IF(P284="","",VLOOKUP(P284,Tabelle!$B$5:$G$7,6,FALSE)))</f>
        <v/>
      </c>
      <c r="S284" s="7"/>
      <c r="T284" s="312"/>
      <c r="U284" s="7"/>
      <c r="V284" s="313">
        <f ca="1">IF(AND(D284&lt;&gt;"",B284&lt;&gt;B283),(SUMIF(B$9:B$1008,B284,M$9:M$1008)-SUMIF(B$9:B$1008,B284,N$9:N$1008))+(SUMIF('Sezione INPS'!B$9:B$1008,B284,'Sezione INPS'!N$9:N$1008)-SUMIF('Sezione INPS'!B$9:B$1008,B284,'Sezione INPS'!O$9:O$1008))+(SUMIF('Sezione REGIONI'!B$9:B$1008,B284,'Sezione REGIONI'!K$9:K$1008)-SUMIF('Sezione REGIONI'!B$9:B$1008,B284,'Sezione REGIONI'!L$9:L$1008))+(SUMIF('Sezione IMU e trib. locali'!B$9:B$1008,B284,'Sezione IMU e trib. locali'!M$9:M$1008)-SUMIF('Sezione IMU e trib. locali'!B$9:B$1008,B284,'Sezione IMU e trib. locali'!N$9:N$1008))+(SUMIF('Sezione INAIL'!B$9:B$508,B284,'Sezione INAIL'!L$9:L$508)-SUMIF('Sezione INAIL'!B$9:B$508,B284,'Sezione INAIL'!M$9:M$508))+(SUMIF('Sezione Altri Enti Prev.li'!B$9:B$508,B284,'Sezione Altri Enti Prev.li'!P$9:P$508)-SUMIF('Sezione Altri Enti Prev.li'!B$9:B$508,B284,'Sezione Altri Enti Prev.li'!Q$9:Q$508)),0)</f>
        <v>0</v>
      </c>
      <c r="W284" s="81"/>
      <c r="X284" s="292"/>
      <c r="Y284" s="314"/>
      <c r="Z284" s="315"/>
      <c r="AA284" s="316"/>
      <c r="AB284" s="317"/>
      <c r="AC284" s="7"/>
      <c r="AD284" s="348"/>
      <c r="AE284" s="7"/>
      <c r="AF284" s="17">
        <f ca="1">IF(B284="",0,IF(B284=B283,COUNTIF(B$9:B283,B284)+1,1))</f>
        <v>274</v>
      </c>
      <c r="AG284" s="17">
        <f t="shared" ca="1" si="18"/>
        <v>0</v>
      </c>
      <c r="AH284" s="364" t="str">
        <f t="shared" si="19"/>
        <v/>
      </c>
    </row>
    <row r="285" spans="1:34" ht="16.5" customHeight="1">
      <c r="A285" s="334" t="s">
        <v>561</v>
      </c>
      <c r="B285" s="65" t="str">
        <f t="shared" ca="1" si="17"/>
        <v>-1900</v>
      </c>
      <c r="C285" s="65" t="str">
        <f t="shared" ca="1" si="16"/>
        <v>-1900-275</v>
      </c>
      <c r="D285" s="340"/>
      <c r="E285" s="283"/>
      <c r="F285" s="7"/>
      <c r="G285" s="309"/>
      <c r="H285" s="310"/>
      <c r="I285" s="7"/>
      <c r="J285" s="297"/>
      <c r="K285" s="285"/>
      <c r="L285" s="301"/>
      <c r="M285" s="290"/>
      <c r="N285" s="291"/>
      <c r="O285" s="7"/>
      <c r="P285" s="307"/>
      <c r="Q285" s="308" t="str">
        <f ca="1">IF(M$1021=1,"",IF(P285="","",VLOOKUP(P285,Tabelle!$B$5:$F$7,5,FALSE)))</f>
        <v/>
      </c>
      <c r="R285" s="311" t="str">
        <f ca="1">IF(M$1021=1,"",IF(P285="","",VLOOKUP(P285,Tabelle!$B$5:$G$7,6,FALSE)))</f>
        <v/>
      </c>
      <c r="S285" s="7"/>
      <c r="T285" s="312"/>
      <c r="U285" s="7"/>
      <c r="V285" s="313">
        <f ca="1">IF(AND(D285&lt;&gt;"",B285&lt;&gt;B284),(SUMIF(B$9:B$1008,B285,M$9:M$1008)-SUMIF(B$9:B$1008,B285,N$9:N$1008))+(SUMIF('Sezione INPS'!B$9:B$1008,B285,'Sezione INPS'!N$9:N$1008)-SUMIF('Sezione INPS'!B$9:B$1008,B285,'Sezione INPS'!O$9:O$1008))+(SUMIF('Sezione REGIONI'!B$9:B$1008,B285,'Sezione REGIONI'!K$9:K$1008)-SUMIF('Sezione REGIONI'!B$9:B$1008,B285,'Sezione REGIONI'!L$9:L$1008))+(SUMIF('Sezione IMU e trib. locali'!B$9:B$1008,B285,'Sezione IMU e trib. locali'!M$9:M$1008)-SUMIF('Sezione IMU e trib. locali'!B$9:B$1008,B285,'Sezione IMU e trib. locali'!N$9:N$1008))+(SUMIF('Sezione INAIL'!B$9:B$508,B285,'Sezione INAIL'!L$9:L$508)-SUMIF('Sezione INAIL'!B$9:B$508,B285,'Sezione INAIL'!M$9:M$508))+(SUMIF('Sezione Altri Enti Prev.li'!B$9:B$508,B285,'Sezione Altri Enti Prev.li'!P$9:P$508)-SUMIF('Sezione Altri Enti Prev.li'!B$9:B$508,B285,'Sezione Altri Enti Prev.li'!Q$9:Q$508)),0)</f>
        <v>0</v>
      </c>
      <c r="W285" s="81"/>
      <c r="X285" s="292"/>
      <c r="Y285" s="314"/>
      <c r="Z285" s="315"/>
      <c r="AA285" s="316"/>
      <c r="AB285" s="317"/>
      <c r="AC285" s="7"/>
      <c r="AD285" s="348"/>
      <c r="AE285" s="7"/>
      <c r="AF285" s="17">
        <f ca="1">IF(B285="",0,IF(B285=B284,COUNTIF(B$9:B284,B285)+1,1))</f>
        <v>275</v>
      </c>
      <c r="AG285" s="17">
        <f t="shared" ca="1" si="18"/>
        <v>0</v>
      </c>
      <c r="AH285" s="364" t="str">
        <f t="shared" si="19"/>
        <v/>
      </c>
    </row>
    <row r="286" spans="1:34" ht="16.5" customHeight="1">
      <c r="A286" s="334" t="s">
        <v>562</v>
      </c>
      <c r="B286" s="65" t="str">
        <f t="shared" ca="1" si="17"/>
        <v>-1900</v>
      </c>
      <c r="C286" s="65" t="str">
        <f t="shared" ca="1" si="16"/>
        <v>-1900-276</v>
      </c>
      <c r="D286" s="340"/>
      <c r="E286" s="283"/>
      <c r="F286" s="7"/>
      <c r="G286" s="309"/>
      <c r="H286" s="310"/>
      <c r="I286" s="7"/>
      <c r="J286" s="297"/>
      <c r="K286" s="285"/>
      <c r="L286" s="301"/>
      <c r="M286" s="290"/>
      <c r="N286" s="291"/>
      <c r="O286" s="7"/>
      <c r="P286" s="307"/>
      <c r="Q286" s="308" t="str">
        <f ca="1">IF(M$1021=1,"",IF(P286="","",VLOOKUP(P286,Tabelle!$B$5:$F$7,5,FALSE)))</f>
        <v/>
      </c>
      <c r="R286" s="311" t="str">
        <f ca="1">IF(M$1021=1,"",IF(P286="","",VLOOKUP(P286,Tabelle!$B$5:$G$7,6,FALSE)))</f>
        <v/>
      </c>
      <c r="S286" s="7"/>
      <c r="T286" s="312"/>
      <c r="U286" s="7"/>
      <c r="V286" s="313">
        <f ca="1">IF(AND(D286&lt;&gt;"",B286&lt;&gt;B285),(SUMIF(B$9:B$1008,B286,M$9:M$1008)-SUMIF(B$9:B$1008,B286,N$9:N$1008))+(SUMIF('Sezione INPS'!B$9:B$1008,B286,'Sezione INPS'!N$9:N$1008)-SUMIF('Sezione INPS'!B$9:B$1008,B286,'Sezione INPS'!O$9:O$1008))+(SUMIF('Sezione REGIONI'!B$9:B$1008,B286,'Sezione REGIONI'!K$9:K$1008)-SUMIF('Sezione REGIONI'!B$9:B$1008,B286,'Sezione REGIONI'!L$9:L$1008))+(SUMIF('Sezione IMU e trib. locali'!B$9:B$1008,B286,'Sezione IMU e trib. locali'!M$9:M$1008)-SUMIF('Sezione IMU e trib. locali'!B$9:B$1008,B286,'Sezione IMU e trib. locali'!N$9:N$1008))+(SUMIF('Sezione INAIL'!B$9:B$508,B286,'Sezione INAIL'!L$9:L$508)-SUMIF('Sezione INAIL'!B$9:B$508,B286,'Sezione INAIL'!M$9:M$508))+(SUMIF('Sezione Altri Enti Prev.li'!B$9:B$508,B286,'Sezione Altri Enti Prev.li'!P$9:P$508)-SUMIF('Sezione Altri Enti Prev.li'!B$9:B$508,B286,'Sezione Altri Enti Prev.li'!Q$9:Q$508)),0)</f>
        <v>0</v>
      </c>
      <c r="W286" s="81"/>
      <c r="X286" s="292"/>
      <c r="Y286" s="314"/>
      <c r="Z286" s="315"/>
      <c r="AA286" s="316"/>
      <c r="AB286" s="317"/>
      <c r="AC286" s="7"/>
      <c r="AD286" s="348"/>
      <c r="AE286" s="7"/>
      <c r="AF286" s="17">
        <f ca="1">IF(B286="",0,IF(B286=B285,COUNTIF(B$9:B285,B286)+1,1))</f>
        <v>276</v>
      </c>
      <c r="AG286" s="17">
        <f t="shared" ca="1" si="18"/>
        <v>0</v>
      </c>
      <c r="AH286" s="364" t="str">
        <f t="shared" si="19"/>
        <v/>
      </c>
    </row>
    <row r="287" spans="1:34" ht="16.5" customHeight="1">
      <c r="A287" s="334" t="s">
        <v>563</v>
      </c>
      <c r="B287" s="65" t="str">
        <f t="shared" ca="1" si="17"/>
        <v>-1900</v>
      </c>
      <c r="C287" s="65" t="str">
        <f t="shared" ca="1" si="16"/>
        <v>-1900-277</v>
      </c>
      <c r="D287" s="340"/>
      <c r="E287" s="283"/>
      <c r="F287" s="7"/>
      <c r="G287" s="309"/>
      <c r="H287" s="310"/>
      <c r="I287" s="7"/>
      <c r="J287" s="297"/>
      <c r="K287" s="285"/>
      <c r="L287" s="301"/>
      <c r="M287" s="290"/>
      <c r="N287" s="291"/>
      <c r="O287" s="7"/>
      <c r="P287" s="307"/>
      <c r="Q287" s="308" t="str">
        <f ca="1">IF(M$1021=1,"",IF(P287="","",VLOOKUP(P287,Tabelle!$B$5:$F$7,5,FALSE)))</f>
        <v/>
      </c>
      <c r="R287" s="311" t="str">
        <f ca="1">IF(M$1021=1,"",IF(P287="","",VLOOKUP(P287,Tabelle!$B$5:$G$7,6,FALSE)))</f>
        <v/>
      </c>
      <c r="S287" s="7"/>
      <c r="T287" s="312"/>
      <c r="U287" s="7"/>
      <c r="V287" s="313">
        <f ca="1">IF(AND(D287&lt;&gt;"",B287&lt;&gt;B286),(SUMIF(B$9:B$1008,B287,M$9:M$1008)-SUMIF(B$9:B$1008,B287,N$9:N$1008))+(SUMIF('Sezione INPS'!B$9:B$1008,B287,'Sezione INPS'!N$9:N$1008)-SUMIF('Sezione INPS'!B$9:B$1008,B287,'Sezione INPS'!O$9:O$1008))+(SUMIF('Sezione REGIONI'!B$9:B$1008,B287,'Sezione REGIONI'!K$9:K$1008)-SUMIF('Sezione REGIONI'!B$9:B$1008,B287,'Sezione REGIONI'!L$9:L$1008))+(SUMIF('Sezione IMU e trib. locali'!B$9:B$1008,B287,'Sezione IMU e trib. locali'!M$9:M$1008)-SUMIF('Sezione IMU e trib. locali'!B$9:B$1008,B287,'Sezione IMU e trib. locali'!N$9:N$1008))+(SUMIF('Sezione INAIL'!B$9:B$508,B287,'Sezione INAIL'!L$9:L$508)-SUMIF('Sezione INAIL'!B$9:B$508,B287,'Sezione INAIL'!M$9:M$508))+(SUMIF('Sezione Altri Enti Prev.li'!B$9:B$508,B287,'Sezione Altri Enti Prev.li'!P$9:P$508)-SUMIF('Sezione Altri Enti Prev.li'!B$9:B$508,B287,'Sezione Altri Enti Prev.li'!Q$9:Q$508)),0)</f>
        <v>0</v>
      </c>
      <c r="W287" s="81"/>
      <c r="X287" s="292"/>
      <c r="Y287" s="314"/>
      <c r="Z287" s="315"/>
      <c r="AA287" s="316"/>
      <c r="AB287" s="317"/>
      <c r="AC287" s="7"/>
      <c r="AD287" s="348"/>
      <c r="AE287" s="7"/>
      <c r="AF287" s="17">
        <f ca="1">IF(B287="",0,IF(B287=B286,COUNTIF(B$9:B286,B287)+1,1))</f>
        <v>277</v>
      </c>
      <c r="AG287" s="17">
        <f t="shared" ca="1" si="18"/>
        <v>0</v>
      </c>
      <c r="AH287" s="364" t="str">
        <f t="shared" si="19"/>
        <v/>
      </c>
    </row>
    <row r="288" spans="1:34" ht="16.5" customHeight="1">
      <c r="A288" s="334" t="s">
        <v>564</v>
      </c>
      <c r="B288" s="65" t="str">
        <f t="shared" ca="1" si="17"/>
        <v>-1900</v>
      </c>
      <c r="C288" s="65" t="str">
        <f t="shared" ca="1" si="16"/>
        <v>-1900-278</v>
      </c>
      <c r="D288" s="340"/>
      <c r="E288" s="283"/>
      <c r="F288" s="7"/>
      <c r="G288" s="309"/>
      <c r="H288" s="310"/>
      <c r="I288" s="7"/>
      <c r="J288" s="297"/>
      <c r="K288" s="285"/>
      <c r="L288" s="301"/>
      <c r="M288" s="290"/>
      <c r="N288" s="291"/>
      <c r="O288" s="7"/>
      <c r="P288" s="307"/>
      <c r="Q288" s="308" t="str">
        <f ca="1">IF(M$1021=1,"",IF(P288="","",VLOOKUP(P288,Tabelle!$B$5:$F$7,5,FALSE)))</f>
        <v/>
      </c>
      <c r="R288" s="311" t="str">
        <f ca="1">IF(M$1021=1,"",IF(P288="","",VLOOKUP(P288,Tabelle!$B$5:$G$7,6,FALSE)))</f>
        <v/>
      </c>
      <c r="S288" s="7"/>
      <c r="T288" s="312"/>
      <c r="U288" s="7"/>
      <c r="V288" s="313">
        <f ca="1">IF(AND(D288&lt;&gt;"",B288&lt;&gt;B287),(SUMIF(B$9:B$1008,B288,M$9:M$1008)-SUMIF(B$9:B$1008,B288,N$9:N$1008))+(SUMIF('Sezione INPS'!B$9:B$1008,B288,'Sezione INPS'!N$9:N$1008)-SUMIF('Sezione INPS'!B$9:B$1008,B288,'Sezione INPS'!O$9:O$1008))+(SUMIF('Sezione REGIONI'!B$9:B$1008,B288,'Sezione REGIONI'!K$9:K$1008)-SUMIF('Sezione REGIONI'!B$9:B$1008,B288,'Sezione REGIONI'!L$9:L$1008))+(SUMIF('Sezione IMU e trib. locali'!B$9:B$1008,B288,'Sezione IMU e trib. locali'!M$9:M$1008)-SUMIF('Sezione IMU e trib. locali'!B$9:B$1008,B288,'Sezione IMU e trib. locali'!N$9:N$1008))+(SUMIF('Sezione INAIL'!B$9:B$508,B288,'Sezione INAIL'!L$9:L$508)-SUMIF('Sezione INAIL'!B$9:B$508,B288,'Sezione INAIL'!M$9:M$508))+(SUMIF('Sezione Altri Enti Prev.li'!B$9:B$508,B288,'Sezione Altri Enti Prev.li'!P$9:P$508)-SUMIF('Sezione Altri Enti Prev.li'!B$9:B$508,B288,'Sezione Altri Enti Prev.li'!Q$9:Q$508)),0)</f>
        <v>0</v>
      </c>
      <c r="W288" s="81"/>
      <c r="X288" s="292"/>
      <c r="Y288" s="314"/>
      <c r="Z288" s="315"/>
      <c r="AA288" s="316"/>
      <c r="AB288" s="317"/>
      <c r="AC288" s="7"/>
      <c r="AD288" s="348"/>
      <c r="AE288" s="7"/>
      <c r="AF288" s="17">
        <f ca="1">IF(B288="",0,IF(B288=B287,COUNTIF(B$9:B287,B288)+1,1))</f>
        <v>278</v>
      </c>
      <c r="AG288" s="17">
        <f t="shared" ca="1" si="18"/>
        <v>0</v>
      </c>
      <c r="AH288" s="364" t="str">
        <f t="shared" si="19"/>
        <v/>
      </c>
    </row>
    <row r="289" spans="1:34" ht="16.5" customHeight="1">
      <c r="A289" s="334" t="s">
        <v>565</v>
      </c>
      <c r="B289" s="65" t="str">
        <f t="shared" ca="1" si="17"/>
        <v>-1900</v>
      </c>
      <c r="C289" s="65" t="str">
        <f t="shared" ca="1" si="16"/>
        <v>-1900-279</v>
      </c>
      <c r="D289" s="340"/>
      <c r="E289" s="283"/>
      <c r="F289" s="7"/>
      <c r="G289" s="309"/>
      <c r="H289" s="310"/>
      <c r="I289" s="7"/>
      <c r="J289" s="297"/>
      <c r="K289" s="285"/>
      <c r="L289" s="301"/>
      <c r="M289" s="290"/>
      <c r="N289" s="291"/>
      <c r="O289" s="7"/>
      <c r="P289" s="307"/>
      <c r="Q289" s="308" t="str">
        <f ca="1">IF(M$1021=1,"",IF(P289="","",VLOOKUP(P289,Tabelle!$B$5:$F$7,5,FALSE)))</f>
        <v/>
      </c>
      <c r="R289" s="311" t="str">
        <f ca="1">IF(M$1021=1,"",IF(P289="","",VLOOKUP(P289,Tabelle!$B$5:$G$7,6,FALSE)))</f>
        <v/>
      </c>
      <c r="S289" s="7"/>
      <c r="T289" s="312"/>
      <c r="U289" s="7"/>
      <c r="V289" s="313">
        <f ca="1">IF(AND(D289&lt;&gt;"",B289&lt;&gt;B288),(SUMIF(B$9:B$1008,B289,M$9:M$1008)-SUMIF(B$9:B$1008,B289,N$9:N$1008))+(SUMIF('Sezione INPS'!B$9:B$1008,B289,'Sezione INPS'!N$9:N$1008)-SUMIF('Sezione INPS'!B$9:B$1008,B289,'Sezione INPS'!O$9:O$1008))+(SUMIF('Sezione REGIONI'!B$9:B$1008,B289,'Sezione REGIONI'!K$9:K$1008)-SUMIF('Sezione REGIONI'!B$9:B$1008,B289,'Sezione REGIONI'!L$9:L$1008))+(SUMIF('Sezione IMU e trib. locali'!B$9:B$1008,B289,'Sezione IMU e trib. locali'!M$9:M$1008)-SUMIF('Sezione IMU e trib. locali'!B$9:B$1008,B289,'Sezione IMU e trib. locali'!N$9:N$1008))+(SUMIF('Sezione INAIL'!B$9:B$508,B289,'Sezione INAIL'!L$9:L$508)-SUMIF('Sezione INAIL'!B$9:B$508,B289,'Sezione INAIL'!M$9:M$508))+(SUMIF('Sezione Altri Enti Prev.li'!B$9:B$508,B289,'Sezione Altri Enti Prev.li'!P$9:P$508)-SUMIF('Sezione Altri Enti Prev.li'!B$9:B$508,B289,'Sezione Altri Enti Prev.li'!Q$9:Q$508)),0)</f>
        <v>0</v>
      </c>
      <c r="W289" s="81"/>
      <c r="X289" s="292"/>
      <c r="Y289" s="314"/>
      <c r="Z289" s="315"/>
      <c r="AA289" s="316"/>
      <c r="AB289" s="317"/>
      <c r="AC289" s="7"/>
      <c r="AD289" s="348"/>
      <c r="AE289" s="7"/>
      <c r="AF289" s="17">
        <f ca="1">IF(B289="",0,IF(B289=B288,COUNTIF(B$9:B288,B289)+1,1))</f>
        <v>279</v>
      </c>
      <c r="AG289" s="17">
        <f t="shared" ca="1" si="18"/>
        <v>0</v>
      </c>
      <c r="AH289" s="364" t="str">
        <f t="shared" si="19"/>
        <v/>
      </c>
    </row>
    <row r="290" spans="1:34" ht="16.5" customHeight="1">
      <c r="A290" s="334" t="s">
        <v>566</v>
      </c>
      <c r="B290" s="65" t="str">
        <f t="shared" ca="1" si="17"/>
        <v>-1900</v>
      </c>
      <c r="C290" s="65" t="str">
        <f t="shared" ca="1" si="16"/>
        <v>-1900-280</v>
      </c>
      <c r="D290" s="340"/>
      <c r="E290" s="283"/>
      <c r="F290" s="7"/>
      <c r="G290" s="309"/>
      <c r="H290" s="310"/>
      <c r="I290" s="7"/>
      <c r="J290" s="297"/>
      <c r="K290" s="285"/>
      <c r="L290" s="301"/>
      <c r="M290" s="290"/>
      <c r="N290" s="291"/>
      <c r="O290" s="7"/>
      <c r="P290" s="307"/>
      <c r="Q290" s="308" t="str">
        <f ca="1">IF(M$1021=1,"",IF(P290="","",VLOOKUP(P290,Tabelle!$B$5:$F$7,5,FALSE)))</f>
        <v/>
      </c>
      <c r="R290" s="311" t="str">
        <f ca="1">IF(M$1021=1,"",IF(P290="","",VLOOKUP(P290,Tabelle!$B$5:$G$7,6,FALSE)))</f>
        <v/>
      </c>
      <c r="S290" s="7"/>
      <c r="T290" s="312"/>
      <c r="U290" s="7"/>
      <c r="V290" s="313">
        <f ca="1">IF(AND(D290&lt;&gt;"",B290&lt;&gt;B289),(SUMIF(B$9:B$1008,B290,M$9:M$1008)-SUMIF(B$9:B$1008,B290,N$9:N$1008))+(SUMIF('Sezione INPS'!B$9:B$1008,B290,'Sezione INPS'!N$9:N$1008)-SUMIF('Sezione INPS'!B$9:B$1008,B290,'Sezione INPS'!O$9:O$1008))+(SUMIF('Sezione REGIONI'!B$9:B$1008,B290,'Sezione REGIONI'!K$9:K$1008)-SUMIF('Sezione REGIONI'!B$9:B$1008,B290,'Sezione REGIONI'!L$9:L$1008))+(SUMIF('Sezione IMU e trib. locali'!B$9:B$1008,B290,'Sezione IMU e trib. locali'!M$9:M$1008)-SUMIF('Sezione IMU e trib. locali'!B$9:B$1008,B290,'Sezione IMU e trib. locali'!N$9:N$1008))+(SUMIF('Sezione INAIL'!B$9:B$508,B290,'Sezione INAIL'!L$9:L$508)-SUMIF('Sezione INAIL'!B$9:B$508,B290,'Sezione INAIL'!M$9:M$508))+(SUMIF('Sezione Altri Enti Prev.li'!B$9:B$508,B290,'Sezione Altri Enti Prev.li'!P$9:P$508)-SUMIF('Sezione Altri Enti Prev.li'!B$9:B$508,B290,'Sezione Altri Enti Prev.li'!Q$9:Q$508)),0)</f>
        <v>0</v>
      </c>
      <c r="W290" s="81"/>
      <c r="X290" s="292"/>
      <c r="Y290" s="314"/>
      <c r="Z290" s="315"/>
      <c r="AA290" s="316"/>
      <c r="AB290" s="317"/>
      <c r="AC290" s="7"/>
      <c r="AD290" s="348"/>
      <c r="AE290" s="7"/>
      <c r="AF290" s="17">
        <f ca="1">IF(B290="",0,IF(B290=B289,COUNTIF(B$9:B289,B290)+1,1))</f>
        <v>280</v>
      </c>
      <c r="AG290" s="17">
        <f t="shared" ca="1" si="18"/>
        <v>0</v>
      </c>
      <c r="AH290" s="364" t="str">
        <f t="shared" si="19"/>
        <v/>
      </c>
    </row>
    <row r="291" spans="1:34" ht="16.5" customHeight="1">
      <c r="A291" s="334" t="s">
        <v>567</v>
      </c>
      <c r="B291" s="65" t="str">
        <f t="shared" ca="1" si="17"/>
        <v>-1900</v>
      </c>
      <c r="C291" s="65" t="str">
        <f t="shared" ca="1" si="16"/>
        <v>-1900-281</v>
      </c>
      <c r="D291" s="340"/>
      <c r="E291" s="283"/>
      <c r="F291" s="7"/>
      <c r="G291" s="309"/>
      <c r="H291" s="310"/>
      <c r="I291" s="7"/>
      <c r="J291" s="297"/>
      <c r="K291" s="285"/>
      <c r="L291" s="301"/>
      <c r="M291" s="290"/>
      <c r="N291" s="291"/>
      <c r="O291" s="7"/>
      <c r="P291" s="307"/>
      <c r="Q291" s="308" t="str">
        <f ca="1">IF(M$1021=1,"",IF(P291="","",VLOOKUP(P291,Tabelle!$B$5:$F$7,5,FALSE)))</f>
        <v/>
      </c>
      <c r="R291" s="311" t="str">
        <f ca="1">IF(M$1021=1,"",IF(P291="","",VLOOKUP(P291,Tabelle!$B$5:$G$7,6,FALSE)))</f>
        <v/>
      </c>
      <c r="S291" s="7"/>
      <c r="T291" s="312"/>
      <c r="U291" s="7"/>
      <c r="V291" s="313">
        <f ca="1">IF(AND(D291&lt;&gt;"",B291&lt;&gt;B290),(SUMIF(B$9:B$1008,B291,M$9:M$1008)-SUMIF(B$9:B$1008,B291,N$9:N$1008))+(SUMIF('Sezione INPS'!B$9:B$1008,B291,'Sezione INPS'!N$9:N$1008)-SUMIF('Sezione INPS'!B$9:B$1008,B291,'Sezione INPS'!O$9:O$1008))+(SUMIF('Sezione REGIONI'!B$9:B$1008,B291,'Sezione REGIONI'!K$9:K$1008)-SUMIF('Sezione REGIONI'!B$9:B$1008,B291,'Sezione REGIONI'!L$9:L$1008))+(SUMIF('Sezione IMU e trib. locali'!B$9:B$1008,B291,'Sezione IMU e trib. locali'!M$9:M$1008)-SUMIF('Sezione IMU e trib. locali'!B$9:B$1008,B291,'Sezione IMU e trib. locali'!N$9:N$1008))+(SUMIF('Sezione INAIL'!B$9:B$508,B291,'Sezione INAIL'!L$9:L$508)-SUMIF('Sezione INAIL'!B$9:B$508,B291,'Sezione INAIL'!M$9:M$508))+(SUMIF('Sezione Altri Enti Prev.li'!B$9:B$508,B291,'Sezione Altri Enti Prev.li'!P$9:P$508)-SUMIF('Sezione Altri Enti Prev.li'!B$9:B$508,B291,'Sezione Altri Enti Prev.li'!Q$9:Q$508)),0)</f>
        <v>0</v>
      </c>
      <c r="W291" s="81"/>
      <c r="X291" s="292"/>
      <c r="Y291" s="314"/>
      <c r="Z291" s="315"/>
      <c r="AA291" s="316"/>
      <c r="AB291" s="317"/>
      <c r="AC291" s="7"/>
      <c r="AD291" s="348"/>
      <c r="AE291" s="7"/>
      <c r="AF291" s="17">
        <f ca="1">IF(B291="",0,IF(B291=B290,COUNTIF(B$9:B290,B291)+1,1))</f>
        <v>281</v>
      </c>
      <c r="AG291" s="17">
        <f t="shared" ca="1" si="18"/>
        <v>0</v>
      </c>
      <c r="AH291" s="364" t="str">
        <f t="shared" si="19"/>
        <v/>
      </c>
    </row>
    <row r="292" spans="1:34" ht="16.5" customHeight="1">
      <c r="A292" s="334" t="s">
        <v>568</v>
      </c>
      <c r="B292" s="65" t="str">
        <f t="shared" ca="1" si="17"/>
        <v>-1900</v>
      </c>
      <c r="C292" s="65" t="str">
        <f t="shared" ca="1" si="16"/>
        <v>-1900-282</v>
      </c>
      <c r="D292" s="340"/>
      <c r="E292" s="283"/>
      <c r="F292" s="7"/>
      <c r="G292" s="309"/>
      <c r="H292" s="310"/>
      <c r="I292" s="7"/>
      <c r="J292" s="297"/>
      <c r="K292" s="285"/>
      <c r="L292" s="301"/>
      <c r="M292" s="290"/>
      <c r="N292" s="291"/>
      <c r="O292" s="7"/>
      <c r="P292" s="307"/>
      <c r="Q292" s="308" t="str">
        <f ca="1">IF(M$1021=1,"",IF(P292="","",VLOOKUP(P292,Tabelle!$B$5:$F$7,5,FALSE)))</f>
        <v/>
      </c>
      <c r="R292" s="311" t="str">
        <f ca="1">IF(M$1021=1,"",IF(P292="","",VLOOKUP(P292,Tabelle!$B$5:$G$7,6,FALSE)))</f>
        <v/>
      </c>
      <c r="S292" s="7"/>
      <c r="T292" s="312"/>
      <c r="U292" s="7"/>
      <c r="V292" s="313">
        <f ca="1">IF(AND(D292&lt;&gt;"",B292&lt;&gt;B291),(SUMIF(B$9:B$1008,B292,M$9:M$1008)-SUMIF(B$9:B$1008,B292,N$9:N$1008))+(SUMIF('Sezione INPS'!B$9:B$1008,B292,'Sezione INPS'!N$9:N$1008)-SUMIF('Sezione INPS'!B$9:B$1008,B292,'Sezione INPS'!O$9:O$1008))+(SUMIF('Sezione REGIONI'!B$9:B$1008,B292,'Sezione REGIONI'!K$9:K$1008)-SUMIF('Sezione REGIONI'!B$9:B$1008,B292,'Sezione REGIONI'!L$9:L$1008))+(SUMIF('Sezione IMU e trib. locali'!B$9:B$1008,B292,'Sezione IMU e trib. locali'!M$9:M$1008)-SUMIF('Sezione IMU e trib. locali'!B$9:B$1008,B292,'Sezione IMU e trib. locali'!N$9:N$1008))+(SUMIF('Sezione INAIL'!B$9:B$508,B292,'Sezione INAIL'!L$9:L$508)-SUMIF('Sezione INAIL'!B$9:B$508,B292,'Sezione INAIL'!M$9:M$508))+(SUMIF('Sezione Altri Enti Prev.li'!B$9:B$508,B292,'Sezione Altri Enti Prev.li'!P$9:P$508)-SUMIF('Sezione Altri Enti Prev.li'!B$9:B$508,B292,'Sezione Altri Enti Prev.li'!Q$9:Q$508)),0)</f>
        <v>0</v>
      </c>
      <c r="W292" s="81"/>
      <c r="X292" s="292"/>
      <c r="Y292" s="314"/>
      <c r="Z292" s="315"/>
      <c r="AA292" s="316"/>
      <c r="AB292" s="317"/>
      <c r="AC292" s="7"/>
      <c r="AD292" s="348"/>
      <c r="AE292" s="7"/>
      <c r="AF292" s="17">
        <f ca="1">IF(B292="",0,IF(B292=B291,COUNTIF(B$9:B291,B292)+1,1))</f>
        <v>282</v>
      </c>
      <c r="AG292" s="17">
        <f t="shared" ca="1" si="18"/>
        <v>0</v>
      </c>
      <c r="AH292" s="364" t="str">
        <f t="shared" si="19"/>
        <v/>
      </c>
    </row>
    <row r="293" spans="1:34" ht="16.5" customHeight="1">
      <c r="A293" s="334" t="s">
        <v>569</v>
      </c>
      <c r="B293" s="65" t="str">
        <f t="shared" ca="1" si="17"/>
        <v>-1900</v>
      </c>
      <c r="C293" s="65" t="str">
        <f t="shared" ca="1" si="16"/>
        <v>-1900-283</v>
      </c>
      <c r="D293" s="340"/>
      <c r="E293" s="283"/>
      <c r="F293" s="7"/>
      <c r="G293" s="309"/>
      <c r="H293" s="310"/>
      <c r="I293" s="7"/>
      <c r="J293" s="297"/>
      <c r="K293" s="285"/>
      <c r="L293" s="301"/>
      <c r="M293" s="290"/>
      <c r="N293" s="291"/>
      <c r="O293" s="7"/>
      <c r="P293" s="307"/>
      <c r="Q293" s="308" t="str">
        <f ca="1">IF(M$1021=1,"",IF(P293="","",VLOOKUP(P293,Tabelle!$B$5:$F$7,5,FALSE)))</f>
        <v/>
      </c>
      <c r="R293" s="311" t="str">
        <f ca="1">IF(M$1021=1,"",IF(P293="","",VLOOKUP(P293,Tabelle!$B$5:$G$7,6,FALSE)))</f>
        <v/>
      </c>
      <c r="S293" s="7"/>
      <c r="T293" s="312"/>
      <c r="U293" s="7"/>
      <c r="V293" s="313">
        <f ca="1">IF(AND(D293&lt;&gt;"",B293&lt;&gt;B292),(SUMIF(B$9:B$1008,B293,M$9:M$1008)-SUMIF(B$9:B$1008,B293,N$9:N$1008))+(SUMIF('Sezione INPS'!B$9:B$1008,B293,'Sezione INPS'!N$9:N$1008)-SUMIF('Sezione INPS'!B$9:B$1008,B293,'Sezione INPS'!O$9:O$1008))+(SUMIF('Sezione REGIONI'!B$9:B$1008,B293,'Sezione REGIONI'!K$9:K$1008)-SUMIF('Sezione REGIONI'!B$9:B$1008,B293,'Sezione REGIONI'!L$9:L$1008))+(SUMIF('Sezione IMU e trib. locali'!B$9:B$1008,B293,'Sezione IMU e trib. locali'!M$9:M$1008)-SUMIF('Sezione IMU e trib. locali'!B$9:B$1008,B293,'Sezione IMU e trib. locali'!N$9:N$1008))+(SUMIF('Sezione INAIL'!B$9:B$508,B293,'Sezione INAIL'!L$9:L$508)-SUMIF('Sezione INAIL'!B$9:B$508,B293,'Sezione INAIL'!M$9:M$508))+(SUMIF('Sezione Altri Enti Prev.li'!B$9:B$508,B293,'Sezione Altri Enti Prev.li'!P$9:P$508)-SUMIF('Sezione Altri Enti Prev.li'!B$9:B$508,B293,'Sezione Altri Enti Prev.li'!Q$9:Q$508)),0)</f>
        <v>0</v>
      </c>
      <c r="W293" s="81"/>
      <c r="X293" s="292"/>
      <c r="Y293" s="314"/>
      <c r="Z293" s="315"/>
      <c r="AA293" s="316"/>
      <c r="AB293" s="317"/>
      <c r="AC293" s="7"/>
      <c r="AD293" s="348"/>
      <c r="AE293" s="7"/>
      <c r="AF293" s="17">
        <f ca="1">IF(B293="",0,IF(B293=B292,COUNTIF(B$9:B292,B293)+1,1))</f>
        <v>283</v>
      </c>
      <c r="AG293" s="17">
        <f t="shared" ca="1" si="18"/>
        <v>0</v>
      </c>
      <c r="AH293" s="364" t="str">
        <f t="shared" si="19"/>
        <v/>
      </c>
    </row>
    <row r="294" spans="1:34" ht="16.5" customHeight="1">
      <c r="A294" s="334" t="s">
        <v>570</v>
      </c>
      <c r="B294" s="65" t="str">
        <f t="shared" ca="1" si="17"/>
        <v>-1900</v>
      </c>
      <c r="C294" s="65" t="str">
        <f t="shared" ca="1" si="16"/>
        <v>-1900-284</v>
      </c>
      <c r="D294" s="340"/>
      <c r="E294" s="283"/>
      <c r="F294" s="7"/>
      <c r="G294" s="309"/>
      <c r="H294" s="310"/>
      <c r="I294" s="7"/>
      <c r="J294" s="297"/>
      <c r="K294" s="285"/>
      <c r="L294" s="301"/>
      <c r="M294" s="290"/>
      <c r="N294" s="291"/>
      <c r="O294" s="7"/>
      <c r="P294" s="307"/>
      <c r="Q294" s="308" t="str">
        <f ca="1">IF(M$1021=1,"",IF(P294="","",VLOOKUP(P294,Tabelle!$B$5:$F$7,5,FALSE)))</f>
        <v/>
      </c>
      <c r="R294" s="311" t="str">
        <f ca="1">IF(M$1021=1,"",IF(P294="","",VLOOKUP(P294,Tabelle!$B$5:$G$7,6,FALSE)))</f>
        <v/>
      </c>
      <c r="S294" s="7"/>
      <c r="T294" s="312"/>
      <c r="U294" s="7"/>
      <c r="V294" s="313">
        <f ca="1">IF(AND(D294&lt;&gt;"",B294&lt;&gt;B293),(SUMIF(B$9:B$1008,B294,M$9:M$1008)-SUMIF(B$9:B$1008,B294,N$9:N$1008))+(SUMIF('Sezione INPS'!B$9:B$1008,B294,'Sezione INPS'!N$9:N$1008)-SUMIF('Sezione INPS'!B$9:B$1008,B294,'Sezione INPS'!O$9:O$1008))+(SUMIF('Sezione REGIONI'!B$9:B$1008,B294,'Sezione REGIONI'!K$9:K$1008)-SUMIF('Sezione REGIONI'!B$9:B$1008,B294,'Sezione REGIONI'!L$9:L$1008))+(SUMIF('Sezione IMU e trib. locali'!B$9:B$1008,B294,'Sezione IMU e trib. locali'!M$9:M$1008)-SUMIF('Sezione IMU e trib. locali'!B$9:B$1008,B294,'Sezione IMU e trib. locali'!N$9:N$1008))+(SUMIF('Sezione INAIL'!B$9:B$508,B294,'Sezione INAIL'!L$9:L$508)-SUMIF('Sezione INAIL'!B$9:B$508,B294,'Sezione INAIL'!M$9:M$508))+(SUMIF('Sezione Altri Enti Prev.li'!B$9:B$508,B294,'Sezione Altri Enti Prev.li'!P$9:P$508)-SUMIF('Sezione Altri Enti Prev.li'!B$9:B$508,B294,'Sezione Altri Enti Prev.li'!Q$9:Q$508)),0)</f>
        <v>0</v>
      </c>
      <c r="W294" s="81"/>
      <c r="X294" s="292"/>
      <c r="Y294" s="314"/>
      <c r="Z294" s="315"/>
      <c r="AA294" s="316"/>
      <c r="AB294" s="317"/>
      <c r="AC294" s="7"/>
      <c r="AD294" s="348"/>
      <c r="AE294" s="7"/>
      <c r="AF294" s="17">
        <f ca="1">IF(B294="",0,IF(B294=B293,COUNTIF(B$9:B293,B294)+1,1))</f>
        <v>284</v>
      </c>
      <c r="AG294" s="17">
        <f t="shared" ca="1" si="18"/>
        <v>0</v>
      </c>
      <c r="AH294" s="364" t="str">
        <f t="shared" si="19"/>
        <v/>
      </c>
    </row>
    <row r="295" spans="1:34" ht="16.5" customHeight="1">
      <c r="A295" s="334" t="s">
        <v>571</v>
      </c>
      <c r="B295" s="65" t="str">
        <f t="shared" ca="1" si="17"/>
        <v>-1900</v>
      </c>
      <c r="C295" s="65" t="str">
        <f t="shared" ca="1" si="16"/>
        <v>-1900-285</v>
      </c>
      <c r="D295" s="340"/>
      <c r="E295" s="283"/>
      <c r="F295" s="7"/>
      <c r="G295" s="309"/>
      <c r="H295" s="310"/>
      <c r="I295" s="7"/>
      <c r="J295" s="297"/>
      <c r="K295" s="285"/>
      <c r="L295" s="301"/>
      <c r="M295" s="290"/>
      <c r="N295" s="291"/>
      <c r="O295" s="7"/>
      <c r="P295" s="307"/>
      <c r="Q295" s="308" t="str">
        <f ca="1">IF(M$1021=1,"",IF(P295="","",VLOOKUP(P295,Tabelle!$B$5:$F$7,5,FALSE)))</f>
        <v/>
      </c>
      <c r="R295" s="311" t="str">
        <f ca="1">IF(M$1021=1,"",IF(P295="","",VLOOKUP(P295,Tabelle!$B$5:$G$7,6,FALSE)))</f>
        <v/>
      </c>
      <c r="S295" s="7"/>
      <c r="T295" s="312"/>
      <c r="U295" s="7"/>
      <c r="V295" s="313">
        <f ca="1">IF(AND(D295&lt;&gt;"",B295&lt;&gt;B294),(SUMIF(B$9:B$1008,B295,M$9:M$1008)-SUMIF(B$9:B$1008,B295,N$9:N$1008))+(SUMIF('Sezione INPS'!B$9:B$1008,B295,'Sezione INPS'!N$9:N$1008)-SUMIF('Sezione INPS'!B$9:B$1008,B295,'Sezione INPS'!O$9:O$1008))+(SUMIF('Sezione REGIONI'!B$9:B$1008,B295,'Sezione REGIONI'!K$9:K$1008)-SUMIF('Sezione REGIONI'!B$9:B$1008,B295,'Sezione REGIONI'!L$9:L$1008))+(SUMIF('Sezione IMU e trib. locali'!B$9:B$1008,B295,'Sezione IMU e trib. locali'!M$9:M$1008)-SUMIF('Sezione IMU e trib. locali'!B$9:B$1008,B295,'Sezione IMU e trib. locali'!N$9:N$1008))+(SUMIF('Sezione INAIL'!B$9:B$508,B295,'Sezione INAIL'!L$9:L$508)-SUMIF('Sezione INAIL'!B$9:B$508,B295,'Sezione INAIL'!M$9:M$508))+(SUMIF('Sezione Altri Enti Prev.li'!B$9:B$508,B295,'Sezione Altri Enti Prev.li'!P$9:P$508)-SUMIF('Sezione Altri Enti Prev.li'!B$9:B$508,B295,'Sezione Altri Enti Prev.li'!Q$9:Q$508)),0)</f>
        <v>0</v>
      </c>
      <c r="W295" s="81"/>
      <c r="X295" s="292"/>
      <c r="Y295" s="314"/>
      <c r="Z295" s="315"/>
      <c r="AA295" s="316"/>
      <c r="AB295" s="317"/>
      <c r="AC295" s="7"/>
      <c r="AD295" s="348"/>
      <c r="AE295" s="7"/>
      <c r="AF295" s="17">
        <f ca="1">IF(B295="",0,IF(B295=B294,COUNTIF(B$9:B294,B295)+1,1))</f>
        <v>285</v>
      </c>
      <c r="AG295" s="17">
        <f t="shared" ca="1" si="18"/>
        <v>0</v>
      </c>
      <c r="AH295" s="364" t="str">
        <f t="shared" si="19"/>
        <v/>
      </c>
    </row>
    <row r="296" spans="1:34" ht="16.5" customHeight="1">
      <c r="A296" s="334" t="s">
        <v>572</v>
      </c>
      <c r="B296" s="65" t="str">
        <f t="shared" ca="1" si="17"/>
        <v>-1900</v>
      </c>
      <c r="C296" s="65" t="str">
        <f t="shared" ca="1" si="16"/>
        <v>-1900-286</v>
      </c>
      <c r="D296" s="340"/>
      <c r="E296" s="283"/>
      <c r="F296" s="7"/>
      <c r="G296" s="309"/>
      <c r="H296" s="310"/>
      <c r="I296" s="7"/>
      <c r="J296" s="297"/>
      <c r="K296" s="285"/>
      <c r="L296" s="301"/>
      <c r="M296" s="290"/>
      <c r="N296" s="291"/>
      <c r="O296" s="7"/>
      <c r="P296" s="307"/>
      <c r="Q296" s="308" t="str">
        <f ca="1">IF(M$1021=1,"",IF(P296="","",VLOOKUP(P296,Tabelle!$B$5:$F$7,5,FALSE)))</f>
        <v/>
      </c>
      <c r="R296" s="311" t="str">
        <f ca="1">IF(M$1021=1,"",IF(P296="","",VLOOKUP(P296,Tabelle!$B$5:$G$7,6,FALSE)))</f>
        <v/>
      </c>
      <c r="S296" s="7"/>
      <c r="T296" s="312"/>
      <c r="U296" s="7"/>
      <c r="V296" s="313">
        <f ca="1">IF(AND(D296&lt;&gt;"",B296&lt;&gt;B295),(SUMIF(B$9:B$1008,B296,M$9:M$1008)-SUMIF(B$9:B$1008,B296,N$9:N$1008))+(SUMIF('Sezione INPS'!B$9:B$1008,B296,'Sezione INPS'!N$9:N$1008)-SUMIF('Sezione INPS'!B$9:B$1008,B296,'Sezione INPS'!O$9:O$1008))+(SUMIF('Sezione REGIONI'!B$9:B$1008,B296,'Sezione REGIONI'!K$9:K$1008)-SUMIF('Sezione REGIONI'!B$9:B$1008,B296,'Sezione REGIONI'!L$9:L$1008))+(SUMIF('Sezione IMU e trib. locali'!B$9:B$1008,B296,'Sezione IMU e trib. locali'!M$9:M$1008)-SUMIF('Sezione IMU e trib. locali'!B$9:B$1008,B296,'Sezione IMU e trib. locali'!N$9:N$1008))+(SUMIF('Sezione INAIL'!B$9:B$508,B296,'Sezione INAIL'!L$9:L$508)-SUMIF('Sezione INAIL'!B$9:B$508,B296,'Sezione INAIL'!M$9:M$508))+(SUMIF('Sezione Altri Enti Prev.li'!B$9:B$508,B296,'Sezione Altri Enti Prev.li'!P$9:P$508)-SUMIF('Sezione Altri Enti Prev.li'!B$9:B$508,B296,'Sezione Altri Enti Prev.li'!Q$9:Q$508)),0)</f>
        <v>0</v>
      </c>
      <c r="W296" s="81"/>
      <c r="X296" s="292"/>
      <c r="Y296" s="314"/>
      <c r="Z296" s="315"/>
      <c r="AA296" s="316"/>
      <c r="AB296" s="317"/>
      <c r="AC296" s="7"/>
      <c r="AD296" s="348"/>
      <c r="AE296" s="7"/>
      <c r="AF296" s="17">
        <f ca="1">IF(B296="",0,IF(B296=B295,COUNTIF(B$9:B295,B296)+1,1))</f>
        <v>286</v>
      </c>
      <c r="AG296" s="17">
        <f t="shared" ca="1" si="18"/>
        <v>0</v>
      </c>
      <c r="AH296" s="364" t="str">
        <f t="shared" si="19"/>
        <v/>
      </c>
    </row>
    <row r="297" spans="1:34" ht="16.5" customHeight="1">
      <c r="A297" s="334" t="s">
        <v>573</v>
      </c>
      <c r="B297" s="65" t="str">
        <f t="shared" ca="1" si="17"/>
        <v>-1900</v>
      </c>
      <c r="C297" s="65" t="str">
        <f t="shared" ca="1" si="16"/>
        <v>-1900-287</v>
      </c>
      <c r="D297" s="340"/>
      <c r="E297" s="283"/>
      <c r="F297" s="7"/>
      <c r="G297" s="309"/>
      <c r="H297" s="310"/>
      <c r="I297" s="7"/>
      <c r="J297" s="297"/>
      <c r="K297" s="285"/>
      <c r="L297" s="301"/>
      <c r="M297" s="290"/>
      <c r="N297" s="291"/>
      <c r="O297" s="7"/>
      <c r="P297" s="307"/>
      <c r="Q297" s="308" t="str">
        <f ca="1">IF(M$1021=1,"",IF(P297="","",VLOOKUP(P297,Tabelle!$B$5:$F$7,5,FALSE)))</f>
        <v/>
      </c>
      <c r="R297" s="311" t="str">
        <f ca="1">IF(M$1021=1,"",IF(P297="","",VLOOKUP(P297,Tabelle!$B$5:$G$7,6,FALSE)))</f>
        <v/>
      </c>
      <c r="S297" s="7"/>
      <c r="T297" s="312"/>
      <c r="U297" s="7"/>
      <c r="V297" s="313">
        <f ca="1">IF(AND(D297&lt;&gt;"",B297&lt;&gt;B296),(SUMIF(B$9:B$1008,B297,M$9:M$1008)-SUMIF(B$9:B$1008,B297,N$9:N$1008))+(SUMIF('Sezione INPS'!B$9:B$1008,B297,'Sezione INPS'!N$9:N$1008)-SUMIF('Sezione INPS'!B$9:B$1008,B297,'Sezione INPS'!O$9:O$1008))+(SUMIF('Sezione REGIONI'!B$9:B$1008,B297,'Sezione REGIONI'!K$9:K$1008)-SUMIF('Sezione REGIONI'!B$9:B$1008,B297,'Sezione REGIONI'!L$9:L$1008))+(SUMIF('Sezione IMU e trib. locali'!B$9:B$1008,B297,'Sezione IMU e trib. locali'!M$9:M$1008)-SUMIF('Sezione IMU e trib. locali'!B$9:B$1008,B297,'Sezione IMU e trib. locali'!N$9:N$1008))+(SUMIF('Sezione INAIL'!B$9:B$508,B297,'Sezione INAIL'!L$9:L$508)-SUMIF('Sezione INAIL'!B$9:B$508,B297,'Sezione INAIL'!M$9:M$508))+(SUMIF('Sezione Altri Enti Prev.li'!B$9:B$508,B297,'Sezione Altri Enti Prev.li'!P$9:P$508)-SUMIF('Sezione Altri Enti Prev.li'!B$9:B$508,B297,'Sezione Altri Enti Prev.li'!Q$9:Q$508)),0)</f>
        <v>0</v>
      </c>
      <c r="W297" s="81"/>
      <c r="X297" s="292"/>
      <c r="Y297" s="314"/>
      <c r="Z297" s="315"/>
      <c r="AA297" s="316"/>
      <c r="AB297" s="317"/>
      <c r="AC297" s="7"/>
      <c r="AD297" s="348"/>
      <c r="AE297" s="7"/>
      <c r="AF297" s="17">
        <f ca="1">IF(B297="",0,IF(B297=B296,COUNTIF(B$9:B296,B297)+1,1))</f>
        <v>287</v>
      </c>
      <c r="AG297" s="17">
        <f t="shared" ca="1" si="18"/>
        <v>0</v>
      </c>
      <c r="AH297" s="364" t="str">
        <f t="shared" si="19"/>
        <v/>
      </c>
    </row>
    <row r="298" spans="1:34" ht="16.5" customHeight="1">
      <c r="A298" s="334" t="s">
        <v>574</v>
      </c>
      <c r="B298" s="65" t="str">
        <f t="shared" ca="1" si="17"/>
        <v>-1900</v>
      </c>
      <c r="C298" s="65" t="str">
        <f t="shared" ca="1" si="16"/>
        <v>-1900-288</v>
      </c>
      <c r="D298" s="340"/>
      <c r="E298" s="283"/>
      <c r="F298" s="7"/>
      <c r="G298" s="309"/>
      <c r="H298" s="310"/>
      <c r="I298" s="7"/>
      <c r="J298" s="297"/>
      <c r="K298" s="285"/>
      <c r="L298" s="301"/>
      <c r="M298" s="290"/>
      <c r="N298" s="291"/>
      <c r="O298" s="7"/>
      <c r="P298" s="307"/>
      <c r="Q298" s="308" t="str">
        <f ca="1">IF(M$1021=1,"",IF(P298="","",VLOOKUP(P298,Tabelle!$B$5:$F$7,5,FALSE)))</f>
        <v/>
      </c>
      <c r="R298" s="311" t="str">
        <f ca="1">IF(M$1021=1,"",IF(P298="","",VLOOKUP(P298,Tabelle!$B$5:$G$7,6,FALSE)))</f>
        <v/>
      </c>
      <c r="S298" s="7"/>
      <c r="T298" s="312"/>
      <c r="U298" s="7"/>
      <c r="V298" s="313">
        <f ca="1">IF(AND(D298&lt;&gt;"",B298&lt;&gt;B297),(SUMIF(B$9:B$1008,B298,M$9:M$1008)-SUMIF(B$9:B$1008,B298,N$9:N$1008))+(SUMIF('Sezione INPS'!B$9:B$1008,B298,'Sezione INPS'!N$9:N$1008)-SUMIF('Sezione INPS'!B$9:B$1008,B298,'Sezione INPS'!O$9:O$1008))+(SUMIF('Sezione REGIONI'!B$9:B$1008,B298,'Sezione REGIONI'!K$9:K$1008)-SUMIF('Sezione REGIONI'!B$9:B$1008,B298,'Sezione REGIONI'!L$9:L$1008))+(SUMIF('Sezione IMU e trib. locali'!B$9:B$1008,B298,'Sezione IMU e trib. locali'!M$9:M$1008)-SUMIF('Sezione IMU e trib. locali'!B$9:B$1008,B298,'Sezione IMU e trib. locali'!N$9:N$1008))+(SUMIF('Sezione INAIL'!B$9:B$508,B298,'Sezione INAIL'!L$9:L$508)-SUMIF('Sezione INAIL'!B$9:B$508,B298,'Sezione INAIL'!M$9:M$508))+(SUMIF('Sezione Altri Enti Prev.li'!B$9:B$508,B298,'Sezione Altri Enti Prev.li'!P$9:P$508)-SUMIF('Sezione Altri Enti Prev.li'!B$9:B$508,B298,'Sezione Altri Enti Prev.li'!Q$9:Q$508)),0)</f>
        <v>0</v>
      </c>
      <c r="W298" s="81"/>
      <c r="X298" s="292"/>
      <c r="Y298" s="314"/>
      <c r="Z298" s="315"/>
      <c r="AA298" s="316"/>
      <c r="AB298" s="317"/>
      <c r="AC298" s="7"/>
      <c r="AD298" s="348"/>
      <c r="AE298" s="7"/>
      <c r="AF298" s="17">
        <f ca="1">IF(B298="",0,IF(B298=B297,COUNTIF(B$9:B297,B298)+1,1))</f>
        <v>288</v>
      </c>
      <c r="AG298" s="17">
        <f t="shared" ca="1" si="18"/>
        <v>0</v>
      </c>
      <c r="AH298" s="364" t="str">
        <f t="shared" si="19"/>
        <v/>
      </c>
    </row>
    <row r="299" spans="1:34" ht="16.5" customHeight="1">
      <c r="A299" s="334" t="s">
        <v>575</v>
      </c>
      <c r="B299" s="65" t="str">
        <f t="shared" ca="1" si="17"/>
        <v>-1900</v>
      </c>
      <c r="C299" s="65" t="str">
        <f t="shared" ca="1" si="16"/>
        <v>-1900-289</v>
      </c>
      <c r="D299" s="340"/>
      <c r="E299" s="283"/>
      <c r="F299" s="7"/>
      <c r="G299" s="309"/>
      <c r="H299" s="310"/>
      <c r="I299" s="7"/>
      <c r="J299" s="297"/>
      <c r="K299" s="285"/>
      <c r="L299" s="301"/>
      <c r="M299" s="290"/>
      <c r="N299" s="291"/>
      <c r="O299" s="7"/>
      <c r="P299" s="307"/>
      <c r="Q299" s="308" t="str">
        <f ca="1">IF(M$1021=1,"",IF(P299="","",VLOOKUP(P299,Tabelle!$B$5:$F$7,5,FALSE)))</f>
        <v/>
      </c>
      <c r="R299" s="311" t="str">
        <f ca="1">IF(M$1021=1,"",IF(P299="","",VLOOKUP(P299,Tabelle!$B$5:$G$7,6,FALSE)))</f>
        <v/>
      </c>
      <c r="S299" s="7"/>
      <c r="T299" s="312"/>
      <c r="U299" s="7"/>
      <c r="V299" s="313">
        <f ca="1">IF(AND(D299&lt;&gt;"",B299&lt;&gt;B298),(SUMIF(B$9:B$1008,B299,M$9:M$1008)-SUMIF(B$9:B$1008,B299,N$9:N$1008))+(SUMIF('Sezione INPS'!B$9:B$1008,B299,'Sezione INPS'!N$9:N$1008)-SUMIF('Sezione INPS'!B$9:B$1008,B299,'Sezione INPS'!O$9:O$1008))+(SUMIF('Sezione REGIONI'!B$9:B$1008,B299,'Sezione REGIONI'!K$9:K$1008)-SUMIF('Sezione REGIONI'!B$9:B$1008,B299,'Sezione REGIONI'!L$9:L$1008))+(SUMIF('Sezione IMU e trib. locali'!B$9:B$1008,B299,'Sezione IMU e trib. locali'!M$9:M$1008)-SUMIF('Sezione IMU e trib. locali'!B$9:B$1008,B299,'Sezione IMU e trib. locali'!N$9:N$1008))+(SUMIF('Sezione INAIL'!B$9:B$508,B299,'Sezione INAIL'!L$9:L$508)-SUMIF('Sezione INAIL'!B$9:B$508,B299,'Sezione INAIL'!M$9:M$508))+(SUMIF('Sezione Altri Enti Prev.li'!B$9:B$508,B299,'Sezione Altri Enti Prev.li'!P$9:P$508)-SUMIF('Sezione Altri Enti Prev.li'!B$9:B$508,B299,'Sezione Altri Enti Prev.li'!Q$9:Q$508)),0)</f>
        <v>0</v>
      </c>
      <c r="W299" s="81"/>
      <c r="X299" s="292"/>
      <c r="Y299" s="314"/>
      <c r="Z299" s="315"/>
      <c r="AA299" s="316"/>
      <c r="AB299" s="317"/>
      <c r="AC299" s="7"/>
      <c r="AD299" s="348"/>
      <c r="AE299" s="7"/>
      <c r="AF299" s="17">
        <f ca="1">IF(B299="",0,IF(B299=B298,COUNTIF(B$9:B298,B299)+1,1))</f>
        <v>289</v>
      </c>
      <c r="AG299" s="17">
        <f t="shared" ca="1" si="18"/>
        <v>0</v>
      </c>
      <c r="AH299" s="364" t="str">
        <f t="shared" si="19"/>
        <v/>
      </c>
    </row>
    <row r="300" spans="1:34" ht="16.5" customHeight="1">
      <c r="A300" s="334" t="s">
        <v>576</v>
      </c>
      <c r="B300" s="65" t="str">
        <f t="shared" ca="1" si="17"/>
        <v>-1900</v>
      </c>
      <c r="C300" s="65" t="str">
        <f t="shared" ca="1" si="16"/>
        <v>-1900-290</v>
      </c>
      <c r="D300" s="340"/>
      <c r="E300" s="283"/>
      <c r="F300" s="7"/>
      <c r="G300" s="309"/>
      <c r="H300" s="310"/>
      <c r="I300" s="7"/>
      <c r="J300" s="297"/>
      <c r="K300" s="285"/>
      <c r="L300" s="301"/>
      <c r="M300" s="290"/>
      <c r="N300" s="291"/>
      <c r="O300" s="7"/>
      <c r="P300" s="307"/>
      <c r="Q300" s="308" t="str">
        <f ca="1">IF(M$1021=1,"",IF(P300="","",VLOOKUP(P300,Tabelle!$B$5:$F$7,5,FALSE)))</f>
        <v/>
      </c>
      <c r="R300" s="311" t="str">
        <f ca="1">IF(M$1021=1,"",IF(P300="","",VLOOKUP(P300,Tabelle!$B$5:$G$7,6,FALSE)))</f>
        <v/>
      </c>
      <c r="S300" s="7"/>
      <c r="T300" s="312"/>
      <c r="U300" s="7"/>
      <c r="V300" s="313">
        <f ca="1">IF(AND(D300&lt;&gt;"",B300&lt;&gt;B299),(SUMIF(B$9:B$1008,B300,M$9:M$1008)-SUMIF(B$9:B$1008,B300,N$9:N$1008))+(SUMIF('Sezione INPS'!B$9:B$1008,B300,'Sezione INPS'!N$9:N$1008)-SUMIF('Sezione INPS'!B$9:B$1008,B300,'Sezione INPS'!O$9:O$1008))+(SUMIF('Sezione REGIONI'!B$9:B$1008,B300,'Sezione REGIONI'!K$9:K$1008)-SUMIF('Sezione REGIONI'!B$9:B$1008,B300,'Sezione REGIONI'!L$9:L$1008))+(SUMIF('Sezione IMU e trib. locali'!B$9:B$1008,B300,'Sezione IMU e trib. locali'!M$9:M$1008)-SUMIF('Sezione IMU e trib. locali'!B$9:B$1008,B300,'Sezione IMU e trib. locali'!N$9:N$1008))+(SUMIF('Sezione INAIL'!B$9:B$508,B300,'Sezione INAIL'!L$9:L$508)-SUMIF('Sezione INAIL'!B$9:B$508,B300,'Sezione INAIL'!M$9:M$508))+(SUMIF('Sezione Altri Enti Prev.li'!B$9:B$508,B300,'Sezione Altri Enti Prev.li'!P$9:P$508)-SUMIF('Sezione Altri Enti Prev.li'!B$9:B$508,B300,'Sezione Altri Enti Prev.li'!Q$9:Q$508)),0)</f>
        <v>0</v>
      </c>
      <c r="W300" s="81"/>
      <c r="X300" s="292"/>
      <c r="Y300" s="314"/>
      <c r="Z300" s="315"/>
      <c r="AA300" s="316"/>
      <c r="AB300" s="317"/>
      <c r="AC300" s="7"/>
      <c r="AD300" s="348"/>
      <c r="AE300" s="7"/>
      <c r="AF300" s="17">
        <f ca="1">IF(B300="",0,IF(B300=B299,COUNTIF(B$9:B299,B300)+1,1))</f>
        <v>290</v>
      </c>
      <c r="AG300" s="17">
        <f t="shared" ca="1" si="18"/>
        <v>0</v>
      </c>
      <c r="AH300" s="364" t="str">
        <f t="shared" si="19"/>
        <v/>
      </c>
    </row>
    <row r="301" spans="1:34" ht="16.5" customHeight="1">
      <c r="A301" s="334" t="s">
        <v>577</v>
      </c>
      <c r="B301" s="65" t="str">
        <f t="shared" ca="1" si="17"/>
        <v>-1900</v>
      </c>
      <c r="C301" s="65" t="str">
        <f t="shared" ca="1" si="16"/>
        <v>-1900-291</v>
      </c>
      <c r="D301" s="340"/>
      <c r="E301" s="283"/>
      <c r="F301" s="7"/>
      <c r="G301" s="309"/>
      <c r="H301" s="310"/>
      <c r="I301" s="7"/>
      <c r="J301" s="297"/>
      <c r="K301" s="285"/>
      <c r="L301" s="301"/>
      <c r="M301" s="290"/>
      <c r="N301" s="291"/>
      <c r="O301" s="7"/>
      <c r="P301" s="307"/>
      <c r="Q301" s="308" t="str">
        <f ca="1">IF(M$1021=1,"",IF(P301="","",VLOOKUP(P301,Tabelle!$B$5:$F$7,5,FALSE)))</f>
        <v/>
      </c>
      <c r="R301" s="311" t="str">
        <f ca="1">IF(M$1021=1,"",IF(P301="","",VLOOKUP(P301,Tabelle!$B$5:$G$7,6,FALSE)))</f>
        <v/>
      </c>
      <c r="S301" s="7"/>
      <c r="T301" s="312"/>
      <c r="U301" s="7"/>
      <c r="V301" s="313">
        <f ca="1">IF(AND(D301&lt;&gt;"",B301&lt;&gt;B300),(SUMIF(B$9:B$1008,B301,M$9:M$1008)-SUMIF(B$9:B$1008,B301,N$9:N$1008))+(SUMIF('Sezione INPS'!B$9:B$1008,B301,'Sezione INPS'!N$9:N$1008)-SUMIF('Sezione INPS'!B$9:B$1008,B301,'Sezione INPS'!O$9:O$1008))+(SUMIF('Sezione REGIONI'!B$9:B$1008,B301,'Sezione REGIONI'!K$9:K$1008)-SUMIF('Sezione REGIONI'!B$9:B$1008,B301,'Sezione REGIONI'!L$9:L$1008))+(SUMIF('Sezione IMU e trib. locali'!B$9:B$1008,B301,'Sezione IMU e trib. locali'!M$9:M$1008)-SUMIF('Sezione IMU e trib. locali'!B$9:B$1008,B301,'Sezione IMU e trib. locali'!N$9:N$1008))+(SUMIF('Sezione INAIL'!B$9:B$508,B301,'Sezione INAIL'!L$9:L$508)-SUMIF('Sezione INAIL'!B$9:B$508,B301,'Sezione INAIL'!M$9:M$508))+(SUMIF('Sezione Altri Enti Prev.li'!B$9:B$508,B301,'Sezione Altri Enti Prev.li'!P$9:P$508)-SUMIF('Sezione Altri Enti Prev.li'!B$9:B$508,B301,'Sezione Altri Enti Prev.li'!Q$9:Q$508)),0)</f>
        <v>0</v>
      </c>
      <c r="W301" s="81"/>
      <c r="X301" s="292"/>
      <c r="Y301" s="314"/>
      <c r="Z301" s="315"/>
      <c r="AA301" s="316"/>
      <c r="AB301" s="317"/>
      <c r="AC301" s="7"/>
      <c r="AD301" s="348"/>
      <c r="AE301" s="7"/>
      <c r="AF301" s="17">
        <f ca="1">IF(B301="",0,IF(B301=B300,COUNTIF(B$9:B300,B301)+1,1))</f>
        <v>291</v>
      </c>
      <c r="AG301" s="17">
        <f t="shared" ca="1" si="18"/>
        <v>0</v>
      </c>
      <c r="AH301" s="364" t="str">
        <f t="shared" si="19"/>
        <v/>
      </c>
    </row>
    <row r="302" spans="1:34" ht="16.5" customHeight="1">
      <c r="A302" s="334" t="s">
        <v>578</v>
      </c>
      <c r="B302" s="65" t="str">
        <f t="shared" ca="1" si="17"/>
        <v>-1900</v>
      </c>
      <c r="C302" s="65" t="str">
        <f t="shared" ca="1" si="16"/>
        <v>-1900-292</v>
      </c>
      <c r="D302" s="340"/>
      <c r="E302" s="283"/>
      <c r="F302" s="7"/>
      <c r="G302" s="309"/>
      <c r="H302" s="310"/>
      <c r="I302" s="7"/>
      <c r="J302" s="297"/>
      <c r="K302" s="285"/>
      <c r="L302" s="301"/>
      <c r="M302" s="290"/>
      <c r="N302" s="291"/>
      <c r="O302" s="7"/>
      <c r="P302" s="307"/>
      <c r="Q302" s="308" t="str">
        <f ca="1">IF(M$1021=1,"",IF(P302="","",VLOOKUP(P302,Tabelle!$B$5:$F$7,5,FALSE)))</f>
        <v/>
      </c>
      <c r="R302" s="311" t="str">
        <f ca="1">IF(M$1021=1,"",IF(P302="","",VLOOKUP(P302,Tabelle!$B$5:$G$7,6,FALSE)))</f>
        <v/>
      </c>
      <c r="S302" s="7"/>
      <c r="T302" s="312"/>
      <c r="U302" s="7"/>
      <c r="V302" s="313">
        <f ca="1">IF(AND(D302&lt;&gt;"",B302&lt;&gt;B301),(SUMIF(B$9:B$1008,B302,M$9:M$1008)-SUMIF(B$9:B$1008,B302,N$9:N$1008))+(SUMIF('Sezione INPS'!B$9:B$1008,B302,'Sezione INPS'!N$9:N$1008)-SUMIF('Sezione INPS'!B$9:B$1008,B302,'Sezione INPS'!O$9:O$1008))+(SUMIF('Sezione REGIONI'!B$9:B$1008,B302,'Sezione REGIONI'!K$9:K$1008)-SUMIF('Sezione REGIONI'!B$9:B$1008,B302,'Sezione REGIONI'!L$9:L$1008))+(SUMIF('Sezione IMU e trib. locali'!B$9:B$1008,B302,'Sezione IMU e trib. locali'!M$9:M$1008)-SUMIF('Sezione IMU e trib. locali'!B$9:B$1008,B302,'Sezione IMU e trib. locali'!N$9:N$1008))+(SUMIF('Sezione INAIL'!B$9:B$508,B302,'Sezione INAIL'!L$9:L$508)-SUMIF('Sezione INAIL'!B$9:B$508,B302,'Sezione INAIL'!M$9:M$508))+(SUMIF('Sezione Altri Enti Prev.li'!B$9:B$508,B302,'Sezione Altri Enti Prev.li'!P$9:P$508)-SUMIF('Sezione Altri Enti Prev.li'!B$9:B$508,B302,'Sezione Altri Enti Prev.li'!Q$9:Q$508)),0)</f>
        <v>0</v>
      </c>
      <c r="W302" s="81"/>
      <c r="X302" s="292"/>
      <c r="Y302" s="314"/>
      <c r="Z302" s="315"/>
      <c r="AA302" s="316"/>
      <c r="AB302" s="317"/>
      <c r="AC302" s="7"/>
      <c r="AD302" s="348"/>
      <c r="AE302" s="7"/>
      <c r="AF302" s="17">
        <f ca="1">IF(B302="",0,IF(B302=B301,COUNTIF(B$9:B301,B302)+1,1))</f>
        <v>292</v>
      </c>
      <c r="AG302" s="17">
        <f t="shared" ca="1" si="18"/>
        <v>0</v>
      </c>
      <c r="AH302" s="364" t="str">
        <f t="shared" si="19"/>
        <v/>
      </c>
    </row>
    <row r="303" spans="1:34" ht="16.5" customHeight="1">
      <c r="A303" s="334" t="s">
        <v>579</v>
      </c>
      <c r="B303" s="65" t="str">
        <f t="shared" ca="1" si="17"/>
        <v>-1900</v>
      </c>
      <c r="C303" s="65" t="str">
        <f t="shared" ca="1" si="16"/>
        <v>-1900-293</v>
      </c>
      <c r="D303" s="340"/>
      <c r="E303" s="283"/>
      <c r="F303" s="7"/>
      <c r="G303" s="309"/>
      <c r="H303" s="310"/>
      <c r="I303" s="7"/>
      <c r="J303" s="297"/>
      <c r="K303" s="285"/>
      <c r="L303" s="301"/>
      <c r="M303" s="290"/>
      <c r="N303" s="291"/>
      <c r="O303" s="7"/>
      <c r="P303" s="307"/>
      <c r="Q303" s="308" t="str">
        <f ca="1">IF(M$1021=1,"",IF(P303="","",VLOOKUP(P303,Tabelle!$B$5:$F$7,5,FALSE)))</f>
        <v/>
      </c>
      <c r="R303" s="311" t="str">
        <f ca="1">IF(M$1021=1,"",IF(P303="","",VLOOKUP(P303,Tabelle!$B$5:$G$7,6,FALSE)))</f>
        <v/>
      </c>
      <c r="S303" s="7"/>
      <c r="T303" s="312"/>
      <c r="U303" s="7"/>
      <c r="V303" s="313">
        <f ca="1">IF(AND(D303&lt;&gt;"",B303&lt;&gt;B302),(SUMIF(B$9:B$1008,B303,M$9:M$1008)-SUMIF(B$9:B$1008,B303,N$9:N$1008))+(SUMIF('Sezione INPS'!B$9:B$1008,B303,'Sezione INPS'!N$9:N$1008)-SUMIF('Sezione INPS'!B$9:B$1008,B303,'Sezione INPS'!O$9:O$1008))+(SUMIF('Sezione REGIONI'!B$9:B$1008,B303,'Sezione REGIONI'!K$9:K$1008)-SUMIF('Sezione REGIONI'!B$9:B$1008,B303,'Sezione REGIONI'!L$9:L$1008))+(SUMIF('Sezione IMU e trib. locali'!B$9:B$1008,B303,'Sezione IMU e trib. locali'!M$9:M$1008)-SUMIF('Sezione IMU e trib. locali'!B$9:B$1008,B303,'Sezione IMU e trib. locali'!N$9:N$1008))+(SUMIF('Sezione INAIL'!B$9:B$508,B303,'Sezione INAIL'!L$9:L$508)-SUMIF('Sezione INAIL'!B$9:B$508,B303,'Sezione INAIL'!M$9:M$508))+(SUMIF('Sezione Altri Enti Prev.li'!B$9:B$508,B303,'Sezione Altri Enti Prev.li'!P$9:P$508)-SUMIF('Sezione Altri Enti Prev.li'!B$9:B$508,B303,'Sezione Altri Enti Prev.li'!Q$9:Q$508)),0)</f>
        <v>0</v>
      </c>
      <c r="W303" s="81"/>
      <c r="X303" s="292"/>
      <c r="Y303" s="314"/>
      <c r="Z303" s="315"/>
      <c r="AA303" s="316"/>
      <c r="AB303" s="317"/>
      <c r="AC303" s="7"/>
      <c r="AD303" s="348"/>
      <c r="AE303" s="7"/>
      <c r="AF303" s="17">
        <f ca="1">IF(B303="",0,IF(B303=B302,COUNTIF(B$9:B302,B303)+1,1))</f>
        <v>293</v>
      </c>
      <c r="AG303" s="17">
        <f t="shared" ref="AG303:AG366" ca="1" si="20">IF(OR(D303="",M$1021=1),0,IF(AF303=6,1,0))</f>
        <v>0</v>
      </c>
      <c r="AH303" s="364" t="str">
        <f t="shared" si="19"/>
        <v/>
      </c>
    </row>
    <row r="304" spans="1:34" ht="16.5" customHeight="1">
      <c r="A304" s="334" t="s">
        <v>580</v>
      </c>
      <c r="B304" s="65" t="str">
        <f t="shared" ca="1" si="17"/>
        <v>-1900</v>
      </c>
      <c r="C304" s="65" t="str">
        <f t="shared" ca="1" si="16"/>
        <v>-1900-294</v>
      </c>
      <c r="D304" s="340"/>
      <c r="E304" s="283"/>
      <c r="F304" s="7"/>
      <c r="G304" s="309"/>
      <c r="H304" s="310"/>
      <c r="I304" s="7"/>
      <c r="J304" s="297"/>
      <c r="K304" s="285"/>
      <c r="L304" s="301"/>
      <c r="M304" s="290"/>
      <c r="N304" s="291"/>
      <c r="O304" s="7"/>
      <c r="P304" s="307"/>
      <c r="Q304" s="308" t="str">
        <f ca="1">IF(M$1021=1,"",IF(P304="","",VLOOKUP(P304,Tabelle!$B$5:$F$7,5,FALSE)))</f>
        <v/>
      </c>
      <c r="R304" s="311" t="str">
        <f ca="1">IF(M$1021=1,"",IF(P304="","",VLOOKUP(P304,Tabelle!$B$5:$G$7,6,FALSE)))</f>
        <v/>
      </c>
      <c r="S304" s="7"/>
      <c r="T304" s="312"/>
      <c r="U304" s="7"/>
      <c r="V304" s="313">
        <f ca="1">IF(AND(D304&lt;&gt;"",B304&lt;&gt;B303),(SUMIF(B$9:B$1008,B304,M$9:M$1008)-SUMIF(B$9:B$1008,B304,N$9:N$1008))+(SUMIF('Sezione INPS'!B$9:B$1008,B304,'Sezione INPS'!N$9:N$1008)-SUMIF('Sezione INPS'!B$9:B$1008,B304,'Sezione INPS'!O$9:O$1008))+(SUMIF('Sezione REGIONI'!B$9:B$1008,B304,'Sezione REGIONI'!K$9:K$1008)-SUMIF('Sezione REGIONI'!B$9:B$1008,B304,'Sezione REGIONI'!L$9:L$1008))+(SUMIF('Sezione IMU e trib. locali'!B$9:B$1008,B304,'Sezione IMU e trib. locali'!M$9:M$1008)-SUMIF('Sezione IMU e trib. locali'!B$9:B$1008,B304,'Sezione IMU e trib. locali'!N$9:N$1008))+(SUMIF('Sezione INAIL'!B$9:B$508,B304,'Sezione INAIL'!L$9:L$508)-SUMIF('Sezione INAIL'!B$9:B$508,B304,'Sezione INAIL'!M$9:M$508))+(SUMIF('Sezione Altri Enti Prev.li'!B$9:B$508,B304,'Sezione Altri Enti Prev.li'!P$9:P$508)-SUMIF('Sezione Altri Enti Prev.li'!B$9:B$508,B304,'Sezione Altri Enti Prev.li'!Q$9:Q$508)),0)</f>
        <v>0</v>
      </c>
      <c r="W304" s="81"/>
      <c r="X304" s="292"/>
      <c r="Y304" s="314"/>
      <c r="Z304" s="315"/>
      <c r="AA304" s="316"/>
      <c r="AB304" s="317"/>
      <c r="AC304" s="7"/>
      <c r="AD304" s="348"/>
      <c r="AE304" s="7"/>
      <c r="AF304" s="17">
        <f ca="1">IF(B304="",0,IF(B304=B303,COUNTIF(B$9:B303,B304)+1,1))</f>
        <v>294</v>
      </c>
      <c r="AG304" s="17">
        <f t="shared" ca="1" si="20"/>
        <v>0</v>
      </c>
      <c r="AH304" s="364" t="str">
        <f t="shared" si="19"/>
        <v/>
      </c>
    </row>
    <row r="305" spans="1:34" ht="16.5" customHeight="1">
      <c r="A305" s="334" t="s">
        <v>581</v>
      </c>
      <c r="B305" s="65" t="str">
        <f t="shared" ca="1" si="17"/>
        <v>-1900</v>
      </c>
      <c r="C305" s="65" t="str">
        <f t="shared" ca="1" si="16"/>
        <v>-1900-295</v>
      </c>
      <c r="D305" s="340"/>
      <c r="E305" s="283"/>
      <c r="F305" s="7"/>
      <c r="G305" s="309"/>
      <c r="H305" s="310"/>
      <c r="I305" s="7"/>
      <c r="J305" s="297"/>
      <c r="K305" s="285"/>
      <c r="L305" s="301"/>
      <c r="M305" s="290"/>
      <c r="N305" s="291"/>
      <c r="O305" s="7"/>
      <c r="P305" s="307"/>
      <c r="Q305" s="308" t="str">
        <f ca="1">IF(M$1021=1,"",IF(P305="","",VLOOKUP(P305,Tabelle!$B$5:$F$7,5,FALSE)))</f>
        <v/>
      </c>
      <c r="R305" s="311" t="str">
        <f ca="1">IF(M$1021=1,"",IF(P305="","",VLOOKUP(P305,Tabelle!$B$5:$G$7,6,FALSE)))</f>
        <v/>
      </c>
      <c r="S305" s="7"/>
      <c r="T305" s="312"/>
      <c r="U305" s="7"/>
      <c r="V305" s="313">
        <f ca="1">IF(AND(D305&lt;&gt;"",B305&lt;&gt;B304),(SUMIF(B$9:B$1008,B305,M$9:M$1008)-SUMIF(B$9:B$1008,B305,N$9:N$1008))+(SUMIF('Sezione INPS'!B$9:B$1008,B305,'Sezione INPS'!N$9:N$1008)-SUMIF('Sezione INPS'!B$9:B$1008,B305,'Sezione INPS'!O$9:O$1008))+(SUMIF('Sezione REGIONI'!B$9:B$1008,B305,'Sezione REGIONI'!K$9:K$1008)-SUMIF('Sezione REGIONI'!B$9:B$1008,B305,'Sezione REGIONI'!L$9:L$1008))+(SUMIF('Sezione IMU e trib. locali'!B$9:B$1008,B305,'Sezione IMU e trib. locali'!M$9:M$1008)-SUMIF('Sezione IMU e trib. locali'!B$9:B$1008,B305,'Sezione IMU e trib. locali'!N$9:N$1008))+(SUMIF('Sezione INAIL'!B$9:B$508,B305,'Sezione INAIL'!L$9:L$508)-SUMIF('Sezione INAIL'!B$9:B$508,B305,'Sezione INAIL'!M$9:M$508))+(SUMIF('Sezione Altri Enti Prev.li'!B$9:B$508,B305,'Sezione Altri Enti Prev.li'!P$9:P$508)-SUMIF('Sezione Altri Enti Prev.li'!B$9:B$508,B305,'Sezione Altri Enti Prev.li'!Q$9:Q$508)),0)</f>
        <v>0</v>
      </c>
      <c r="W305" s="81"/>
      <c r="X305" s="292"/>
      <c r="Y305" s="314"/>
      <c r="Z305" s="315"/>
      <c r="AA305" s="316"/>
      <c r="AB305" s="317"/>
      <c r="AC305" s="7"/>
      <c r="AD305" s="348"/>
      <c r="AE305" s="7"/>
      <c r="AF305" s="17">
        <f ca="1">IF(B305="",0,IF(B305=B304,COUNTIF(B$9:B304,B305)+1,1))</f>
        <v>295</v>
      </c>
      <c r="AG305" s="17">
        <f t="shared" ca="1" si="20"/>
        <v>0</v>
      </c>
      <c r="AH305" s="364" t="str">
        <f t="shared" si="19"/>
        <v/>
      </c>
    </row>
    <row r="306" spans="1:34" ht="16.5" customHeight="1">
      <c r="A306" s="334" t="s">
        <v>582</v>
      </c>
      <c r="B306" s="65" t="str">
        <f t="shared" ca="1" si="17"/>
        <v>-1900</v>
      </c>
      <c r="C306" s="65" t="str">
        <f t="shared" ca="1" si="16"/>
        <v>-1900-296</v>
      </c>
      <c r="D306" s="340"/>
      <c r="E306" s="283"/>
      <c r="F306" s="7"/>
      <c r="G306" s="309"/>
      <c r="H306" s="310"/>
      <c r="I306" s="7"/>
      <c r="J306" s="297"/>
      <c r="K306" s="285"/>
      <c r="L306" s="301"/>
      <c r="M306" s="290"/>
      <c r="N306" s="291"/>
      <c r="O306" s="7"/>
      <c r="P306" s="307"/>
      <c r="Q306" s="308" t="str">
        <f ca="1">IF(M$1021=1,"",IF(P306="","",VLOOKUP(P306,Tabelle!$B$5:$F$7,5,FALSE)))</f>
        <v/>
      </c>
      <c r="R306" s="311" t="str">
        <f ca="1">IF(M$1021=1,"",IF(P306="","",VLOOKUP(P306,Tabelle!$B$5:$G$7,6,FALSE)))</f>
        <v/>
      </c>
      <c r="S306" s="7"/>
      <c r="T306" s="312"/>
      <c r="U306" s="7"/>
      <c r="V306" s="313">
        <f ca="1">IF(AND(D306&lt;&gt;"",B306&lt;&gt;B305),(SUMIF(B$9:B$1008,B306,M$9:M$1008)-SUMIF(B$9:B$1008,B306,N$9:N$1008))+(SUMIF('Sezione INPS'!B$9:B$1008,B306,'Sezione INPS'!N$9:N$1008)-SUMIF('Sezione INPS'!B$9:B$1008,B306,'Sezione INPS'!O$9:O$1008))+(SUMIF('Sezione REGIONI'!B$9:B$1008,B306,'Sezione REGIONI'!K$9:K$1008)-SUMIF('Sezione REGIONI'!B$9:B$1008,B306,'Sezione REGIONI'!L$9:L$1008))+(SUMIF('Sezione IMU e trib. locali'!B$9:B$1008,B306,'Sezione IMU e trib. locali'!M$9:M$1008)-SUMIF('Sezione IMU e trib. locali'!B$9:B$1008,B306,'Sezione IMU e trib. locali'!N$9:N$1008))+(SUMIF('Sezione INAIL'!B$9:B$508,B306,'Sezione INAIL'!L$9:L$508)-SUMIF('Sezione INAIL'!B$9:B$508,B306,'Sezione INAIL'!M$9:M$508))+(SUMIF('Sezione Altri Enti Prev.li'!B$9:B$508,B306,'Sezione Altri Enti Prev.li'!P$9:P$508)-SUMIF('Sezione Altri Enti Prev.li'!B$9:B$508,B306,'Sezione Altri Enti Prev.li'!Q$9:Q$508)),0)</f>
        <v>0</v>
      </c>
      <c r="W306" s="81"/>
      <c r="X306" s="292"/>
      <c r="Y306" s="314"/>
      <c r="Z306" s="315"/>
      <c r="AA306" s="316"/>
      <c r="AB306" s="317"/>
      <c r="AC306" s="7"/>
      <c r="AD306" s="348"/>
      <c r="AE306" s="7"/>
      <c r="AF306" s="17">
        <f ca="1">IF(B306="",0,IF(B306=B305,COUNTIF(B$9:B305,B306)+1,1))</f>
        <v>296</v>
      </c>
      <c r="AG306" s="17">
        <f t="shared" ca="1" si="20"/>
        <v>0</v>
      </c>
      <c r="AH306" s="364" t="str">
        <f t="shared" si="19"/>
        <v/>
      </c>
    </row>
    <row r="307" spans="1:34" ht="16.5" customHeight="1">
      <c r="A307" s="334" t="s">
        <v>583</v>
      </c>
      <c r="B307" s="65" t="str">
        <f t="shared" ca="1" si="17"/>
        <v>-1900</v>
      </c>
      <c r="C307" s="65" t="str">
        <f t="shared" ca="1" si="16"/>
        <v>-1900-297</v>
      </c>
      <c r="D307" s="340"/>
      <c r="E307" s="283"/>
      <c r="F307" s="7"/>
      <c r="G307" s="309"/>
      <c r="H307" s="310"/>
      <c r="I307" s="7"/>
      <c r="J307" s="297"/>
      <c r="K307" s="285"/>
      <c r="L307" s="301"/>
      <c r="M307" s="290"/>
      <c r="N307" s="291"/>
      <c r="O307" s="7"/>
      <c r="P307" s="307"/>
      <c r="Q307" s="308" t="str">
        <f ca="1">IF(M$1021=1,"",IF(P307="","",VLOOKUP(P307,Tabelle!$B$5:$F$7,5,FALSE)))</f>
        <v/>
      </c>
      <c r="R307" s="311" t="str">
        <f ca="1">IF(M$1021=1,"",IF(P307="","",VLOOKUP(P307,Tabelle!$B$5:$G$7,6,FALSE)))</f>
        <v/>
      </c>
      <c r="S307" s="7"/>
      <c r="T307" s="312"/>
      <c r="U307" s="7"/>
      <c r="V307" s="313">
        <f ca="1">IF(AND(D307&lt;&gt;"",B307&lt;&gt;B306),(SUMIF(B$9:B$1008,B307,M$9:M$1008)-SUMIF(B$9:B$1008,B307,N$9:N$1008))+(SUMIF('Sezione INPS'!B$9:B$1008,B307,'Sezione INPS'!N$9:N$1008)-SUMIF('Sezione INPS'!B$9:B$1008,B307,'Sezione INPS'!O$9:O$1008))+(SUMIF('Sezione REGIONI'!B$9:B$1008,B307,'Sezione REGIONI'!K$9:K$1008)-SUMIF('Sezione REGIONI'!B$9:B$1008,B307,'Sezione REGIONI'!L$9:L$1008))+(SUMIF('Sezione IMU e trib. locali'!B$9:B$1008,B307,'Sezione IMU e trib. locali'!M$9:M$1008)-SUMIF('Sezione IMU e trib. locali'!B$9:B$1008,B307,'Sezione IMU e trib. locali'!N$9:N$1008))+(SUMIF('Sezione INAIL'!B$9:B$508,B307,'Sezione INAIL'!L$9:L$508)-SUMIF('Sezione INAIL'!B$9:B$508,B307,'Sezione INAIL'!M$9:M$508))+(SUMIF('Sezione Altri Enti Prev.li'!B$9:B$508,B307,'Sezione Altri Enti Prev.li'!P$9:P$508)-SUMIF('Sezione Altri Enti Prev.li'!B$9:B$508,B307,'Sezione Altri Enti Prev.li'!Q$9:Q$508)),0)</f>
        <v>0</v>
      </c>
      <c r="W307" s="81"/>
      <c r="X307" s="292"/>
      <c r="Y307" s="314"/>
      <c r="Z307" s="315"/>
      <c r="AA307" s="316"/>
      <c r="AB307" s="317"/>
      <c r="AC307" s="7"/>
      <c r="AD307" s="348"/>
      <c r="AE307" s="7"/>
      <c r="AF307" s="17">
        <f ca="1">IF(B307="",0,IF(B307=B306,COUNTIF(B$9:B306,B307)+1,1))</f>
        <v>297</v>
      </c>
      <c r="AG307" s="17">
        <f t="shared" ca="1" si="20"/>
        <v>0</v>
      </c>
      <c r="AH307" s="364" t="str">
        <f t="shared" si="19"/>
        <v/>
      </c>
    </row>
    <row r="308" spans="1:34" ht="16.5" customHeight="1">
      <c r="A308" s="334" t="s">
        <v>584</v>
      </c>
      <c r="B308" s="65" t="str">
        <f t="shared" ca="1" si="17"/>
        <v>-1900</v>
      </c>
      <c r="C308" s="65" t="str">
        <f t="shared" ref="C308:C371" ca="1" si="21">IF(M$1021=1,0,B308&amp;"-"&amp;AF308)</f>
        <v>-1900-298</v>
      </c>
      <c r="D308" s="340"/>
      <c r="E308" s="283"/>
      <c r="F308" s="7"/>
      <c r="G308" s="309"/>
      <c r="H308" s="310"/>
      <c r="I308" s="7"/>
      <c r="J308" s="297"/>
      <c r="K308" s="285"/>
      <c r="L308" s="301"/>
      <c r="M308" s="290"/>
      <c r="N308" s="291"/>
      <c r="O308" s="7"/>
      <c r="P308" s="307"/>
      <c r="Q308" s="308" t="str">
        <f ca="1">IF(M$1021=1,"",IF(P308="","",VLOOKUP(P308,Tabelle!$B$5:$F$7,5,FALSE)))</f>
        <v/>
      </c>
      <c r="R308" s="311" t="str">
        <f ca="1">IF(M$1021=1,"",IF(P308="","",VLOOKUP(P308,Tabelle!$B$5:$G$7,6,FALSE)))</f>
        <v/>
      </c>
      <c r="S308" s="7"/>
      <c r="T308" s="312"/>
      <c r="U308" s="7"/>
      <c r="V308" s="313">
        <f ca="1">IF(AND(D308&lt;&gt;"",B308&lt;&gt;B307),(SUMIF(B$9:B$1008,B308,M$9:M$1008)-SUMIF(B$9:B$1008,B308,N$9:N$1008))+(SUMIF('Sezione INPS'!B$9:B$1008,B308,'Sezione INPS'!N$9:N$1008)-SUMIF('Sezione INPS'!B$9:B$1008,B308,'Sezione INPS'!O$9:O$1008))+(SUMIF('Sezione REGIONI'!B$9:B$1008,B308,'Sezione REGIONI'!K$9:K$1008)-SUMIF('Sezione REGIONI'!B$9:B$1008,B308,'Sezione REGIONI'!L$9:L$1008))+(SUMIF('Sezione IMU e trib. locali'!B$9:B$1008,B308,'Sezione IMU e trib. locali'!M$9:M$1008)-SUMIF('Sezione IMU e trib. locali'!B$9:B$1008,B308,'Sezione IMU e trib. locali'!N$9:N$1008))+(SUMIF('Sezione INAIL'!B$9:B$508,B308,'Sezione INAIL'!L$9:L$508)-SUMIF('Sezione INAIL'!B$9:B$508,B308,'Sezione INAIL'!M$9:M$508))+(SUMIF('Sezione Altri Enti Prev.li'!B$9:B$508,B308,'Sezione Altri Enti Prev.li'!P$9:P$508)-SUMIF('Sezione Altri Enti Prev.li'!B$9:B$508,B308,'Sezione Altri Enti Prev.li'!Q$9:Q$508)),0)</f>
        <v>0</v>
      </c>
      <c r="W308" s="81"/>
      <c r="X308" s="292"/>
      <c r="Y308" s="314"/>
      <c r="Z308" s="315"/>
      <c r="AA308" s="316"/>
      <c r="AB308" s="317"/>
      <c r="AC308" s="7"/>
      <c r="AD308" s="348"/>
      <c r="AE308" s="7"/>
      <c r="AF308" s="17">
        <f ca="1">IF(B308="",0,IF(B308=B307,COUNTIF(B$9:B307,B308)+1,1))</f>
        <v>298</v>
      </c>
      <c r="AG308" s="17">
        <f t="shared" ca="1" si="20"/>
        <v>0</v>
      </c>
      <c r="AH308" s="364" t="str">
        <f t="shared" si="19"/>
        <v/>
      </c>
    </row>
    <row r="309" spans="1:34" ht="16.5" customHeight="1">
      <c r="A309" s="334" t="s">
        <v>585</v>
      </c>
      <c r="B309" s="65" t="str">
        <f t="shared" ca="1" si="17"/>
        <v>-1900</v>
      </c>
      <c r="C309" s="65" t="str">
        <f t="shared" ca="1" si="21"/>
        <v>-1900-299</v>
      </c>
      <c r="D309" s="340"/>
      <c r="E309" s="283"/>
      <c r="F309" s="7"/>
      <c r="G309" s="309"/>
      <c r="H309" s="310"/>
      <c r="I309" s="7"/>
      <c r="J309" s="297"/>
      <c r="K309" s="285"/>
      <c r="L309" s="301"/>
      <c r="M309" s="290"/>
      <c r="N309" s="291"/>
      <c r="O309" s="7"/>
      <c r="P309" s="307"/>
      <c r="Q309" s="308" t="str">
        <f ca="1">IF(M$1021=1,"",IF(P309="","",VLOOKUP(P309,Tabelle!$B$5:$F$7,5,FALSE)))</f>
        <v/>
      </c>
      <c r="R309" s="311" t="str">
        <f ca="1">IF(M$1021=1,"",IF(P309="","",VLOOKUP(P309,Tabelle!$B$5:$G$7,6,FALSE)))</f>
        <v/>
      </c>
      <c r="S309" s="7"/>
      <c r="T309" s="312"/>
      <c r="U309" s="7"/>
      <c r="V309" s="313">
        <f ca="1">IF(AND(D309&lt;&gt;"",B309&lt;&gt;B308),(SUMIF(B$9:B$1008,B309,M$9:M$1008)-SUMIF(B$9:B$1008,B309,N$9:N$1008))+(SUMIF('Sezione INPS'!B$9:B$1008,B309,'Sezione INPS'!N$9:N$1008)-SUMIF('Sezione INPS'!B$9:B$1008,B309,'Sezione INPS'!O$9:O$1008))+(SUMIF('Sezione REGIONI'!B$9:B$1008,B309,'Sezione REGIONI'!K$9:K$1008)-SUMIF('Sezione REGIONI'!B$9:B$1008,B309,'Sezione REGIONI'!L$9:L$1008))+(SUMIF('Sezione IMU e trib. locali'!B$9:B$1008,B309,'Sezione IMU e trib. locali'!M$9:M$1008)-SUMIF('Sezione IMU e trib. locali'!B$9:B$1008,B309,'Sezione IMU e trib. locali'!N$9:N$1008))+(SUMIF('Sezione INAIL'!B$9:B$508,B309,'Sezione INAIL'!L$9:L$508)-SUMIF('Sezione INAIL'!B$9:B$508,B309,'Sezione INAIL'!M$9:M$508))+(SUMIF('Sezione Altri Enti Prev.li'!B$9:B$508,B309,'Sezione Altri Enti Prev.li'!P$9:P$508)-SUMIF('Sezione Altri Enti Prev.li'!B$9:B$508,B309,'Sezione Altri Enti Prev.li'!Q$9:Q$508)),0)</f>
        <v>0</v>
      </c>
      <c r="W309" s="81"/>
      <c r="X309" s="292"/>
      <c r="Y309" s="314"/>
      <c r="Z309" s="315"/>
      <c r="AA309" s="316"/>
      <c r="AB309" s="317"/>
      <c r="AC309" s="7"/>
      <c r="AD309" s="348"/>
      <c r="AE309" s="7"/>
      <c r="AF309" s="17">
        <f ca="1">IF(B309="",0,IF(B309=B308,COUNTIF(B$9:B308,B309)+1,1))</f>
        <v>299</v>
      </c>
      <c r="AG309" s="17">
        <f t="shared" ca="1" si="20"/>
        <v>0</v>
      </c>
      <c r="AH309" s="364" t="str">
        <f t="shared" si="19"/>
        <v/>
      </c>
    </row>
    <row r="310" spans="1:34" ht="16.5" customHeight="1">
      <c r="A310" s="334" t="s">
        <v>586</v>
      </c>
      <c r="B310" s="65" t="str">
        <f t="shared" ca="1" si="17"/>
        <v>-1900</v>
      </c>
      <c r="C310" s="65" t="str">
        <f t="shared" ca="1" si="21"/>
        <v>-1900-300</v>
      </c>
      <c r="D310" s="340"/>
      <c r="E310" s="283"/>
      <c r="F310" s="7"/>
      <c r="G310" s="309"/>
      <c r="H310" s="310"/>
      <c r="I310" s="7"/>
      <c r="J310" s="297"/>
      <c r="K310" s="285"/>
      <c r="L310" s="301"/>
      <c r="M310" s="290"/>
      <c r="N310" s="291"/>
      <c r="O310" s="7"/>
      <c r="P310" s="307"/>
      <c r="Q310" s="308" t="str">
        <f ca="1">IF(M$1021=1,"",IF(P310="","",VLOOKUP(P310,Tabelle!$B$5:$F$7,5,FALSE)))</f>
        <v/>
      </c>
      <c r="R310" s="311" t="str">
        <f ca="1">IF(M$1021=1,"",IF(P310="","",VLOOKUP(P310,Tabelle!$B$5:$G$7,6,FALSE)))</f>
        <v/>
      </c>
      <c r="S310" s="7"/>
      <c r="T310" s="312"/>
      <c r="U310" s="7"/>
      <c r="V310" s="313">
        <f ca="1">IF(AND(D310&lt;&gt;"",B310&lt;&gt;B309),(SUMIF(B$9:B$1008,B310,M$9:M$1008)-SUMIF(B$9:B$1008,B310,N$9:N$1008))+(SUMIF('Sezione INPS'!B$9:B$1008,B310,'Sezione INPS'!N$9:N$1008)-SUMIF('Sezione INPS'!B$9:B$1008,B310,'Sezione INPS'!O$9:O$1008))+(SUMIF('Sezione REGIONI'!B$9:B$1008,B310,'Sezione REGIONI'!K$9:K$1008)-SUMIF('Sezione REGIONI'!B$9:B$1008,B310,'Sezione REGIONI'!L$9:L$1008))+(SUMIF('Sezione IMU e trib. locali'!B$9:B$1008,B310,'Sezione IMU e trib. locali'!M$9:M$1008)-SUMIF('Sezione IMU e trib. locali'!B$9:B$1008,B310,'Sezione IMU e trib. locali'!N$9:N$1008))+(SUMIF('Sezione INAIL'!B$9:B$508,B310,'Sezione INAIL'!L$9:L$508)-SUMIF('Sezione INAIL'!B$9:B$508,B310,'Sezione INAIL'!M$9:M$508))+(SUMIF('Sezione Altri Enti Prev.li'!B$9:B$508,B310,'Sezione Altri Enti Prev.li'!P$9:P$508)-SUMIF('Sezione Altri Enti Prev.li'!B$9:B$508,B310,'Sezione Altri Enti Prev.li'!Q$9:Q$508)),0)</f>
        <v>0</v>
      </c>
      <c r="W310" s="81"/>
      <c r="X310" s="292"/>
      <c r="Y310" s="314"/>
      <c r="Z310" s="315"/>
      <c r="AA310" s="316"/>
      <c r="AB310" s="317"/>
      <c r="AC310" s="7"/>
      <c r="AD310" s="348"/>
      <c r="AE310" s="7"/>
      <c r="AF310" s="17">
        <f ca="1">IF(B310="",0,IF(B310=B309,COUNTIF(B$9:B309,B310)+1,1))</f>
        <v>300</v>
      </c>
      <c r="AG310" s="17">
        <f t="shared" ca="1" si="20"/>
        <v>0</v>
      </c>
      <c r="AH310" s="364" t="str">
        <f t="shared" si="19"/>
        <v/>
      </c>
    </row>
    <row r="311" spans="1:34" ht="16.5" customHeight="1">
      <c r="A311" s="334" t="s">
        <v>587</v>
      </c>
      <c r="B311" s="65" t="str">
        <f t="shared" ca="1" si="17"/>
        <v>-1900</v>
      </c>
      <c r="C311" s="65" t="str">
        <f t="shared" ca="1" si="21"/>
        <v>-1900-301</v>
      </c>
      <c r="D311" s="340"/>
      <c r="E311" s="283"/>
      <c r="F311" s="7"/>
      <c r="G311" s="309"/>
      <c r="H311" s="310"/>
      <c r="I311" s="7"/>
      <c r="J311" s="297"/>
      <c r="K311" s="285"/>
      <c r="L311" s="301"/>
      <c r="M311" s="290"/>
      <c r="N311" s="291"/>
      <c r="O311" s="7"/>
      <c r="P311" s="307"/>
      <c r="Q311" s="308" t="str">
        <f ca="1">IF(M$1021=1,"",IF(P311="","",VLOOKUP(P311,Tabelle!$B$5:$F$7,5,FALSE)))</f>
        <v/>
      </c>
      <c r="R311" s="311" t="str">
        <f ca="1">IF(M$1021=1,"",IF(P311="","",VLOOKUP(P311,Tabelle!$B$5:$G$7,6,FALSE)))</f>
        <v/>
      </c>
      <c r="S311" s="7"/>
      <c r="T311" s="312"/>
      <c r="U311" s="7"/>
      <c r="V311" s="313">
        <f ca="1">IF(AND(D311&lt;&gt;"",B311&lt;&gt;B310),(SUMIF(B$9:B$1008,B311,M$9:M$1008)-SUMIF(B$9:B$1008,B311,N$9:N$1008))+(SUMIF('Sezione INPS'!B$9:B$1008,B311,'Sezione INPS'!N$9:N$1008)-SUMIF('Sezione INPS'!B$9:B$1008,B311,'Sezione INPS'!O$9:O$1008))+(SUMIF('Sezione REGIONI'!B$9:B$1008,B311,'Sezione REGIONI'!K$9:K$1008)-SUMIF('Sezione REGIONI'!B$9:B$1008,B311,'Sezione REGIONI'!L$9:L$1008))+(SUMIF('Sezione IMU e trib. locali'!B$9:B$1008,B311,'Sezione IMU e trib. locali'!M$9:M$1008)-SUMIF('Sezione IMU e trib. locali'!B$9:B$1008,B311,'Sezione IMU e trib. locali'!N$9:N$1008))+(SUMIF('Sezione INAIL'!B$9:B$508,B311,'Sezione INAIL'!L$9:L$508)-SUMIF('Sezione INAIL'!B$9:B$508,B311,'Sezione INAIL'!M$9:M$508))+(SUMIF('Sezione Altri Enti Prev.li'!B$9:B$508,B311,'Sezione Altri Enti Prev.li'!P$9:P$508)-SUMIF('Sezione Altri Enti Prev.li'!B$9:B$508,B311,'Sezione Altri Enti Prev.li'!Q$9:Q$508)),0)</f>
        <v>0</v>
      </c>
      <c r="W311" s="81"/>
      <c r="X311" s="292"/>
      <c r="Y311" s="314"/>
      <c r="Z311" s="315"/>
      <c r="AA311" s="316"/>
      <c r="AB311" s="317"/>
      <c r="AC311" s="7"/>
      <c r="AD311" s="348"/>
      <c r="AE311" s="7"/>
      <c r="AF311" s="17">
        <f ca="1">IF(B311="",0,IF(B311=B310,COUNTIF(B$9:B310,B311)+1,1))</f>
        <v>301</v>
      </c>
      <c r="AG311" s="17">
        <f t="shared" ca="1" si="20"/>
        <v>0</v>
      </c>
      <c r="AH311" s="364" t="str">
        <f t="shared" si="19"/>
        <v/>
      </c>
    </row>
    <row r="312" spans="1:34" ht="16.5" customHeight="1">
      <c r="A312" s="334" t="s">
        <v>588</v>
      </c>
      <c r="B312" s="65" t="str">
        <f t="shared" ca="1" si="17"/>
        <v>-1900</v>
      </c>
      <c r="C312" s="65" t="str">
        <f t="shared" ca="1" si="21"/>
        <v>-1900-302</v>
      </c>
      <c r="D312" s="340"/>
      <c r="E312" s="283"/>
      <c r="F312" s="7"/>
      <c r="G312" s="309"/>
      <c r="H312" s="310"/>
      <c r="I312" s="7"/>
      <c r="J312" s="297"/>
      <c r="K312" s="285"/>
      <c r="L312" s="301"/>
      <c r="M312" s="290"/>
      <c r="N312" s="291"/>
      <c r="O312" s="7"/>
      <c r="P312" s="307"/>
      <c r="Q312" s="308" t="str">
        <f ca="1">IF(M$1021=1,"",IF(P312="","",VLOOKUP(P312,Tabelle!$B$5:$F$7,5,FALSE)))</f>
        <v/>
      </c>
      <c r="R312" s="311" t="str">
        <f ca="1">IF(M$1021=1,"",IF(P312="","",VLOOKUP(P312,Tabelle!$B$5:$G$7,6,FALSE)))</f>
        <v/>
      </c>
      <c r="S312" s="7"/>
      <c r="T312" s="312"/>
      <c r="U312" s="7"/>
      <c r="V312" s="313">
        <f ca="1">IF(AND(D312&lt;&gt;"",B312&lt;&gt;B311),(SUMIF(B$9:B$1008,B312,M$9:M$1008)-SUMIF(B$9:B$1008,B312,N$9:N$1008))+(SUMIF('Sezione INPS'!B$9:B$1008,B312,'Sezione INPS'!N$9:N$1008)-SUMIF('Sezione INPS'!B$9:B$1008,B312,'Sezione INPS'!O$9:O$1008))+(SUMIF('Sezione REGIONI'!B$9:B$1008,B312,'Sezione REGIONI'!K$9:K$1008)-SUMIF('Sezione REGIONI'!B$9:B$1008,B312,'Sezione REGIONI'!L$9:L$1008))+(SUMIF('Sezione IMU e trib. locali'!B$9:B$1008,B312,'Sezione IMU e trib. locali'!M$9:M$1008)-SUMIF('Sezione IMU e trib. locali'!B$9:B$1008,B312,'Sezione IMU e trib. locali'!N$9:N$1008))+(SUMIF('Sezione INAIL'!B$9:B$508,B312,'Sezione INAIL'!L$9:L$508)-SUMIF('Sezione INAIL'!B$9:B$508,B312,'Sezione INAIL'!M$9:M$508))+(SUMIF('Sezione Altri Enti Prev.li'!B$9:B$508,B312,'Sezione Altri Enti Prev.li'!P$9:P$508)-SUMIF('Sezione Altri Enti Prev.li'!B$9:B$508,B312,'Sezione Altri Enti Prev.li'!Q$9:Q$508)),0)</f>
        <v>0</v>
      </c>
      <c r="W312" s="81"/>
      <c r="X312" s="292"/>
      <c r="Y312" s="314"/>
      <c r="Z312" s="315"/>
      <c r="AA312" s="316"/>
      <c r="AB312" s="317"/>
      <c r="AC312" s="7"/>
      <c r="AD312" s="348"/>
      <c r="AE312" s="7"/>
      <c r="AF312" s="17">
        <f ca="1">IF(B312="",0,IF(B312=B311,COUNTIF(B$9:B311,B312)+1,1))</f>
        <v>302</v>
      </c>
      <c r="AG312" s="17">
        <f t="shared" ca="1" si="20"/>
        <v>0</v>
      </c>
      <c r="AH312" s="364" t="str">
        <f t="shared" si="19"/>
        <v/>
      </c>
    </row>
    <row r="313" spans="1:34" ht="16.5" customHeight="1">
      <c r="A313" s="334" t="s">
        <v>589</v>
      </c>
      <c r="B313" s="65" t="str">
        <f t="shared" ca="1" si="17"/>
        <v>-1900</v>
      </c>
      <c r="C313" s="65" t="str">
        <f t="shared" ca="1" si="21"/>
        <v>-1900-303</v>
      </c>
      <c r="D313" s="340"/>
      <c r="E313" s="283"/>
      <c r="F313" s="7"/>
      <c r="G313" s="309"/>
      <c r="H313" s="310"/>
      <c r="I313" s="7"/>
      <c r="J313" s="297"/>
      <c r="K313" s="285"/>
      <c r="L313" s="301"/>
      <c r="M313" s="290"/>
      <c r="N313" s="291"/>
      <c r="O313" s="7"/>
      <c r="P313" s="307"/>
      <c r="Q313" s="308" t="str">
        <f ca="1">IF(M$1021=1,"",IF(P313="","",VLOOKUP(P313,Tabelle!$B$5:$F$7,5,FALSE)))</f>
        <v/>
      </c>
      <c r="R313" s="311" t="str">
        <f ca="1">IF(M$1021=1,"",IF(P313="","",VLOOKUP(P313,Tabelle!$B$5:$G$7,6,FALSE)))</f>
        <v/>
      </c>
      <c r="S313" s="7"/>
      <c r="T313" s="312"/>
      <c r="U313" s="7"/>
      <c r="V313" s="313">
        <f ca="1">IF(AND(D313&lt;&gt;"",B313&lt;&gt;B312),(SUMIF(B$9:B$1008,B313,M$9:M$1008)-SUMIF(B$9:B$1008,B313,N$9:N$1008))+(SUMIF('Sezione INPS'!B$9:B$1008,B313,'Sezione INPS'!N$9:N$1008)-SUMIF('Sezione INPS'!B$9:B$1008,B313,'Sezione INPS'!O$9:O$1008))+(SUMIF('Sezione REGIONI'!B$9:B$1008,B313,'Sezione REGIONI'!K$9:K$1008)-SUMIF('Sezione REGIONI'!B$9:B$1008,B313,'Sezione REGIONI'!L$9:L$1008))+(SUMIF('Sezione IMU e trib. locali'!B$9:B$1008,B313,'Sezione IMU e trib. locali'!M$9:M$1008)-SUMIF('Sezione IMU e trib. locali'!B$9:B$1008,B313,'Sezione IMU e trib. locali'!N$9:N$1008))+(SUMIF('Sezione INAIL'!B$9:B$508,B313,'Sezione INAIL'!L$9:L$508)-SUMIF('Sezione INAIL'!B$9:B$508,B313,'Sezione INAIL'!M$9:M$508))+(SUMIF('Sezione Altri Enti Prev.li'!B$9:B$508,B313,'Sezione Altri Enti Prev.li'!P$9:P$508)-SUMIF('Sezione Altri Enti Prev.li'!B$9:B$508,B313,'Sezione Altri Enti Prev.li'!Q$9:Q$508)),0)</f>
        <v>0</v>
      </c>
      <c r="W313" s="81"/>
      <c r="X313" s="292"/>
      <c r="Y313" s="314"/>
      <c r="Z313" s="315"/>
      <c r="AA313" s="316"/>
      <c r="AB313" s="317"/>
      <c r="AC313" s="7"/>
      <c r="AD313" s="348"/>
      <c r="AE313" s="7"/>
      <c r="AF313" s="17">
        <f ca="1">IF(B313="",0,IF(B313=B312,COUNTIF(B$9:B312,B313)+1,1))</f>
        <v>303</v>
      </c>
      <c r="AG313" s="17">
        <f t="shared" ca="1" si="20"/>
        <v>0</v>
      </c>
      <c r="AH313" s="364" t="str">
        <f t="shared" si="19"/>
        <v/>
      </c>
    </row>
    <row r="314" spans="1:34" ht="16.5" customHeight="1">
      <c r="A314" s="334" t="s">
        <v>590</v>
      </c>
      <c r="B314" s="65" t="str">
        <f t="shared" ca="1" si="17"/>
        <v>-1900</v>
      </c>
      <c r="C314" s="65" t="str">
        <f t="shared" ca="1" si="21"/>
        <v>-1900-304</v>
      </c>
      <c r="D314" s="340"/>
      <c r="E314" s="283"/>
      <c r="F314" s="7"/>
      <c r="G314" s="309"/>
      <c r="H314" s="310"/>
      <c r="I314" s="7"/>
      <c r="J314" s="297"/>
      <c r="K314" s="285"/>
      <c r="L314" s="301"/>
      <c r="M314" s="290"/>
      <c r="N314" s="291"/>
      <c r="O314" s="7"/>
      <c r="P314" s="307"/>
      <c r="Q314" s="308" t="str">
        <f ca="1">IF(M$1021=1,"",IF(P314="","",VLOOKUP(P314,Tabelle!$B$5:$F$7,5,FALSE)))</f>
        <v/>
      </c>
      <c r="R314" s="311" t="str">
        <f ca="1">IF(M$1021=1,"",IF(P314="","",VLOOKUP(P314,Tabelle!$B$5:$G$7,6,FALSE)))</f>
        <v/>
      </c>
      <c r="S314" s="7"/>
      <c r="T314" s="312"/>
      <c r="U314" s="7"/>
      <c r="V314" s="313">
        <f ca="1">IF(AND(D314&lt;&gt;"",B314&lt;&gt;B313),(SUMIF(B$9:B$1008,B314,M$9:M$1008)-SUMIF(B$9:B$1008,B314,N$9:N$1008))+(SUMIF('Sezione INPS'!B$9:B$1008,B314,'Sezione INPS'!N$9:N$1008)-SUMIF('Sezione INPS'!B$9:B$1008,B314,'Sezione INPS'!O$9:O$1008))+(SUMIF('Sezione REGIONI'!B$9:B$1008,B314,'Sezione REGIONI'!K$9:K$1008)-SUMIF('Sezione REGIONI'!B$9:B$1008,B314,'Sezione REGIONI'!L$9:L$1008))+(SUMIF('Sezione IMU e trib. locali'!B$9:B$1008,B314,'Sezione IMU e trib. locali'!M$9:M$1008)-SUMIF('Sezione IMU e trib. locali'!B$9:B$1008,B314,'Sezione IMU e trib. locali'!N$9:N$1008))+(SUMIF('Sezione INAIL'!B$9:B$508,B314,'Sezione INAIL'!L$9:L$508)-SUMIF('Sezione INAIL'!B$9:B$508,B314,'Sezione INAIL'!M$9:M$508))+(SUMIF('Sezione Altri Enti Prev.li'!B$9:B$508,B314,'Sezione Altri Enti Prev.li'!P$9:P$508)-SUMIF('Sezione Altri Enti Prev.li'!B$9:B$508,B314,'Sezione Altri Enti Prev.li'!Q$9:Q$508)),0)</f>
        <v>0</v>
      </c>
      <c r="W314" s="81"/>
      <c r="X314" s="292"/>
      <c r="Y314" s="314"/>
      <c r="Z314" s="315"/>
      <c r="AA314" s="316"/>
      <c r="AB314" s="317"/>
      <c r="AC314" s="7"/>
      <c r="AD314" s="348"/>
      <c r="AE314" s="7"/>
      <c r="AF314" s="17">
        <f ca="1">IF(B314="",0,IF(B314=B313,COUNTIF(B$9:B313,B314)+1,1))</f>
        <v>304</v>
      </c>
      <c r="AG314" s="17">
        <f t="shared" ca="1" si="20"/>
        <v>0</v>
      </c>
      <c r="AH314" s="364" t="str">
        <f t="shared" si="19"/>
        <v/>
      </c>
    </row>
    <row r="315" spans="1:34" ht="16.5" customHeight="1">
      <c r="A315" s="334" t="s">
        <v>591</v>
      </c>
      <c r="B315" s="65" t="str">
        <f t="shared" ca="1" si="17"/>
        <v>-1900</v>
      </c>
      <c r="C315" s="65" t="str">
        <f t="shared" ca="1" si="21"/>
        <v>-1900-305</v>
      </c>
      <c r="D315" s="340"/>
      <c r="E315" s="283"/>
      <c r="F315" s="7"/>
      <c r="G315" s="309"/>
      <c r="H315" s="310"/>
      <c r="I315" s="7"/>
      <c r="J315" s="297"/>
      <c r="K315" s="285"/>
      <c r="L315" s="301"/>
      <c r="M315" s="290"/>
      <c r="N315" s="291"/>
      <c r="O315" s="7"/>
      <c r="P315" s="307"/>
      <c r="Q315" s="308" t="str">
        <f ca="1">IF(M$1021=1,"",IF(P315="","",VLOOKUP(P315,Tabelle!$B$5:$F$7,5,FALSE)))</f>
        <v/>
      </c>
      <c r="R315" s="311" t="str">
        <f ca="1">IF(M$1021=1,"",IF(P315="","",VLOOKUP(P315,Tabelle!$B$5:$G$7,6,FALSE)))</f>
        <v/>
      </c>
      <c r="S315" s="7"/>
      <c r="T315" s="312"/>
      <c r="U315" s="7"/>
      <c r="V315" s="313">
        <f ca="1">IF(AND(D315&lt;&gt;"",B315&lt;&gt;B314),(SUMIF(B$9:B$1008,B315,M$9:M$1008)-SUMIF(B$9:B$1008,B315,N$9:N$1008))+(SUMIF('Sezione INPS'!B$9:B$1008,B315,'Sezione INPS'!N$9:N$1008)-SUMIF('Sezione INPS'!B$9:B$1008,B315,'Sezione INPS'!O$9:O$1008))+(SUMIF('Sezione REGIONI'!B$9:B$1008,B315,'Sezione REGIONI'!K$9:K$1008)-SUMIF('Sezione REGIONI'!B$9:B$1008,B315,'Sezione REGIONI'!L$9:L$1008))+(SUMIF('Sezione IMU e trib. locali'!B$9:B$1008,B315,'Sezione IMU e trib. locali'!M$9:M$1008)-SUMIF('Sezione IMU e trib. locali'!B$9:B$1008,B315,'Sezione IMU e trib. locali'!N$9:N$1008))+(SUMIF('Sezione INAIL'!B$9:B$508,B315,'Sezione INAIL'!L$9:L$508)-SUMIF('Sezione INAIL'!B$9:B$508,B315,'Sezione INAIL'!M$9:M$508))+(SUMIF('Sezione Altri Enti Prev.li'!B$9:B$508,B315,'Sezione Altri Enti Prev.li'!P$9:P$508)-SUMIF('Sezione Altri Enti Prev.li'!B$9:B$508,B315,'Sezione Altri Enti Prev.li'!Q$9:Q$508)),0)</f>
        <v>0</v>
      </c>
      <c r="W315" s="81"/>
      <c r="X315" s="292"/>
      <c r="Y315" s="314"/>
      <c r="Z315" s="315"/>
      <c r="AA315" s="316"/>
      <c r="AB315" s="317"/>
      <c r="AC315" s="7"/>
      <c r="AD315" s="348"/>
      <c r="AE315" s="7"/>
      <c r="AF315" s="17">
        <f ca="1">IF(B315="",0,IF(B315=B314,COUNTIF(B$9:B314,B315)+1,1))</f>
        <v>305</v>
      </c>
      <c r="AG315" s="17">
        <f t="shared" ca="1" si="20"/>
        <v>0</v>
      </c>
      <c r="AH315" s="364" t="str">
        <f t="shared" si="19"/>
        <v/>
      </c>
    </row>
    <row r="316" spans="1:34" ht="16.5" customHeight="1">
      <c r="A316" s="334" t="s">
        <v>592</v>
      </c>
      <c r="B316" s="65" t="str">
        <f t="shared" ca="1" si="17"/>
        <v>-1900</v>
      </c>
      <c r="C316" s="65" t="str">
        <f t="shared" ca="1" si="21"/>
        <v>-1900-306</v>
      </c>
      <c r="D316" s="340"/>
      <c r="E316" s="283"/>
      <c r="F316" s="7"/>
      <c r="G316" s="309"/>
      <c r="H316" s="310"/>
      <c r="I316" s="7"/>
      <c r="J316" s="297"/>
      <c r="K316" s="285"/>
      <c r="L316" s="301"/>
      <c r="M316" s="290"/>
      <c r="N316" s="291"/>
      <c r="O316" s="7"/>
      <c r="P316" s="307"/>
      <c r="Q316" s="308" t="str">
        <f ca="1">IF(M$1021=1,"",IF(P316="","",VLOOKUP(P316,Tabelle!$B$5:$F$7,5,FALSE)))</f>
        <v/>
      </c>
      <c r="R316" s="311" t="str">
        <f ca="1">IF(M$1021=1,"",IF(P316="","",VLOOKUP(P316,Tabelle!$B$5:$G$7,6,FALSE)))</f>
        <v/>
      </c>
      <c r="S316" s="7"/>
      <c r="T316" s="312"/>
      <c r="U316" s="7"/>
      <c r="V316" s="313">
        <f ca="1">IF(AND(D316&lt;&gt;"",B316&lt;&gt;B315),(SUMIF(B$9:B$1008,B316,M$9:M$1008)-SUMIF(B$9:B$1008,B316,N$9:N$1008))+(SUMIF('Sezione INPS'!B$9:B$1008,B316,'Sezione INPS'!N$9:N$1008)-SUMIF('Sezione INPS'!B$9:B$1008,B316,'Sezione INPS'!O$9:O$1008))+(SUMIF('Sezione REGIONI'!B$9:B$1008,B316,'Sezione REGIONI'!K$9:K$1008)-SUMIF('Sezione REGIONI'!B$9:B$1008,B316,'Sezione REGIONI'!L$9:L$1008))+(SUMIF('Sezione IMU e trib. locali'!B$9:B$1008,B316,'Sezione IMU e trib. locali'!M$9:M$1008)-SUMIF('Sezione IMU e trib. locali'!B$9:B$1008,B316,'Sezione IMU e trib. locali'!N$9:N$1008))+(SUMIF('Sezione INAIL'!B$9:B$508,B316,'Sezione INAIL'!L$9:L$508)-SUMIF('Sezione INAIL'!B$9:B$508,B316,'Sezione INAIL'!M$9:M$508))+(SUMIF('Sezione Altri Enti Prev.li'!B$9:B$508,B316,'Sezione Altri Enti Prev.li'!P$9:P$508)-SUMIF('Sezione Altri Enti Prev.li'!B$9:B$508,B316,'Sezione Altri Enti Prev.li'!Q$9:Q$508)),0)</f>
        <v>0</v>
      </c>
      <c r="W316" s="81"/>
      <c r="X316" s="292"/>
      <c r="Y316" s="314"/>
      <c r="Z316" s="315"/>
      <c r="AA316" s="316"/>
      <c r="AB316" s="317"/>
      <c r="AC316" s="7"/>
      <c r="AD316" s="348"/>
      <c r="AE316" s="7"/>
      <c r="AF316" s="17">
        <f ca="1">IF(B316="",0,IF(B316=B315,COUNTIF(B$9:B315,B316)+1,1))</f>
        <v>306</v>
      </c>
      <c r="AG316" s="17">
        <f t="shared" ca="1" si="20"/>
        <v>0</v>
      </c>
      <c r="AH316" s="364" t="str">
        <f t="shared" si="19"/>
        <v/>
      </c>
    </row>
    <row r="317" spans="1:34" ht="16.5" customHeight="1">
      <c r="A317" s="334" t="s">
        <v>593</v>
      </c>
      <c r="B317" s="65" t="str">
        <f t="shared" ca="1" si="17"/>
        <v>-1900</v>
      </c>
      <c r="C317" s="65" t="str">
        <f t="shared" ca="1" si="21"/>
        <v>-1900-307</v>
      </c>
      <c r="D317" s="340"/>
      <c r="E317" s="283"/>
      <c r="F317" s="7"/>
      <c r="G317" s="309"/>
      <c r="H317" s="310"/>
      <c r="I317" s="7"/>
      <c r="J317" s="297"/>
      <c r="K317" s="285"/>
      <c r="L317" s="301"/>
      <c r="M317" s="290"/>
      <c r="N317" s="291"/>
      <c r="O317" s="7"/>
      <c r="P317" s="307"/>
      <c r="Q317" s="308" t="str">
        <f ca="1">IF(M$1021=1,"",IF(P317="","",VLOOKUP(P317,Tabelle!$B$5:$F$7,5,FALSE)))</f>
        <v/>
      </c>
      <c r="R317" s="311" t="str">
        <f ca="1">IF(M$1021=1,"",IF(P317="","",VLOOKUP(P317,Tabelle!$B$5:$G$7,6,FALSE)))</f>
        <v/>
      </c>
      <c r="S317" s="7"/>
      <c r="T317" s="312"/>
      <c r="U317" s="7"/>
      <c r="V317" s="313">
        <f ca="1">IF(AND(D317&lt;&gt;"",B317&lt;&gt;B316),(SUMIF(B$9:B$1008,B317,M$9:M$1008)-SUMIF(B$9:B$1008,B317,N$9:N$1008))+(SUMIF('Sezione INPS'!B$9:B$1008,B317,'Sezione INPS'!N$9:N$1008)-SUMIF('Sezione INPS'!B$9:B$1008,B317,'Sezione INPS'!O$9:O$1008))+(SUMIF('Sezione REGIONI'!B$9:B$1008,B317,'Sezione REGIONI'!K$9:K$1008)-SUMIF('Sezione REGIONI'!B$9:B$1008,B317,'Sezione REGIONI'!L$9:L$1008))+(SUMIF('Sezione IMU e trib. locali'!B$9:B$1008,B317,'Sezione IMU e trib. locali'!M$9:M$1008)-SUMIF('Sezione IMU e trib. locali'!B$9:B$1008,B317,'Sezione IMU e trib. locali'!N$9:N$1008))+(SUMIF('Sezione INAIL'!B$9:B$508,B317,'Sezione INAIL'!L$9:L$508)-SUMIF('Sezione INAIL'!B$9:B$508,B317,'Sezione INAIL'!M$9:M$508))+(SUMIF('Sezione Altri Enti Prev.li'!B$9:B$508,B317,'Sezione Altri Enti Prev.li'!P$9:P$508)-SUMIF('Sezione Altri Enti Prev.li'!B$9:B$508,B317,'Sezione Altri Enti Prev.li'!Q$9:Q$508)),0)</f>
        <v>0</v>
      </c>
      <c r="W317" s="81"/>
      <c r="X317" s="292"/>
      <c r="Y317" s="314"/>
      <c r="Z317" s="315"/>
      <c r="AA317" s="316"/>
      <c r="AB317" s="317"/>
      <c r="AC317" s="7"/>
      <c r="AD317" s="348"/>
      <c r="AE317" s="7"/>
      <c r="AF317" s="17">
        <f ca="1">IF(B317="",0,IF(B317=B316,COUNTIF(B$9:B316,B317)+1,1))</f>
        <v>307</v>
      </c>
      <c r="AG317" s="17">
        <f t="shared" ca="1" si="20"/>
        <v>0</v>
      </c>
      <c r="AH317" s="364" t="str">
        <f t="shared" si="19"/>
        <v/>
      </c>
    </row>
    <row r="318" spans="1:34" ht="16.5" customHeight="1">
      <c r="A318" s="334" t="s">
        <v>594</v>
      </c>
      <c r="B318" s="65" t="str">
        <f t="shared" ca="1" si="17"/>
        <v>-1900</v>
      </c>
      <c r="C318" s="65" t="str">
        <f t="shared" ca="1" si="21"/>
        <v>-1900-308</v>
      </c>
      <c r="D318" s="340"/>
      <c r="E318" s="283"/>
      <c r="F318" s="7"/>
      <c r="G318" s="309"/>
      <c r="H318" s="310"/>
      <c r="I318" s="7"/>
      <c r="J318" s="297"/>
      <c r="K318" s="285"/>
      <c r="L318" s="301"/>
      <c r="M318" s="290"/>
      <c r="N318" s="291"/>
      <c r="O318" s="7"/>
      <c r="P318" s="307"/>
      <c r="Q318" s="308" t="str">
        <f ca="1">IF(M$1021=1,"",IF(P318="","",VLOOKUP(P318,Tabelle!$B$5:$F$7,5,FALSE)))</f>
        <v/>
      </c>
      <c r="R318" s="311" t="str">
        <f ca="1">IF(M$1021=1,"",IF(P318="","",VLOOKUP(P318,Tabelle!$B$5:$G$7,6,FALSE)))</f>
        <v/>
      </c>
      <c r="S318" s="7"/>
      <c r="T318" s="312"/>
      <c r="U318" s="7"/>
      <c r="V318" s="313">
        <f ca="1">IF(AND(D318&lt;&gt;"",B318&lt;&gt;B317),(SUMIF(B$9:B$1008,B318,M$9:M$1008)-SUMIF(B$9:B$1008,B318,N$9:N$1008))+(SUMIF('Sezione INPS'!B$9:B$1008,B318,'Sezione INPS'!N$9:N$1008)-SUMIF('Sezione INPS'!B$9:B$1008,B318,'Sezione INPS'!O$9:O$1008))+(SUMIF('Sezione REGIONI'!B$9:B$1008,B318,'Sezione REGIONI'!K$9:K$1008)-SUMIF('Sezione REGIONI'!B$9:B$1008,B318,'Sezione REGIONI'!L$9:L$1008))+(SUMIF('Sezione IMU e trib. locali'!B$9:B$1008,B318,'Sezione IMU e trib. locali'!M$9:M$1008)-SUMIF('Sezione IMU e trib. locali'!B$9:B$1008,B318,'Sezione IMU e trib. locali'!N$9:N$1008))+(SUMIF('Sezione INAIL'!B$9:B$508,B318,'Sezione INAIL'!L$9:L$508)-SUMIF('Sezione INAIL'!B$9:B$508,B318,'Sezione INAIL'!M$9:M$508))+(SUMIF('Sezione Altri Enti Prev.li'!B$9:B$508,B318,'Sezione Altri Enti Prev.li'!P$9:P$508)-SUMIF('Sezione Altri Enti Prev.li'!B$9:B$508,B318,'Sezione Altri Enti Prev.li'!Q$9:Q$508)),0)</f>
        <v>0</v>
      </c>
      <c r="W318" s="81"/>
      <c r="X318" s="292"/>
      <c r="Y318" s="314"/>
      <c r="Z318" s="315"/>
      <c r="AA318" s="316"/>
      <c r="AB318" s="317"/>
      <c r="AC318" s="7"/>
      <c r="AD318" s="348"/>
      <c r="AE318" s="7"/>
      <c r="AF318" s="17">
        <f ca="1">IF(B318="",0,IF(B318=B317,COUNTIF(B$9:B317,B318)+1,1))</f>
        <v>308</v>
      </c>
      <c r="AG318" s="17">
        <f t="shared" ca="1" si="20"/>
        <v>0</v>
      </c>
      <c r="AH318" s="364" t="str">
        <f t="shared" si="19"/>
        <v/>
      </c>
    </row>
    <row r="319" spans="1:34" ht="16.5" customHeight="1">
      <c r="A319" s="334" t="s">
        <v>595</v>
      </c>
      <c r="B319" s="65" t="str">
        <f t="shared" ca="1" si="17"/>
        <v>-1900</v>
      </c>
      <c r="C319" s="65" t="str">
        <f t="shared" ca="1" si="21"/>
        <v>-1900-309</v>
      </c>
      <c r="D319" s="340"/>
      <c r="E319" s="283"/>
      <c r="F319" s="7"/>
      <c r="G319" s="309"/>
      <c r="H319" s="310"/>
      <c r="I319" s="7"/>
      <c r="J319" s="297"/>
      <c r="K319" s="285"/>
      <c r="L319" s="301"/>
      <c r="M319" s="290"/>
      <c r="N319" s="291"/>
      <c r="O319" s="7"/>
      <c r="P319" s="307"/>
      <c r="Q319" s="308" t="str">
        <f ca="1">IF(M$1021=1,"",IF(P319="","",VLOOKUP(P319,Tabelle!$B$5:$F$7,5,FALSE)))</f>
        <v/>
      </c>
      <c r="R319" s="311" t="str">
        <f ca="1">IF(M$1021=1,"",IF(P319="","",VLOOKUP(P319,Tabelle!$B$5:$G$7,6,FALSE)))</f>
        <v/>
      </c>
      <c r="S319" s="7"/>
      <c r="T319" s="312"/>
      <c r="U319" s="7"/>
      <c r="V319" s="313">
        <f ca="1">IF(AND(D319&lt;&gt;"",B319&lt;&gt;B318),(SUMIF(B$9:B$1008,B319,M$9:M$1008)-SUMIF(B$9:B$1008,B319,N$9:N$1008))+(SUMIF('Sezione INPS'!B$9:B$1008,B319,'Sezione INPS'!N$9:N$1008)-SUMIF('Sezione INPS'!B$9:B$1008,B319,'Sezione INPS'!O$9:O$1008))+(SUMIF('Sezione REGIONI'!B$9:B$1008,B319,'Sezione REGIONI'!K$9:K$1008)-SUMIF('Sezione REGIONI'!B$9:B$1008,B319,'Sezione REGIONI'!L$9:L$1008))+(SUMIF('Sezione IMU e trib. locali'!B$9:B$1008,B319,'Sezione IMU e trib. locali'!M$9:M$1008)-SUMIF('Sezione IMU e trib. locali'!B$9:B$1008,B319,'Sezione IMU e trib. locali'!N$9:N$1008))+(SUMIF('Sezione INAIL'!B$9:B$508,B319,'Sezione INAIL'!L$9:L$508)-SUMIF('Sezione INAIL'!B$9:B$508,B319,'Sezione INAIL'!M$9:M$508))+(SUMIF('Sezione Altri Enti Prev.li'!B$9:B$508,B319,'Sezione Altri Enti Prev.li'!P$9:P$508)-SUMIF('Sezione Altri Enti Prev.li'!B$9:B$508,B319,'Sezione Altri Enti Prev.li'!Q$9:Q$508)),0)</f>
        <v>0</v>
      </c>
      <c r="W319" s="81"/>
      <c r="X319" s="292"/>
      <c r="Y319" s="314"/>
      <c r="Z319" s="315"/>
      <c r="AA319" s="316"/>
      <c r="AB319" s="317"/>
      <c r="AC319" s="7"/>
      <c r="AD319" s="348"/>
      <c r="AE319" s="7"/>
      <c r="AF319" s="17">
        <f ca="1">IF(B319="",0,IF(B319=B318,COUNTIF(B$9:B318,B319)+1,1))</f>
        <v>309</v>
      </c>
      <c r="AG319" s="17">
        <f t="shared" ca="1" si="20"/>
        <v>0</v>
      </c>
      <c r="AH319" s="364" t="str">
        <f t="shared" si="19"/>
        <v/>
      </c>
    </row>
    <row r="320" spans="1:34" ht="16.5" customHeight="1">
      <c r="A320" s="334" t="s">
        <v>596</v>
      </c>
      <c r="B320" s="65" t="str">
        <f t="shared" ca="1" si="17"/>
        <v>-1900</v>
      </c>
      <c r="C320" s="65" t="str">
        <f t="shared" ca="1" si="21"/>
        <v>-1900-310</v>
      </c>
      <c r="D320" s="340"/>
      <c r="E320" s="283"/>
      <c r="F320" s="7"/>
      <c r="G320" s="309"/>
      <c r="H320" s="310"/>
      <c r="I320" s="7"/>
      <c r="J320" s="297"/>
      <c r="K320" s="285"/>
      <c r="L320" s="301"/>
      <c r="M320" s="290"/>
      <c r="N320" s="291"/>
      <c r="O320" s="7"/>
      <c r="P320" s="307"/>
      <c r="Q320" s="308" t="str">
        <f ca="1">IF(M$1021=1,"",IF(P320="","",VLOOKUP(P320,Tabelle!$B$5:$F$7,5,FALSE)))</f>
        <v/>
      </c>
      <c r="R320" s="311" t="str">
        <f ca="1">IF(M$1021=1,"",IF(P320="","",VLOOKUP(P320,Tabelle!$B$5:$G$7,6,FALSE)))</f>
        <v/>
      </c>
      <c r="S320" s="7"/>
      <c r="T320" s="312"/>
      <c r="U320" s="7"/>
      <c r="V320" s="313">
        <f ca="1">IF(AND(D320&lt;&gt;"",B320&lt;&gt;B319),(SUMIF(B$9:B$1008,B320,M$9:M$1008)-SUMIF(B$9:B$1008,B320,N$9:N$1008))+(SUMIF('Sezione INPS'!B$9:B$1008,B320,'Sezione INPS'!N$9:N$1008)-SUMIF('Sezione INPS'!B$9:B$1008,B320,'Sezione INPS'!O$9:O$1008))+(SUMIF('Sezione REGIONI'!B$9:B$1008,B320,'Sezione REGIONI'!K$9:K$1008)-SUMIF('Sezione REGIONI'!B$9:B$1008,B320,'Sezione REGIONI'!L$9:L$1008))+(SUMIF('Sezione IMU e trib. locali'!B$9:B$1008,B320,'Sezione IMU e trib. locali'!M$9:M$1008)-SUMIF('Sezione IMU e trib. locali'!B$9:B$1008,B320,'Sezione IMU e trib. locali'!N$9:N$1008))+(SUMIF('Sezione INAIL'!B$9:B$508,B320,'Sezione INAIL'!L$9:L$508)-SUMIF('Sezione INAIL'!B$9:B$508,B320,'Sezione INAIL'!M$9:M$508))+(SUMIF('Sezione Altri Enti Prev.li'!B$9:B$508,B320,'Sezione Altri Enti Prev.li'!P$9:P$508)-SUMIF('Sezione Altri Enti Prev.li'!B$9:B$508,B320,'Sezione Altri Enti Prev.li'!Q$9:Q$508)),0)</f>
        <v>0</v>
      </c>
      <c r="W320" s="81"/>
      <c r="X320" s="292"/>
      <c r="Y320" s="314"/>
      <c r="Z320" s="315"/>
      <c r="AA320" s="316"/>
      <c r="AB320" s="317"/>
      <c r="AC320" s="7"/>
      <c r="AD320" s="348"/>
      <c r="AE320" s="7"/>
      <c r="AF320" s="17">
        <f ca="1">IF(B320="",0,IF(B320=B319,COUNTIF(B$9:B319,B320)+1,1))</f>
        <v>310</v>
      </c>
      <c r="AG320" s="17">
        <f t="shared" ca="1" si="20"/>
        <v>0</v>
      </c>
      <c r="AH320" s="364" t="str">
        <f t="shared" si="19"/>
        <v/>
      </c>
    </row>
    <row r="321" spans="1:34" ht="16.5" customHeight="1">
      <c r="A321" s="334" t="s">
        <v>597</v>
      </c>
      <c r="B321" s="65" t="str">
        <f t="shared" ca="1" si="17"/>
        <v>-1900</v>
      </c>
      <c r="C321" s="65" t="str">
        <f t="shared" ca="1" si="21"/>
        <v>-1900-311</v>
      </c>
      <c r="D321" s="340"/>
      <c r="E321" s="283"/>
      <c r="F321" s="7"/>
      <c r="G321" s="309"/>
      <c r="H321" s="310"/>
      <c r="I321" s="7"/>
      <c r="J321" s="297"/>
      <c r="K321" s="285"/>
      <c r="L321" s="301"/>
      <c r="M321" s="290"/>
      <c r="N321" s="291"/>
      <c r="O321" s="7"/>
      <c r="P321" s="307"/>
      <c r="Q321" s="308" t="str">
        <f ca="1">IF(M$1021=1,"",IF(P321="","",VLOOKUP(P321,Tabelle!$B$5:$F$7,5,FALSE)))</f>
        <v/>
      </c>
      <c r="R321" s="311" t="str">
        <f ca="1">IF(M$1021=1,"",IF(P321="","",VLOOKUP(P321,Tabelle!$B$5:$G$7,6,FALSE)))</f>
        <v/>
      </c>
      <c r="S321" s="7"/>
      <c r="T321" s="312"/>
      <c r="U321" s="7"/>
      <c r="V321" s="313">
        <f ca="1">IF(AND(D321&lt;&gt;"",B321&lt;&gt;B320),(SUMIF(B$9:B$1008,B321,M$9:M$1008)-SUMIF(B$9:B$1008,B321,N$9:N$1008))+(SUMIF('Sezione INPS'!B$9:B$1008,B321,'Sezione INPS'!N$9:N$1008)-SUMIF('Sezione INPS'!B$9:B$1008,B321,'Sezione INPS'!O$9:O$1008))+(SUMIF('Sezione REGIONI'!B$9:B$1008,B321,'Sezione REGIONI'!K$9:K$1008)-SUMIF('Sezione REGIONI'!B$9:B$1008,B321,'Sezione REGIONI'!L$9:L$1008))+(SUMIF('Sezione IMU e trib. locali'!B$9:B$1008,B321,'Sezione IMU e trib. locali'!M$9:M$1008)-SUMIF('Sezione IMU e trib. locali'!B$9:B$1008,B321,'Sezione IMU e trib. locali'!N$9:N$1008))+(SUMIF('Sezione INAIL'!B$9:B$508,B321,'Sezione INAIL'!L$9:L$508)-SUMIF('Sezione INAIL'!B$9:B$508,B321,'Sezione INAIL'!M$9:M$508))+(SUMIF('Sezione Altri Enti Prev.li'!B$9:B$508,B321,'Sezione Altri Enti Prev.li'!P$9:P$508)-SUMIF('Sezione Altri Enti Prev.li'!B$9:B$508,B321,'Sezione Altri Enti Prev.li'!Q$9:Q$508)),0)</f>
        <v>0</v>
      </c>
      <c r="W321" s="81"/>
      <c r="X321" s="292"/>
      <c r="Y321" s="314"/>
      <c r="Z321" s="315"/>
      <c r="AA321" s="316"/>
      <c r="AB321" s="317"/>
      <c r="AC321" s="7"/>
      <c r="AD321" s="348"/>
      <c r="AE321" s="7"/>
      <c r="AF321" s="17">
        <f ca="1">IF(B321="",0,IF(B321=B320,COUNTIF(B$9:B320,B321)+1,1))</f>
        <v>311</v>
      </c>
      <c r="AG321" s="17">
        <f t="shared" ca="1" si="20"/>
        <v>0</v>
      </c>
      <c r="AH321" s="364" t="str">
        <f t="shared" si="19"/>
        <v/>
      </c>
    </row>
    <row r="322" spans="1:34" ht="16.5" customHeight="1">
      <c r="A322" s="334" t="s">
        <v>598</v>
      </c>
      <c r="B322" s="65" t="str">
        <f t="shared" ca="1" si="17"/>
        <v>-1900</v>
      </c>
      <c r="C322" s="65" t="str">
        <f t="shared" ca="1" si="21"/>
        <v>-1900-312</v>
      </c>
      <c r="D322" s="340"/>
      <c r="E322" s="283"/>
      <c r="F322" s="7"/>
      <c r="G322" s="309"/>
      <c r="H322" s="310"/>
      <c r="I322" s="7"/>
      <c r="J322" s="297"/>
      <c r="K322" s="285"/>
      <c r="L322" s="301"/>
      <c r="M322" s="290"/>
      <c r="N322" s="291"/>
      <c r="O322" s="7"/>
      <c r="P322" s="307"/>
      <c r="Q322" s="308" t="str">
        <f ca="1">IF(M$1021=1,"",IF(P322="","",VLOOKUP(P322,Tabelle!$B$5:$F$7,5,FALSE)))</f>
        <v/>
      </c>
      <c r="R322" s="311" t="str">
        <f ca="1">IF(M$1021=1,"",IF(P322="","",VLOOKUP(P322,Tabelle!$B$5:$G$7,6,FALSE)))</f>
        <v/>
      </c>
      <c r="S322" s="7"/>
      <c r="T322" s="312"/>
      <c r="U322" s="7"/>
      <c r="V322" s="313">
        <f ca="1">IF(AND(D322&lt;&gt;"",B322&lt;&gt;B321),(SUMIF(B$9:B$1008,B322,M$9:M$1008)-SUMIF(B$9:B$1008,B322,N$9:N$1008))+(SUMIF('Sezione INPS'!B$9:B$1008,B322,'Sezione INPS'!N$9:N$1008)-SUMIF('Sezione INPS'!B$9:B$1008,B322,'Sezione INPS'!O$9:O$1008))+(SUMIF('Sezione REGIONI'!B$9:B$1008,B322,'Sezione REGIONI'!K$9:K$1008)-SUMIF('Sezione REGIONI'!B$9:B$1008,B322,'Sezione REGIONI'!L$9:L$1008))+(SUMIF('Sezione IMU e trib. locali'!B$9:B$1008,B322,'Sezione IMU e trib. locali'!M$9:M$1008)-SUMIF('Sezione IMU e trib. locali'!B$9:B$1008,B322,'Sezione IMU e trib. locali'!N$9:N$1008))+(SUMIF('Sezione INAIL'!B$9:B$508,B322,'Sezione INAIL'!L$9:L$508)-SUMIF('Sezione INAIL'!B$9:B$508,B322,'Sezione INAIL'!M$9:M$508))+(SUMIF('Sezione Altri Enti Prev.li'!B$9:B$508,B322,'Sezione Altri Enti Prev.li'!P$9:P$508)-SUMIF('Sezione Altri Enti Prev.li'!B$9:B$508,B322,'Sezione Altri Enti Prev.li'!Q$9:Q$508)),0)</f>
        <v>0</v>
      </c>
      <c r="W322" s="81"/>
      <c r="X322" s="292"/>
      <c r="Y322" s="314"/>
      <c r="Z322" s="315"/>
      <c r="AA322" s="316"/>
      <c r="AB322" s="317"/>
      <c r="AC322" s="7"/>
      <c r="AD322" s="348"/>
      <c r="AE322" s="7"/>
      <c r="AF322" s="17">
        <f ca="1">IF(B322="",0,IF(B322=B321,COUNTIF(B$9:B321,B322)+1,1))</f>
        <v>312</v>
      </c>
      <c r="AG322" s="17">
        <f t="shared" ca="1" si="20"/>
        <v>0</v>
      </c>
      <c r="AH322" s="364" t="str">
        <f t="shared" si="19"/>
        <v/>
      </c>
    </row>
    <row r="323" spans="1:34" ht="16.5" customHeight="1">
      <c r="A323" s="334" t="s">
        <v>599</v>
      </c>
      <c r="B323" s="65" t="str">
        <f t="shared" ca="1" si="17"/>
        <v>-1900</v>
      </c>
      <c r="C323" s="65" t="str">
        <f t="shared" ca="1" si="21"/>
        <v>-1900-313</v>
      </c>
      <c r="D323" s="340"/>
      <c r="E323" s="283"/>
      <c r="F323" s="7"/>
      <c r="G323" s="309"/>
      <c r="H323" s="310"/>
      <c r="I323" s="7"/>
      <c r="J323" s="297"/>
      <c r="K323" s="285"/>
      <c r="L323" s="301"/>
      <c r="M323" s="290"/>
      <c r="N323" s="291"/>
      <c r="O323" s="7"/>
      <c r="P323" s="307"/>
      <c r="Q323" s="308" t="str">
        <f ca="1">IF(M$1021=1,"",IF(P323="","",VLOOKUP(P323,Tabelle!$B$5:$F$7,5,FALSE)))</f>
        <v/>
      </c>
      <c r="R323" s="311" t="str">
        <f ca="1">IF(M$1021=1,"",IF(P323="","",VLOOKUP(P323,Tabelle!$B$5:$G$7,6,FALSE)))</f>
        <v/>
      </c>
      <c r="S323" s="7"/>
      <c r="T323" s="312"/>
      <c r="U323" s="7"/>
      <c r="V323" s="313">
        <f ca="1">IF(AND(D323&lt;&gt;"",B323&lt;&gt;B322),(SUMIF(B$9:B$1008,B323,M$9:M$1008)-SUMIF(B$9:B$1008,B323,N$9:N$1008))+(SUMIF('Sezione INPS'!B$9:B$1008,B323,'Sezione INPS'!N$9:N$1008)-SUMIF('Sezione INPS'!B$9:B$1008,B323,'Sezione INPS'!O$9:O$1008))+(SUMIF('Sezione REGIONI'!B$9:B$1008,B323,'Sezione REGIONI'!K$9:K$1008)-SUMIF('Sezione REGIONI'!B$9:B$1008,B323,'Sezione REGIONI'!L$9:L$1008))+(SUMIF('Sezione IMU e trib. locali'!B$9:B$1008,B323,'Sezione IMU e trib. locali'!M$9:M$1008)-SUMIF('Sezione IMU e trib. locali'!B$9:B$1008,B323,'Sezione IMU e trib. locali'!N$9:N$1008))+(SUMIF('Sezione INAIL'!B$9:B$508,B323,'Sezione INAIL'!L$9:L$508)-SUMIF('Sezione INAIL'!B$9:B$508,B323,'Sezione INAIL'!M$9:M$508))+(SUMIF('Sezione Altri Enti Prev.li'!B$9:B$508,B323,'Sezione Altri Enti Prev.li'!P$9:P$508)-SUMIF('Sezione Altri Enti Prev.li'!B$9:B$508,B323,'Sezione Altri Enti Prev.li'!Q$9:Q$508)),0)</f>
        <v>0</v>
      </c>
      <c r="W323" s="81"/>
      <c r="X323" s="292"/>
      <c r="Y323" s="314"/>
      <c r="Z323" s="315"/>
      <c r="AA323" s="316"/>
      <c r="AB323" s="317"/>
      <c r="AC323" s="7"/>
      <c r="AD323" s="348"/>
      <c r="AE323" s="7"/>
      <c r="AF323" s="17">
        <f ca="1">IF(B323="",0,IF(B323=B322,COUNTIF(B$9:B322,B323)+1,1))</f>
        <v>313</v>
      </c>
      <c r="AG323" s="17">
        <f t="shared" ca="1" si="20"/>
        <v>0</v>
      </c>
      <c r="AH323" s="364" t="str">
        <f t="shared" si="19"/>
        <v/>
      </c>
    </row>
    <row r="324" spans="1:34" ht="16.5" customHeight="1">
      <c r="A324" s="334" t="s">
        <v>600</v>
      </c>
      <c r="B324" s="65" t="str">
        <f t="shared" ca="1" si="17"/>
        <v>-1900</v>
      </c>
      <c r="C324" s="65" t="str">
        <f t="shared" ca="1" si="21"/>
        <v>-1900-314</v>
      </c>
      <c r="D324" s="340"/>
      <c r="E324" s="283"/>
      <c r="F324" s="7"/>
      <c r="G324" s="309"/>
      <c r="H324" s="310"/>
      <c r="I324" s="7"/>
      <c r="J324" s="297"/>
      <c r="K324" s="285"/>
      <c r="L324" s="301"/>
      <c r="M324" s="290"/>
      <c r="N324" s="291"/>
      <c r="O324" s="7"/>
      <c r="P324" s="307"/>
      <c r="Q324" s="308" t="str">
        <f ca="1">IF(M$1021=1,"",IF(P324="","",VLOOKUP(P324,Tabelle!$B$5:$F$7,5,FALSE)))</f>
        <v/>
      </c>
      <c r="R324" s="311" t="str">
        <f ca="1">IF(M$1021=1,"",IF(P324="","",VLOOKUP(P324,Tabelle!$B$5:$G$7,6,FALSE)))</f>
        <v/>
      </c>
      <c r="S324" s="7"/>
      <c r="T324" s="312"/>
      <c r="U324" s="7"/>
      <c r="V324" s="313">
        <f ca="1">IF(AND(D324&lt;&gt;"",B324&lt;&gt;B323),(SUMIF(B$9:B$1008,B324,M$9:M$1008)-SUMIF(B$9:B$1008,B324,N$9:N$1008))+(SUMIF('Sezione INPS'!B$9:B$1008,B324,'Sezione INPS'!N$9:N$1008)-SUMIF('Sezione INPS'!B$9:B$1008,B324,'Sezione INPS'!O$9:O$1008))+(SUMIF('Sezione REGIONI'!B$9:B$1008,B324,'Sezione REGIONI'!K$9:K$1008)-SUMIF('Sezione REGIONI'!B$9:B$1008,B324,'Sezione REGIONI'!L$9:L$1008))+(SUMIF('Sezione IMU e trib. locali'!B$9:B$1008,B324,'Sezione IMU e trib. locali'!M$9:M$1008)-SUMIF('Sezione IMU e trib. locali'!B$9:B$1008,B324,'Sezione IMU e trib. locali'!N$9:N$1008))+(SUMIF('Sezione INAIL'!B$9:B$508,B324,'Sezione INAIL'!L$9:L$508)-SUMIF('Sezione INAIL'!B$9:B$508,B324,'Sezione INAIL'!M$9:M$508))+(SUMIF('Sezione Altri Enti Prev.li'!B$9:B$508,B324,'Sezione Altri Enti Prev.li'!P$9:P$508)-SUMIF('Sezione Altri Enti Prev.li'!B$9:B$508,B324,'Sezione Altri Enti Prev.li'!Q$9:Q$508)),0)</f>
        <v>0</v>
      </c>
      <c r="W324" s="81"/>
      <c r="X324" s="292"/>
      <c r="Y324" s="314"/>
      <c r="Z324" s="315"/>
      <c r="AA324" s="316"/>
      <c r="AB324" s="317"/>
      <c r="AC324" s="7"/>
      <c r="AD324" s="348"/>
      <c r="AE324" s="7"/>
      <c r="AF324" s="17">
        <f ca="1">IF(B324="",0,IF(B324=B323,COUNTIF(B$9:B323,B324)+1,1))</f>
        <v>314</v>
      </c>
      <c r="AG324" s="17">
        <f t="shared" ca="1" si="20"/>
        <v>0</v>
      </c>
      <c r="AH324" s="364" t="str">
        <f t="shared" si="19"/>
        <v/>
      </c>
    </row>
    <row r="325" spans="1:34" ht="16.5" customHeight="1">
      <c r="A325" s="334" t="s">
        <v>601</v>
      </c>
      <c r="B325" s="65" t="str">
        <f t="shared" ca="1" si="17"/>
        <v>-1900</v>
      </c>
      <c r="C325" s="65" t="str">
        <f t="shared" ca="1" si="21"/>
        <v>-1900-315</v>
      </c>
      <c r="D325" s="340"/>
      <c r="E325" s="283"/>
      <c r="F325" s="7"/>
      <c r="G325" s="309"/>
      <c r="H325" s="310"/>
      <c r="I325" s="7"/>
      <c r="J325" s="297"/>
      <c r="K325" s="285"/>
      <c r="L325" s="301"/>
      <c r="M325" s="290"/>
      <c r="N325" s="291"/>
      <c r="O325" s="7"/>
      <c r="P325" s="307"/>
      <c r="Q325" s="308" t="str">
        <f ca="1">IF(M$1021=1,"",IF(P325="","",VLOOKUP(P325,Tabelle!$B$5:$F$7,5,FALSE)))</f>
        <v/>
      </c>
      <c r="R325" s="311" t="str">
        <f ca="1">IF(M$1021=1,"",IF(P325="","",VLOOKUP(P325,Tabelle!$B$5:$G$7,6,FALSE)))</f>
        <v/>
      </c>
      <c r="S325" s="7"/>
      <c r="T325" s="312"/>
      <c r="U325" s="7"/>
      <c r="V325" s="313">
        <f ca="1">IF(AND(D325&lt;&gt;"",B325&lt;&gt;B324),(SUMIF(B$9:B$1008,B325,M$9:M$1008)-SUMIF(B$9:B$1008,B325,N$9:N$1008))+(SUMIF('Sezione INPS'!B$9:B$1008,B325,'Sezione INPS'!N$9:N$1008)-SUMIF('Sezione INPS'!B$9:B$1008,B325,'Sezione INPS'!O$9:O$1008))+(SUMIF('Sezione REGIONI'!B$9:B$1008,B325,'Sezione REGIONI'!K$9:K$1008)-SUMIF('Sezione REGIONI'!B$9:B$1008,B325,'Sezione REGIONI'!L$9:L$1008))+(SUMIF('Sezione IMU e trib. locali'!B$9:B$1008,B325,'Sezione IMU e trib. locali'!M$9:M$1008)-SUMIF('Sezione IMU e trib. locali'!B$9:B$1008,B325,'Sezione IMU e trib. locali'!N$9:N$1008))+(SUMIF('Sezione INAIL'!B$9:B$508,B325,'Sezione INAIL'!L$9:L$508)-SUMIF('Sezione INAIL'!B$9:B$508,B325,'Sezione INAIL'!M$9:M$508))+(SUMIF('Sezione Altri Enti Prev.li'!B$9:B$508,B325,'Sezione Altri Enti Prev.li'!P$9:P$508)-SUMIF('Sezione Altri Enti Prev.li'!B$9:B$508,B325,'Sezione Altri Enti Prev.li'!Q$9:Q$508)),0)</f>
        <v>0</v>
      </c>
      <c r="W325" s="81"/>
      <c r="X325" s="292"/>
      <c r="Y325" s="314"/>
      <c r="Z325" s="315"/>
      <c r="AA325" s="316"/>
      <c r="AB325" s="317"/>
      <c r="AC325" s="7"/>
      <c r="AD325" s="348"/>
      <c r="AE325" s="7"/>
      <c r="AF325" s="17">
        <f ca="1">IF(B325="",0,IF(B325=B324,COUNTIF(B$9:B324,B325)+1,1))</f>
        <v>315</v>
      </c>
      <c r="AG325" s="17">
        <f t="shared" ca="1" si="20"/>
        <v>0</v>
      </c>
      <c r="AH325" s="364" t="str">
        <f t="shared" si="19"/>
        <v/>
      </c>
    </row>
    <row r="326" spans="1:34" ht="16.5" customHeight="1">
      <c r="A326" s="334" t="s">
        <v>602</v>
      </c>
      <c r="B326" s="65" t="str">
        <f t="shared" ca="1" si="17"/>
        <v>-1900</v>
      </c>
      <c r="C326" s="65" t="str">
        <f t="shared" ca="1" si="21"/>
        <v>-1900-316</v>
      </c>
      <c r="D326" s="340"/>
      <c r="E326" s="283"/>
      <c r="F326" s="7"/>
      <c r="G326" s="309"/>
      <c r="H326" s="310"/>
      <c r="I326" s="7"/>
      <c r="J326" s="297"/>
      <c r="K326" s="285"/>
      <c r="L326" s="301"/>
      <c r="M326" s="290"/>
      <c r="N326" s="291"/>
      <c r="O326" s="7"/>
      <c r="P326" s="307"/>
      <c r="Q326" s="308" t="str">
        <f ca="1">IF(M$1021=1,"",IF(P326="","",VLOOKUP(P326,Tabelle!$B$5:$F$7,5,FALSE)))</f>
        <v/>
      </c>
      <c r="R326" s="311" t="str">
        <f ca="1">IF(M$1021=1,"",IF(P326="","",VLOOKUP(P326,Tabelle!$B$5:$G$7,6,FALSE)))</f>
        <v/>
      </c>
      <c r="S326" s="7"/>
      <c r="T326" s="312"/>
      <c r="U326" s="7"/>
      <c r="V326" s="313">
        <f ca="1">IF(AND(D326&lt;&gt;"",B326&lt;&gt;B325),(SUMIF(B$9:B$1008,B326,M$9:M$1008)-SUMIF(B$9:B$1008,B326,N$9:N$1008))+(SUMIF('Sezione INPS'!B$9:B$1008,B326,'Sezione INPS'!N$9:N$1008)-SUMIF('Sezione INPS'!B$9:B$1008,B326,'Sezione INPS'!O$9:O$1008))+(SUMIF('Sezione REGIONI'!B$9:B$1008,B326,'Sezione REGIONI'!K$9:K$1008)-SUMIF('Sezione REGIONI'!B$9:B$1008,B326,'Sezione REGIONI'!L$9:L$1008))+(SUMIF('Sezione IMU e trib. locali'!B$9:B$1008,B326,'Sezione IMU e trib. locali'!M$9:M$1008)-SUMIF('Sezione IMU e trib. locali'!B$9:B$1008,B326,'Sezione IMU e trib. locali'!N$9:N$1008))+(SUMIF('Sezione INAIL'!B$9:B$508,B326,'Sezione INAIL'!L$9:L$508)-SUMIF('Sezione INAIL'!B$9:B$508,B326,'Sezione INAIL'!M$9:M$508))+(SUMIF('Sezione Altri Enti Prev.li'!B$9:B$508,B326,'Sezione Altri Enti Prev.li'!P$9:P$508)-SUMIF('Sezione Altri Enti Prev.li'!B$9:B$508,B326,'Sezione Altri Enti Prev.li'!Q$9:Q$508)),0)</f>
        <v>0</v>
      </c>
      <c r="W326" s="81"/>
      <c r="X326" s="292"/>
      <c r="Y326" s="314"/>
      <c r="Z326" s="315"/>
      <c r="AA326" s="316"/>
      <c r="AB326" s="317"/>
      <c r="AC326" s="7"/>
      <c r="AD326" s="348"/>
      <c r="AE326" s="7"/>
      <c r="AF326" s="17">
        <f ca="1">IF(B326="",0,IF(B326=B325,COUNTIF(B$9:B325,B326)+1,1))</f>
        <v>316</v>
      </c>
      <c r="AG326" s="17">
        <f t="shared" ca="1" si="20"/>
        <v>0</v>
      </c>
      <c r="AH326" s="364" t="str">
        <f t="shared" si="19"/>
        <v/>
      </c>
    </row>
    <row r="327" spans="1:34" ht="16.5" customHeight="1">
      <c r="A327" s="334" t="s">
        <v>603</v>
      </c>
      <c r="B327" s="65" t="str">
        <f t="shared" ca="1" si="17"/>
        <v>-1900</v>
      </c>
      <c r="C327" s="65" t="str">
        <f t="shared" ca="1" si="21"/>
        <v>-1900-317</v>
      </c>
      <c r="D327" s="340"/>
      <c r="E327" s="283"/>
      <c r="F327" s="7"/>
      <c r="G327" s="309"/>
      <c r="H327" s="310"/>
      <c r="I327" s="7"/>
      <c r="J327" s="297"/>
      <c r="K327" s="285"/>
      <c r="L327" s="301"/>
      <c r="M327" s="290"/>
      <c r="N327" s="291"/>
      <c r="O327" s="7"/>
      <c r="P327" s="307"/>
      <c r="Q327" s="308" t="str">
        <f ca="1">IF(M$1021=1,"",IF(P327="","",VLOOKUP(P327,Tabelle!$B$5:$F$7,5,FALSE)))</f>
        <v/>
      </c>
      <c r="R327" s="311" t="str">
        <f ca="1">IF(M$1021=1,"",IF(P327="","",VLOOKUP(P327,Tabelle!$B$5:$G$7,6,FALSE)))</f>
        <v/>
      </c>
      <c r="S327" s="7"/>
      <c r="T327" s="312"/>
      <c r="U327" s="7"/>
      <c r="V327" s="313">
        <f ca="1">IF(AND(D327&lt;&gt;"",B327&lt;&gt;B326),(SUMIF(B$9:B$1008,B327,M$9:M$1008)-SUMIF(B$9:B$1008,B327,N$9:N$1008))+(SUMIF('Sezione INPS'!B$9:B$1008,B327,'Sezione INPS'!N$9:N$1008)-SUMIF('Sezione INPS'!B$9:B$1008,B327,'Sezione INPS'!O$9:O$1008))+(SUMIF('Sezione REGIONI'!B$9:B$1008,B327,'Sezione REGIONI'!K$9:K$1008)-SUMIF('Sezione REGIONI'!B$9:B$1008,B327,'Sezione REGIONI'!L$9:L$1008))+(SUMIF('Sezione IMU e trib. locali'!B$9:B$1008,B327,'Sezione IMU e trib. locali'!M$9:M$1008)-SUMIF('Sezione IMU e trib. locali'!B$9:B$1008,B327,'Sezione IMU e trib. locali'!N$9:N$1008))+(SUMIF('Sezione INAIL'!B$9:B$508,B327,'Sezione INAIL'!L$9:L$508)-SUMIF('Sezione INAIL'!B$9:B$508,B327,'Sezione INAIL'!M$9:M$508))+(SUMIF('Sezione Altri Enti Prev.li'!B$9:B$508,B327,'Sezione Altri Enti Prev.li'!P$9:P$508)-SUMIF('Sezione Altri Enti Prev.li'!B$9:B$508,B327,'Sezione Altri Enti Prev.li'!Q$9:Q$508)),0)</f>
        <v>0</v>
      </c>
      <c r="W327" s="81"/>
      <c r="X327" s="292"/>
      <c r="Y327" s="314"/>
      <c r="Z327" s="315"/>
      <c r="AA327" s="316"/>
      <c r="AB327" s="317"/>
      <c r="AC327" s="7"/>
      <c r="AD327" s="348"/>
      <c r="AE327" s="7"/>
      <c r="AF327" s="17">
        <f ca="1">IF(B327="",0,IF(B327=B326,COUNTIF(B$9:B326,B327)+1,1))</f>
        <v>317</v>
      </c>
      <c r="AG327" s="17">
        <f t="shared" ca="1" si="20"/>
        <v>0</v>
      </c>
      <c r="AH327" s="364" t="str">
        <f t="shared" si="19"/>
        <v/>
      </c>
    </row>
    <row r="328" spans="1:34" ht="16.5" customHeight="1">
      <c r="A328" s="334" t="s">
        <v>604</v>
      </c>
      <c r="B328" s="65" t="str">
        <f t="shared" ca="1" si="17"/>
        <v>-1900</v>
      </c>
      <c r="C328" s="65" t="str">
        <f t="shared" ca="1" si="21"/>
        <v>-1900-318</v>
      </c>
      <c r="D328" s="340"/>
      <c r="E328" s="283"/>
      <c r="F328" s="7"/>
      <c r="G328" s="309"/>
      <c r="H328" s="310"/>
      <c r="I328" s="7"/>
      <c r="J328" s="297"/>
      <c r="K328" s="285"/>
      <c r="L328" s="301"/>
      <c r="M328" s="290"/>
      <c r="N328" s="291"/>
      <c r="O328" s="7"/>
      <c r="P328" s="307"/>
      <c r="Q328" s="308" t="str">
        <f ca="1">IF(M$1021=1,"",IF(P328="","",VLOOKUP(P328,Tabelle!$B$5:$F$7,5,FALSE)))</f>
        <v/>
      </c>
      <c r="R328" s="311" t="str">
        <f ca="1">IF(M$1021=1,"",IF(P328="","",VLOOKUP(P328,Tabelle!$B$5:$G$7,6,FALSE)))</f>
        <v/>
      </c>
      <c r="S328" s="7"/>
      <c r="T328" s="312"/>
      <c r="U328" s="7"/>
      <c r="V328" s="313">
        <f ca="1">IF(AND(D328&lt;&gt;"",B328&lt;&gt;B327),(SUMIF(B$9:B$1008,B328,M$9:M$1008)-SUMIF(B$9:B$1008,B328,N$9:N$1008))+(SUMIF('Sezione INPS'!B$9:B$1008,B328,'Sezione INPS'!N$9:N$1008)-SUMIF('Sezione INPS'!B$9:B$1008,B328,'Sezione INPS'!O$9:O$1008))+(SUMIF('Sezione REGIONI'!B$9:B$1008,B328,'Sezione REGIONI'!K$9:K$1008)-SUMIF('Sezione REGIONI'!B$9:B$1008,B328,'Sezione REGIONI'!L$9:L$1008))+(SUMIF('Sezione IMU e trib. locali'!B$9:B$1008,B328,'Sezione IMU e trib. locali'!M$9:M$1008)-SUMIF('Sezione IMU e trib. locali'!B$9:B$1008,B328,'Sezione IMU e trib. locali'!N$9:N$1008))+(SUMIF('Sezione INAIL'!B$9:B$508,B328,'Sezione INAIL'!L$9:L$508)-SUMIF('Sezione INAIL'!B$9:B$508,B328,'Sezione INAIL'!M$9:M$508))+(SUMIF('Sezione Altri Enti Prev.li'!B$9:B$508,B328,'Sezione Altri Enti Prev.li'!P$9:P$508)-SUMIF('Sezione Altri Enti Prev.li'!B$9:B$508,B328,'Sezione Altri Enti Prev.li'!Q$9:Q$508)),0)</f>
        <v>0</v>
      </c>
      <c r="W328" s="81"/>
      <c r="X328" s="292"/>
      <c r="Y328" s="314"/>
      <c r="Z328" s="315"/>
      <c r="AA328" s="316"/>
      <c r="AB328" s="317"/>
      <c r="AC328" s="7"/>
      <c r="AD328" s="348"/>
      <c r="AE328" s="7"/>
      <c r="AF328" s="17">
        <f ca="1">IF(B328="",0,IF(B328=B327,COUNTIF(B$9:B327,B328)+1,1))</f>
        <v>318</v>
      </c>
      <c r="AG328" s="17">
        <f t="shared" ca="1" si="20"/>
        <v>0</v>
      </c>
      <c r="AH328" s="364" t="str">
        <f t="shared" si="19"/>
        <v/>
      </c>
    </row>
    <row r="329" spans="1:34" ht="16.5" customHeight="1">
      <c r="A329" s="334" t="s">
        <v>605</v>
      </c>
      <c r="B329" s="65" t="str">
        <f t="shared" ca="1" si="17"/>
        <v>-1900</v>
      </c>
      <c r="C329" s="65" t="str">
        <f t="shared" ca="1" si="21"/>
        <v>-1900-319</v>
      </c>
      <c r="D329" s="340"/>
      <c r="E329" s="283"/>
      <c r="F329" s="7"/>
      <c r="G329" s="309"/>
      <c r="H329" s="310"/>
      <c r="I329" s="7"/>
      <c r="J329" s="297"/>
      <c r="K329" s="285"/>
      <c r="L329" s="301"/>
      <c r="M329" s="290"/>
      <c r="N329" s="291"/>
      <c r="O329" s="7"/>
      <c r="P329" s="307"/>
      <c r="Q329" s="308" t="str">
        <f ca="1">IF(M$1021=1,"",IF(P329="","",VLOOKUP(P329,Tabelle!$B$5:$F$7,5,FALSE)))</f>
        <v/>
      </c>
      <c r="R329" s="311" t="str">
        <f ca="1">IF(M$1021=1,"",IF(P329="","",VLOOKUP(P329,Tabelle!$B$5:$G$7,6,FALSE)))</f>
        <v/>
      </c>
      <c r="S329" s="7"/>
      <c r="T329" s="312"/>
      <c r="U329" s="7"/>
      <c r="V329" s="313">
        <f ca="1">IF(AND(D329&lt;&gt;"",B329&lt;&gt;B328),(SUMIF(B$9:B$1008,B329,M$9:M$1008)-SUMIF(B$9:B$1008,B329,N$9:N$1008))+(SUMIF('Sezione INPS'!B$9:B$1008,B329,'Sezione INPS'!N$9:N$1008)-SUMIF('Sezione INPS'!B$9:B$1008,B329,'Sezione INPS'!O$9:O$1008))+(SUMIF('Sezione REGIONI'!B$9:B$1008,B329,'Sezione REGIONI'!K$9:K$1008)-SUMIF('Sezione REGIONI'!B$9:B$1008,B329,'Sezione REGIONI'!L$9:L$1008))+(SUMIF('Sezione IMU e trib. locali'!B$9:B$1008,B329,'Sezione IMU e trib. locali'!M$9:M$1008)-SUMIF('Sezione IMU e trib. locali'!B$9:B$1008,B329,'Sezione IMU e trib. locali'!N$9:N$1008))+(SUMIF('Sezione INAIL'!B$9:B$508,B329,'Sezione INAIL'!L$9:L$508)-SUMIF('Sezione INAIL'!B$9:B$508,B329,'Sezione INAIL'!M$9:M$508))+(SUMIF('Sezione Altri Enti Prev.li'!B$9:B$508,B329,'Sezione Altri Enti Prev.li'!P$9:P$508)-SUMIF('Sezione Altri Enti Prev.li'!B$9:B$508,B329,'Sezione Altri Enti Prev.li'!Q$9:Q$508)),0)</f>
        <v>0</v>
      </c>
      <c r="W329" s="81"/>
      <c r="X329" s="292"/>
      <c r="Y329" s="314"/>
      <c r="Z329" s="315"/>
      <c r="AA329" s="316"/>
      <c r="AB329" s="317"/>
      <c r="AC329" s="7"/>
      <c r="AD329" s="348"/>
      <c r="AE329" s="7"/>
      <c r="AF329" s="17">
        <f ca="1">IF(B329="",0,IF(B329=B328,COUNTIF(B$9:B328,B329)+1,1))</f>
        <v>319</v>
      </c>
      <c r="AG329" s="17">
        <f t="shared" ca="1" si="20"/>
        <v>0</v>
      </c>
      <c r="AH329" s="364" t="str">
        <f t="shared" si="19"/>
        <v/>
      </c>
    </row>
    <row r="330" spans="1:34" ht="16.5" customHeight="1">
      <c r="A330" s="334" t="s">
        <v>606</v>
      </c>
      <c r="B330" s="65" t="str">
        <f t="shared" ref="B330:B393" ca="1" si="22">IF(AH330=$AH$1015,0,IF(M$1021=1,0,D330&amp;"-"&amp;YEAR(E330)))</f>
        <v>-1900</v>
      </c>
      <c r="C330" s="65" t="str">
        <f t="shared" ca="1" si="21"/>
        <v>-1900-320</v>
      </c>
      <c r="D330" s="340"/>
      <c r="E330" s="283"/>
      <c r="F330" s="7"/>
      <c r="G330" s="309"/>
      <c r="H330" s="310"/>
      <c r="I330" s="7"/>
      <c r="J330" s="297"/>
      <c r="K330" s="285"/>
      <c r="L330" s="301"/>
      <c r="M330" s="290"/>
      <c r="N330" s="291"/>
      <c r="O330" s="7"/>
      <c r="P330" s="307"/>
      <c r="Q330" s="308" t="str">
        <f ca="1">IF(M$1021=1,"",IF(P330="","",VLOOKUP(P330,Tabelle!$B$5:$F$7,5,FALSE)))</f>
        <v/>
      </c>
      <c r="R330" s="311" t="str">
        <f ca="1">IF(M$1021=1,"",IF(P330="","",VLOOKUP(P330,Tabelle!$B$5:$G$7,6,FALSE)))</f>
        <v/>
      </c>
      <c r="S330" s="7"/>
      <c r="T330" s="312"/>
      <c r="U330" s="7"/>
      <c r="V330" s="313">
        <f ca="1">IF(AND(D330&lt;&gt;"",B330&lt;&gt;B329),(SUMIF(B$9:B$1008,B330,M$9:M$1008)-SUMIF(B$9:B$1008,B330,N$9:N$1008))+(SUMIF('Sezione INPS'!B$9:B$1008,B330,'Sezione INPS'!N$9:N$1008)-SUMIF('Sezione INPS'!B$9:B$1008,B330,'Sezione INPS'!O$9:O$1008))+(SUMIF('Sezione REGIONI'!B$9:B$1008,B330,'Sezione REGIONI'!K$9:K$1008)-SUMIF('Sezione REGIONI'!B$9:B$1008,B330,'Sezione REGIONI'!L$9:L$1008))+(SUMIF('Sezione IMU e trib. locali'!B$9:B$1008,B330,'Sezione IMU e trib. locali'!M$9:M$1008)-SUMIF('Sezione IMU e trib. locali'!B$9:B$1008,B330,'Sezione IMU e trib. locali'!N$9:N$1008))+(SUMIF('Sezione INAIL'!B$9:B$508,B330,'Sezione INAIL'!L$9:L$508)-SUMIF('Sezione INAIL'!B$9:B$508,B330,'Sezione INAIL'!M$9:M$508))+(SUMIF('Sezione Altri Enti Prev.li'!B$9:B$508,B330,'Sezione Altri Enti Prev.li'!P$9:P$508)-SUMIF('Sezione Altri Enti Prev.li'!B$9:B$508,B330,'Sezione Altri Enti Prev.li'!Q$9:Q$508)),0)</f>
        <v>0</v>
      </c>
      <c r="W330" s="81"/>
      <c r="X330" s="292"/>
      <c r="Y330" s="314"/>
      <c r="Z330" s="315"/>
      <c r="AA330" s="316"/>
      <c r="AB330" s="317"/>
      <c r="AC330" s="7"/>
      <c r="AD330" s="348"/>
      <c r="AE330" s="7"/>
      <c r="AF330" s="17">
        <f ca="1">IF(B330="",0,IF(B330=B329,COUNTIF(B$9:B329,B330)+1,1))</f>
        <v>320</v>
      </c>
      <c r="AG330" s="17">
        <f t="shared" ca="1" si="20"/>
        <v>0</v>
      </c>
      <c r="AH330" s="364" t="str">
        <f t="shared" ref="AH330:AH393" si="23">IF(ISBLANK(D330),"",IF(OR(D330&lt;$L$1027,D330&gt;$L$1028),AH$1015,0))</f>
        <v/>
      </c>
    </row>
    <row r="331" spans="1:34" ht="16.5" customHeight="1">
      <c r="A331" s="334" t="s">
        <v>607</v>
      </c>
      <c r="B331" s="65" t="str">
        <f t="shared" ca="1" si="22"/>
        <v>-1900</v>
      </c>
      <c r="C331" s="65" t="str">
        <f t="shared" ca="1" si="21"/>
        <v>-1900-321</v>
      </c>
      <c r="D331" s="340"/>
      <c r="E331" s="283"/>
      <c r="F331" s="7"/>
      <c r="G331" s="309"/>
      <c r="H331" s="310"/>
      <c r="I331" s="7"/>
      <c r="J331" s="297"/>
      <c r="K331" s="285"/>
      <c r="L331" s="301"/>
      <c r="M331" s="290"/>
      <c r="N331" s="291"/>
      <c r="O331" s="7"/>
      <c r="P331" s="307"/>
      <c r="Q331" s="308" t="str">
        <f ca="1">IF(M$1021=1,"",IF(P331="","",VLOOKUP(P331,Tabelle!$B$5:$F$7,5,FALSE)))</f>
        <v/>
      </c>
      <c r="R331" s="311" t="str">
        <f ca="1">IF(M$1021=1,"",IF(P331="","",VLOOKUP(P331,Tabelle!$B$5:$G$7,6,FALSE)))</f>
        <v/>
      </c>
      <c r="S331" s="7"/>
      <c r="T331" s="312"/>
      <c r="U331" s="7"/>
      <c r="V331" s="313">
        <f ca="1">IF(AND(D331&lt;&gt;"",B331&lt;&gt;B330),(SUMIF(B$9:B$1008,B331,M$9:M$1008)-SUMIF(B$9:B$1008,B331,N$9:N$1008))+(SUMIF('Sezione INPS'!B$9:B$1008,B331,'Sezione INPS'!N$9:N$1008)-SUMIF('Sezione INPS'!B$9:B$1008,B331,'Sezione INPS'!O$9:O$1008))+(SUMIF('Sezione REGIONI'!B$9:B$1008,B331,'Sezione REGIONI'!K$9:K$1008)-SUMIF('Sezione REGIONI'!B$9:B$1008,B331,'Sezione REGIONI'!L$9:L$1008))+(SUMIF('Sezione IMU e trib. locali'!B$9:B$1008,B331,'Sezione IMU e trib. locali'!M$9:M$1008)-SUMIF('Sezione IMU e trib. locali'!B$9:B$1008,B331,'Sezione IMU e trib. locali'!N$9:N$1008))+(SUMIF('Sezione INAIL'!B$9:B$508,B331,'Sezione INAIL'!L$9:L$508)-SUMIF('Sezione INAIL'!B$9:B$508,B331,'Sezione INAIL'!M$9:M$508))+(SUMIF('Sezione Altri Enti Prev.li'!B$9:B$508,B331,'Sezione Altri Enti Prev.li'!P$9:P$508)-SUMIF('Sezione Altri Enti Prev.li'!B$9:B$508,B331,'Sezione Altri Enti Prev.li'!Q$9:Q$508)),0)</f>
        <v>0</v>
      </c>
      <c r="W331" s="81"/>
      <c r="X331" s="292"/>
      <c r="Y331" s="314"/>
      <c r="Z331" s="315"/>
      <c r="AA331" s="316"/>
      <c r="AB331" s="317"/>
      <c r="AC331" s="7"/>
      <c r="AD331" s="348"/>
      <c r="AE331" s="7"/>
      <c r="AF331" s="17">
        <f ca="1">IF(B331="",0,IF(B331=B330,COUNTIF(B$9:B330,B331)+1,1))</f>
        <v>321</v>
      </c>
      <c r="AG331" s="17">
        <f t="shared" ca="1" si="20"/>
        <v>0</v>
      </c>
      <c r="AH331" s="364" t="str">
        <f t="shared" si="23"/>
        <v/>
      </c>
    </row>
    <row r="332" spans="1:34" ht="16.5" customHeight="1">
      <c r="A332" s="334" t="s">
        <v>608</v>
      </c>
      <c r="B332" s="65" t="str">
        <f t="shared" ca="1" si="22"/>
        <v>-1900</v>
      </c>
      <c r="C332" s="65" t="str">
        <f t="shared" ca="1" si="21"/>
        <v>-1900-322</v>
      </c>
      <c r="D332" s="340"/>
      <c r="E332" s="283"/>
      <c r="F332" s="7"/>
      <c r="G332" s="309"/>
      <c r="H332" s="310"/>
      <c r="I332" s="7"/>
      <c r="J332" s="297"/>
      <c r="K332" s="285"/>
      <c r="L332" s="301"/>
      <c r="M332" s="290"/>
      <c r="N332" s="291"/>
      <c r="O332" s="7"/>
      <c r="P332" s="307"/>
      <c r="Q332" s="308" t="str">
        <f ca="1">IF(M$1021=1,"",IF(P332="","",VLOOKUP(P332,Tabelle!$B$5:$F$7,5,FALSE)))</f>
        <v/>
      </c>
      <c r="R332" s="311" t="str">
        <f ca="1">IF(M$1021=1,"",IF(P332="","",VLOOKUP(P332,Tabelle!$B$5:$G$7,6,FALSE)))</f>
        <v/>
      </c>
      <c r="S332" s="7"/>
      <c r="T332" s="312"/>
      <c r="U332" s="7"/>
      <c r="V332" s="313">
        <f ca="1">IF(AND(D332&lt;&gt;"",B332&lt;&gt;B331),(SUMIF(B$9:B$1008,B332,M$9:M$1008)-SUMIF(B$9:B$1008,B332,N$9:N$1008))+(SUMIF('Sezione INPS'!B$9:B$1008,B332,'Sezione INPS'!N$9:N$1008)-SUMIF('Sezione INPS'!B$9:B$1008,B332,'Sezione INPS'!O$9:O$1008))+(SUMIF('Sezione REGIONI'!B$9:B$1008,B332,'Sezione REGIONI'!K$9:K$1008)-SUMIF('Sezione REGIONI'!B$9:B$1008,B332,'Sezione REGIONI'!L$9:L$1008))+(SUMIF('Sezione IMU e trib. locali'!B$9:B$1008,B332,'Sezione IMU e trib. locali'!M$9:M$1008)-SUMIF('Sezione IMU e trib. locali'!B$9:B$1008,B332,'Sezione IMU e trib. locali'!N$9:N$1008))+(SUMIF('Sezione INAIL'!B$9:B$508,B332,'Sezione INAIL'!L$9:L$508)-SUMIF('Sezione INAIL'!B$9:B$508,B332,'Sezione INAIL'!M$9:M$508))+(SUMIF('Sezione Altri Enti Prev.li'!B$9:B$508,B332,'Sezione Altri Enti Prev.li'!P$9:P$508)-SUMIF('Sezione Altri Enti Prev.li'!B$9:B$508,B332,'Sezione Altri Enti Prev.li'!Q$9:Q$508)),0)</f>
        <v>0</v>
      </c>
      <c r="W332" s="81"/>
      <c r="X332" s="292"/>
      <c r="Y332" s="314"/>
      <c r="Z332" s="315"/>
      <c r="AA332" s="316"/>
      <c r="AB332" s="317"/>
      <c r="AC332" s="7"/>
      <c r="AD332" s="348"/>
      <c r="AE332" s="7"/>
      <c r="AF332" s="17">
        <f ca="1">IF(B332="",0,IF(B332=B331,COUNTIF(B$9:B331,B332)+1,1))</f>
        <v>322</v>
      </c>
      <c r="AG332" s="17">
        <f t="shared" ca="1" si="20"/>
        <v>0</v>
      </c>
      <c r="AH332" s="364" t="str">
        <f t="shared" si="23"/>
        <v/>
      </c>
    </row>
    <row r="333" spans="1:34" ht="16.5" customHeight="1">
      <c r="A333" s="334" t="s">
        <v>609</v>
      </c>
      <c r="B333" s="65" t="str">
        <f t="shared" ca="1" si="22"/>
        <v>-1900</v>
      </c>
      <c r="C333" s="65" t="str">
        <f t="shared" ca="1" si="21"/>
        <v>-1900-323</v>
      </c>
      <c r="D333" s="340"/>
      <c r="E333" s="283"/>
      <c r="F333" s="7"/>
      <c r="G333" s="309"/>
      <c r="H333" s="310"/>
      <c r="I333" s="7"/>
      <c r="J333" s="297"/>
      <c r="K333" s="285"/>
      <c r="L333" s="301"/>
      <c r="M333" s="290"/>
      <c r="N333" s="291"/>
      <c r="O333" s="7"/>
      <c r="P333" s="307"/>
      <c r="Q333" s="308" t="str">
        <f ca="1">IF(M$1021=1,"",IF(P333="","",VLOOKUP(P333,Tabelle!$B$5:$F$7,5,FALSE)))</f>
        <v/>
      </c>
      <c r="R333" s="311" t="str">
        <f ca="1">IF(M$1021=1,"",IF(P333="","",VLOOKUP(P333,Tabelle!$B$5:$G$7,6,FALSE)))</f>
        <v/>
      </c>
      <c r="S333" s="7"/>
      <c r="T333" s="312"/>
      <c r="U333" s="7"/>
      <c r="V333" s="313">
        <f ca="1">IF(AND(D333&lt;&gt;"",B333&lt;&gt;B332),(SUMIF(B$9:B$1008,B333,M$9:M$1008)-SUMIF(B$9:B$1008,B333,N$9:N$1008))+(SUMIF('Sezione INPS'!B$9:B$1008,B333,'Sezione INPS'!N$9:N$1008)-SUMIF('Sezione INPS'!B$9:B$1008,B333,'Sezione INPS'!O$9:O$1008))+(SUMIF('Sezione REGIONI'!B$9:B$1008,B333,'Sezione REGIONI'!K$9:K$1008)-SUMIF('Sezione REGIONI'!B$9:B$1008,B333,'Sezione REGIONI'!L$9:L$1008))+(SUMIF('Sezione IMU e trib. locali'!B$9:B$1008,B333,'Sezione IMU e trib. locali'!M$9:M$1008)-SUMIF('Sezione IMU e trib. locali'!B$9:B$1008,B333,'Sezione IMU e trib. locali'!N$9:N$1008))+(SUMIF('Sezione INAIL'!B$9:B$508,B333,'Sezione INAIL'!L$9:L$508)-SUMIF('Sezione INAIL'!B$9:B$508,B333,'Sezione INAIL'!M$9:M$508))+(SUMIF('Sezione Altri Enti Prev.li'!B$9:B$508,B333,'Sezione Altri Enti Prev.li'!P$9:P$508)-SUMIF('Sezione Altri Enti Prev.li'!B$9:B$508,B333,'Sezione Altri Enti Prev.li'!Q$9:Q$508)),0)</f>
        <v>0</v>
      </c>
      <c r="W333" s="81"/>
      <c r="X333" s="292"/>
      <c r="Y333" s="314"/>
      <c r="Z333" s="315"/>
      <c r="AA333" s="316"/>
      <c r="AB333" s="317"/>
      <c r="AC333" s="7"/>
      <c r="AD333" s="348"/>
      <c r="AE333" s="7"/>
      <c r="AF333" s="17">
        <f ca="1">IF(B333="",0,IF(B333=B332,COUNTIF(B$9:B332,B333)+1,1))</f>
        <v>323</v>
      </c>
      <c r="AG333" s="17">
        <f t="shared" ca="1" si="20"/>
        <v>0</v>
      </c>
      <c r="AH333" s="364" t="str">
        <f t="shared" si="23"/>
        <v/>
      </c>
    </row>
    <row r="334" spans="1:34" ht="16.5" customHeight="1">
      <c r="A334" s="334" t="s">
        <v>610</v>
      </c>
      <c r="B334" s="65" t="str">
        <f t="shared" ca="1" si="22"/>
        <v>-1900</v>
      </c>
      <c r="C334" s="65" t="str">
        <f t="shared" ca="1" si="21"/>
        <v>-1900-324</v>
      </c>
      <c r="D334" s="340"/>
      <c r="E334" s="283"/>
      <c r="F334" s="7"/>
      <c r="G334" s="309"/>
      <c r="H334" s="310"/>
      <c r="I334" s="7"/>
      <c r="J334" s="297"/>
      <c r="K334" s="285"/>
      <c r="L334" s="301"/>
      <c r="M334" s="290"/>
      <c r="N334" s="291"/>
      <c r="O334" s="7"/>
      <c r="P334" s="307"/>
      <c r="Q334" s="308" t="str">
        <f ca="1">IF(M$1021=1,"",IF(P334="","",VLOOKUP(P334,Tabelle!$B$5:$F$7,5,FALSE)))</f>
        <v/>
      </c>
      <c r="R334" s="311" t="str">
        <f ca="1">IF(M$1021=1,"",IF(P334="","",VLOOKUP(P334,Tabelle!$B$5:$G$7,6,FALSE)))</f>
        <v/>
      </c>
      <c r="S334" s="7"/>
      <c r="T334" s="312"/>
      <c r="U334" s="7"/>
      <c r="V334" s="313">
        <f ca="1">IF(AND(D334&lt;&gt;"",B334&lt;&gt;B333),(SUMIF(B$9:B$1008,B334,M$9:M$1008)-SUMIF(B$9:B$1008,B334,N$9:N$1008))+(SUMIF('Sezione INPS'!B$9:B$1008,B334,'Sezione INPS'!N$9:N$1008)-SUMIF('Sezione INPS'!B$9:B$1008,B334,'Sezione INPS'!O$9:O$1008))+(SUMIF('Sezione REGIONI'!B$9:B$1008,B334,'Sezione REGIONI'!K$9:K$1008)-SUMIF('Sezione REGIONI'!B$9:B$1008,B334,'Sezione REGIONI'!L$9:L$1008))+(SUMIF('Sezione IMU e trib. locali'!B$9:B$1008,B334,'Sezione IMU e trib. locali'!M$9:M$1008)-SUMIF('Sezione IMU e trib. locali'!B$9:B$1008,B334,'Sezione IMU e trib. locali'!N$9:N$1008))+(SUMIF('Sezione INAIL'!B$9:B$508,B334,'Sezione INAIL'!L$9:L$508)-SUMIF('Sezione INAIL'!B$9:B$508,B334,'Sezione INAIL'!M$9:M$508))+(SUMIF('Sezione Altri Enti Prev.li'!B$9:B$508,B334,'Sezione Altri Enti Prev.li'!P$9:P$508)-SUMIF('Sezione Altri Enti Prev.li'!B$9:B$508,B334,'Sezione Altri Enti Prev.li'!Q$9:Q$508)),0)</f>
        <v>0</v>
      </c>
      <c r="W334" s="81"/>
      <c r="X334" s="292"/>
      <c r="Y334" s="314"/>
      <c r="Z334" s="315"/>
      <c r="AA334" s="316"/>
      <c r="AB334" s="317"/>
      <c r="AC334" s="7"/>
      <c r="AD334" s="348"/>
      <c r="AE334" s="7"/>
      <c r="AF334" s="17">
        <f ca="1">IF(B334="",0,IF(B334=B333,COUNTIF(B$9:B333,B334)+1,1))</f>
        <v>324</v>
      </c>
      <c r="AG334" s="17">
        <f t="shared" ca="1" si="20"/>
        <v>0</v>
      </c>
      <c r="AH334" s="364" t="str">
        <f t="shared" si="23"/>
        <v/>
      </c>
    </row>
    <row r="335" spans="1:34" ht="16.5" customHeight="1">
      <c r="A335" s="334" t="s">
        <v>611</v>
      </c>
      <c r="B335" s="65" t="str">
        <f t="shared" ca="1" si="22"/>
        <v>-1900</v>
      </c>
      <c r="C335" s="65" t="str">
        <f t="shared" ca="1" si="21"/>
        <v>-1900-325</v>
      </c>
      <c r="D335" s="340"/>
      <c r="E335" s="283"/>
      <c r="F335" s="7"/>
      <c r="G335" s="309"/>
      <c r="H335" s="310"/>
      <c r="I335" s="7"/>
      <c r="J335" s="297"/>
      <c r="K335" s="285"/>
      <c r="L335" s="301"/>
      <c r="M335" s="290"/>
      <c r="N335" s="291"/>
      <c r="O335" s="7"/>
      <c r="P335" s="307"/>
      <c r="Q335" s="308" t="str">
        <f ca="1">IF(M$1021=1,"",IF(P335="","",VLOOKUP(P335,Tabelle!$B$5:$F$7,5,FALSE)))</f>
        <v/>
      </c>
      <c r="R335" s="311" t="str">
        <f ca="1">IF(M$1021=1,"",IF(P335="","",VLOOKUP(P335,Tabelle!$B$5:$G$7,6,FALSE)))</f>
        <v/>
      </c>
      <c r="S335" s="7"/>
      <c r="T335" s="312"/>
      <c r="U335" s="7"/>
      <c r="V335" s="313">
        <f ca="1">IF(AND(D335&lt;&gt;"",B335&lt;&gt;B334),(SUMIF(B$9:B$1008,B335,M$9:M$1008)-SUMIF(B$9:B$1008,B335,N$9:N$1008))+(SUMIF('Sezione INPS'!B$9:B$1008,B335,'Sezione INPS'!N$9:N$1008)-SUMIF('Sezione INPS'!B$9:B$1008,B335,'Sezione INPS'!O$9:O$1008))+(SUMIF('Sezione REGIONI'!B$9:B$1008,B335,'Sezione REGIONI'!K$9:K$1008)-SUMIF('Sezione REGIONI'!B$9:B$1008,B335,'Sezione REGIONI'!L$9:L$1008))+(SUMIF('Sezione IMU e trib. locali'!B$9:B$1008,B335,'Sezione IMU e trib. locali'!M$9:M$1008)-SUMIF('Sezione IMU e trib. locali'!B$9:B$1008,B335,'Sezione IMU e trib. locali'!N$9:N$1008))+(SUMIF('Sezione INAIL'!B$9:B$508,B335,'Sezione INAIL'!L$9:L$508)-SUMIF('Sezione INAIL'!B$9:B$508,B335,'Sezione INAIL'!M$9:M$508))+(SUMIF('Sezione Altri Enti Prev.li'!B$9:B$508,B335,'Sezione Altri Enti Prev.li'!P$9:P$508)-SUMIF('Sezione Altri Enti Prev.li'!B$9:B$508,B335,'Sezione Altri Enti Prev.li'!Q$9:Q$508)),0)</f>
        <v>0</v>
      </c>
      <c r="W335" s="81"/>
      <c r="X335" s="292"/>
      <c r="Y335" s="314"/>
      <c r="Z335" s="315"/>
      <c r="AA335" s="316"/>
      <c r="AB335" s="317"/>
      <c r="AC335" s="7"/>
      <c r="AD335" s="348"/>
      <c r="AE335" s="7"/>
      <c r="AF335" s="17">
        <f ca="1">IF(B335="",0,IF(B335=B334,COUNTIF(B$9:B334,B335)+1,1))</f>
        <v>325</v>
      </c>
      <c r="AG335" s="17">
        <f t="shared" ca="1" si="20"/>
        <v>0</v>
      </c>
      <c r="AH335" s="364" t="str">
        <f t="shared" si="23"/>
        <v/>
      </c>
    </row>
    <row r="336" spans="1:34" ht="16.5" customHeight="1">
      <c r="A336" s="334" t="s">
        <v>612</v>
      </c>
      <c r="B336" s="65" t="str">
        <f t="shared" ca="1" si="22"/>
        <v>-1900</v>
      </c>
      <c r="C336" s="65" t="str">
        <f t="shared" ca="1" si="21"/>
        <v>-1900-326</v>
      </c>
      <c r="D336" s="340"/>
      <c r="E336" s="283"/>
      <c r="F336" s="7"/>
      <c r="G336" s="309"/>
      <c r="H336" s="310"/>
      <c r="I336" s="7"/>
      <c r="J336" s="297"/>
      <c r="K336" s="285"/>
      <c r="L336" s="301"/>
      <c r="M336" s="290"/>
      <c r="N336" s="291"/>
      <c r="O336" s="7"/>
      <c r="P336" s="307"/>
      <c r="Q336" s="308" t="str">
        <f ca="1">IF(M$1021=1,"",IF(P336="","",VLOOKUP(P336,Tabelle!$B$5:$F$7,5,FALSE)))</f>
        <v/>
      </c>
      <c r="R336" s="311" t="str">
        <f ca="1">IF(M$1021=1,"",IF(P336="","",VLOOKUP(P336,Tabelle!$B$5:$G$7,6,FALSE)))</f>
        <v/>
      </c>
      <c r="S336" s="7"/>
      <c r="T336" s="312"/>
      <c r="U336" s="7"/>
      <c r="V336" s="313">
        <f ca="1">IF(AND(D336&lt;&gt;"",B336&lt;&gt;B335),(SUMIF(B$9:B$1008,B336,M$9:M$1008)-SUMIF(B$9:B$1008,B336,N$9:N$1008))+(SUMIF('Sezione INPS'!B$9:B$1008,B336,'Sezione INPS'!N$9:N$1008)-SUMIF('Sezione INPS'!B$9:B$1008,B336,'Sezione INPS'!O$9:O$1008))+(SUMIF('Sezione REGIONI'!B$9:B$1008,B336,'Sezione REGIONI'!K$9:K$1008)-SUMIF('Sezione REGIONI'!B$9:B$1008,B336,'Sezione REGIONI'!L$9:L$1008))+(SUMIF('Sezione IMU e trib. locali'!B$9:B$1008,B336,'Sezione IMU e trib. locali'!M$9:M$1008)-SUMIF('Sezione IMU e trib. locali'!B$9:B$1008,B336,'Sezione IMU e trib. locali'!N$9:N$1008))+(SUMIF('Sezione INAIL'!B$9:B$508,B336,'Sezione INAIL'!L$9:L$508)-SUMIF('Sezione INAIL'!B$9:B$508,B336,'Sezione INAIL'!M$9:M$508))+(SUMIF('Sezione Altri Enti Prev.li'!B$9:B$508,B336,'Sezione Altri Enti Prev.li'!P$9:P$508)-SUMIF('Sezione Altri Enti Prev.li'!B$9:B$508,B336,'Sezione Altri Enti Prev.li'!Q$9:Q$508)),0)</f>
        <v>0</v>
      </c>
      <c r="W336" s="81"/>
      <c r="X336" s="292"/>
      <c r="Y336" s="314"/>
      <c r="Z336" s="315"/>
      <c r="AA336" s="316"/>
      <c r="AB336" s="317"/>
      <c r="AC336" s="7"/>
      <c r="AD336" s="348"/>
      <c r="AE336" s="7"/>
      <c r="AF336" s="17">
        <f ca="1">IF(B336="",0,IF(B336=B335,COUNTIF(B$9:B335,B336)+1,1))</f>
        <v>326</v>
      </c>
      <c r="AG336" s="17">
        <f t="shared" ca="1" si="20"/>
        <v>0</v>
      </c>
      <c r="AH336" s="364" t="str">
        <f t="shared" si="23"/>
        <v/>
      </c>
    </row>
    <row r="337" spans="1:34" ht="16.5" customHeight="1">
      <c r="A337" s="334" t="s">
        <v>613</v>
      </c>
      <c r="B337" s="65" t="str">
        <f t="shared" ca="1" si="22"/>
        <v>-1900</v>
      </c>
      <c r="C337" s="65" t="str">
        <f t="shared" ca="1" si="21"/>
        <v>-1900-327</v>
      </c>
      <c r="D337" s="340"/>
      <c r="E337" s="283"/>
      <c r="F337" s="7"/>
      <c r="G337" s="309"/>
      <c r="H337" s="310"/>
      <c r="I337" s="7"/>
      <c r="J337" s="297"/>
      <c r="K337" s="285"/>
      <c r="L337" s="301"/>
      <c r="M337" s="290"/>
      <c r="N337" s="291"/>
      <c r="O337" s="7"/>
      <c r="P337" s="307"/>
      <c r="Q337" s="308" t="str">
        <f ca="1">IF(M$1021=1,"",IF(P337="","",VLOOKUP(P337,Tabelle!$B$5:$F$7,5,FALSE)))</f>
        <v/>
      </c>
      <c r="R337" s="311" t="str">
        <f ca="1">IF(M$1021=1,"",IF(P337="","",VLOOKUP(P337,Tabelle!$B$5:$G$7,6,FALSE)))</f>
        <v/>
      </c>
      <c r="S337" s="7"/>
      <c r="T337" s="312"/>
      <c r="U337" s="7"/>
      <c r="V337" s="313">
        <f ca="1">IF(AND(D337&lt;&gt;"",B337&lt;&gt;B336),(SUMIF(B$9:B$1008,B337,M$9:M$1008)-SUMIF(B$9:B$1008,B337,N$9:N$1008))+(SUMIF('Sezione INPS'!B$9:B$1008,B337,'Sezione INPS'!N$9:N$1008)-SUMIF('Sezione INPS'!B$9:B$1008,B337,'Sezione INPS'!O$9:O$1008))+(SUMIF('Sezione REGIONI'!B$9:B$1008,B337,'Sezione REGIONI'!K$9:K$1008)-SUMIF('Sezione REGIONI'!B$9:B$1008,B337,'Sezione REGIONI'!L$9:L$1008))+(SUMIF('Sezione IMU e trib. locali'!B$9:B$1008,B337,'Sezione IMU e trib. locali'!M$9:M$1008)-SUMIF('Sezione IMU e trib. locali'!B$9:B$1008,B337,'Sezione IMU e trib. locali'!N$9:N$1008))+(SUMIF('Sezione INAIL'!B$9:B$508,B337,'Sezione INAIL'!L$9:L$508)-SUMIF('Sezione INAIL'!B$9:B$508,B337,'Sezione INAIL'!M$9:M$508))+(SUMIF('Sezione Altri Enti Prev.li'!B$9:B$508,B337,'Sezione Altri Enti Prev.li'!P$9:P$508)-SUMIF('Sezione Altri Enti Prev.li'!B$9:B$508,B337,'Sezione Altri Enti Prev.li'!Q$9:Q$508)),0)</f>
        <v>0</v>
      </c>
      <c r="W337" s="81"/>
      <c r="X337" s="292"/>
      <c r="Y337" s="314"/>
      <c r="Z337" s="315"/>
      <c r="AA337" s="316"/>
      <c r="AB337" s="317"/>
      <c r="AC337" s="7"/>
      <c r="AD337" s="348"/>
      <c r="AE337" s="7"/>
      <c r="AF337" s="17">
        <f ca="1">IF(B337="",0,IF(B337=B336,COUNTIF(B$9:B336,B337)+1,1))</f>
        <v>327</v>
      </c>
      <c r="AG337" s="17">
        <f t="shared" ca="1" si="20"/>
        <v>0</v>
      </c>
      <c r="AH337" s="364" t="str">
        <f t="shared" si="23"/>
        <v/>
      </c>
    </row>
    <row r="338" spans="1:34" ht="16.5" customHeight="1">
      <c r="A338" s="334" t="s">
        <v>614</v>
      </c>
      <c r="B338" s="65" t="str">
        <f t="shared" ca="1" si="22"/>
        <v>-1900</v>
      </c>
      <c r="C338" s="65" t="str">
        <f t="shared" ca="1" si="21"/>
        <v>-1900-328</v>
      </c>
      <c r="D338" s="340"/>
      <c r="E338" s="283"/>
      <c r="F338" s="7"/>
      <c r="G338" s="309"/>
      <c r="H338" s="310"/>
      <c r="I338" s="7"/>
      <c r="J338" s="297"/>
      <c r="K338" s="285"/>
      <c r="L338" s="301"/>
      <c r="M338" s="290"/>
      <c r="N338" s="291"/>
      <c r="O338" s="7"/>
      <c r="P338" s="307"/>
      <c r="Q338" s="308" t="str">
        <f ca="1">IF(M$1021=1,"",IF(P338="","",VLOOKUP(P338,Tabelle!$B$5:$F$7,5,FALSE)))</f>
        <v/>
      </c>
      <c r="R338" s="311" t="str">
        <f ca="1">IF(M$1021=1,"",IF(P338="","",VLOOKUP(P338,Tabelle!$B$5:$G$7,6,FALSE)))</f>
        <v/>
      </c>
      <c r="S338" s="7"/>
      <c r="T338" s="312"/>
      <c r="U338" s="7"/>
      <c r="V338" s="313">
        <f ca="1">IF(AND(D338&lt;&gt;"",B338&lt;&gt;B337),(SUMIF(B$9:B$1008,B338,M$9:M$1008)-SUMIF(B$9:B$1008,B338,N$9:N$1008))+(SUMIF('Sezione INPS'!B$9:B$1008,B338,'Sezione INPS'!N$9:N$1008)-SUMIF('Sezione INPS'!B$9:B$1008,B338,'Sezione INPS'!O$9:O$1008))+(SUMIF('Sezione REGIONI'!B$9:B$1008,B338,'Sezione REGIONI'!K$9:K$1008)-SUMIF('Sezione REGIONI'!B$9:B$1008,B338,'Sezione REGIONI'!L$9:L$1008))+(SUMIF('Sezione IMU e trib. locali'!B$9:B$1008,B338,'Sezione IMU e trib. locali'!M$9:M$1008)-SUMIF('Sezione IMU e trib. locali'!B$9:B$1008,B338,'Sezione IMU e trib. locali'!N$9:N$1008))+(SUMIF('Sezione INAIL'!B$9:B$508,B338,'Sezione INAIL'!L$9:L$508)-SUMIF('Sezione INAIL'!B$9:B$508,B338,'Sezione INAIL'!M$9:M$508))+(SUMIF('Sezione Altri Enti Prev.li'!B$9:B$508,B338,'Sezione Altri Enti Prev.li'!P$9:P$508)-SUMIF('Sezione Altri Enti Prev.li'!B$9:B$508,B338,'Sezione Altri Enti Prev.li'!Q$9:Q$508)),0)</f>
        <v>0</v>
      </c>
      <c r="W338" s="81"/>
      <c r="X338" s="292"/>
      <c r="Y338" s="314"/>
      <c r="Z338" s="315"/>
      <c r="AA338" s="316"/>
      <c r="AB338" s="317"/>
      <c r="AC338" s="7"/>
      <c r="AD338" s="348"/>
      <c r="AE338" s="7"/>
      <c r="AF338" s="17">
        <f ca="1">IF(B338="",0,IF(B338=B337,COUNTIF(B$9:B337,B338)+1,1))</f>
        <v>328</v>
      </c>
      <c r="AG338" s="17">
        <f t="shared" ca="1" si="20"/>
        <v>0</v>
      </c>
      <c r="AH338" s="364" t="str">
        <f t="shared" si="23"/>
        <v/>
      </c>
    </row>
    <row r="339" spans="1:34" ht="16.5" customHeight="1">
      <c r="A339" s="334" t="s">
        <v>615</v>
      </c>
      <c r="B339" s="65" t="str">
        <f t="shared" ca="1" si="22"/>
        <v>-1900</v>
      </c>
      <c r="C339" s="65" t="str">
        <f t="shared" ca="1" si="21"/>
        <v>-1900-329</v>
      </c>
      <c r="D339" s="340"/>
      <c r="E339" s="283"/>
      <c r="F339" s="7"/>
      <c r="G339" s="309"/>
      <c r="H339" s="310"/>
      <c r="I339" s="7"/>
      <c r="J339" s="297"/>
      <c r="K339" s="285"/>
      <c r="L339" s="301"/>
      <c r="M339" s="290"/>
      <c r="N339" s="291"/>
      <c r="O339" s="7"/>
      <c r="P339" s="307"/>
      <c r="Q339" s="308" t="str">
        <f ca="1">IF(M$1021=1,"",IF(P339="","",VLOOKUP(P339,Tabelle!$B$5:$F$7,5,FALSE)))</f>
        <v/>
      </c>
      <c r="R339" s="311" t="str">
        <f ca="1">IF(M$1021=1,"",IF(P339="","",VLOOKUP(P339,Tabelle!$B$5:$G$7,6,FALSE)))</f>
        <v/>
      </c>
      <c r="S339" s="7"/>
      <c r="T339" s="312"/>
      <c r="U339" s="7"/>
      <c r="V339" s="313">
        <f ca="1">IF(AND(D339&lt;&gt;"",B339&lt;&gt;B338),(SUMIF(B$9:B$1008,B339,M$9:M$1008)-SUMIF(B$9:B$1008,B339,N$9:N$1008))+(SUMIF('Sezione INPS'!B$9:B$1008,B339,'Sezione INPS'!N$9:N$1008)-SUMIF('Sezione INPS'!B$9:B$1008,B339,'Sezione INPS'!O$9:O$1008))+(SUMIF('Sezione REGIONI'!B$9:B$1008,B339,'Sezione REGIONI'!K$9:K$1008)-SUMIF('Sezione REGIONI'!B$9:B$1008,B339,'Sezione REGIONI'!L$9:L$1008))+(SUMIF('Sezione IMU e trib. locali'!B$9:B$1008,B339,'Sezione IMU e trib. locali'!M$9:M$1008)-SUMIF('Sezione IMU e trib. locali'!B$9:B$1008,B339,'Sezione IMU e trib. locali'!N$9:N$1008))+(SUMIF('Sezione INAIL'!B$9:B$508,B339,'Sezione INAIL'!L$9:L$508)-SUMIF('Sezione INAIL'!B$9:B$508,B339,'Sezione INAIL'!M$9:M$508))+(SUMIF('Sezione Altri Enti Prev.li'!B$9:B$508,B339,'Sezione Altri Enti Prev.li'!P$9:P$508)-SUMIF('Sezione Altri Enti Prev.li'!B$9:B$508,B339,'Sezione Altri Enti Prev.li'!Q$9:Q$508)),0)</f>
        <v>0</v>
      </c>
      <c r="W339" s="81"/>
      <c r="X339" s="292"/>
      <c r="Y339" s="314"/>
      <c r="Z339" s="315"/>
      <c r="AA339" s="316"/>
      <c r="AB339" s="317"/>
      <c r="AC339" s="7"/>
      <c r="AD339" s="348"/>
      <c r="AE339" s="7"/>
      <c r="AF339" s="17">
        <f ca="1">IF(B339="",0,IF(B339=B338,COUNTIF(B$9:B338,B339)+1,1))</f>
        <v>329</v>
      </c>
      <c r="AG339" s="17">
        <f t="shared" ca="1" si="20"/>
        <v>0</v>
      </c>
      <c r="AH339" s="364" t="str">
        <f t="shared" si="23"/>
        <v/>
      </c>
    </row>
    <row r="340" spans="1:34" ht="16.5" customHeight="1">
      <c r="A340" s="334" t="s">
        <v>616</v>
      </c>
      <c r="B340" s="65" t="str">
        <f t="shared" ca="1" si="22"/>
        <v>-1900</v>
      </c>
      <c r="C340" s="65" t="str">
        <f t="shared" ca="1" si="21"/>
        <v>-1900-330</v>
      </c>
      <c r="D340" s="340"/>
      <c r="E340" s="283"/>
      <c r="F340" s="7"/>
      <c r="G340" s="309"/>
      <c r="H340" s="310"/>
      <c r="I340" s="7"/>
      <c r="J340" s="297"/>
      <c r="K340" s="285"/>
      <c r="L340" s="301"/>
      <c r="M340" s="290"/>
      <c r="N340" s="291"/>
      <c r="O340" s="7"/>
      <c r="P340" s="307"/>
      <c r="Q340" s="308" t="str">
        <f ca="1">IF(M$1021=1,"",IF(P340="","",VLOOKUP(P340,Tabelle!$B$5:$F$7,5,FALSE)))</f>
        <v/>
      </c>
      <c r="R340" s="311" t="str">
        <f ca="1">IF(M$1021=1,"",IF(P340="","",VLOOKUP(P340,Tabelle!$B$5:$G$7,6,FALSE)))</f>
        <v/>
      </c>
      <c r="S340" s="7"/>
      <c r="T340" s="312"/>
      <c r="U340" s="7"/>
      <c r="V340" s="313">
        <f ca="1">IF(AND(D340&lt;&gt;"",B340&lt;&gt;B339),(SUMIF(B$9:B$1008,B340,M$9:M$1008)-SUMIF(B$9:B$1008,B340,N$9:N$1008))+(SUMIF('Sezione INPS'!B$9:B$1008,B340,'Sezione INPS'!N$9:N$1008)-SUMIF('Sezione INPS'!B$9:B$1008,B340,'Sezione INPS'!O$9:O$1008))+(SUMIF('Sezione REGIONI'!B$9:B$1008,B340,'Sezione REGIONI'!K$9:K$1008)-SUMIF('Sezione REGIONI'!B$9:B$1008,B340,'Sezione REGIONI'!L$9:L$1008))+(SUMIF('Sezione IMU e trib. locali'!B$9:B$1008,B340,'Sezione IMU e trib. locali'!M$9:M$1008)-SUMIF('Sezione IMU e trib. locali'!B$9:B$1008,B340,'Sezione IMU e trib. locali'!N$9:N$1008))+(SUMIF('Sezione INAIL'!B$9:B$508,B340,'Sezione INAIL'!L$9:L$508)-SUMIF('Sezione INAIL'!B$9:B$508,B340,'Sezione INAIL'!M$9:M$508))+(SUMIF('Sezione Altri Enti Prev.li'!B$9:B$508,B340,'Sezione Altri Enti Prev.li'!P$9:P$508)-SUMIF('Sezione Altri Enti Prev.li'!B$9:B$508,B340,'Sezione Altri Enti Prev.li'!Q$9:Q$508)),0)</f>
        <v>0</v>
      </c>
      <c r="W340" s="81"/>
      <c r="X340" s="292"/>
      <c r="Y340" s="314"/>
      <c r="Z340" s="315"/>
      <c r="AA340" s="316"/>
      <c r="AB340" s="317"/>
      <c r="AC340" s="7"/>
      <c r="AD340" s="348"/>
      <c r="AE340" s="7"/>
      <c r="AF340" s="17">
        <f ca="1">IF(B340="",0,IF(B340=B339,COUNTIF(B$9:B339,B340)+1,1))</f>
        <v>330</v>
      </c>
      <c r="AG340" s="17">
        <f t="shared" ca="1" si="20"/>
        <v>0</v>
      </c>
      <c r="AH340" s="364" t="str">
        <f t="shared" si="23"/>
        <v/>
      </c>
    </row>
    <row r="341" spans="1:34" ht="16.5" customHeight="1">
      <c r="A341" s="334" t="s">
        <v>617</v>
      </c>
      <c r="B341" s="65" t="str">
        <f t="shared" ca="1" si="22"/>
        <v>-1900</v>
      </c>
      <c r="C341" s="65" t="str">
        <f t="shared" ca="1" si="21"/>
        <v>-1900-331</v>
      </c>
      <c r="D341" s="340"/>
      <c r="E341" s="283"/>
      <c r="F341" s="7"/>
      <c r="G341" s="309"/>
      <c r="H341" s="310"/>
      <c r="I341" s="7"/>
      <c r="J341" s="297"/>
      <c r="K341" s="285"/>
      <c r="L341" s="301"/>
      <c r="M341" s="290"/>
      <c r="N341" s="291"/>
      <c r="O341" s="7"/>
      <c r="P341" s="307"/>
      <c r="Q341" s="308" t="str">
        <f ca="1">IF(M$1021=1,"",IF(P341="","",VLOOKUP(P341,Tabelle!$B$5:$F$7,5,FALSE)))</f>
        <v/>
      </c>
      <c r="R341" s="311" t="str">
        <f ca="1">IF(M$1021=1,"",IF(P341="","",VLOOKUP(P341,Tabelle!$B$5:$G$7,6,FALSE)))</f>
        <v/>
      </c>
      <c r="S341" s="7"/>
      <c r="T341" s="312"/>
      <c r="U341" s="7"/>
      <c r="V341" s="313">
        <f ca="1">IF(AND(D341&lt;&gt;"",B341&lt;&gt;B340),(SUMIF(B$9:B$1008,B341,M$9:M$1008)-SUMIF(B$9:B$1008,B341,N$9:N$1008))+(SUMIF('Sezione INPS'!B$9:B$1008,B341,'Sezione INPS'!N$9:N$1008)-SUMIF('Sezione INPS'!B$9:B$1008,B341,'Sezione INPS'!O$9:O$1008))+(SUMIF('Sezione REGIONI'!B$9:B$1008,B341,'Sezione REGIONI'!K$9:K$1008)-SUMIF('Sezione REGIONI'!B$9:B$1008,B341,'Sezione REGIONI'!L$9:L$1008))+(SUMIF('Sezione IMU e trib. locali'!B$9:B$1008,B341,'Sezione IMU e trib. locali'!M$9:M$1008)-SUMIF('Sezione IMU e trib. locali'!B$9:B$1008,B341,'Sezione IMU e trib. locali'!N$9:N$1008))+(SUMIF('Sezione INAIL'!B$9:B$508,B341,'Sezione INAIL'!L$9:L$508)-SUMIF('Sezione INAIL'!B$9:B$508,B341,'Sezione INAIL'!M$9:M$508))+(SUMIF('Sezione Altri Enti Prev.li'!B$9:B$508,B341,'Sezione Altri Enti Prev.li'!P$9:P$508)-SUMIF('Sezione Altri Enti Prev.li'!B$9:B$508,B341,'Sezione Altri Enti Prev.li'!Q$9:Q$508)),0)</f>
        <v>0</v>
      </c>
      <c r="W341" s="81"/>
      <c r="X341" s="292"/>
      <c r="Y341" s="314"/>
      <c r="Z341" s="315"/>
      <c r="AA341" s="316"/>
      <c r="AB341" s="317"/>
      <c r="AC341" s="7"/>
      <c r="AD341" s="348"/>
      <c r="AE341" s="7"/>
      <c r="AF341" s="17">
        <f ca="1">IF(B341="",0,IF(B341=B340,COUNTIF(B$9:B340,B341)+1,1))</f>
        <v>331</v>
      </c>
      <c r="AG341" s="17">
        <f t="shared" ca="1" si="20"/>
        <v>0</v>
      </c>
      <c r="AH341" s="364" t="str">
        <f t="shared" si="23"/>
        <v/>
      </c>
    </row>
    <row r="342" spans="1:34" ht="16.5" customHeight="1">
      <c r="A342" s="334" t="s">
        <v>618</v>
      </c>
      <c r="B342" s="65" t="str">
        <f t="shared" ca="1" si="22"/>
        <v>-1900</v>
      </c>
      <c r="C342" s="65" t="str">
        <f t="shared" ca="1" si="21"/>
        <v>-1900-332</v>
      </c>
      <c r="D342" s="340"/>
      <c r="E342" s="283"/>
      <c r="F342" s="7"/>
      <c r="G342" s="309"/>
      <c r="H342" s="310"/>
      <c r="I342" s="7"/>
      <c r="J342" s="297"/>
      <c r="K342" s="285"/>
      <c r="L342" s="301"/>
      <c r="M342" s="290"/>
      <c r="N342" s="291"/>
      <c r="O342" s="7"/>
      <c r="P342" s="307"/>
      <c r="Q342" s="308" t="str">
        <f ca="1">IF(M$1021=1,"",IF(P342="","",VLOOKUP(P342,Tabelle!$B$5:$F$7,5,FALSE)))</f>
        <v/>
      </c>
      <c r="R342" s="311" t="str">
        <f ca="1">IF(M$1021=1,"",IF(P342="","",VLOOKUP(P342,Tabelle!$B$5:$G$7,6,FALSE)))</f>
        <v/>
      </c>
      <c r="S342" s="7"/>
      <c r="T342" s="312"/>
      <c r="U342" s="7"/>
      <c r="V342" s="313">
        <f ca="1">IF(AND(D342&lt;&gt;"",B342&lt;&gt;B341),(SUMIF(B$9:B$1008,B342,M$9:M$1008)-SUMIF(B$9:B$1008,B342,N$9:N$1008))+(SUMIF('Sezione INPS'!B$9:B$1008,B342,'Sezione INPS'!N$9:N$1008)-SUMIF('Sezione INPS'!B$9:B$1008,B342,'Sezione INPS'!O$9:O$1008))+(SUMIF('Sezione REGIONI'!B$9:B$1008,B342,'Sezione REGIONI'!K$9:K$1008)-SUMIF('Sezione REGIONI'!B$9:B$1008,B342,'Sezione REGIONI'!L$9:L$1008))+(SUMIF('Sezione IMU e trib. locali'!B$9:B$1008,B342,'Sezione IMU e trib. locali'!M$9:M$1008)-SUMIF('Sezione IMU e trib. locali'!B$9:B$1008,B342,'Sezione IMU e trib. locali'!N$9:N$1008))+(SUMIF('Sezione INAIL'!B$9:B$508,B342,'Sezione INAIL'!L$9:L$508)-SUMIF('Sezione INAIL'!B$9:B$508,B342,'Sezione INAIL'!M$9:M$508))+(SUMIF('Sezione Altri Enti Prev.li'!B$9:B$508,B342,'Sezione Altri Enti Prev.li'!P$9:P$508)-SUMIF('Sezione Altri Enti Prev.li'!B$9:B$508,B342,'Sezione Altri Enti Prev.li'!Q$9:Q$508)),0)</f>
        <v>0</v>
      </c>
      <c r="W342" s="81"/>
      <c r="X342" s="292"/>
      <c r="Y342" s="314"/>
      <c r="Z342" s="315"/>
      <c r="AA342" s="316"/>
      <c r="AB342" s="317"/>
      <c r="AC342" s="7"/>
      <c r="AD342" s="348"/>
      <c r="AE342" s="7"/>
      <c r="AF342" s="17">
        <f ca="1">IF(B342="",0,IF(B342=B341,COUNTIF(B$9:B341,B342)+1,1))</f>
        <v>332</v>
      </c>
      <c r="AG342" s="17">
        <f t="shared" ca="1" si="20"/>
        <v>0</v>
      </c>
      <c r="AH342" s="364" t="str">
        <f t="shared" si="23"/>
        <v/>
      </c>
    </row>
    <row r="343" spans="1:34" ht="16.5" customHeight="1">
      <c r="A343" s="334" t="s">
        <v>619</v>
      </c>
      <c r="B343" s="65" t="str">
        <f t="shared" ca="1" si="22"/>
        <v>-1900</v>
      </c>
      <c r="C343" s="65" t="str">
        <f t="shared" ca="1" si="21"/>
        <v>-1900-333</v>
      </c>
      <c r="D343" s="340"/>
      <c r="E343" s="283"/>
      <c r="F343" s="7"/>
      <c r="G343" s="309"/>
      <c r="H343" s="310"/>
      <c r="I343" s="7"/>
      <c r="J343" s="297"/>
      <c r="K343" s="285"/>
      <c r="L343" s="301"/>
      <c r="M343" s="290"/>
      <c r="N343" s="291"/>
      <c r="O343" s="7"/>
      <c r="P343" s="307"/>
      <c r="Q343" s="308" t="str">
        <f ca="1">IF(M$1021=1,"",IF(P343="","",VLOOKUP(P343,Tabelle!$B$5:$F$7,5,FALSE)))</f>
        <v/>
      </c>
      <c r="R343" s="311" t="str">
        <f ca="1">IF(M$1021=1,"",IF(P343="","",VLOOKUP(P343,Tabelle!$B$5:$G$7,6,FALSE)))</f>
        <v/>
      </c>
      <c r="S343" s="7"/>
      <c r="T343" s="312"/>
      <c r="U343" s="7"/>
      <c r="V343" s="313">
        <f ca="1">IF(AND(D343&lt;&gt;"",B343&lt;&gt;B342),(SUMIF(B$9:B$1008,B343,M$9:M$1008)-SUMIF(B$9:B$1008,B343,N$9:N$1008))+(SUMIF('Sezione INPS'!B$9:B$1008,B343,'Sezione INPS'!N$9:N$1008)-SUMIF('Sezione INPS'!B$9:B$1008,B343,'Sezione INPS'!O$9:O$1008))+(SUMIF('Sezione REGIONI'!B$9:B$1008,B343,'Sezione REGIONI'!K$9:K$1008)-SUMIF('Sezione REGIONI'!B$9:B$1008,B343,'Sezione REGIONI'!L$9:L$1008))+(SUMIF('Sezione IMU e trib. locali'!B$9:B$1008,B343,'Sezione IMU e trib. locali'!M$9:M$1008)-SUMIF('Sezione IMU e trib. locali'!B$9:B$1008,B343,'Sezione IMU e trib. locali'!N$9:N$1008))+(SUMIF('Sezione INAIL'!B$9:B$508,B343,'Sezione INAIL'!L$9:L$508)-SUMIF('Sezione INAIL'!B$9:B$508,B343,'Sezione INAIL'!M$9:M$508))+(SUMIF('Sezione Altri Enti Prev.li'!B$9:B$508,B343,'Sezione Altri Enti Prev.li'!P$9:P$508)-SUMIF('Sezione Altri Enti Prev.li'!B$9:B$508,B343,'Sezione Altri Enti Prev.li'!Q$9:Q$508)),0)</f>
        <v>0</v>
      </c>
      <c r="W343" s="81"/>
      <c r="X343" s="292"/>
      <c r="Y343" s="314"/>
      <c r="Z343" s="315"/>
      <c r="AA343" s="316"/>
      <c r="AB343" s="317"/>
      <c r="AC343" s="7"/>
      <c r="AD343" s="348"/>
      <c r="AE343" s="7"/>
      <c r="AF343" s="17">
        <f ca="1">IF(B343="",0,IF(B343=B342,COUNTIF(B$9:B342,B343)+1,1))</f>
        <v>333</v>
      </c>
      <c r="AG343" s="17">
        <f t="shared" ca="1" si="20"/>
        <v>0</v>
      </c>
      <c r="AH343" s="364" t="str">
        <f t="shared" si="23"/>
        <v/>
      </c>
    </row>
    <row r="344" spans="1:34" ht="16.5" customHeight="1">
      <c r="A344" s="334" t="s">
        <v>620</v>
      </c>
      <c r="B344" s="65" t="str">
        <f t="shared" ca="1" si="22"/>
        <v>-1900</v>
      </c>
      <c r="C344" s="65" t="str">
        <f t="shared" ca="1" si="21"/>
        <v>-1900-334</v>
      </c>
      <c r="D344" s="340"/>
      <c r="E344" s="283"/>
      <c r="F344" s="7"/>
      <c r="G344" s="309"/>
      <c r="H344" s="310"/>
      <c r="I344" s="7"/>
      <c r="J344" s="297"/>
      <c r="K344" s="285"/>
      <c r="L344" s="301"/>
      <c r="M344" s="290"/>
      <c r="N344" s="291"/>
      <c r="O344" s="7"/>
      <c r="P344" s="307"/>
      <c r="Q344" s="308" t="str">
        <f ca="1">IF(M$1021=1,"",IF(P344="","",VLOOKUP(P344,Tabelle!$B$5:$F$7,5,FALSE)))</f>
        <v/>
      </c>
      <c r="R344" s="311" t="str">
        <f ca="1">IF(M$1021=1,"",IF(P344="","",VLOOKUP(P344,Tabelle!$B$5:$G$7,6,FALSE)))</f>
        <v/>
      </c>
      <c r="S344" s="7"/>
      <c r="T344" s="312"/>
      <c r="U344" s="7"/>
      <c r="V344" s="313">
        <f ca="1">IF(AND(D344&lt;&gt;"",B344&lt;&gt;B343),(SUMIF(B$9:B$1008,B344,M$9:M$1008)-SUMIF(B$9:B$1008,B344,N$9:N$1008))+(SUMIF('Sezione INPS'!B$9:B$1008,B344,'Sezione INPS'!N$9:N$1008)-SUMIF('Sezione INPS'!B$9:B$1008,B344,'Sezione INPS'!O$9:O$1008))+(SUMIF('Sezione REGIONI'!B$9:B$1008,B344,'Sezione REGIONI'!K$9:K$1008)-SUMIF('Sezione REGIONI'!B$9:B$1008,B344,'Sezione REGIONI'!L$9:L$1008))+(SUMIF('Sezione IMU e trib. locali'!B$9:B$1008,B344,'Sezione IMU e trib. locali'!M$9:M$1008)-SUMIF('Sezione IMU e trib. locali'!B$9:B$1008,B344,'Sezione IMU e trib. locali'!N$9:N$1008))+(SUMIF('Sezione INAIL'!B$9:B$508,B344,'Sezione INAIL'!L$9:L$508)-SUMIF('Sezione INAIL'!B$9:B$508,B344,'Sezione INAIL'!M$9:M$508))+(SUMIF('Sezione Altri Enti Prev.li'!B$9:B$508,B344,'Sezione Altri Enti Prev.li'!P$9:P$508)-SUMIF('Sezione Altri Enti Prev.li'!B$9:B$508,B344,'Sezione Altri Enti Prev.li'!Q$9:Q$508)),0)</f>
        <v>0</v>
      </c>
      <c r="W344" s="81"/>
      <c r="X344" s="292"/>
      <c r="Y344" s="314"/>
      <c r="Z344" s="315"/>
      <c r="AA344" s="316"/>
      <c r="AB344" s="317"/>
      <c r="AC344" s="7"/>
      <c r="AD344" s="348"/>
      <c r="AE344" s="7"/>
      <c r="AF344" s="17">
        <f ca="1">IF(B344="",0,IF(B344=B343,COUNTIF(B$9:B343,B344)+1,1))</f>
        <v>334</v>
      </c>
      <c r="AG344" s="17">
        <f t="shared" ca="1" si="20"/>
        <v>0</v>
      </c>
      <c r="AH344" s="364" t="str">
        <f t="shared" si="23"/>
        <v/>
      </c>
    </row>
    <row r="345" spans="1:34" ht="16.5" customHeight="1">
      <c r="A345" s="334" t="s">
        <v>621</v>
      </c>
      <c r="B345" s="65" t="str">
        <f t="shared" ca="1" si="22"/>
        <v>-1900</v>
      </c>
      <c r="C345" s="65" t="str">
        <f t="shared" ca="1" si="21"/>
        <v>-1900-335</v>
      </c>
      <c r="D345" s="340"/>
      <c r="E345" s="283"/>
      <c r="F345" s="7"/>
      <c r="G345" s="309"/>
      <c r="H345" s="310"/>
      <c r="I345" s="7"/>
      <c r="J345" s="297"/>
      <c r="K345" s="285"/>
      <c r="L345" s="301"/>
      <c r="M345" s="290"/>
      <c r="N345" s="291"/>
      <c r="O345" s="7"/>
      <c r="P345" s="307"/>
      <c r="Q345" s="308" t="str">
        <f ca="1">IF(M$1021=1,"",IF(P345="","",VLOOKUP(P345,Tabelle!$B$5:$F$7,5,FALSE)))</f>
        <v/>
      </c>
      <c r="R345" s="311" t="str">
        <f ca="1">IF(M$1021=1,"",IF(P345="","",VLOOKUP(P345,Tabelle!$B$5:$G$7,6,FALSE)))</f>
        <v/>
      </c>
      <c r="S345" s="7"/>
      <c r="T345" s="312"/>
      <c r="U345" s="7"/>
      <c r="V345" s="313">
        <f ca="1">IF(AND(D345&lt;&gt;"",B345&lt;&gt;B344),(SUMIF(B$9:B$1008,B345,M$9:M$1008)-SUMIF(B$9:B$1008,B345,N$9:N$1008))+(SUMIF('Sezione INPS'!B$9:B$1008,B345,'Sezione INPS'!N$9:N$1008)-SUMIF('Sezione INPS'!B$9:B$1008,B345,'Sezione INPS'!O$9:O$1008))+(SUMIF('Sezione REGIONI'!B$9:B$1008,B345,'Sezione REGIONI'!K$9:K$1008)-SUMIF('Sezione REGIONI'!B$9:B$1008,B345,'Sezione REGIONI'!L$9:L$1008))+(SUMIF('Sezione IMU e trib. locali'!B$9:B$1008,B345,'Sezione IMU e trib. locali'!M$9:M$1008)-SUMIF('Sezione IMU e trib. locali'!B$9:B$1008,B345,'Sezione IMU e trib. locali'!N$9:N$1008))+(SUMIF('Sezione INAIL'!B$9:B$508,B345,'Sezione INAIL'!L$9:L$508)-SUMIF('Sezione INAIL'!B$9:B$508,B345,'Sezione INAIL'!M$9:M$508))+(SUMIF('Sezione Altri Enti Prev.li'!B$9:B$508,B345,'Sezione Altri Enti Prev.li'!P$9:P$508)-SUMIF('Sezione Altri Enti Prev.li'!B$9:B$508,B345,'Sezione Altri Enti Prev.li'!Q$9:Q$508)),0)</f>
        <v>0</v>
      </c>
      <c r="W345" s="81"/>
      <c r="X345" s="292"/>
      <c r="Y345" s="314"/>
      <c r="Z345" s="315"/>
      <c r="AA345" s="316"/>
      <c r="AB345" s="317"/>
      <c r="AC345" s="7"/>
      <c r="AD345" s="348"/>
      <c r="AE345" s="7"/>
      <c r="AF345" s="17">
        <f ca="1">IF(B345="",0,IF(B345=B344,COUNTIF(B$9:B344,B345)+1,1))</f>
        <v>335</v>
      </c>
      <c r="AG345" s="17">
        <f t="shared" ca="1" si="20"/>
        <v>0</v>
      </c>
      <c r="AH345" s="364" t="str">
        <f t="shared" si="23"/>
        <v/>
      </c>
    </row>
    <row r="346" spans="1:34" ht="16.5" customHeight="1">
      <c r="A346" s="334" t="s">
        <v>622</v>
      </c>
      <c r="B346" s="65" t="str">
        <f t="shared" ca="1" si="22"/>
        <v>-1900</v>
      </c>
      <c r="C346" s="65" t="str">
        <f t="shared" ca="1" si="21"/>
        <v>-1900-336</v>
      </c>
      <c r="D346" s="340"/>
      <c r="E346" s="283"/>
      <c r="F346" s="7"/>
      <c r="G346" s="309"/>
      <c r="H346" s="310"/>
      <c r="I346" s="7"/>
      <c r="J346" s="297"/>
      <c r="K346" s="285"/>
      <c r="L346" s="301"/>
      <c r="M346" s="290"/>
      <c r="N346" s="291"/>
      <c r="O346" s="7"/>
      <c r="P346" s="307"/>
      <c r="Q346" s="308" t="str">
        <f ca="1">IF(M$1021=1,"",IF(P346="","",VLOOKUP(P346,Tabelle!$B$5:$F$7,5,FALSE)))</f>
        <v/>
      </c>
      <c r="R346" s="311" t="str">
        <f ca="1">IF(M$1021=1,"",IF(P346="","",VLOOKUP(P346,Tabelle!$B$5:$G$7,6,FALSE)))</f>
        <v/>
      </c>
      <c r="S346" s="7"/>
      <c r="T346" s="312"/>
      <c r="U346" s="7"/>
      <c r="V346" s="313">
        <f ca="1">IF(AND(D346&lt;&gt;"",B346&lt;&gt;B345),(SUMIF(B$9:B$1008,B346,M$9:M$1008)-SUMIF(B$9:B$1008,B346,N$9:N$1008))+(SUMIF('Sezione INPS'!B$9:B$1008,B346,'Sezione INPS'!N$9:N$1008)-SUMIF('Sezione INPS'!B$9:B$1008,B346,'Sezione INPS'!O$9:O$1008))+(SUMIF('Sezione REGIONI'!B$9:B$1008,B346,'Sezione REGIONI'!K$9:K$1008)-SUMIF('Sezione REGIONI'!B$9:B$1008,B346,'Sezione REGIONI'!L$9:L$1008))+(SUMIF('Sezione IMU e trib. locali'!B$9:B$1008,B346,'Sezione IMU e trib. locali'!M$9:M$1008)-SUMIF('Sezione IMU e trib. locali'!B$9:B$1008,B346,'Sezione IMU e trib. locali'!N$9:N$1008))+(SUMIF('Sezione INAIL'!B$9:B$508,B346,'Sezione INAIL'!L$9:L$508)-SUMIF('Sezione INAIL'!B$9:B$508,B346,'Sezione INAIL'!M$9:M$508))+(SUMIF('Sezione Altri Enti Prev.li'!B$9:B$508,B346,'Sezione Altri Enti Prev.li'!P$9:P$508)-SUMIF('Sezione Altri Enti Prev.li'!B$9:B$508,B346,'Sezione Altri Enti Prev.li'!Q$9:Q$508)),0)</f>
        <v>0</v>
      </c>
      <c r="W346" s="81"/>
      <c r="X346" s="292"/>
      <c r="Y346" s="314"/>
      <c r="Z346" s="315"/>
      <c r="AA346" s="316"/>
      <c r="AB346" s="317"/>
      <c r="AC346" s="7"/>
      <c r="AD346" s="348"/>
      <c r="AE346" s="7"/>
      <c r="AF346" s="17">
        <f ca="1">IF(B346="",0,IF(B346=B345,COUNTIF(B$9:B345,B346)+1,1))</f>
        <v>336</v>
      </c>
      <c r="AG346" s="17">
        <f t="shared" ca="1" si="20"/>
        <v>0</v>
      </c>
      <c r="AH346" s="364" t="str">
        <f t="shared" si="23"/>
        <v/>
      </c>
    </row>
    <row r="347" spans="1:34" ht="16.5" customHeight="1">
      <c r="A347" s="334" t="s">
        <v>623</v>
      </c>
      <c r="B347" s="65" t="str">
        <f t="shared" ca="1" si="22"/>
        <v>-1900</v>
      </c>
      <c r="C347" s="65" t="str">
        <f t="shared" ca="1" si="21"/>
        <v>-1900-337</v>
      </c>
      <c r="D347" s="340"/>
      <c r="E347" s="283"/>
      <c r="F347" s="7"/>
      <c r="G347" s="309"/>
      <c r="H347" s="310"/>
      <c r="I347" s="7"/>
      <c r="J347" s="297"/>
      <c r="K347" s="285"/>
      <c r="L347" s="301"/>
      <c r="M347" s="290"/>
      <c r="N347" s="291"/>
      <c r="O347" s="7"/>
      <c r="P347" s="307"/>
      <c r="Q347" s="308" t="str">
        <f ca="1">IF(M$1021=1,"",IF(P347="","",VLOOKUP(P347,Tabelle!$B$5:$F$7,5,FALSE)))</f>
        <v/>
      </c>
      <c r="R347" s="311" t="str">
        <f ca="1">IF(M$1021=1,"",IF(P347="","",VLOOKUP(P347,Tabelle!$B$5:$G$7,6,FALSE)))</f>
        <v/>
      </c>
      <c r="S347" s="7"/>
      <c r="T347" s="312"/>
      <c r="U347" s="7"/>
      <c r="V347" s="313">
        <f ca="1">IF(AND(D347&lt;&gt;"",B347&lt;&gt;B346),(SUMIF(B$9:B$1008,B347,M$9:M$1008)-SUMIF(B$9:B$1008,B347,N$9:N$1008))+(SUMIF('Sezione INPS'!B$9:B$1008,B347,'Sezione INPS'!N$9:N$1008)-SUMIF('Sezione INPS'!B$9:B$1008,B347,'Sezione INPS'!O$9:O$1008))+(SUMIF('Sezione REGIONI'!B$9:B$1008,B347,'Sezione REGIONI'!K$9:K$1008)-SUMIF('Sezione REGIONI'!B$9:B$1008,B347,'Sezione REGIONI'!L$9:L$1008))+(SUMIF('Sezione IMU e trib. locali'!B$9:B$1008,B347,'Sezione IMU e trib. locali'!M$9:M$1008)-SUMIF('Sezione IMU e trib. locali'!B$9:B$1008,B347,'Sezione IMU e trib. locali'!N$9:N$1008))+(SUMIF('Sezione INAIL'!B$9:B$508,B347,'Sezione INAIL'!L$9:L$508)-SUMIF('Sezione INAIL'!B$9:B$508,B347,'Sezione INAIL'!M$9:M$508))+(SUMIF('Sezione Altri Enti Prev.li'!B$9:B$508,B347,'Sezione Altri Enti Prev.li'!P$9:P$508)-SUMIF('Sezione Altri Enti Prev.li'!B$9:B$508,B347,'Sezione Altri Enti Prev.li'!Q$9:Q$508)),0)</f>
        <v>0</v>
      </c>
      <c r="W347" s="81"/>
      <c r="X347" s="292"/>
      <c r="Y347" s="314"/>
      <c r="Z347" s="315"/>
      <c r="AA347" s="316"/>
      <c r="AB347" s="317"/>
      <c r="AC347" s="7"/>
      <c r="AD347" s="348"/>
      <c r="AE347" s="7"/>
      <c r="AF347" s="17">
        <f ca="1">IF(B347="",0,IF(B347=B346,COUNTIF(B$9:B346,B347)+1,1))</f>
        <v>337</v>
      </c>
      <c r="AG347" s="17">
        <f t="shared" ca="1" si="20"/>
        <v>0</v>
      </c>
      <c r="AH347" s="364" t="str">
        <f t="shared" si="23"/>
        <v/>
      </c>
    </row>
    <row r="348" spans="1:34" ht="16.5" customHeight="1">
      <c r="A348" s="334" t="s">
        <v>624</v>
      </c>
      <c r="B348" s="65" t="str">
        <f t="shared" ca="1" si="22"/>
        <v>-1900</v>
      </c>
      <c r="C348" s="65" t="str">
        <f t="shared" ca="1" si="21"/>
        <v>-1900-338</v>
      </c>
      <c r="D348" s="340"/>
      <c r="E348" s="283"/>
      <c r="F348" s="7"/>
      <c r="G348" s="309"/>
      <c r="H348" s="310"/>
      <c r="I348" s="7"/>
      <c r="J348" s="297"/>
      <c r="K348" s="285"/>
      <c r="L348" s="301"/>
      <c r="M348" s="290"/>
      <c r="N348" s="291"/>
      <c r="O348" s="7"/>
      <c r="P348" s="307"/>
      <c r="Q348" s="308" t="str">
        <f ca="1">IF(M$1021=1,"",IF(P348="","",VLOOKUP(P348,Tabelle!$B$5:$F$7,5,FALSE)))</f>
        <v/>
      </c>
      <c r="R348" s="311" t="str">
        <f ca="1">IF(M$1021=1,"",IF(P348="","",VLOOKUP(P348,Tabelle!$B$5:$G$7,6,FALSE)))</f>
        <v/>
      </c>
      <c r="S348" s="7"/>
      <c r="T348" s="312"/>
      <c r="U348" s="7"/>
      <c r="V348" s="313">
        <f ca="1">IF(AND(D348&lt;&gt;"",B348&lt;&gt;B347),(SUMIF(B$9:B$1008,B348,M$9:M$1008)-SUMIF(B$9:B$1008,B348,N$9:N$1008))+(SUMIF('Sezione INPS'!B$9:B$1008,B348,'Sezione INPS'!N$9:N$1008)-SUMIF('Sezione INPS'!B$9:B$1008,B348,'Sezione INPS'!O$9:O$1008))+(SUMIF('Sezione REGIONI'!B$9:B$1008,B348,'Sezione REGIONI'!K$9:K$1008)-SUMIF('Sezione REGIONI'!B$9:B$1008,B348,'Sezione REGIONI'!L$9:L$1008))+(SUMIF('Sezione IMU e trib. locali'!B$9:B$1008,B348,'Sezione IMU e trib. locali'!M$9:M$1008)-SUMIF('Sezione IMU e trib. locali'!B$9:B$1008,B348,'Sezione IMU e trib. locali'!N$9:N$1008))+(SUMIF('Sezione INAIL'!B$9:B$508,B348,'Sezione INAIL'!L$9:L$508)-SUMIF('Sezione INAIL'!B$9:B$508,B348,'Sezione INAIL'!M$9:M$508))+(SUMIF('Sezione Altri Enti Prev.li'!B$9:B$508,B348,'Sezione Altri Enti Prev.li'!P$9:P$508)-SUMIF('Sezione Altri Enti Prev.li'!B$9:B$508,B348,'Sezione Altri Enti Prev.li'!Q$9:Q$508)),0)</f>
        <v>0</v>
      </c>
      <c r="W348" s="81"/>
      <c r="X348" s="292"/>
      <c r="Y348" s="314"/>
      <c r="Z348" s="315"/>
      <c r="AA348" s="316"/>
      <c r="AB348" s="317"/>
      <c r="AC348" s="7"/>
      <c r="AD348" s="348"/>
      <c r="AE348" s="7"/>
      <c r="AF348" s="17">
        <f ca="1">IF(B348="",0,IF(B348=B347,COUNTIF(B$9:B347,B348)+1,1))</f>
        <v>338</v>
      </c>
      <c r="AG348" s="17">
        <f t="shared" ca="1" si="20"/>
        <v>0</v>
      </c>
      <c r="AH348" s="364" t="str">
        <f t="shared" si="23"/>
        <v/>
      </c>
    </row>
    <row r="349" spans="1:34" ht="16.5" customHeight="1">
      <c r="A349" s="334" t="s">
        <v>625</v>
      </c>
      <c r="B349" s="65" t="str">
        <f t="shared" ca="1" si="22"/>
        <v>-1900</v>
      </c>
      <c r="C349" s="65" t="str">
        <f t="shared" ca="1" si="21"/>
        <v>-1900-339</v>
      </c>
      <c r="D349" s="340"/>
      <c r="E349" s="283"/>
      <c r="F349" s="7"/>
      <c r="G349" s="309"/>
      <c r="H349" s="310"/>
      <c r="I349" s="7"/>
      <c r="J349" s="297"/>
      <c r="K349" s="285"/>
      <c r="L349" s="301"/>
      <c r="M349" s="290"/>
      <c r="N349" s="291"/>
      <c r="O349" s="7"/>
      <c r="P349" s="307"/>
      <c r="Q349" s="308" t="str">
        <f ca="1">IF(M$1021=1,"",IF(P349="","",VLOOKUP(P349,Tabelle!$B$5:$F$7,5,FALSE)))</f>
        <v/>
      </c>
      <c r="R349" s="311" t="str">
        <f ca="1">IF(M$1021=1,"",IF(P349="","",VLOOKUP(P349,Tabelle!$B$5:$G$7,6,FALSE)))</f>
        <v/>
      </c>
      <c r="S349" s="7"/>
      <c r="T349" s="312"/>
      <c r="U349" s="7"/>
      <c r="V349" s="313">
        <f ca="1">IF(AND(D349&lt;&gt;"",B349&lt;&gt;B348),(SUMIF(B$9:B$1008,B349,M$9:M$1008)-SUMIF(B$9:B$1008,B349,N$9:N$1008))+(SUMIF('Sezione INPS'!B$9:B$1008,B349,'Sezione INPS'!N$9:N$1008)-SUMIF('Sezione INPS'!B$9:B$1008,B349,'Sezione INPS'!O$9:O$1008))+(SUMIF('Sezione REGIONI'!B$9:B$1008,B349,'Sezione REGIONI'!K$9:K$1008)-SUMIF('Sezione REGIONI'!B$9:B$1008,B349,'Sezione REGIONI'!L$9:L$1008))+(SUMIF('Sezione IMU e trib. locali'!B$9:B$1008,B349,'Sezione IMU e trib. locali'!M$9:M$1008)-SUMIF('Sezione IMU e trib. locali'!B$9:B$1008,B349,'Sezione IMU e trib. locali'!N$9:N$1008))+(SUMIF('Sezione INAIL'!B$9:B$508,B349,'Sezione INAIL'!L$9:L$508)-SUMIF('Sezione INAIL'!B$9:B$508,B349,'Sezione INAIL'!M$9:M$508))+(SUMIF('Sezione Altri Enti Prev.li'!B$9:B$508,B349,'Sezione Altri Enti Prev.li'!P$9:P$508)-SUMIF('Sezione Altri Enti Prev.li'!B$9:B$508,B349,'Sezione Altri Enti Prev.li'!Q$9:Q$508)),0)</f>
        <v>0</v>
      </c>
      <c r="W349" s="81"/>
      <c r="X349" s="292"/>
      <c r="Y349" s="314"/>
      <c r="Z349" s="315"/>
      <c r="AA349" s="316"/>
      <c r="AB349" s="317"/>
      <c r="AC349" s="7"/>
      <c r="AD349" s="348"/>
      <c r="AE349" s="7"/>
      <c r="AF349" s="17">
        <f ca="1">IF(B349="",0,IF(B349=B348,COUNTIF(B$9:B348,B349)+1,1))</f>
        <v>339</v>
      </c>
      <c r="AG349" s="17">
        <f t="shared" ca="1" si="20"/>
        <v>0</v>
      </c>
      <c r="AH349" s="364" t="str">
        <f t="shared" si="23"/>
        <v/>
      </c>
    </row>
    <row r="350" spans="1:34" ht="16.5" customHeight="1">
      <c r="A350" s="334" t="s">
        <v>626</v>
      </c>
      <c r="B350" s="65" t="str">
        <f t="shared" ca="1" si="22"/>
        <v>-1900</v>
      </c>
      <c r="C350" s="65" t="str">
        <f t="shared" ca="1" si="21"/>
        <v>-1900-340</v>
      </c>
      <c r="D350" s="340"/>
      <c r="E350" s="283"/>
      <c r="F350" s="7"/>
      <c r="G350" s="309"/>
      <c r="H350" s="310"/>
      <c r="I350" s="7"/>
      <c r="J350" s="297"/>
      <c r="K350" s="285"/>
      <c r="L350" s="301"/>
      <c r="M350" s="290"/>
      <c r="N350" s="291"/>
      <c r="O350" s="7"/>
      <c r="P350" s="307"/>
      <c r="Q350" s="308" t="str">
        <f ca="1">IF(M$1021=1,"",IF(P350="","",VLOOKUP(P350,Tabelle!$B$5:$F$7,5,FALSE)))</f>
        <v/>
      </c>
      <c r="R350" s="311" t="str">
        <f ca="1">IF(M$1021=1,"",IF(P350="","",VLOOKUP(P350,Tabelle!$B$5:$G$7,6,FALSE)))</f>
        <v/>
      </c>
      <c r="S350" s="7"/>
      <c r="T350" s="312"/>
      <c r="U350" s="7"/>
      <c r="V350" s="313">
        <f ca="1">IF(AND(D350&lt;&gt;"",B350&lt;&gt;B349),(SUMIF(B$9:B$1008,B350,M$9:M$1008)-SUMIF(B$9:B$1008,B350,N$9:N$1008))+(SUMIF('Sezione INPS'!B$9:B$1008,B350,'Sezione INPS'!N$9:N$1008)-SUMIF('Sezione INPS'!B$9:B$1008,B350,'Sezione INPS'!O$9:O$1008))+(SUMIF('Sezione REGIONI'!B$9:B$1008,B350,'Sezione REGIONI'!K$9:K$1008)-SUMIF('Sezione REGIONI'!B$9:B$1008,B350,'Sezione REGIONI'!L$9:L$1008))+(SUMIF('Sezione IMU e trib. locali'!B$9:B$1008,B350,'Sezione IMU e trib. locali'!M$9:M$1008)-SUMIF('Sezione IMU e trib. locali'!B$9:B$1008,B350,'Sezione IMU e trib. locali'!N$9:N$1008))+(SUMIF('Sezione INAIL'!B$9:B$508,B350,'Sezione INAIL'!L$9:L$508)-SUMIF('Sezione INAIL'!B$9:B$508,B350,'Sezione INAIL'!M$9:M$508))+(SUMIF('Sezione Altri Enti Prev.li'!B$9:B$508,B350,'Sezione Altri Enti Prev.li'!P$9:P$508)-SUMIF('Sezione Altri Enti Prev.li'!B$9:B$508,B350,'Sezione Altri Enti Prev.li'!Q$9:Q$508)),0)</f>
        <v>0</v>
      </c>
      <c r="W350" s="81"/>
      <c r="X350" s="292"/>
      <c r="Y350" s="314"/>
      <c r="Z350" s="315"/>
      <c r="AA350" s="316"/>
      <c r="AB350" s="317"/>
      <c r="AC350" s="7"/>
      <c r="AD350" s="348"/>
      <c r="AE350" s="7"/>
      <c r="AF350" s="17">
        <f ca="1">IF(B350="",0,IF(B350=B349,COUNTIF(B$9:B349,B350)+1,1))</f>
        <v>340</v>
      </c>
      <c r="AG350" s="17">
        <f t="shared" ca="1" si="20"/>
        <v>0</v>
      </c>
      <c r="AH350" s="364" t="str">
        <f t="shared" si="23"/>
        <v/>
      </c>
    </row>
    <row r="351" spans="1:34" ht="16.5" customHeight="1">
      <c r="A351" s="334" t="s">
        <v>627</v>
      </c>
      <c r="B351" s="65" t="str">
        <f t="shared" ca="1" si="22"/>
        <v>-1900</v>
      </c>
      <c r="C351" s="65" t="str">
        <f t="shared" ca="1" si="21"/>
        <v>-1900-341</v>
      </c>
      <c r="D351" s="340"/>
      <c r="E351" s="283"/>
      <c r="F351" s="7"/>
      <c r="G351" s="309"/>
      <c r="H351" s="310"/>
      <c r="I351" s="7"/>
      <c r="J351" s="297"/>
      <c r="K351" s="285"/>
      <c r="L351" s="301"/>
      <c r="M351" s="290"/>
      <c r="N351" s="291"/>
      <c r="O351" s="7"/>
      <c r="P351" s="307"/>
      <c r="Q351" s="308" t="str">
        <f ca="1">IF(M$1021=1,"",IF(P351="","",VLOOKUP(P351,Tabelle!$B$5:$F$7,5,FALSE)))</f>
        <v/>
      </c>
      <c r="R351" s="311" t="str">
        <f ca="1">IF(M$1021=1,"",IF(P351="","",VLOOKUP(P351,Tabelle!$B$5:$G$7,6,FALSE)))</f>
        <v/>
      </c>
      <c r="S351" s="7"/>
      <c r="T351" s="312"/>
      <c r="U351" s="7"/>
      <c r="V351" s="313">
        <f ca="1">IF(AND(D351&lt;&gt;"",B351&lt;&gt;B350),(SUMIF(B$9:B$1008,B351,M$9:M$1008)-SUMIF(B$9:B$1008,B351,N$9:N$1008))+(SUMIF('Sezione INPS'!B$9:B$1008,B351,'Sezione INPS'!N$9:N$1008)-SUMIF('Sezione INPS'!B$9:B$1008,B351,'Sezione INPS'!O$9:O$1008))+(SUMIF('Sezione REGIONI'!B$9:B$1008,B351,'Sezione REGIONI'!K$9:K$1008)-SUMIF('Sezione REGIONI'!B$9:B$1008,B351,'Sezione REGIONI'!L$9:L$1008))+(SUMIF('Sezione IMU e trib. locali'!B$9:B$1008,B351,'Sezione IMU e trib. locali'!M$9:M$1008)-SUMIF('Sezione IMU e trib. locali'!B$9:B$1008,B351,'Sezione IMU e trib. locali'!N$9:N$1008))+(SUMIF('Sezione INAIL'!B$9:B$508,B351,'Sezione INAIL'!L$9:L$508)-SUMIF('Sezione INAIL'!B$9:B$508,B351,'Sezione INAIL'!M$9:M$508))+(SUMIF('Sezione Altri Enti Prev.li'!B$9:B$508,B351,'Sezione Altri Enti Prev.li'!P$9:P$508)-SUMIF('Sezione Altri Enti Prev.li'!B$9:B$508,B351,'Sezione Altri Enti Prev.li'!Q$9:Q$508)),0)</f>
        <v>0</v>
      </c>
      <c r="W351" s="81"/>
      <c r="X351" s="292"/>
      <c r="Y351" s="314"/>
      <c r="Z351" s="315"/>
      <c r="AA351" s="316"/>
      <c r="AB351" s="317"/>
      <c r="AC351" s="7"/>
      <c r="AD351" s="348"/>
      <c r="AE351" s="7"/>
      <c r="AF351" s="17">
        <f ca="1">IF(B351="",0,IF(B351=B350,COUNTIF(B$9:B350,B351)+1,1))</f>
        <v>341</v>
      </c>
      <c r="AG351" s="17">
        <f t="shared" ca="1" si="20"/>
        <v>0</v>
      </c>
      <c r="AH351" s="364" t="str">
        <f t="shared" si="23"/>
        <v/>
      </c>
    </row>
    <row r="352" spans="1:34" ht="16.5" customHeight="1">
      <c r="A352" s="334" t="s">
        <v>628</v>
      </c>
      <c r="B352" s="65" t="str">
        <f t="shared" ca="1" si="22"/>
        <v>-1900</v>
      </c>
      <c r="C352" s="65" t="str">
        <f t="shared" ca="1" si="21"/>
        <v>-1900-342</v>
      </c>
      <c r="D352" s="340"/>
      <c r="E352" s="283"/>
      <c r="F352" s="7"/>
      <c r="G352" s="309"/>
      <c r="H352" s="310"/>
      <c r="I352" s="7"/>
      <c r="J352" s="297"/>
      <c r="K352" s="285"/>
      <c r="L352" s="301"/>
      <c r="M352" s="290"/>
      <c r="N352" s="291"/>
      <c r="O352" s="7"/>
      <c r="P352" s="307"/>
      <c r="Q352" s="308" t="str">
        <f ca="1">IF(M$1021=1,"",IF(P352="","",VLOOKUP(P352,Tabelle!$B$5:$F$7,5,FALSE)))</f>
        <v/>
      </c>
      <c r="R352" s="311" t="str">
        <f ca="1">IF(M$1021=1,"",IF(P352="","",VLOOKUP(P352,Tabelle!$B$5:$G$7,6,FALSE)))</f>
        <v/>
      </c>
      <c r="S352" s="7"/>
      <c r="T352" s="312"/>
      <c r="U352" s="7"/>
      <c r="V352" s="313">
        <f ca="1">IF(AND(D352&lt;&gt;"",B352&lt;&gt;B351),(SUMIF(B$9:B$1008,B352,M$9:M$1008)-SUMIF(B$9:B$1008,B352,N$9:N$1008))+(SUMIF('Sezione INPS'!B$9:B$1008,B352,'Sezione INPS'!N$9:N$1008)-SUMIF('Sezione INPS'!B$9:B$1008,B352,'Sezione INPS'!O$9:O$1008))+(SUMIF('Sezione REGIONI'!B$9:B$1008,B352,'Sezione REGIONI'!K$9:K$1008)-SUMIF('Sezione REGIONI'!B$9:B$1008,B352,'Sezione REGIONI'!L$9:L$1008))+(SUMIF('Sezione IMU e trib. locali'!B$9:B$1008,B352,'Sezione IMU e trib. locali'!M$9:M$1008)-SUMIF('Sezione IMU e trib. locali'!B$9:B$1008,B352,'Sezione IMU e trib. locali'!N$9:N$1008))+(SUMIF('Sezione INAIL'!B$9:B$508,B352,'Sezione INAIL'!L$9:L$508)-SUMIF('Sezione INAIL'!B$9:B$508,B352,'Sezione INAIL'!M$9:M$508))+(SUMIF('Sezione Altri Enti Prev.li'!B$9:B$508,B352,'Sezione Altri Enti Prev.li'!P$9:P$508)-SUMIF('Sezione Altri Enti Prev.li'!B$9:B$508,B352,'Sezione Altri Enti Prev.li'!Q$9:Q$508)),0)</f>
        <v>0</v>
      </c>
      <c r="W352" s="81"/>
      <c r="X352" s="292"/>
      <c r="Y352" s="314"/>
      <c r="Z352" s="315"/>
      <c r="AA352" s="316"/>
      <c r="AB352" s="317"/>
      <c r="AC352" s="7"/>
      <c r="AD352" s="348"/>
      <c r="AE352" s="7"/>
      <c r="AF352" s="17">
        <f ca="1">IF(B352="",0,IF(B352=B351,COUNTIF(B$9:B351,B352)+1,1))</f>
        <v>342</v>
      </c>
      <c r="AG352" s="17">
        <f t="shared" ca="1" si="20"/>
        <v>0</v>
      </c>
      <c r="AH352" s="364" t="str">
        <f t="shared" si="23"/>
        <v/>
      </c>
    </row>
    <row r="353" spans="1:34" ht="16.5" customHeight="1">
      <c r="A353" s="334" t="s">
        <v>629</v>
      </c>
      <c r="B353" s="65" t="str">
        <f t="shared" ca="1" si="22"/>
        <v>-1900</v>
      </c>
      <c r="C353" s="65" t="str">
        <f t="shared" ca="1" si="21"/>
        <v>-1900-343</v>
      </c>
      <c r="D353" s="340"/>
      <c r="E353" s="283"/>
      <c r="F353" s="7"/>
      <c r="G353" s="309"/>
      <c r="H353" s="310"/>
      <c r="I353" s="7"/>
      <c r="J353" s="297"/>
      <c r="K353" s="285"/>
      <c r="L353" s="301"/>
      <c r="M353" s="290"/>
      <c r="N353" s="291"/>
      <c r="O353" s="7"/>
      <c r="P353" s="307"/>
      <c r="Q353" s="308" t="str">
        <f ca="1">IF(M$1021=1,"",IF(P353="","",VLOOKUP(P353,Tabelle!$B$5:$F$7,5,FALSE)))</f>
        <v/>
      </c>
      <c r="R353" s="311" t="str">
        <f ca="1">IF(M$1021=1,"",IF(P353="","",VLOOKUP(P353,Tabelle!$B$5:$G$7,6,FALSE)))</f>
        <v/>
      </c>
      <c r="S353" s="7"/>
      <c r="T353" s="312"/>
      <c r="U353" s="7"/>
      <c r="V353" s="313">
        <f ca="1">IF(AND(D353&lt;&gt;"",B353&lt;&gt;B352),(SUMIF(B$9:B$1008,B353,M$9:M$1008)-SUMIF(B$9:B$1008,B353,N$9:N$1008))+(SUMIF('Sezione INPS'!B$9:B$1008,B353,'Sezione INPS'!N$9:N$1008)-SUMIF('Sezione INPS'!B$9:B$1008,B353,'Sezione INPS'!O$9:O$1008))+(SUMIF('Sezione REGIONI'!B$9:B$1008,B353,'Sezione REGIONI'!K$9:K$1008)-SUMIF('Sezione REGIONI'!B$9:B$1008,B353,'Sezione REGIONI'!L$9:L$1008))+(SUMIF('Sezione IMU e trib. locali'!B$9:B$1008,B353,'Sezione IMU e trib. locali'!M$9:M$1008)-SUMIF('Sezione IMU e trib. locali'!B$9:B$1008,B353,'Sezione IMU e trib. locali'!N$9:N$1008))+(SUMIF('Sezione INAIL'!B$9:B$508,B353,'Sezione INAIL'!L$9:L$508)-SUMIF('Sezione INAIL'!B$9:B$508,B353,'Sezione INAIL'!M$9:M$508))+(SUMIF('Sezione Altri Enti Prev.li'!B$9:B$508,B353,'Sezione Altri Enti Prev.li'!P$9:P$508)-SUMIF('Sezione Altri Enti Prev.li'!B$9:B$508,B353,'Sezione Altri Enti Prev.li'!Q$9:Q$508)),0)</f>
        <v>0</v>
      </c>
      <c r="W353" s="81"/>
      <c r="X353" s="292"/>
      <c r="Y353" s="314"/>
      <c r="Z353" s="315"/>
      <c r="AA353" s="316"/>
      <c r="AB353" s="317"/>
      <c r="AC353" s="7"/>
      <c r="AD353" s="348"/>
      <c r="AE353" s="7"/>
      <c r="AF353" s="17">
        <f ca="1">IF(B353="",0,IF(B353=B352,COUNTIF(B$9:B352,B353)+1,1))</f>
        <v>343</v>
      </c>
      <c r="AG353" s="17">
        <f t="shared" ca="1" si="20"/>
        <v>0</v>
      </c>
      <c r="AH353" s="364" t="str">
        <f t="shared" si="23"/>
        <v/>
      </c>
    </row>
    <row r="354" spans="1:34" ht="16.5" customHeight="1">
      <c r="A354" s="334" t="s">
        <v>630</v>
      </c>
      <c r="B354" s="65" t="str">
        <f t="shared" ca="1" si="22"/>
        <v>-1900</v>
      </c>
      <c r="C354" s="65" t="str">
        <f t="shared" ca="1" si="21"/>
        <v>-1900-344</v>
      </c>
      <c r="D354" s="340"/>
      <c r="E354" s="283"/>
      <c r="F354" s="7"/>
      <c r="G354" s="309"/>
      <c r="H354" s="310"/>
      <c r="I354" s="7"/>
      <c r="J354" s="297"/>
      <c r="K354" s="285"/>
      <c r="L354" s="301"/>
      <c r="M354" s="290"/>
      <c r="N354" s="291"/>
      <c r="O354" s="7"/>
      <c r="P354" s="307"/>
      <c r="Q354" s="308" t="str">
        <f ca="1">IF(M$1021=1,"",IF(P354="","",VLOOKUP(P354,Tabelle!$B$5:$F$7,5,FALSE)))</f>
        <v/>
      </c>
      <c r="R354" s="311" t="str">
        <f ca="1">IF(M$1021=1,"",IF(P354="","",VLOOKUP(P354,Tabelle!$B$5:$G$7,6,FALSE)))</f>
        <v/>
      </c>
      <c r="S354" s="7"/>
      <c r="T354" s="312"/>
      <c r="U354" s="7"/>
      <c r="V354" s="313">
        <f ca="1">IF(AND(D354&lt;&gt;"",B354&lt;&gt;B353),(SUMIF(B$9:B$1008,B354,M$9:M$1008)-SUMIF(B$9:B$1008,B354,N$9:N$1008))+(SUMIF('Sezione INPS'!B$9:B$1008,B354,'Sezione INPS'!N$9:N$1008)-SUMIF('Sezione INPS'!B$9:B$1008,B354,'Sezione INPS'!O$9:O$1008))+(SUMIF('Sezione REGIONI'!B$9:B$1008,B354,'Sezione REGIONI'!K$9:K$1008)-SUMIF('Sezione REGIONI'!B$9:B$1008,B354,'Sezione REGIONI'!L$9:L$1008))+(SUMIF('Sezione IMU e trib. locali'!B$9:B$1008,B354,'Sezione IMU e trib. locali'!M$9:M$1008)-SUMIF('Sezione IMU e trib. locali'!B$9:B$1008,B354,'Sezione IMU e trib. locali'!N$9:N$1008))+(SUMIF('Sezione INAIL'!B$9:B$508,B354,'Sezione INAIL'!L$9:L$508)-SUMIF('Sezione INAIL'!B$9:B$508,B354,'Sezione INAIL'!M$9:M$508))+(SUMIF('Sezione Altri Enti Prev.li'!B$9:B$508,B354,'Sezione Altri Enti Prev.li'!P$9:P$508)-SUMIF('Sezione Altri Enti Prev.li'!B$9:B$508,B354,'Sezione Altri Enti Prev.li'!Q$9:Q$508)),0)</f>
        <v>0</v>
      </c>
      <c r="W354" s="81"/>
      <c r="X354" s="292"/>
      <c r="Y354" s="314"/>
      <c r="Z354" s="315"/>
      <c r="AA354" s="316"/>
      <c r="AB354" s="317"/>
      <c r="AC354" s="7"/>
      <c r="AD354" s="348"/>
      <c r="AE354" s="7"/>
      <c r="AF354" s="17">
        <f ca="1">IF(B354="",0,IF(B354=B353,COUNTIF(B$9:B353,B354)+1,1))</f>
        <v>344</v>
      </c>
      <c r="AG354" s="17">
        <f t="shared" ca="1" si="20"/>
        <v>0</v>
      </c>
      <c r="AH354" s="364" t="str">
        <f t="shared" si="23"/>
        <v/>
      </c>
    </row>
    <row r="355" spans="1:34" ht="16.5" customHeight="1">
      <c r="A355" s="334" t="s">
        <v>631</v>
      </c>
      <c r="B355" s="65" t="str">
        <f t="shared" ca="1" si="22"/>
        <v>-1900</v>
      </c>
      <c r="C355" s="65" t="str">
        <f t="shared" ca="1" si="21"/>
        <v>-1900-345</v>
      </c>
      <c r="D355" s="340"/>
      <c r="E355" s="283"/>
      <c r="F355" s="7"/>
      <c r="G355" s="309"/>
      <c r="H355" s="310"/>
      <c r="I355" s="7"/>
      <c r="J355" s="297"/>
      <c r="K355" s="285"/>
      <c r="L355" s="301"/>
      <c r="M355" s="290"/>
      <c r="N355" s="291"/>
      <c r="O355" s="7"/>
      <c r="P355" s="307"/>
      <c r="Q355" s="308" t="str">
        <f ca="1">IF(M$1021=1,"",IF(P355="","",VLOOKUP(P355,Tabelle!$B$5:$F$7,5,FALSE)))</f>
        <v/>
      </c>
      <c r="R355" s="311" t="str">
        <f ca="1">IF(M$1021=1,"",IF(P355="","",VLOOKUP(P355,Tabelle!$B$5:$G$7,6,FALSE)))</f>
        <v/>
      </c>
      <c r="S355" s="7"/>
      <c r="T355" s="312"/>
      <c r="U355" s="7"/>
      <c r="V355" s="313">
        <f ca="1">IF(AND(D355&lt;&gt;"",B355&lt;&gt;B354),(SUMIF(B$9:B$1008,B355,M$9:M$1008)-SUMIF(B$9:B$1008,B355,N$9:N$1008))+(SUMIF('Sezione INPS'!B$9:B$1008,B355,'Sezione INPS'!N$9:N$1008)-SUMIF('Sezione INPS'!B$9:B$1008,B355,'Sezione INPS'!O$9:O$1008))+(SUMIF('Sezione REGIONI'!B$9:B$1008,B355,'Sezione REGIONI'!K$9:K$1008)-SUMIF('Sezione REGIONI'!B$9:B$1008,B355,'Sezione REGIONI'!L$9:L$1008))+(SUMIF('Sezione IMU e trib. locali'!B$9:B$1008,B355,'Sezione IMU e trib. locali'!M$9:M$1008)-SUMIF('Sezione IMU e trib. locali'!B$9:B$1008,B355,'Sezione IMU e trib. locali'!N$9:N$1008))+(SUMIF('Sezione INAIL'!B$9:B$508,B355,'Sezione INAIL'!L$9:L$508)-SUMIF('Sezione INAIL'!B$9:B$508,B355,'Sezione INAIL'!M$9:M$508))+(SUMIF('Sezione Altri Enti Prev.li'!B$9:B$508,B355,'Sezione Altri Enti Prev.li'!P$9:P$508)-SUMIF('Sezione Altri Enti Prev.li'!B$9:B$508,B355,'Sezione Altri Enti Prev.li'!Q$9:Q$508)),0)</f>
        <v>0</v>
      </c>
      <c r="W355" s="81"/>
      <c r="X355" s="292"/>
      <c r="Y355" s="314"/>
      <c r="Z355" s="315"/>
      <c r="AA355" s="316"/>
      <c r="AB355" s="317"/>
      <c r="AC355" s="7"/>
      <c r="AD355" s="348"/>
      <c r="AE355" s="7"/>
      <c r="AF355" s="17">
        <f ca="1">IF(B355="",0,IF(B355=B354,COUNTIF(B$9:B354,B355)+1,1))</f>
        <v>345</v>
      </c>
      <c r="AG355" s="17">
        <f t="shared" ca="1" si="20"/>
        <v>0</v>
      </c>
      <c r="AH355" s="364" t="str">
        <f t="shared" si="23"/>
        <v/>
      </c>
    </row>
    <row r="356" spans="1:34" ht="16.5" customHeight="1">
      <c r="A356" s="334" t="s">
        <v>632</v>
      </c>
      <c r="B356" s="65" t="str">
        <f t="shared" ca="1" si="22"/>
        <v>-1900</v>
      </c>
      <c r="C356" s="65" t="str">
        <f t="shared" ca="1" si="21"/>
        <v>-1900-346</v>
      </c>
      <c r="D356" s="340"/>
      <c r="E356" s="283"/>
      <c r="F356" s="7"/>
      <c r="G356" s="309"/>
      <c r="H356" s="310"/>
      <c r="I356" s="7"/>
      <c r="J356" s="297"/>
      <c r="K356" s="285"/>
      <c r="L356" s="301"/>
      <c r="M356" s="290"/>
      <c r="N356" s="291"/>
      <c r="O356" s="7"/>
      <c r="P356" s="307"/>
      <c r="Q356" s="308" t="str">
        <f ca="1">IF(M$1021=1,"",IF(P356="","",VLOOKUP(P356,Tabelle!$B$5:$F$7,5,FALSE)))</f>
        <v/>
      </c>
      <c r="R356" s="311" t="str">
        <f ca="1">IF(M$1021=1,"",IF(P356="","",VLOOKUP(P356,Tabelle!$B$5:$G$7,6,FALSE)))</f>
        <v/>
      </c>
      <c r="S356" s="7"/>
      <c r="T356" s="312"/>
      <c r="U356" s="7"/>
      <c r="V356" s="313">
        <f ca="1">IF(AND(D356&lt;&gt;"",B356&lt;&gt;B355),(SUMIF(B$9:B$1008,B356,M$9:M$1008)-SUMIF(B$9:B$1008,B356,N$9:N$1008))+(SUMIF('Sezione INPS'!B$9:B$1008,B356,'Sezione INPS'!N$9:N$1008)-SUMIF('Sezione INPS'!B$9:B$1008,B356,'Sezione INPS'!O$9:O$1008))+(SUMIF('Sezione REGIONI'!B$9:B$1008,B356,'Sezione REGIONI'!K$9:K$1008)-SUMIF('Sezione REGIONI'!B$9:B$1008,B356,'Sezione REGIONI'!L$9:L$1008))+(SUMIF('Sezione IMU e trib. locali'!B$9:B$1008,B356,'Sezione IMU e trib. locali'!M$9:M$1008)-SUMIF('Sezione IMU e trib. locali'!B$9:B$1008,B356,'Sezione IMU e trib. locali'!N$9:N$1008))+(SUMIF('Sezione INAIL'!B$9:B$508,B356,'Sezione INAIL'!L$9:L$508)-SUMIF('Sezione INAIL'!B$9:B$508,B356,'Sezione INAIL'!M$9:M$508))+(SUMIF('Sezione Altri Enti Prev.li'!B$9:B$508,B356,'Sezione Altri Enti Prev.li'!P$9:P$508)-SUMIF('Sezione Altri Enti Prev.li'!B$9:B$508,B356,'Sezione Altri Enti Prev.li'!Q$9:Q$508)),0)</f>
        <v>0</v>
      </c>
      <c r="W356" s="81"/>
      <c r="X356" s="292"/>
      <c r="Y356" s="314"/>
      <c r="Z356" s="315"/>
      <c r="AA356" s="316"/>
      <c r="AB356" s="317"/>
      <c r="AC356" s="7"/>
      <c r="AD356" s="348"/>
      <c r="AE356" s="7"/>
      <c r="AF356" s="17">
        <f ca="1">IF(B356="",0,IF(B356=B355,COUNTIF(B$9:B355,B356)+1,1))</f>
        <v>346</v>
      </c>
      <c r="AG356" s="17">
        <f t="shared" ca="1" si="20"/>
        <v>0</v>
      </c>
      <c r="AH356" s="364" t="str">
        <f t="shared" si="23"/>
        <v/>
      </c>
    </row>
    <row r="357" spans="1:34" ht="16.5" customHeight="1">
      <c r="A357" s="334" t="s">
        <v>633</v>
      </c>
      <c r="B357" s="65" t="str">
        <f t="shared" ca="1" si="22"/>
        <v>-1900</v>
      </c>
      <c r="C357" s="65" t="str">
        <f t="shared" ca="1" si="21"/>
        <v>-1900-347</v>
      </c>
      <c r="D357" s="340"/>
      <c r="E357" s="283"/>
      <c r="F357" s="7"/>
      <c r="G357" s="309"/>
      <c r="H357" s="310"/>
      <c r="I357" s="7"/>
      <c r="J357" s="297"/>
      <c r="K357" s="285"/>
      <c r="L357" s="301"/>
      <c r="M357" s="290"/>
      <c r="N357" s="291"/>
      <c r="O357" s="7"/>
      <c r="P357" s="307"/>
      <c r="Q357" s="308" t="str">
        <f ca="1">IF(M$1021=1,"",IF(P357="","",VLOOKUP(P357,Tabelle!$B$5:$F$7,5,FALSE)))</f>
        <v/>
      </c>
      <c r="R357" s="311" t="str">
        <f ca="1">IF(M$1021=1,"",IF(P357="","",VLOOKUP(P357,Tabelle!$B$5:$G$7,6,FALSE)))</f>
        <v/>
      </c>
      <c r="S357" s="7"/>
      <c r="T357" s="312"/>
      <c r="U357" s="7"/>
      <c r="V357" s="313">
        <f ca="1">IF(AND(D357&lt;&gt;"",B357&lt;&gt;B356),(SUMIF(B$9:B$1008,B357,M$9:M$1008)-SUMIF(B$9:B$1008,B357,N$9:N$1008))+(SUMIF('Sezione INPS'!B$9:B$1008,B357,'Sezione INPS'!N$9:N$1008)-SUMIF('Sezione INPS'!B$9:B$1008,B357,'Sezione INPS'!O$9:O$1008))+(SUMIF('Sezione REGIONI'!B$9:B$1008,B357,'Sezione REGIONI'!K$9:K$1008)-SUMIF('Sezione REGIONI'!B$9:B$1008,B357,'Sezione REGIONI'!L$9:L$1008))+(SUMIF('Sezione IMU e trib. locali'!B$9:B$1008,B357,'Sezione IMU e trib. locali'!M$9:M$1008)-SUMIF('Sezione IMU e trib. locali'!B$9:B$1008,B357,'Sezione IMU e trib. locali'!N$9:N$1008))+(SUMIF('Sezione INAIL'!B$9:B$508,B357,'Sezione INAIL'!L$9:L$508)-SUMIF('Sezione INAIL'!B$9:B$508,B357,'Sezione INAIL'!M$9:M$508))+(SUMIF('Sezione Altri Enti Prev.li'!B$9:B$508,B357,'Sezione Altri Enti Prev.li'!P$9:P$508)-SUMIF('Sezione Altri Enti Prev.li'!B$9:B$508,B357,'Sezione Altri Enti Prev.li'!Q$9:Q$508)),0)</f>
        <v>0</v>
      </c>
      <c r="W357" s="81"/>
      <c r="X357" s="292"/>
      <c r="Y357" s="314"/>
      <c r="Z357" s="315"/>
      <c r="AA357" s="316"/>
      <c r="AB357" s="317"/>
      <c r="AC357" s="7"/>
      <c r="AD357" s="348"/>
      <c r="AE357" s="7"/>
      <c r="AF357" s="17">
        <f ca="1">IF(B357="",0,IF(B357=B356,COUNTIF(B$9:B356,B357)+1,1))</f>
        <v>347</v>
      </c>
      <c r="AG357" s="17">
        <f t="shared" ca="1" si="20"/>
        <v>0</v>
      </c>
      <c r="AH357" s="364" t="str">
        <f t="shared" si="23"/>
        <v/>
      </c>
    </row>
    <row r="358" spans="1:34" ht="16.5" customHeight="1">
      <c r="A358" s="334" t="s">
        <v>634</v>
      </c>
      <c r="B358" s="65" t="str">
        <f t="shared" ca="1" si="22"/>
        <v>-1900</v>
      </c>
      <c r="C358" s="65" t="str">
        <f t="shared" ca="1" si="21"/>
        <v>-1900-348</v>
      </c>
      <c r="D358" s="340"/>
      <c r="E358" s="283"/>
      <c r="F358" s="7"/>
      <c r="G358" s="309"/>
      <c r="H358" s="310"/>
      <c r="I358" s="7"/>
      <c r="J358" s="297"/>
      <c r="K358" s="285"/>
      <c r="L358" s="301"/>
      <c r="M358" s="290"/>
      <c r="N358" s="291"/>
      <c r="O358" s="7"/>
      <c r="P358" s="307"/>
      <c r="Q358" s="308" t="str">
        <f ca="1">IF(M$1021=1,"",IF(P358="","",VLOOKUP(P358,Tabelle!$B$5:$F$7,5,FALSE)))</f>
        <v/>
      </c>
      <c r="R358" s="311" t="str">
        <f ca="1">IF(M$1021=1,"",IF(P358="","",VLOOKUP(P358,Tabelle!$B$5:$G$7,6,FALSE)))</f>
        <v/>
      </c>
      <c r="S358" s="7"/>
      <c r="T358" s="312"/>
      <c r="U358" s="7"/>
      <c r="V358" s="313">
        <f ca="1">IF(AND(D358&lt;&gt;"",B358&lt;&gt;B357),(SUMIF(B$9:B$1008,B358,M$9:M$1008)-SUMIF(B$9:B$1008,B358,N$9:N$1008))+(SUMIF('Sezione INPS'!B$9:B$1008,B358,'Sezione INPS'!N$9:N$1008)-SUMIF('Sezione INPS'!B$9:B$1008,B358,'Sezione INPS'!O$9:O$1008))+(SUMIF('Sezione REGIONI'!B$9:B$1008,B358,'Sezione REGIONI'!K$9:K$1008)-SUMIF('Sezione REGIONI'!B$9:B$1008,B358,'Sezione REGIONI'!L$9:L$1008))+(SUMIF('Sezione IMU e trib. locali'!B$9:B$1008,B358,'Sezione IMU e trib. locali'!M$9:M$1008)-SUMIF('Sezione IMU e trib. locali'!B$9:B$1008,B358,'Sezione IMU e trib. locali'!N$9:N$1008))+(SUMIF('Sezione INAIL'!B$9:B$508,B358,'Sezione INAIL'!L$9:L$508)-SUMIF('Sezione INAIL'!B$9:B$508,B358,'Sezione INAIL'!M$9:M$508))+(SUMIF('Sezione Altri Enti Prev.li'!B$9:B$508,B358,'Sezione Altri Enti Prev.li'!P$9:P$508)-SUMIF('Sezione Altri Enti Prev.li'!B$9:B$508,B358,'Sezione Altri Enti Prev.li'!Q$9:Q$508)),0)</f>
        <v>0</v>
      </c>
      <c r="W358" s="81"/>
      <c r="X358" s="292"/>
      <c r="Y358" s="314"/>
      <c r="Z358" s="315"/>
      <c r="AA358" s="316"/>
      <c r="AB358" s="317"/>
      <c r="AC358" s="7"/>
      <c r="AD358" s="348"/>
      <c r="AE358" s="7"/>
      <c r="AF358" s="17">
        <f ca="1">IF(B358="",0,IF(B358=B357,COUNTIF(B$9:B357,B358)+1,1))</f>
        <v>348</v>
      </c>
      <c r="AG358" s="17">
        <f t="shared" ca="1" si="20"/>
        <v>0</v>
      </c>
      <c r="AH358" s="364" t="str">
        <f t="shared" si="23"/>
        <v/>
      </c>
    </row>
    <row r="359" spans="1:34" ht="16.5" customHeight="1">
      <c r="A359" s="334" t="s">
        <v>635</v>
      </c>
      <c r="B359" s="65" t="str">
        <f t="shared" ca="1" si="22"/>
        <v>-1900</v>
      </c>
      <c r="C359" s="65" t="str">
        <f t="shared" ca="1" si="21"/>
        <v>-1900-349</v>
      </c>
      <c r="D359" s="340"/>
      <c r="E359" s="283"/>
      <c r="F359" s="7"/>
      <c r="G359" s="309"/>
      <c r="H359" s="310"/>
      <c r="I359" s="7"/>
      <c r="J359" s="297"/>
      <c r="K359" s="285"/>
      <c r="L359" s="301"/>
      <c r="M359" s="290"/>
      <c r="N359" s="291"/>
      <c r="O359" s="7"/>
      <c r="P359" s="307"/>
      <c r="Q359" s="308" t="str">
        <f ca="1">IF(M$1021=1,"",IF(P359="","",VLOOKUP(P359,Tabelle!$B$5:$F$7,5,FALSE)))</f>
        <v/>
      </c>
      <c r="R359" s="311" t="str">
        <f ca="1">IF(M$1021=1,"",IF(P359="","",VLOOKUP(P359,Tabelle!$B$5:$G$7,6,FALSE)))</f>
        <v/>
      </c>
      <c r="S359" s="7"/>
      <c r="T359" s="312"/>
      <c r="U359" s="7"/>
      <c r="V359" s="313">
        <f ca="1">IF(AND(D359&lt;&gt;"",B359&lt;&gt;B358),(SUMIF(B$9:B$1008,B359,M$9:M$1008)-SUMIF(B$9:B$1008,B359,N$9:N$1008))+(SUMIF('Sezione INPS'!B$9:B$1008,B359,'Sezione INPS'!N$9:N$1008)-SUMIF('Sezione INPS'!B$9:B$1008,B359,'Sezione INPS'!O$9:O$1008))+(SUMIF('Sezione REGIONI'!B$9:B$1008,B359,'Sezione REGIONI'!K$9:K$1008)-SUMIF('Sezione REGIONI'!B$9:B$1008,B359,'Sezione REGIONI'!L$9:L$1008))+(SUMIF('Sezione IMU e trib. locali'!B$9:B$1008,B359,'Sezione IMU e trib. locali'!M$9:M$1008)-SUMIF('Sezione IMU e trib. locali'!B$9:B$1008,B359,'Sezione IMU e trib. locali'!N$9:N$1008))+(SUMIF('Sezione INAIL'!B$9:B$508,B359,'Sezione INAIL'!L$9:L$508)-SUMIF('Sezione INAIL'!B$9:B$508,B359,'Sezione INAIL'!M$9:M$508))+(SUMIF('Sezione Altri Enti Prev.li'!B$9:B$508,B359,'Sezione Altri Enti Prev.li'!P$9:P$508)-SUMIF('Sezione Altri Enti Prev.li'!B$9:B$508,B359,'Sezione Altri Enti Prev.li'!Q$9:Q$508)),0)</f>
        <v>0</v>
      </c>
      <c r="W359" s="81"/>
      <c r="X359" s="292"/>
      <c r="Y359" s="314"/>
      <c r="Z359" s="315"/>
      <c r="AA359" s="316"/>
      <c r="AB359" s="317"/>
      <c r="AC359" s="7"/>
      <c r="AD359" s="348"/>
      <c r="AE359" s="7"/>
      <c r="AF359" s="17">
        <f ca="1">IF(B359="",0,IF(B359=B358,COUNTIF(B$9:B358,B359)+1,1))</f>
        <v>349</v>
      </c>
      <c r="AG359" s="17">
        <f t="shared" ca="1" si="20"/>
        <v>0</v>
      </c>
      <c r="AH359" s="364" t="str">
        <f t="shared" si="23"/>
        <v/>
      </c>
    </row>
    <row r="360" spans="1:34" ht="16.5" customHeight="1">
      <c r="A360" s="334" t="s">
        <v>636</v>
      </c>
      <c r="B360" s="65" t="str">
        <f t="shared" ca="1" si="22"/>
        <v>-1900</v>
      </c>
      <c r="C360" s="65" t="str">
        <f t="shared" ca="1" si="21"/>
        <v>-1900-350</v>
      </c>
      <c r="D360" s="340"/>
      <c r="E360" s="283"/>
      <c r="F360" s="7"/>
      <c r="G360" s="309"/>
      <c r="H360" s="310"/>
      <c r="I360" s="7"/>
      <c r="J360" s="297"/>
      <c r="K360" s="285"/>
      <c r="L360" s="301"/>
      <c r="M360" s="290"/>
      <c r="N360" s="291"/>
      <c r="O360" s="7"/>
      <c r="P360" s="307"/>
      <c r="Q360" s="308" t="str">
        <f ca="1">IF(M$1021=1,"",IF(P360="","",VLOOKUP(P360,Tabelle!$B$5:$F$7,5,FALSE)))</f>
        <v/>
      </c>
      <c r="R360" s="311" t="str">
        <f ca="1">IF(M$1021=1,"",IF(P360="","",VLOOKUP(P360,Tabelle!$B$5:$G$7,6,FALSE)))</f>
        <v/>
      </c>
      <c r="S360" s="7"/>
      <c r="T360" s="312"/>
      <c r="U360" s="7"/>
      <c r="V360" s="313">
        <f ca="1">IF(AND(D360&lt;&gt;"",B360&lt;&gt;B359),(SUMIF(B$9:B$1008,B360,M$9:M$1008)-SUMIF(B$9:B$1008,B360,N$9:N$1008))+(SUMIF('Sezione INPS'!B$9:B$1008,B360,'Sezione INPS'!N$9:N$1008)-SUMIF('Sezione INPS'!B$9:B$1008,B360,'Sezione INPS'!O$9:O$1008))+(SUMIF('Sezione REGIONI'!B$9:B$1008,B360,'Sezione REGIONI'!K$9:K$1008)-SUMIF('Sezione REGIONI'!B$9:B$1008,B360,'Sezione REGIONI'!L$9:L$1008))+(SUMIF('Sezione IMU e trib. locali'!B$9:B$1008,B360,'Sezione IMU e trib. locali'!M$9:M$1008)-SUMIF('Sezione IMU e trib. locali'!B$9:B$1008,B360,'Sezione IMU e trib. locali'!N$9:N$1008))+(SUMIF('Sezione INAIL'!B$9:B$508,B360,'Sezione INAIL'!L$9:L$508)-SUMIF('Sezione INAIL'!B$9:B$508,B360,'Sezione INAIL'!M$9:M$508))+(SUMIF('Sezione Altri Enti Prev.li'!B$9:B$508,B360,'Sezione Altri Enti Prev.li'!P$9:P$508)-SUMIF('Sezione Altri Enti Prev.li'!B$9:B$508,B360,'Sezione Altri Enti Prev.li'!Q$9:Q$508)),0)</f>
        <v>0</v>
      </c>
      <c r="W360" s="81"/>
      <c r="X360" s="292"/>
      <c r="Y360" s="314"/>
      <c r="Z360" s="315"/>
      <c r="AA360" s="316"/>
      <c r="AB360" s="317"/>
      <c r="AC360" s="7"/>
      <c r="AD360" s="348"/>
      <c r="AE360" s="7"/>
      <c r="AF360" s="17">
        <f ca="1">IF(B360="",0,IF(B360=B359,COUNTIF(B$9:B359,B360)+1,1))</f>
        <v>350</v>
      </c>
      <c r="AG360" s="17">
        <f t="shared" ca="1" si="20"/>
        <v>0</v>
      </c>
      <c r="AH360" s="364" t="str">
        <f t="shared" si="23"/>
        <v/>
      </c>
    </row>
    <row r="361" spans="1:34" ht="16.5" customHeight="1">
      <c r="A361" s="334" t="s">
        <v>637</v>
      </c>
      <c r="B361" s="65" t="str">
        <f t="shared" ca="1" si="22"/>
        <v>-1900</v>
      </c>
      <c r="C361" s="65" t="str">
        <f t="shared" ca="1" si="21"/>
        <v>-1900-351</v>
      </c>
      <c r="D361" s="340"/>
      <c r="E361" s="283"/>
      <c r="F361" s="7"/>
      <c r="G361" s="309"/>
      <c r="H361" s="310"/>
      <c r="I361" s="7"/>
      <c r="J361" s="297"/>
      <c r="K361" s="285"/>
      <c r="L361" s="301"/>
      <c r="M361" s="290"/>
      <c r="N361" s="291"/>
      <c r="O361" s="7"/>
      <c r="P361" s="307"/>
      <c r="Q361" s="308" t="str">
        <f ca="1">IF(M$1021=1,"",IF(P361="","",VLOOKUP(P361,Tabelle!$B$5:$F$7,5,FALSE)))</f>
        <v/>
      </c>
      <c r="R361" s="311" t="str">
        <f ca="1">IF(M$1021=1,"",IF(P361="","",VLOOKUP(P361,Tabelle!$B$5:$G$7,6,FALSE)))</f>
        <v/>
      </c>
      <c r="S361" s="7"/>
      <c r="T361" s="312"/>
      <c r="U361" s="7"/>
      <c r="V361" s="313">
        <f ca="1">IF(AND(D361&lt;&gt;"",B361&lt;&gt;B360),(SUMIF(B$9:B$1008,B361,M$9:M$1008)-SUMIF(B$9:B$1008,B361,N$9:N$1008))+(SUMIF('Sezione INPS'!B$9:B$1008,B361,'Sezione INPS'!N$9:N$1008)-SUMIF('Sezione INPS'!B$9:B$1008,B361,'Sezione INPS'!O$9:O$1008))+(SUMIF('Sezione REGIONI'!B$9:B$1008,B361,'Sezione REGIONI'!K$9:K$1008)-SUMIF('Sezione REGIONI'!B$9:B$1008,B361,'Sezione REGIONI'!L$9:L$1008))+(SUMIF('Sezione IMU e trib. locali'!B$9:B$1008,B361,'Sezione IMU e trib. locali'!M$9:M$1008)-SUMIF('Sezione IMU e trib. locali'!B$9:B$1008,B361,'Sezione IMU e trib. locali'!N$9:N$1008))+(SUMIF('Sezione INAIL'!B$9:B$508,B361,'Sezione INAIL'!L$9:L$508)-SUMIF('Sezione INAIL'!B$9:B$508,B361,'Sezione INAIL'!M$9:M$508))+(SUMIF('Sezione Altri Enti Prev.li'!B$9:B$508,B361,'Sezione Altri Enti Prev.li'!P$9:P$508)-SUMIF('Sezione Altri Enti Prev.li'!B$9:B$508,B361,'Sezione Altri Enti Prev.li'!Q$9:Q$508)),0)</f>
        <v>0</v>
      </c>
      <c r="W361" s="81"/>
      <c r="X361" s="292"/>
      <c r="Y361" s="314"/>
      <c r="Z361" s="315"/>
      <c r="AA361" s="316"/>
      <c r="AB361" s="317"/>
      <c r="AC361" s="7"/>
      <c r="AD361" s="348"/>
      <c r="AE361" s="7"/>
      <c r="AF361" s="17">
        <f ca="1">IF(B361="",0,IF(B361=B360,COUNTIF(B$9:B360,B361)+1,1))</f>
        <v>351</v>
      </c>
      <c r="AG361" s="17">
        <f t="shared" ca="1" si="20"/>
        <v>0</v>
      </c>
      <c r="AH361" s="364" t="str">
        <f t="shared" si="23"/>
        <v/>
      </c>
    </row>
    <row r="362" spans="1:34" ht="16.5" customHeight="1">
      <c r="A362" s="334" t="s">
        <v>638</v>
      </c>
      <c r="B362" s="65" t="str">
        <f t="shared" ca="1" si="22"/>
        <v>-1900</v>
      </c>
      <c r="C362" s="65" t="str">
        <f t="shared" ca="1" si="21"/>
        <v>-1900-352</v>
      </c>
      <c r="D362" s="340"/>
      <c r="E362" s="283"/>
      <c r="F362" s="7"/>
      <c r="G362" s="309"/>
      <c r="H362" s="310"/>
      <c r="I362" s="7"/>
      <c r="J362" s="297"/>
      <c r="K362" s="285"/>
      <c r="L362" s="301"/>
      <c r="M362" s="290"/>
      <c r="N362" s="291"/>
      <c r="O362" s="7"/>
      <c r="P362" s="307"/>
      <c r="Q362" s="308" t="str">
        <f ca="1">IF(M$1021=1,"",IF(P362="","",VLOOKUP(P362,Tabelle!$B$5:$F$7,5,FALSE)))</f>
        <v/>
      </c>
      <c r="R362" s="311" t="str">
        <f ca="1">IF(M$1021=1,"",IF(P362="","",VLOOKUP(P362,Tabelle!$B$5:$G$7,6,FALSE)))</f>
        <v/>
      </c>
      <c r="S362" s="7"/>
      <c r="T362" s="312"/>
      <c r="U362" s="7"/>
      <c r="V362" s="313">
        <f ca="1">IF(AND(D362&lt;&gt;"",B362&lt;&gt;B361),(SUMIF(B$9:B$1008,B362,M$9:M$1008)-SUMIF(B$9:B$1008,B362,N$9:N$1008))+(SUMIF('Sezione INPS'!B$9:B$1008,B362,'Sezione INPS'!N$9:N$1008)-SUMIF('Sezione INPS'!B$9:B$1008,B362,'Sezione INPS'!O$9:O$1008))+(SUMIF('Sezione REGIONI'!B$9:B$1008,B362,'Sezione REGIONI'!K$9:K$1008)-SUMIF('Sezione REGIONI'!B$9:B$1008,B362,'Sezione REGIONI'!L$9:L$1008))+(SUMIF('Sezione IMU e trib. locali'!B$9:B$1008,B362,'Sezione IMU e trib. locali'!M$9:M$1008)-SUMIF('Sezione IMU e trib. locali'!B$9:B$1008,B362,'Sezione IMU e trib. locali'!N$9:N$1008))+(SUMIF('Sezione INAIL'!B$9:B$508,B362,'Sezione INAIL'!L$9:L$508)-SUMIF('Sezione INAIL'!B$9:B$508,B362,'Sezione INAIL'!M$9:M$508))+(SUMIF('Sezione Altri Enti Prev.li'!B$9:B$508,B362,'Sezione Altri Enti Prev.li'!P$9:P$508)-SUMIF('Sezione Altri Enti Prev.li'!B$9:B$508,B362,'Sezione Altri Enti Prev.li'!Q$9:Q$508)),0)</f>
        <v>0</v>
      </c>
      <c r="W362" s="81"/>
      <c r="X362" s="292"/>
      <c r="Y362" s="314"/>
      <c r="Z362" s="315"/>
      <c r="AA362" s="316"/>
      <c r="AB362" s="317"/>
      <c r="AC362" s="7"/>
      <c r="AD362" s="348"/>
      <c r="AE362" s="7"/>
      <c r="AF362" s="17">
        <f ca="1">IF(B362="",0,IF(B362=B361,COUNTIF(B$9:B361,B362)+1,1))</f>
        <v>352</v>
      </c>
      <c r="AG362" s="17">
        <f t="shared" ca="1" si="20"/>
        <v>0</v>
      </c>
      <c r="AH362" s="364" t="str">
        <f t="shared" si="23"/>
        <v/>
      </c>
    </row>
    <row r="363" spans="1:34" ht="16.5" customHeight="1">
      <c r="A363" s="334" t="s">
        <v>639</v>
      </c>
      <c r="B363" s="65" t="str">
        <f t="shared" ca="1" si="22"/>
        <v>-1900</v>
      </c>
      <c r="C363" s="65" t="str">
        <f t="shared" ca="1" si="21"/>
        <v>-1900-353</v>
      </c>
      <c r="D363" s="340"/>
      <c r="E363" s="283"/>
      <c r="F363" s="7"/>
      <c r="G363" s="309"/>
      <c r="H363" s="310"/>
      <c r="I363" s="7"/>
      <c r="J363" s="297"/>
      <c r="K363" s="285"/>
      <c r="L363" s="301"/>
      <c r="M363" s="290"/>
      <c r="N363" s="291"/>
      <c r="O363" s="7"/>
      <c r="P363" s="307"/>
      <c r="Q363" s="308" t="str">
        <f ca="1">IF(M$1021=1,"",IF(P363="","",VLOOKUP(P363,Tabelle!$B$5:$F$7,5,FALSE)))</f>
        <v/>
      </c>
      <c r="R363" s="311" t="str">
        <f ca="1">IF(M$1021=1,"",IF(P363="","",VLOOKUP(P363,Tabelle!$B$5:$G$7,6,FALSE)))</f>
        <v/>
      </c>
      <c r="S363" s="7"/>
      <c r="T363" s="312"/>
      <c r="U363" s="7"/>
      <c r="V363" s="313">
        <f ca="1">IF(AND(D363&lt;&gt;"",B363&lt;&gt;B362),(SUMIF(B$9:B$1008,B363,M$9:M$1008)-SUMIF(B$9:B$1008,B363,N$9:N$1008))+(SUMIF('Sezione INPS'!B$9:B$1008,B363,'Sezione INPS'!N$9:N$1008)-SUMIF('Sezione INPS'!B$9:B$1008,B363,'Sezione INPS'!O$9:O$1008))+(SUMIF('Sezione REGIONI'!B$9:B$1008,B363,'Sezione REGIONI'!K$9:K$1008)-SUMIF('Sezione REGIONI'!B$9:B$1008,B363,'Sezione REGIONI'!L$9:L$1008))+(SUMIF('Sezione IMU e trib. locali'!B$9:B$1008,B363,'Sezione IMU e trib. locali'!M$9:M$1008)-SUMIF('Sezione IMU e trib. locali'!B$9:B$1008,B363,'Sezione IMU e trib. locali'!N$9:N$1008))+(SUMIF('Sezione INAIL'!B$9:B$508,B363,'Sezione INAIL'!L$9:L$508)-SUMIF('Sezione INAIL'!B$9:B$508,B363,'Sezione INAIL'!M$9:M$508))+(SUMIF('Sezione Altri Enti Prev.li'!B$9:B$508,B363,'Sezione Altri Enti Prev.li'!P$9:P$508)-SUMIF('Sezione Altri Enti Prev.li'!B$9:B$508,B363,'Sezione Altri Enti Prev.li'!Q$9:Q$508)),0)</f>
        <v>0</v>
      </c>
      <c r="W363" s="81"/>
      <c r="X363" s="292"/>
      <c r="Y363" s="314"/>
      <c r="Z363" s="315"/>
      <c r="AA363" s="316"/>
      <c r="AB363" s="317"/>
      <c r="AC363" s="7"/>
      <c r="AD363" s="348"/>
      <c r="AE363" s="7"/>
      <c r="AF363" s="17">
        <f ca="1">IF(B363="",0,IF(B363=B362,COUNTIF(B$9:B362,B363)+1,1))</f>
        <v>353</v>
      </c>
      <c r="AG363" s="17">
        <f t="shared" ca="1" si="20"/>
        <v>0</v>
      </c>
      <c r="AH363" s="364" t="str">
        <f t="shared" si="23"/>
        <v/>
      </c>
    </row>
    <row r="364" spans="1:34" ht="16.5" customHeight="1">
      <c r="A364" s="334" t="s">
        <v>640</v>
      </c>
      <c r="B364" s="65" t="str">
        <f t="shared" ca="1" si="22"/>
        <v>-1900</v>
      </c>
      <c r="C364" s="65" t="str">
        <f t="shared" ca="1" si="21"/>
        <v>-1900-354</v>
      </c>
      <c r="D364" s="340"/>
      <c r="E364" s="283"/>
      <c r="F364" s="7"/>
      <c r="G364" s="309"/>
      <c r="H364" s="310"/>
      <c r="I364" s="7"/>
      <c r="J364" s="297"/>
      <c r="K364" s="285"/>
      <c r="L364" s="301"/>
      <c r="M364" s="290"/>
      <c r="N364" s="291"/>
      <c r="O364" s="7"/>
      <c r="P364" s="307"/>
      <c r="Q364" s="308" t="str">
        <f ca="1">IF(M$1021=1,"",IF(P364="","",VLOOKUP(P364,Tabelle!$B$5:$F$7,5,FALSE)))</f>
        <v/>
      </c>
      <c r="R364" s="311" t="str">
        <f ca="1">IF(M$1021=1,"",IF(P364="","",VLOOKUP(P364,Tabelle!$B$5:$G$7,6,FALSE)))</f>
        <v/>
      </c>
      <c r="S364" s="7"/>
      <c r="T364" s="312"/>
      <c r="U364" s="7"/>
      <c r="V364" s="313">
        <f ca="1">IF(AND(D364&lt;&gt;"",B364&lt;&gt;B363),(SUMIF(B$9:B$1008,B364,M$9:M$1008)-SUMIF(B$9:B$1008,B364,N$9:N$1008))+(SUMIF('Sezione INPS'!B$9:B$1008,B364,'Sezione INPS'!N$9:N$1008)-SUMIF('Sezione INPS'!B$9:B$1008,B364,'Sezione INPS'!O$9:O$1008))+(SUMIF('Sezione REGIONI'!B$9:B$1008,B364,'Sezione REGIONI'!K$9:K$1008)-SUMIF('Sezione REGIONI'!B$9:B$1008,B364,'Sezione REGIONI'!L$9:L$1008))+(SUMIF('Sezione IMU e trib. locali'!B$9:B$1008,B364,'Sezione IMU e trib. locali'!M$9:M$1008)-SUMIF('Sezione IMU e trib. locali'!B$9:B$1008,B364,'Sezione IMU e trib. locali'!N$9:N$1008))+(SUMIF('Sezione INAIL'!B$9:B$508,B364,'Sezione INAIL'!L$9:L$508)-SUMIF('Sezione INAIL'!B$9:B$508,B364,'Sezione INAIL'!M$9:M$508))+(SUMIF('Sezione Altri Enti Prev.li'!B$9:B$508,B364,'Sezione Altri Enti Prev.li'!P$9:P$508)-SUMIF('Sezione Altri Enti Prev.li'!B$9:B$508,B364,'Sezione Altri Enti Prev.li'!Q$9:Q$508)),0)</f>
        <v>0</v>
      </c>
      <c r="W364" s="81"/>
      <c r="X364" s="292"/>
      <c r="Y364" s="314"/>
      <c r="Z364" s="315"/>
      <c r="AA364" s="316"/>
      <c r="AB364" s="317"/>
      <c r="AC364" s="7"/>
      <c r="AD364" s="348"/>
      <c r="AE364" s="7"/>
      <c r="AF364" s="17">
        <f ca="1">IF(B364="",0,IF(B364=B363,COUNTIF(B$9:B363,B364)+1,1))</f>
        <v>354</v>
      </c>
      <c r="AG364" s="17">
        <f t="shared" ca="1" si="20"/>
        <v>0</v>
      </c>
      <c r="AH364" s="364" t="str">
        <f t="shared" si="23"/>
        <v/>
      </c>
    </row>
    <row r="365" spans="1:34" ht="16.5" customHeight="1">
      <c r="A365" s="334" t="s">
        <v>641</v>
      </c>
      <c r="B365" s="65" t="str">
        <f t="shared" ca="1" si="22"/>
        <v>-1900</v>
      </c>
      <c r="C365" s="65" t="str">
        <f t="shared" ca="1" si="21"/>
        <v>-1900-355</v>
      </c>
      <c r="D365" s="340"/>
      <c r="E365" s="283"/>
      <c r="F365" s="7"/>
      <c r="G365" s="309"/>
      <c r="H365" s="310"/>
      <c r="I365" s="7"/>
      <c r="J365" s="297"/>
      <c r="K365" s="285"/>
      <c r="L365" s="301"/>
      <c r="M365" s="290"/>
      <c r="N365" s="291"/>
      <c r="O365" s="7"/>
      <c r="P365" s="307"/>
      <c r="Q365" s="308" t="str">
        <f ca="1">IF(M$1021=1,"",IF(P365="","",VLOOKUP(P365,Tabelle!$B$5:$F$7,5,FALSE)))</f>
        <v/>
      </c>
      <c r="R365" s="311" t="str">
        <f ca="1">IF(M$1021=1,"",IF(P365="","",VLOOKUP(P365,Tabelle!$B$5:$G$7,6,FALSE)))</f>
        <v/>
      </c>
      <c r="S365" s="7"/>
      <c r="T365" s="312"/>
      <c r="U365" s="7"/>
      <c r="V365" s="313">
        <f ca="1">IF(AND(D365&lt;&gt;"",B365&lt;&gt;B364),(SUMIF(B$9:B$1008,B365,M$9:M$1008)-SUMIF(B$9:B$1008,B365,N$9:N$1008))+(SUMIF('Sezione INPS'!B$9:B$1008,B365,'Sezione INPS'!N$9:N$1008)-SUMIF('Sezione INPS'!B$9:B$1008,B365,'Sezione INPS'!O$9:O$1008))+(SUMIF('Sezione REGIONI'!B$9:B$1008,B365,'Sezione REGIONI'!K$9:K$1008)-SUMIF('Sezione REGIONI'!B$9:B$1008,B365,'Sezione REGIONI'!L$9:L$1008))+(SUMIF('Sezione IMU e trib. locali'!B$9:B$1008,B365,'Sezione IMU e trib. locali'!M$9:M$1008)-SUMIF('Sezione IMU e trib. locali'!B$9:B$1008,B365,'Sezione IMU e trib. locali'!N$9:N$1008))+(SUMIF('Sezione INAIL'!B$9:B$508,B365,'Sezione INAIL'!L$9:L$508)-SUMIF('Sezione INAIL'!B$9:B$508,B365,'Sezione INAIL'!M$9:M$508))+(SUMIF('Sezione Altri Enti Prev.li'!B$9:B$508,B365,'Sezione Altri Enti Prev.li'!P$9:P$508)-SUMIF('Sezione Altri Enti Prev.li'!B$9:B$508,B365,'Sezione Altri Enti Prev.li'!Q$9:Q$508)),0)</f>
        <v>0</v>
      </c>
      <c r="W365" s="81"/>
      <c r="X365" s="292"/>
      <c r="Y365" s="314"/>
      <c r="Z365" s="315"/>
      <c r="AA365" s="316"/>
      <c r="AB365" s="317"/>
      <c r="AC365" s="7"/>
      <c r="AD365" s="348"/>
      <c r="AE365" s="7"/>
      <c r="AF365" s="17">
        <f ca="1">IF(B365="",0,IF(B365=B364,COUNTIF(B$9:B364,B365)+1,1))</f>
        <v>355</v>
      </c>
      <c r="AG365" s="17">
        <f t="shared" ca="1" si="20"/>
        <v>0</v>
      </c>
      <c r="AH365" s="364" t="str">
        <f t="shared" si="23"/>
        <v/>
      </c>
    </row>
    <row r="366" spans="1:34" ht="16.5" customHeight="1">
      <c r="A366" s="334" t="s">
        <v>642</v>
      </c>
      <c r="B366" s="65" t="str">
        <f t="shared" ca="1" si="22"/>
        <v>-1900</v>
      </c>
      <c r="C366" s="65" t="str">
        <f t="shared" ca="1" si="21"/>
        <v>-1900-356</v>
      </c>
      <c r="D366" s="340"/>
      <c r="E366" s="283"/>
      <c r="F366" s="7"/>
      <c r="G366" s="309"/>
      <c r="H366" s="310"/>
      <c r="I366" s="7"/>
      <c r="J366" s="297"/>
      <c r="K366" s="285"/>
      <c r="L366" s="301"/>
      <c r="M366" s="290"/>
      <c r="N366" s="291"/>
      <c r="O366" s="7"/>
      <c r="P366" s="307"/>
      <c r="Q366" s="308" t="str">
        <f ca="1">IF(M$1021=1,"",IF(P366="","",VLOOKUP(P366,Tabelle!$B$5:$F$7,5,FALSE)))</f>
        <v/>
      </c>
      <c r="R366" s="311" t="str">
        <f ca="1">IF(M$1021=1,"",IF(P366="","",VLOOKUP(P366,Tabelle!$B$5:$G$7,6,FALSE)))</f>
        <v/>
      </c>
      <c r="S366" s="7"/>
      <c r="T366" s="312"/>
      <c r="U366" s="7"/>
      <c r="V366" s="313">
        <f ca="1">IF(AND(D366&lt;&gt;"",B366&lt;&gt;B365),(SUMIF(B$9:B$1008,B366,M$9:M$1008)-SUMIF(B$9:B$1008,B366,N$9:N$1008))+(SUMIF('Sezione INPS'!B$9:B$1008,B366,'Sezione INPS'!N$9:N$1008)-SUMIF('Sezione INPS'!B$9:B$1008,B366,'Sezione INPS'!O$9:O$1008))+(SUMIF('Sezione REGIONI'!B$9:B$1008,B366,'Sezione REGIONI'!K$9:K$1008)-SUMIF('Sezione REGIONI'!B$9:B$1008,B366,'Sezione REGIONI'!L$9:L$1008))+(SUMIF('Sezione IMU e trib. locali'!B$9:B$1008,B366,'Sezione IMU e trib. locali'!M$9:M$1008)-SUMIF('Sezione IMU e trib. locali'!B$9:B$1008,B366,'Sezione IMU e trib. locali'!N$9:N$1008))+(SUMIF('Sezione INAIL'!B$9:B$508,B366,'Sezione INAIL'!L$9:L$508)-SUMIF('Sezione INAIL'!B$9:B$508,B366,'Sezione INAIL'!M$9:M$508))+(SUMIF('Sezione Altri Enti Prev.li'!B$9:B$508,B366,'Sezione Altri Enti Prev.li'!P$9:P$508)-SUMIF('Sezione Altri Enti Prev.li'!B$9:B$508,B366,'Sezione Altri Enti Prev.li'!Q$9:Q$508)),0)</f>
        <v>0</v>
      </c>
      <c r="W366" s="81"/>
      <c r="X366" s="292"/>
      <c r="Y366" s="314"/>
      <c r="Z366" s="315"/>
      <c r="AA366" s="316"/>
      <c r="AB366" s="317"/>
      <c r="AC366" s="7"/>
      <c r="AD366" s="348"/>
      <c r="AE366" s="7"/>
      <c r="AF366" s="17">
        <f ca="1">IF(B366="",0,IF(B366=B365,COUNTIF(B$9:B365,B366)+1,1))</f>
        <v>356</v>
      </c>
      <c r="AG366" s="17">
        <f t="shared" ca="1" si="20"/>
        <v>0</v>
      </c>
      <c r="AH366" s="364" t="str">
        <f t="shared" si="23"/>
        <v/>
      </c>
    </row>
    <row r="367" spans="1:34" ht="16.5" customHeight="1">
      <c r="A367" s="334" t="s">
        <v>643</v>
      </c>
      <c r="B367" s="65" t="str">
        <f t="shared" ca="1" si="22"/>
        <v>-1900</v>
      </c>
      <c r="C367" s="65" t="str">
        <f t="shared" ca="1" si="21"/>
        <v>-1900-357</v>
      </c>
      <c r="D367" s="340"/>
      <c r="E367" s="283"/>
      <c r="F367" s="7"/>
      <c r="G367" s="309"/>
      <c r="H367" s="310"/>
      <c r="I367" s="7"/>
      <c r="J367" s="297"/>
      <c r="K367" s="285"/>
      <c r="L367" s="301"/>
      <c r="M367" s="290"/>
      <c r="N367" s="291"/>
      <c r="O367" s="7"/>
      <c r="P367" s="307"/>
      <c r="Q367" s="308" t="str">
        <f ca="1">IF(M$1021=1,"",IF(P367="","",VLOOKUP(P367,Tabelle!$B$5:$F$7,5,FALSE)))</f>
        <v/>
      </c>
      <c r="R367" s="311" t="str">
        <f ca="1">IF(M$1021=1,"",IF(P367="","",VLOOKUP(P367,Tabelle!$B$5:$G$7,6,FALSE)))</f>
        <v/>
      </c>
      <c r="S367" s="7"/>
      <c r="T367" s="312"/>
      <c r="U367" s="7"/>
      <c r="V367" s="313">
        <f ca="1">IF(AND(D367&lt;&gt;"",B367&lt;&gt;B366),(SUMIF(B$9:B$1008,B367,M$9:M$1008)-SUMIF(B$9:B$1008,B367,N$9:N$1008))+(SUMIF('Sezione INPS'!B$9:B$1008,B367,'Sezione INPS'!N$9:N$1008)-SUMIF('Sezione INPS'!B$9:B$1008,B367,'Sezione INPS'!O$9:O$1008))+(SUMIF('Sezione REGIONI'!B$9:B$1008,B367,'Sezione REGIONI'!K$9:K$1008)-SUMIF('Sezione REGIONI'!B$9:B$1008,B367,'Sezione REGIONI'!L$9:L$1008))+(SUMIF('Sezione IMU e trib. locali'!B$9:B$1008,B367,'Sezione IMU e trib. locali'!M$9:M$1008)-SUMIF('Sezione IMU e trib. locali'!B$9:B$1008,B367,'Sezione IMU e trib. locali'!N$9:N$1008))+(SUMIF('Sezione INAIL'!B$9:B$508,B367,'Sezione INAIL'!L$9:L$508)-SUMIF('Sezione INAIL'!B$9:B$508,B367,'Sezione INAIL'!M$9:M$508))+(SUMIF('Sezione Altri Enti Prev.li'!B$9:B$508,B367,'Sezione Altri Enti Prev.li'!P$9:P$508)-SUMIF('Sezione Altri Enti Prev.li'!B$9:B$508,B367,'Sezione Altri Enti Prev.li'!Q$9:Q$508)),0)</f>
        <v>0</v>
      </c>
      <c r="W367" s="81"/>
      <c r="X367" s="292"/>
      <c r="Y367" s="314"/>
      <c r="Z367" s="315"/>
      <c r="AA367" s="316"/>
      <c r="AB367" s="317"/>
      <c r="AC367" s="7"/>
      <c r="AD367" s="348"/>
      <c r="AE367" s="7"/>
      <c r="AF367" s="17">
        <f ca="1">IF(B367="",0,IF(B367=B366,COUNTIF(B$9:B366,B367)+1,1))</f>
        <v>357</v>
      </c>
      <c r="AG367" s="17">
        <f t="shared" ref="AG367:AG430" ca="1" si="24">IF(OR(D367="",M$1021=1),0,IF(AF367=6,1,0))</f>
        <v>0</v>
      </c>
      <c r="AH367" s="364" t="str">
        <f t="shared" si="23"/>
        <v/>
      </c>
    </row>
    <row r="368" spans="1:34" ht="16.5" customHeight="1">
      <c r="A368" s="334" t="s">
        <v>644</v>
      </c>
      <c r="B368" s="65" t="str">
        <f t="shared" ca="1" si="22"/>
        <v>-1900</v>
      </c>
      <c r="C368" s="65" t="str">
        <f t="shared" ca="1" si="21"/>
        <v>-1900-358</v>
      </c>
      <c r="D368" s="340"/>
      <c r="E368" s="283"/>
      <c r="F368" s="7"/>
      <c r="G368" s="309"/>
      <c r="H368" s="310"/>
      <c r="I368" s="7"/>
      <c r="J368" s="297"/>
      <c r="K368" s="285"/>
      <c r="L368" s="301"/>
      <c r="M368" s="290"/>
      <c r="N368" s="291"/>
      <c r="O368" s="7"/>
      <c r="P368" s="307"/>
      <c r="Q368" s="308" t="str">
        <f ca="1">IF(M$1021=1,"",IF(P368="","",VLOOKUP(P368,Tabelle!$B$5:$F$7,5,FALSE)))</f>
        <v/>
      </c>
      <c r="R368" s="311" t="str">
        <f ca="1">IF(M$1021=1,"",IF(P368="","",VLOOKUP(P368,Tabelle!$B$5:$G$7,6,FALSE)))</f>
        <v/>
      </c>
      <c r="S368" s="7"/>
      <c r="T368" s="312"/>
      <c r="U368" s="7"/>
      <c r="V368" s="313">
        <f ca="1">IF(AND(D368&lt;&gt;"",B368&lt;&gt;B367),(SUMIF(B$9:B$1008,B368,M$9:M$1008)-SUMIF(B$9:B$1008,B368,N$9:N$1008))+(SUMIF('Sezione INPS'!B$9:B$1008,B368,'Sezione INPS'!N$9:N$1008)-SUMIF('Sezione INPS'!B$9:B$1008,B368,'Sezione INPS'!O$9:O$1008))+(SUMIF('Sezione REGIONI'!B$9:B$1008,B368,'Sezione REGIONI'!K$9:K$1008)-SUMIF('Sezione REGIONI'!B$9:B$1008,B368,'Sezione REGIONI'!L$9:L$1008))+(SUMIF('Sezione IMU e trib. locali'!B$9:B$1008,B368,'Sezione IMU e trib. locali'!M$9:M$1008)-SUMIF('Sezione IMU e trib. locali'!B$9:B$1008,B368,'Sezione IMU e trib. locali'!N$9:N$1008))+(SUMIF('Sezione INAIL'!B$9:B$508,B368,'Sezione INAIL'!L$9:L$508)-SUMIF('Sezione INAIL'!B$9:B$508,B368,'Sezione INAIL'!M$9:M$508))+(SUMIF('Sezione Altri Enti Prev.li'!B$9:B$508,B368,'Sezione Altri Enti Prev.li'!P$9:P$508)-SUMIF('Sezione Altri Enti Prev.li'!B$9:B$508,B368,'Sezione Altri Enti Prev.li'!Q$9:Q$508)),0)</f>
        <v>0</v>
      </c>
      <c r="W368" s="81"/>
      <c r="X368" s="292"/>
      <c r="Y368" s="314"/>
      <c r="Z368" s="315"/>
      <c r="AA368" s="316"/>
      <c r="AB368" s="317"/>
      <c r="AC368" s="7"/>
      <c r="AD368" s="348"/>
      <c r="AE368" s="7"/>
      <c r="AF368" s="17">
        <f ca="1">IF(B368="",0,IF(B368=B367,COUNTIF(B$9:B367,B368)+1,1))</f>
        <v>358</v>
      </c>
      <c r="AG368" s="17">
        <f t="shared" ca="1" si="24"/>
        <v>0</v>
      </c>
      <c r="AH368" s="364" t="str">
        <f t="shared" si="23"/>
        <v/>
      </c>
    </row>
    <row r="369" spans="1:34" ht="16.5" customHeight="1">
      <c r="A369" s="334" t="s">
        <v>645</v>
      </c>
      <c r="B369" s="65" t="str">
        <f t="shared" ca="1" si="22"/>
        <v>-1900</v>
      </c>
      <c r="C369" s="65" t="str">
        <f t="shared" ca="1" si="21"/>
        <v>-1900-359</v>
      </c>
      <c r="D369" s="340"/>
      <c r="E369" s="283"/>
      <c r="F369" s="7"/>
      <c r="G369" s="309"/>
      <c r="H369" s="310"/>
      <c r="I369" s="7"/>
      <c r="J369" s="297"/>
      <c r="K369" s="285"/>
      <c r="L369" s="301"/>
      <c r="M369" s="290"/>
      <c r="N369" s="291"/>
      <c r="O369" s="7"/>
      <c r="P369" s="307"/>
      <c r="Q369" s="308" t="str">
        <f ca="1">IF(M$1021=1,"",IF(P369="","",VLOOKUP(P369,Tabelle!$B$5:$F$7,5,FALSE)))</f>
        <v/>
      </c>
      <c r="R369" s="311" t="str">
        <f ca="1">IF(M$1021=1,"",IF(P369="","",VLOOKUP(P369,Tabelle!$B$5:$G$7,6,FALSE)))</f>
        <v/>
      </c>
      <c r="S369" s="7"/>
      <c r="T369" s="312"/>
      <c r="U369" s="7"/>
      <c r="V369" s="313">
        <f ca="1">IF(AND(D369&lt;&gt;"",B369&lt;&gt;B368),(SUMIF(B$9:B$1008,B369,M$9:M$1008)-SUMIF(B$9:B$1008,B369,N$9:N$1008))+(SUMIF('Sezione INPS'!B$9:B$1008,B369,'Sezione INPS'!N$9:N$1008)-SUMIF('Sezione INPS'!B$9:B$1008,B369,'Sezione INPS'!O$9:O$1008))+(SUMIF('Sezione REGIONI'!B$9:B$1008,B369,'Sezione REGIONI'!K$9:K$1008)-SUMIF('Sezione REGIONI'!B$9:B$1008,B369,'Sezione REGIONI'!L$9:L$1008))+(SUMIF('Sezione IMU e trib. locali'!B$9:B$1008,B369,'Sezione IMU e trib. locali'!M$9:M$1008)-SUMIF('Sezione IMU e trib. locali'!B$9:B$1008,B369,'Sezione IMU e trib. locali'!N$9:N$1008))+(SUMIF('Sezione INAIL'!B$9:B$508,B369,'Sezione INAIL'!L$9:L$508)-SUMIF('Sezione INAIL'!B$9:B$508,B369,'Sezione INAIL'!M$9:M$508))+(SUMIF('Sezione Altri Enti Prev.li'!B$9:B$508,B369,'Sezione Altri Enti Prev.li'!P$9:P$508)-SUMIF('Sezione Altri Enti Prev.li'!B$9:B$508,B369,'Sezione Altri Enti Prev.li'!Q$9:Q$508)),0)</f>
        <v>0</v>
      </c>
      <c r="W369" s="81"/>
      <c r="X369" s="292"/>
      <c r="Y369" s="314"/>
      <c r="Z369" s="315"/>
      <c r="AA369" s="316"/>
      <c r="AB369" s="317"/>
      <c r="AC369" s="7"/>
      <c r="AD369" s="348"/>
      <c r="AE369" s="7"/>
      <c r="AF369" s="17">
        <f ca="1">IF(B369="",0,IF(B369=B368,COUNTIF(B$9:B368,B369)+1,1))</f>
        <v>359</v>
      </c>
      <c r="AG369" s="17">
        <f t="shared" ca="1" si="24"/>
        <v>0</v>
      </c>
      <c r="AH369" s="364" t="str">
        <f t="shared" si="23"/>
        <v/>
      </c>
    </row>
    <row r="370" spans="1:34" ht="16.5" customHeight="1">
      <c r="A370" s="334" t="s">
        <v>646</v>
      </c>
      <c r="B370" s="65" t="str">
        <f t="shared" ca="1" si="22"/>
        <v>-1900</v>
      </c>
      <c r="C370" s="65" t="str">
        <f t="shared" ca="1" si="21"/>
        <v>-1900-360</v>
      </c>
      <c r="D370" s="340"/>
      <c r="E370" s="283"/>
      <c r="F370" s="7"/>
      <c r="G370" s="309"/>
      <c r="H370" s="310"/>
      <c r="I370" s="7"/>
      <c r="J370" s="297"/>
      <c r="K370" s="285"/>
      <c r="L370" s="301"/>
      <c r="M370" s="290"/>
      <c r="N370" s="291"/>
      <c r="O370" s="7"/>
      <c r="P370" s="307"/>
      <c r="Q370" s="308" t="str">
        <f ca="1">IF(M$1021=1,"",IF(P370="","",VLOOKUP(P370,Tabelle!$B$5:$F$7,5,FALSE)))</f>
        <v/>
      </c>
      <c r="R370" s="311" t="str">
        <f ca="1">IF(M$1021=1,"",IF(P370="","",VLOOKUP(P370,Tabelle!$B$5:$G$7,6,FALSE)))</f>
        <v/>
      </c>
      <c r="S370" s="7"/>
      <c r="T370" s="312"/>
      <c r="U370" s="7"/>
      <c r="V370" s="313">
        <f ca="1">IF(AND(D370&lt;&gt;"",B370&lt;&gt;B369),(SUMIF(B$9:B$1008,B370,M$9:M$1008)-SUMIF(B$9:B$1008,B370,N$9:N$1008))+(SUMIF('Sezione INPS'!B$9:B$1008,B370,'Sezione INPS'!N$9:N$1008)-SUMIF('Sezione INPS'!B$9:B$1008,B370,'Sezione INPS'!O$9:O$1008))+(SUMIF('Sezione REGIONI'!B$9:B$1008,B370,'Sezione REGIONI'!K$9:K$1008)-SUMIF('Sezione REGIONI'!B$9:B$1008,B370,'Sezione REGIONI'!L$9:L$1008))+(SUMIF('Sezione IMU e trib. locali'!B$9:B$1008,B370,'Sezione IMU e trib. locali'!M$9:M$1008)-SUMIF('Sezione IMU e trib. locali'!B$9:B$1008,B370,'Sezione IMU e trib. locali'!N$9:N$1008))+(SUMIF('Sezione INAIL'!B$9:B$508,B370,'Sezione INAIL'!L$9:L$508)-SUMIF('Sezione INAIL'!B$9:B$508,B370,'Sezione INAIL'!M$9:M$508))+(SUMIF('Sezione Altri Enti Prev.li'!B$9:B$508,B370,'Sezione Altri Enti Prev.li'!P$9:P$508)-SUMIF('Sezione Altri Enti Prev.li'!B$9:B$508,B370,'Sezione Altri Enti Prev.li'!Q$9:Q$508)),0)</f>
        <v>0</v>
      </c>
      <c r="W370" s="81"/>
      <c r="X370" s="292"/>
      <c r="Y370" s="314"/>
      <c r="Z370" s="315"/>
      <c r="AA370" s="316"/>
      <c r="AB370" s="317"/>
      <c r="AC370" s="7"/>
      <c r="AD370" s="348"/>
      <c r="AE370" s="7"/>
      <c r="AF370" s="17">
        <f ca="1">IF(B370="",0,IF(B370=B369,COUNTIF(B$9:B369,B370)+1,1))</f>
        <v>360</v>
      </c>
      <c r="AG370" s="17">
        <f t="shared" ca="1" si="24"/>
        <v>0</v>
      </c>
      <c r="AH370" s="364" t="str">
        <f t="shared" si="23"/>
        <v/>
      </c>
    </row>
    <row r="371" spans="1:34" ht="16.5" customHeight="1">
      <c r="A371" s="334" t="s">
        <v>647</v>
      </c>
      <c r="B371" s="65" t="str">
        <f t="shared" ca="1" si="22"/>
        <v>-1900</v>
      </c>
      <c r="C371" s="65" t="str">
        <f t="shared" ca="1" si="21"/>
        <v>-1900-361</v>
      </c>
      <c r="D371" s="340"/>
      <c r="E371" s="283"/>
      <c r="F371" s="7"/>
      <c r="G371" s="309"/>
      <c r="H371" s="310"/>
      <c r="I371" s="7"/>
      <c r="J371" s="297"/>
      <c r="K371" s="285"/>
      <c r="L371" s="301"/>
      <c r="M371" s="290"/>
      <c r="N371" s="291"/>
      <c r="O371" s="7"/>
      <c r="P371" s="307"/>
      <c r="Q371" s="308" t="str">
        <f ca="1">IF(M$1021=1,"",IF(P371="","",VLOOKUP(P371,Tabelle!$B$5:$F$7,5,FALSE)))</f>
        <v/>
      </c>
      <c r="R371" s="311" t="str">
        <f ca="1">IF(M$1021=1,"",IF(P371="","",VLOOKUP(P371,Tabelle!$B$5:$G$7,6,FALSE)))</f>
        <v/>
      </c>
      <c r="S371" s="7"/>
      <c r="T371" s="312"/>
      <c r="U371" s="7"/>
      <c r="V371" s="313">
        <f ca="1">IF(AND(D371&lt;&gt;"",B371&lt;&gt;B370),(SUMIF(B$9:B$1008,B371,M$9:M$1008)-SUMIF(B$9:B$1008,B371,N$9:N$1008))+(SUMIF('Sezione INPS'!B$9:B$1008,B371,'Sezione INPS'!N$9:N$1008)-SUMIF('Sezione INPS'!B$9:B$1008,B371,'Sezione INPS'!O$9:O$1008))+(SUMIF('Sezione REGIONI'!B$9:B$1008,B371,'Sezione REGIONI'!K$9:K$1008)-SUMIF('Sezione REGIONI'!B$9:B$1008,B371,'Sezione REGIONI'!L$9:L$1008))+(SUMIF('Sezione IMU e trib. locali'!B$9:B$1008,B371,'Sezione IMU e trib. locali'!M$9:M$1008)-SUMIF('Sezione IMU e trib. locali'!B$9:B$1008,B371,'Sezione IMU e trib. locali'!N$9:N$1008))+(SUMIF('Sezione INAIL'!B$9:B$508,B371,'Sezione INAIL'!L$9:L$508)-SUMIF('Sezione INAIL'!B$9:B$508,B371,'Sezione INAIL'!M$9:M$508))+(SUMIF('Sezione Altri Enti Prev.li'!B$9:B$508,B371,'Sezione Altri Enti Prev.li'!P$9:P$508)-SUMIF('Sezione Altri Enti Prev.li'!B$9:B$508,B371,'Sezione Altri Enti Prev.li'!Q$9:Q$508)),0)</f>
        <v>0</v>
      </c>
      <c r="W371" s="81"/>
      <c r="X371" s="292"/>
      <c r="Y371" s="314"/>
      <c r="Z371" s="315"/>
      <c r="AA371" s="316"/>
      <c r="AB371" s="317"/>
      <c r="AC371" s="7"/>
      <c r="AD371" s="348"/>
      <c r="AE371" s="7"/>
      <c r="AF371" s="17">
        <f ca="1">IF(B371="",0,IF(B371=B370,COUNTIF(B$9:B370,B371)+1,1))</f>
        <v>361</v>
      </c>
      <c r="AG371" s="17">
        <f t="shared" ca="1" si="24"/>
        <v>0</v>
      </c>
      <c r="AH371" s="364" t="str">
        <f t="shared" si="23"/>
        <v/>
      </c>
    </row>
    <row r="372" spans="1:34" ht="16.5" customHeight="1">
      <c r="A372" s="334" t="s">
        <v>648</v>
      </c>
      <c r="B372" s="65" t="str">
        <f t="shared" ca="1" si="22"/>
        <v>-1900</v>
      </c>
      <c r="C372" s="65" t="str">
        <f t="shared" ref="C372:C435" ca="1" si="25">IF(M$1021=1,0,B372&amp;"-"&amp;AF372)</f>
        <v>-1900-362</v>
      </c>
      <c r="D372" s="340"/>
      <c r="E372" s="283"/>
      <c r="F372" s="7"/>
      <c r="G372" s="309"/>
      <c r="H372" s="310"/>
      <c r="I372" s="7"/>
      <c r="J372" s="297"/>
      <c r="K372" s="285"/>
      <c r="L372" s="301"/>
      <c r="M372" s="290"/>
      <c r="N372" s="291"/>
      <c r="O372" s="7"/>
      <c r="P372" s="307"/>
      <c r="Q372" s="308" t="str">
        <f ca="1">IF(M$1021=1,"",IF(P372="","",VLOOKUP(P372,Tabelle!$B$5:$F$7,5,FALSE)))</f>
        <v/>
      </c>
      <c r="R372" s="311" t="str">
        <f ca="1">IF(M$1021=1,"",IF(P372="","",VLOOKUP(P372,Tabelle!$B$5:$G$7,6,FALSE)))</f>
        <v/>
      </c>
      <c r="S372" s="7"/>
      <c r="T372" s="312"/>
      <c r="U372" s="7"/>
      <c r="V372" s="313">
        <f ca="1">IF(AND(D372&lt;&gt;"",B372&lt;&gt;B371),(SUMIF(B$9:B$1008,B372,M$9:M$1008)-SUMIF(B$9:B$1008,B372,N$9:N$1008))+(SUMIF('Sezione INPS'!B$9:B$1008,B372,'Sezione INPS'!N$9:N$1008)-SUMIF('Sezione INPS'!B$9:B$1008,B372,'Sezione INPS'!O$9:O$1008))+(SUMIF('Sezione REGIONI'!B$9:B$1008,B372,'Sezione REGIONI'!K$9:K$1008)-SUMIF('Sezione REGIONI'!B$9:B$1008,B372,'Sezione REGIONI'!L$9:L$1008))+(SUMIF('Sezione IMU e trib. locali'!B$9:B$1008,B372,'Sezione IMU e trib. locali'!M$9:M$1008)-SUMIF('Sezione IMU e trib. locali'!B$9:B$1008,B372,'Sezione IMU e trib. locali'!N$9:N$1008))+(SUMIF('Sezione INAIL'!B$9:B$508,B372,'Sezione INAIL'!L$9:L$508)-SUMIF('Sezione INAIL'!B$9:B$508,B372,'Sezione INAIL'!M$9:M$508))+(SUMIF('Sezione Altri Enti Prev.li'!B$9:B$508,B372,'Sezione Altri Enti Prev.li'!P$9:P$508)-SUMIF('Sezione Altri Enti Prev.li'!B$9:B$508,B372,'Sezione Altri Enti Prev.li'!Q$9:Q$508)),0)</f>
        <v>0</v>
      </c>
      <c r="W372" s="81"/>
      <c r="X372" s="292"/>
      <c r="Y372" s="314"/>
      <c r="Z372" s="315"/>
      <c r="AA372" s="316"/>
      <c r="AB372" s="317"/>
      <c r="AC372" s="7"/>
      <c r="AD372" s="348"/>
      <c r="AE372" s="7"/>
      <c r="AF372" s="17">
        <f ca="1">IF(B372="",0,IF(B372=B371,COUNTIF(B$9:B371,B372)+1,1))</f>
        <v>362</v>
      </c>
      <c r="AG372" s="17">
        <f t="shared" ca="1" si="24"/>
        <v>0</v>
      </c>
      <c r="AH372" s="364" t="str">
        <f t="shared" si="23"/>
        <v/>
      </c>
    </row>
    <row r="373" spans="1:34" ht="16.5" customHeight="1">
      <c r="A373" s="334" t="s">
        <v>649</v>
      </c>
      <c r="B373" s="65" t="str">
        <f t="shared" ca="1" si="22"/>
        <v>-1900</v>
      </c>
      <c r="C373" s="65" t="str">
        <f t="shared" ca="1" si="25"/>
        <v>-1900-363</v>
      </c>
      <c r="D373" s="340"/>
      <c r="E373" s="283"/>
      <c r="F373" s="7"/>
      <c r="G373" s="309"/>
      <c r="H373" s="310"/>
      <c r="I373" s="7"/>
      <c r="J373" s="297"/>
      <c r="K373" s="285"/>
      <c r="L373" s="301"/>
      <c r="M373" s="290"/>
      <c r="N373" s="291"/>
      <c r="O373" s="7"/>
      <c r="P373" s="307"/>
      <c r="Q373" s="308" t="str">
        <f ca="1">IF(M$1021=1,"",IF(P373="","",VLOOKUP(P373,Tabelle!$B$5:$F$7,5,FALSE)))</f>
        <v/>
      </c>
      <c r="R373" s="311" t="str">
        <f ca="1">IF(M$1021=1,"",IF(P373="","",VLOOKUP(P373,Tabelle!$B$5:$G$7,6,FALSE)))</f>
        <v/>
      </c>
      <c r="S373" s="7"/>
      <c r="T373" s="312"/>
      <c r="U373" s="7"/>
      <c r="V373" s="313">
        <f ca="1">IF(AND(D373&lt;&gt;"",B373&lt;&gt;B372),(SUMIF(B$9:B$1008,B373,M$9:M$1008)-SUMIF(B$9:B$1008,B373,N$9:N$1008))+(SUMIF('Sezione INPS'!B$9:B$1008,B373,'Sezione INPS'!N$9:N$1008)-SUMIF('Sezione INPS'!B$9:B$1008,B373,'Sezione INPS'!O$9:O$1008))+(SUMIF('Sezione REGIONI'!B$9:B$1008,B373,'Sezione REGIONI'!K$9:K$1008)-SUMIF('Sezione REGIONI'!B$9:B$1008,B373,'Sezione REGIONI'!L$9:L$1008))+(SUMIF('Sezione IMU e trib. locali'!B$9:B$1008,B373,'Sezione IMU e trib. locali'!M$9:M$1008)-SUMIF('Sezione IMU e trib. locali'!B$9:B$1008,B373,'Sezione IMU e trib. locali'!N$9:N$1008))+(SUMIF('Sezione INAIL'!B$9:B$508,B373,'Sezione INAIL'!L$9:L$508)-SUMIF('Sezione INAIL'!B$9:B$508,B373,'Sezione INAIL'!M$9:M$508))+(SUMIF('Sezione Altri Enti Prev.li'!B$9:B$508,B373,'Sezione Altri Enti Prev.li'!P$9:P$508)-SUMIF('Sezione Altri Enti Prev.li'!B$9:B$508,B373,'Sezione Altri Enti Prev.li'!Q$9:Q$508)),0)</f>
        <v>0</v>
      </c>
      <c r="W373" s="81"/>
      <c r="X373" s="292"/>
      <c r="Y373" s="314"/>
      <c r="Z373" s="315"/>
      <c r="AA373" s="316"/>
      <c r="AB373" s="317"/>
      <c r="AC373" s="7"/>
      <c r="AD373" s="348"/>
      <c r="AE373" s="7"/>
      <c r="AF373" s="17">
        <f ca="1">IF(B373="",0,IF(B373=B372,COUNTIF(B$9:B372,B373)+1,1))</f>
        <v>363</v>
      </c>
      <c r="AG373" s="17">
        <f t="shared" ca="1" si="24"/>
        <v>0</v>
      </c>
      <c r="AH373" s="364" t="str">
        <f t="shared" si="23"/>
        <v/>
      </c>
    </row>
    <row r="374" spans="1:34" ht="16.5" customHeight="1">
      <c r="A374" s="334" t="s">
        <v>650</v>
      </c>
      <c r="B374" s="65" t="str">
        <f t="shared" ca="1" si="22"/>
        <v>-1900</v>
      </c>
      <c r="C374" s="65" t="str">
        <f t="shared" ca="1" si="25"/>
        <v>-1900-364</v>
      </c>
      <c r="D374" s="340"/>
      <c r="E374" s="283"/>
      <c r="F374" s="7"/>
      <c r="G374" s="309"/>
      <c r="H374" s="310"/>
      <c r="I374" s="7"/>
      <c r="J374" s="297"/>
      <c r="K374" s="285"/>
      <c r="L374" s="301"/>
      <c r="M374" s="290"/>
      <c r="N374" s="291"/>
      <c r="O374" s="7"/>
      <c r="P374" s="307"/>
      <c r="Q374" s="308" t="str">
        <f ca="1">IF(M$1021=1,"",IF(P374="","",VLOOKUP(P374,Tabelle!$B$5:$F$7,5,FALSE)))</f>
        <v/>
      </c>
      <c r="R374" s="311" t="str">
        <f ca="1">IF(M$1021=1,"",IF(P374="","",VLOOKUP(P374,Tabelle!$B$5:$G$7,6,FALSE)))</f>
        <v/>
      </c>
      <c r="S374" s="7"/>
      <c r="T374" s="312"/>
      <c r="U374" s="7"/>
      <c r="V374" s="313">
        <f ca="1">IF(AND(D374&lt;&gt;"",B374&lt;&gt;B373),(SUMIF(B$9:B$1008,B374,M$9:M$1008)-SUMIF(B$9:B$1008,B374,N$9:N$1008))+(SUMIF('Sezione INPS'!B$9:B$1008,B374,'Sezione INPS'!N$9:N$1008)-SUMIF('Sezione INPS'!B$9:B$1008,B374,'Sezione INPS'!O$9:O$1008))+(SUMIF('Sezione REGIONI'!B$9:B$1008,B374,'Sezione REGIONI'!K$9:K$1008)-SUMIF('Sezione REGIONI'!B$9:B$1008,B374,'Sezione REGIONI'!L$9:L$1008))+(SUMIF('Sezione IMU e trib. locali'!B$9:B$1008,B374,'Sezione IMU e trib. locali'!M$9:M$1008)-SUMIF('Sezione IMU e trib. locali'!B$9:B$1008,B374,'Sezione IMU e trib. locali'!N$9:N$1008))+(SUMIF('Sezione INAIL'!B$9:B$508,B374,'Sezione INAIL'!L$9:L$508)-SUMIF('Sezione INAIL'!B$9:B$508,B374,'Sezione INAIL'!M$9:M$508))+(SUMIF('Sezione Altri Enti Prev.li'!B$9:B$508,B374,'Sezione Altri Enti Prev.li'!P$9:P$508)-SUMIF('Sezione Altri Enti Prev.li'!B$9:B$508,B374,'Sezione Altri Enti Prev.li'!Q$9:Q$508)),0)</f>
        <v>0</v>
      </c>
      <c r="W374" s="81"/>
      <c r="X374" s="292"/>
      <c r="Y374" s="314"/>
      <c r="Z374" s="315"/>
      <c r="AA374" s="316"/>
      <c r="AB374" s="317"/>
      <c r="AC374" s="7"/>
      <c r="AD374" s="348"/>
      <c r="AE374" s="7"/>
      <c r="AF374" s="17">
        <f ca="1">IF(B374="",0,IF(B374=B373,COUNTIF(B$9:B373,B374)+1,1))</f>
        <v>364</v>
      </c>
      <c r="AG374" s="17">
        <f t="shared" ca="1" si="24"/>
        <v>0</v>
      </c>
      <c r="AH374" s="364" t="str">
        <f t="shared" si="23"/>
        <v/>
      </c>
    </row>
    <row r="375" spans="1:34" ht="16.5" customHeight="1">
      <c r="A375" s="334" t="s">
        <v>651</v>
      </c>
      <c r="B375" s="65" t="str">
        <f t="shared" ca="1" si="22"/>
        <v>-1900</v>
      </c>
      <c r="C375" s="65" t="str">
        <f t="shared" ca="1" si="25"/>
        <v>-1900-365</v>
      </c>
      <c r="D375" s="340"/>
      <c r="E375" s="283"/>
      <c r="F375" s="7"/>
      <c r="G375" s="309"/>
      <c r="H375" s="310"/>
      <c r="I375" s="7"/>
      <c r="J375" s="297"/>
      <c r="K375" s="285"/>
      <c r="L375" s="301"/>
      <c r="M375" s="290"/>
      <c r="N375" s="291"/>
      <c r="O375" s="7"/>
      <c r="P375" s="307"/>
      <c r="Q375" s="308" t="str">
        <f ca="1">IF(M$1021=1,"",IF(P375="","",VLOOKUP(P375,Tabelle!$B$5:$F$7,5,FALSE)))</f>
        <v/>
      </c>
      <c r="R375" s="311" t="str">
        <f ca="1">IF(M$1021=1,"",IF(P375="","",VLOOKUP(P375,Tabelle!$B$5:$G$7,6,FALSE)))</f>
        <v/>
      </c>
      <c r="S375" s="7"/>
      <c r="T375" s="312"/>
      <c r="U375" s="7"/>
      <c r="V375" s="313">
        <f ca="1">IF(AND(D375&lt;&gt;"",B375&lt;&gt;B374),(SUMIF(B$9:B$1008,B375,M$9:M$1008)-SUMIF(B$9:B$1008,B375,N$9:N$1008))+(SUMIF('Sezione INPS'!B$9:B$1008,B375,'Sezione INPS'!N$9:N$1008)-SUMIF('Sezione INPS'!B$9:B$1008,B375,'Sezione INPS'!O$9:O$1008))+(SUMIF('Sezione REGIONI'!B$9:B$1008,B375,'Sezione REGIONI'!K$9:K$1008)-SUMIF('Sezione REGIONI'!B$9:B$1008,B375,'Sezione REGIONI'!L$9:L$1008))+(SUMIF('Sezione IMU e trib. locali'!B$9:B$1008,B375,'Sezione IMU e trib. locali'!M$9:M$1008)-SUMIF('Sezione IMU e trib. locali'!B$9:B$1008,B375,'Sezione IMU e trib. locali'!N$9:N$1008))+(SUMIF('Sezione INAIL'!B$9:B$508,B375,'Sezione INAIL'!L$9:L$508)-SUMIF('Sezione INAIL'!B$9:B$508,B375,'Sezione INAIL'!M$9:M$508))+(SUMIF('Sezione Altri Enti Prev.li'!B$9:B$508,B375,'Sezione Altri Enti Prev.li'!P$9:P$508)-SUMIF('Sezione Altri Enti Prev.li'!B$9:B$508,B375,'Sezione Altri Enti Prev.li'!Q$9:Q$508)),0)</f>
        <v>0</v>
      </c>
      <c r="W375" s="81"/>
      <c r="X375" s="292"/>
      <c r="Y375" s="314"/>
      <c r="Z375" s="315"/>
      <c r="AA375" s="316"/>
      <c r="AB375" s="317"/>
      <c r="AC375" s="7"/>
      <c r="AD375" s="348"/>
      <c r="AE375" s="7"/>
      <c r="AF375" s="17">
        <f ca="1">IF(B375="",0,IF(B375=B374,COUNTIF(B$9:B374,B375)+1,1))</f>
        <v>365</v>
      </c>
      <c r="AG375" s="17">
        <f t="shared" ca="1" si="24"/>
        <v>0</v>
      </c>
      <c r="AH375" s="364" t="str">
        <f t="shared" si="23"/>
        <v/>
      </c>
    </row>
    <row r="376" spans="1:34" ht="16.5" customHeight="1">
      <c r="A376" s="334" t="s">
        <v>652</v>
      </c>
      <c r="B376" s="65" t="str">
        <f t="shared" ca="1" si="22"/>
        <v>-1900</v>
      </c>
      <c r="C376" s="65" t="str">
        <f t="shared" ca="1" si="25"/>
        <v>-1900-366</v>
      </c>
      <c r="D376" s="340"/>
      <c r="E376" s="283"/>
      <c r="F376" s="7"/>
      <c r="G376" s="309"/>
      <c r="H376" s="310"/>
      <c r="I376" s="7"/>
      <c r="J376" s="297"/>
      <c r="K376" s="285"/>
      <c r="L376" s="301"/>
      <c r="M376" s="290"/>
      <c r="N376" s="291"/>
      <c r="O376" s="7"/>
      <c r="P376" s="307"/>
      <c r="Q376" s="308" t="str">
        <f ca="1">IF(M$1021=1,"",IF(P376="","",VLOOKUP(P376,Tabelle!$B$5:$F$7,5,FALSE)))</f>
        <v/>
      </c>
      <c r="R376" s="311" t="str">
        <f ca="1">IF(M$1021=1,"",IF(P376="","",VLOOKUP(P376,Tabelle!$B$5:$G$7,6,FALSE)))</f>
        <v/>
      </c>
      <c r="S376" s="7"/>
      <c r="T376" s="312"/>
      <c r="U376" s="7"/>
      <c r="V376" s="313">
        <f ca="1">IF(AND(D376&lt;&gt;"",B376&lt;&gt;B375),(SUMIF(B$9:B$1008,B376,M$9:M$1008)-SUMIF(B$9:B$1008,B376,N$9:N$1008))+(SUMIF('Sezione INPS'!B$9:B$1008,B376,'Sezione INPS'!N$9:N$1008)-SUMIF('Sezione INPS'!B$9:B$1008,B376,'Sezione INPS'!O$9:O$1008))+(SUMIF('Sezione REGIONI'!B$9:B$1008,B376,'Sezione REGIONI'!K$9:K$1008)-SUMIF('Sezione REGIONI'!B$9:B$1008,B376,'Sezione REGIONI'!L$9:L$1008))+(SUMIF('Sezione IMU e trib. locali'!B$9:B$1008,B376,'Sezione IMU e trib. locali'!M$9:M$1008)-SUMIF('Sezione IMU e trib. locali'!B$9:B$1008,B376,'Sezione IMU e trib. locali'!N$9:N$1008))+(SUMIF('Sezione INAIL'!B$9:B$508,B376,'Sezione INAIL'!L$9:L$508)-SUMIF('Sezione INAIL'!B$9:B$508,B376,'Sezione INAIL'!M$9:M$508))+(SUMIF('Sezione Altri Enti Prev.li'!B$9:B$508,B376,'Sezione Altri Enti Prev.li'!P$9:P$508)-SUMIF('Sezione Altri Enti Prev.li'!B$9:B$508,B376,'Sezione Altri Enti Prev.li'!Q$9:Q$508)),0)</f>
        <v>0</v>
      </c>
      <c r="W376" s="81"/>
      <c r="X376" s="292"/>
      <c r="Y376" s="314"/>
      <c r="Z376" s="315"/>
      <c r="AA376" s="316"/>
      <c r="AB376" s="317"/>
      <c r="AC376" s="7"/>
      <c r="AD376" s="348"/>
      <c r="AE376" s="7"/>
      <c r="AF376" s="17">
        <f ca="1">IF(B376="",0,IF(B376=B375,COUNTIF(B$9:B375,B376)+1,1))</f>
        <v>366</v>
      </c>
      <c r="AG376" s="17">
        <f t="shared" ca="1" si="24"/>
        <v>0</v>
      </c>
      <c r="AH376" s="364" t="str">
        <f t="shared" si="23"/>
        <v/>
      </c>
    </row>
    <row r="377" spans="1:34" ht="16.5" customHeight="1">
      <c r="A377" s="334" t="s">
        <v>653</v>
      </c>
      <c r="B377" s="65" t="str">
        <f t="shared" ca="1" si="22"/>
        <v>-1900</v>
      </c>
      <c r="C377" s="65" t="str">
        <f t="shared" ca="1" si="25"/>
        <v>-1900-367</v>
      </c>
      <c r="D377" s="340"/>
      <c r="E377" s="283"/>
      <c r="F377" s="7"/>
      <c r="G377" s="309"/>
      <c r="H377" s="310"/>
      <c r="I377" s="7"/>
      <c r="J377" s="297"/>
      <c r="K377" s="285"/>
      <c r="L377" s="301"/>
      <c r="M377" s="290"/>
      <c r="N377" s="291"/>
      <c r="O377" s="7"/>
      <c r="P377" s="307"/>
      <c r="Q377" s="308" t="str">
        <f ca="1">IF(M$1021=1,"",IF(P377="","",VLOOKUP(P377,Tabelle!$B$5:$F$7,5,FALSE)))</f>
        <v/>
      </c>
      <c r="R377" s="311" t="str">
        <f ca="1">IF(M$1021=1,"",IF(P377="","",VLOOKUP(P377,Tabelle!$B$5:$G$7,6,FALSE)))</f>
        <v/>
      </c>
      <c r="S377" s="7"/>
      <c r="T377" s="312"/>
      <c r="U377" s="7"/>
      <c r="V377" s="313">
        <f ca="1">IF(AND(D377&lt;&gt;"",B377&lt;&gt;B376),(SUMIF(B$9:B$1008,B377,M$9:M$1008)-SUMIF(B$9:B$1008,B377,N$9:N$1008))+(SUMIF('Sezione INPS'!B$9:B$1008,B377,'Sezione INPS'!N$9:N$1008)-SUMIF('Sezione INPS'!B$9:B$1008,B377,'Sezione INPS'!O$9:O$1008))+(SUMIF('Sezione REGIONI'!B$9:B$1008,B377,'Sezione REGIONI'!K$9:K$1008)-SUMIF('Sezione REGIONI'!B$9:B$1008,B377,'Sezione REGIONI'!L$9:L$1008))+(SUMIF('Sezione IMU e trib. locali'!B$9:B$1008,B377,'Sezione IMU e trib. locali'!M$9:M$1008)-SUMIF('Sezione IMU e trib. locali'!B$9:B$1008,B377,'Sezione IMU e trib. locali'!N$9:N$1008))+(SUMIF('Sezione INAIL'!B$9:B$508,B377,'Sezione INAIL'!L$9:L$508)-SUMIF('Sezione INAIL'!B$9:B$508,B377,'Sezione INAIL'!M$9:M$508))+(SUMIF('Sezione Altri Enti Prev.li'!B$9:B$508,B377,'Sezione Altri Enti Prev.li'!P$9:P$508)-SUMIF('Sezione Altri Enti Prev.li'!B$9:B$508,B377,'Sezione Altri Enti Prev.li'!Q$9:Q$508)),0)</f>
        <v>0</v>
      </c>
      <c r="W377" s="81"/>
      <c r="X377" s="292"/>
      <c r="Y377" s="314"/>
      <c r="Z377" s="315"/>
      <c r="AA377" s="316"/>
      <c r="AB377" s="317"/>
      <c r="AC377" s="7"/>
      <c r="AD377" s="348"/>
      <c r="AE377" s="7"/>
      <c r="AF377" s="17">
        <f ca="1">IF(B377="",0,IF(B377=B376,COUNTIF(B$9:B376,B377)+1,1))</f>
        <v>367</v>
      </c>
      <c r="AG377" s="17">
        <f t="shared" ca="1" si="24"/>
        <v>0</v>
      </c>
      <c r="AH377" s="364" t="str">
        <f t="shared" si="23"/>
        <v/>
      </c>
    </row>
    <row r="378" spans="1:34" ht="16.5" customHeight="1">
      <c r="A378" s="334" t="s">
        <v>654</v>
      </c>
      <c r="B378" s="65" t="str">
        <f t="shared" ca="1" si="22"/>
        <v>-1900</v>
      </c>
      <c r="C378" s="65" t="str">
        <f t="shared" ca="1" si="25"/>
        <v>-1900-368</v>
      </c>
      <c r="D378" s="340"/>
      <c r="E378" s="283"/>
      <c r="F378" s="7"/>
      <c r="G378" s="309"/>
      <c r="H378" s="310"/>
      <c r="I378" s="7"/>
      <c r="J378" s="297"/>
      <c r="K378" s="285"/>
      <c r="L378" s="301"/>
      <c r="M378" s="290"/>
      <c r="N378" s="291"/>
      <c r="O378" s="7"/>
      <c r="P378" s="307"/>
      <c r="Q378" s="308" t="str">
        <f ca="1">IF(M$1021=1,"",IF(P378="","",VLOOKUP(P378,Tabelle!$B$5:$F$7,5,FALSE)))</f>
        <v/>
      </c>
      <c r="R378" s="311" t="str">
        <f ca="1">IF(M$1021=1,"",IF(P378="","",VLOOKUP(P378,Tabelle!$B$5:$G$7,6,FALSE)))</f>
        <v/>
      </c>
      <c r="S378" s="7"/>
      <c r="T378" s="312"/>
      <c r="U378" s="7"/>
      <c r="V378" s="313">
        <f ca="1">IF(AND(D378&lt;&gt;"",B378&lt;&gt;B377),(SUMIF(B$9:B$1008,B378,M$9:M$1008)-SUMIF(B$9:B$1008,B378,N$9:N$1008))+(SUMIF('Sezione INPS'!B$9:B$1008,B378,'Sezione INPS'!N$9:N$1008)-SUMIF('Sezione INPS'!B$9:B$1008,B378,'Sezione INPS'!O$9:O$1008))+(SUMIF('Sezione REGIONI'!B$9:B$1008,B378,'Sezione REGIONI'!K$9:K$1008)-SUMIF('Sezione REGIONI'!B$9:B$1008,B378,'Sezione REGIONI'!L$9:L$1008))+(SUMIF('Sezione IMU e trib. locali'!B$9:B$1008,B378,'Sezione IMU e trib. locali'!M$9:M$1008)-SUMIF('Sezione IMU e trib. locali'!B$9:B$1008,B378,'Sezione IMU e trib. locali'!N$9:N$1008))+(SUMIF('Sezione INAIL'!B$9:B$508,B378,'Sezione INAIL'!L$9:L$508)-SUMIF('Sezione INAIL'!B$9:B$508,B378,'Sezione INAIL'!M$9:M$508))+(SUMIF('Sezione Altri Enti Prev.li'!B$9:B$508,B378,'Sezione Altri Enti Prev.li'!P$9:P$508)-SUMIF('Sezione Altri Enti Prev.li'!B$9:B$508,B378,'Sezione Altri Enti Prev.li'!Q$9:Q$508)),0)</f>
        <v>0</v>
      </c>
      <c r="W378" s="81"/>
      <c r="X378" s="292"/>
      <c r="Y378" s="314"/>
      <c r="Z378" s="315"/>
      <c r="AA378" s="316"/>
      <c r="AB378" s="317"/>
      <c r="AC378" s="7"/>
      <c r="AD378" s="348"/>
      <c r="AE378" s="7"/>
      <c r="AF378" s="17">
        <f ca="1">IF(B378="",0,IF(B378=B377,COUNTIF(B$9:B377,B378)+1,1))</f>
        <v>368</v>
      </c>
      <c r="AG378" s="17">
        <f t="shared" ca="1" si="24"/>
        <v>0</v>
      </c>
      <c r="AH378" s="364" t="str">
        <f t="shared" si="23"/>
        <v/>
      </c>
    </row>
    <row r="379" spans="1:34" ht="16.5" customHeight="1">
      <c r="A379" s="334" t="s">
        <v>655</v>
      </c>
      <c r="B379" s="65" t="str">
        <f t="shared" ca="1" si="22"/>
        <v>-1900</v>
      </c>
      <c r="C379" s="65" t="str">
        <f t="shared" ca="1" si="25"/>
        <v>-1900-369</v>
      </c>
      <c r="D379" s="340"/>
      <c r="E379" s="283"/>
      <c r="F379" s="7"/>
      <c r="G379" s="309"/>
      <c r="H379" s="310"/>
      <c r="I379" s="7"/>
      <c r="J379" s="297"/>
      <c r="K379" s="285"/>
      <c r="L379" s="301"/>
      <c r="M379" s="290"/>
      <c r="N379" s="291"/>
      <c r="O379" s="7"/>
      <c r="P379" s="307"/>
      <c r="Q379" s="308" t="str">
        <f ca="1">IF(M$1021=1,"",IF(P379="","",VLOOKUP(P379,Tabelle!$B$5:$F$7,5,FALSE)))</f>
        <v/>
      </c>
      <c r="R379" s="311" t="str">
        <f ca="1">IF(M$1021=1,"",IF(P379="","",VLOOKUP(P379,Tabelle!$B$5:$G$7,6,FALSE)))</f>
        <v/>
      </c>
      <c r="S379" s="7"/>
      <c r="T379" s="312"/>
      <c r="U379" s="7"/>
      <c r="V379" s="313">
        <f ca="1">IF(AND(D379&lt;&gt;"",B379&lt;&gt;B378),(SUMIF(B$9:B$1008,B379,M$9:M$1008)-SUMIF(B$9:B$1008,B379,N$9:N$1008))+(SUMIF('Sezione INPS'!B$9:B$1008,B379,'Sezione INPS'!N$9:N$1008)-SUMIF('Sezione INPS'!B$9:B$1008,B379,'Sezione INPS'!O$9:O$1008))+(SUMIF('Sezione REGIONI'!B$9:B$1008,B379,'Sezione REGIONI'!K$9:K$1008)-SUMIF('Sezione REGIONI'!B$9:B$1008,B379,'Sezione REGIONI'!L$9:L$1008))+(SUMIF('Sezione IMU e trib. locali'!B$9:B$1008,B379,'Sezione IMU e trib. locali'!M$9:M$1008)-SUMIF('Sezione IMU e trib. locali'!B$9:B$1008,B379,'Sezione IMU e trib. locali'!N$9:N$1008))+(SUMIF('Sezione INAIL'!B$9:B$508,B379,'Sezione INAIL'!L$9:L$508)-SUMIF('Sezione INAIL'!B$9:B$508,B379,'Sezione INAIL'!M$9:M$508))+(SUMIF('Sezione Altri Enti Prev.li'!B$9:B$508,B379,'Sezione Altri Enti Prev.li'!P$9:P$508)-SUMIF('Sezione Altri Enti Prev.li'!B$9:B$508,B379,'Sezione Altri Enti Prev.li'!Q$9:Q$508)),0)</f>
        <v>0</v>
      </c>
      <c r="W379" s="81"/>
      <c r="X379" s="292"/>
      <c r="Y379" s="314"/>
      <c r="Z379" s="315"/>
      <c r="AA379" s="316"/>
      <c r="AB379" s="317"/>
      <c r="AC379" s="7"/>
      <c r="AD379" s="348"/>
      <c r="AE379" s="7"/>
      <c r="AF379" s="17">
        <f ca="1">IF(B379="",0,IF(B379=B378,COUNTIF(B$9:B378,B379)+1,1))</f>
        <v>369</v>
      </c>
      <c r="AG379" s="17">
        <f t="shared" ca="1" si="24"/>
        <v>0</v>
      </c>
      <c r="AH379" s="364" t="str">
        <f t="shared" si="23"/>
        <v/>
      </c>
    </row>
    <row r="380" spans="1:34" ht="16.5" customHeight="1">
      <c r="A380" s="334" t="s">
        <v>656</v>
      </c>
      <c r="B380" s="65" t="str">
        <f t="shared" ca="1" si="22"/>
        <v>-1900</v>
      </c>
      <c r="C380" s="65" t="str">
        <f t="shared" ca="1" si="25"/>
        <v>-1900-370</v>
      </c>
      <c r="D380" s="340"/>
      <c r="E380" s="283"/>
      <c r="F380" s="7"/>
      <c r="G380" s="309"/>
      <c r="H380" s="310"/>
      <c r="I380" s="7"/>
      <c r="J380" s="297"/>
      <c r="K380" s="285"/>
      <c r="L380" s="301"/>
      <c r="M380" s="290"/>
      <c r="N380" s="291"/>
      <c r="O380" s="7"/>
      <c r="P380" s="307"/>
      <c r="Q380" s="308" t="str">
        <f ca="1">IF(M$1021=1,"",IF(P380="","",VLOOKUP(P380,Tabelle!$B$5:$F$7,5,FALSE)))</f>
        <v/>
      </c>
      <c r="R380" s="311" t="str">
        <f ca="1">IF(M$1021=1,"",IF(P380="","",VLOOKUP(P380,Tabelle!$B$5:$G$7,6,FALSE)))</f>
        <v/>
      </c>
      <c r="S380" s="7"/>
      <c r="T380" s="312"/>
      <c r="U380" s="7"/>
      <c r="V380" s="313">
        <f ca="1">IF(AND(D380&lt;&gt;"",B380&lt;&gt;B379),(SUMIF(B$9:B$1008,B380,M$9:M$1008)-SUMIF(B$9:B$1008,B380,N$9:N$1008))+(SUMIF('Sezione INPS'!B$9:B$1008,B380,'Sezione INPS'!N$9:N$1008)-SUMIF('Sezione INPS'!B$9:B$1008,B380,'Sezione INPS'!O$9:O$1008))+(SUMIF('Sezione REGIONI'!B$9:B$1008,B380,'Sezione REGIONI'!K$9:K$1008)-SUMIF('Sezione REGIONI'!B$9:B$1008,B380,'Sezione REGIONI'!L$9:L$1008))+(SUMIF('Sezione IMU e trib. locali'!B$9:B$1008,B380,'Sezione IMU e trib. locali'!M$9:M$1008)-SUMIF('Sezione IMU e trib. locali'!B$9:B$1008,B380,'Sezione IMU e trib. locali'!N$9:N$1008))+(SUMIF('Sezione INAIL'!B$9:B$508,B380,'Sezione INAIL'!L$9:L$508)-SUMIF('Sezione INAIL'!B$9:B$508,B380,'Sezione INAIL'!M$9:M$508))+(SUMIF('Sezione Altri Enti Prev.li'!B$9:B$508,B380,'Sezione Altri Enti Prev.li'!P$9:P$508)-SUMIF('Sezione Altri Enti Prev.li'!B$9:B$508,B380,'Sezione Altri Enti Prev.li'!Q$9:Q$508)),0)</f>
        <v>0</v>
      </c>
      <c r="W380" s="81"/>
      <c r="X380" s="292"/>
      <c r="Y380" s="314"/>
      <c r="Z380" s="315"/>
      <c r="AA380" s="316"/>
      <c r="AB380" s="317"/>
      <c r="AC380" s="7"/>
      <c r="AD380" s="348"/>
      <c r="AE380" s="7"/>
      <c r="AF380" s="17">
        <f ca="1">IF(B380="",0,IF(B380=B379,COUNTIF(B$9:B379,B380)+1,1))</f>
        <v>370</v>
      </c>
      <c r="AG380" s="17">
        <f t="shared" ca="1" si="24"/>
        <v>0</v>
      </c>
      <c r="AH380" s="364" t="str">
        <f t="shared" si="23"/>
        <v/>
      </c>
    </row>
    <row r="381" spans="1:34" ht="16.5" customHeight="1">
      <c r="A381" s="334" t="s">
        <v>657</v>
      </c>
      <c r="B381" s="65" t="str">
        <f t="shared" ca="1" si="22"/>
        <v>-1900</v>
      </c>
      <c r="C381" s="65" t="str">
        <f t="shared" ca="1" si="25"/>
        <v>-1900-371</v>
      </c>
      <c r="D381" s="340"/>
      <c r="E381" s="283"/>
      <c r="F381" s="7"/>
      <c r="G381" s="309"/>
      <c r="H381" s="310"/>
      <c r="I381" s="7"/>
      <c r="J381" s="297"/>
      <c r="K381" s="285"/>
      <c r="L381" s="301"/>
      <c r="M381" s="290"/>
      <c r="N381" s="291"/>
      <c r="O381" s="7"/>
      <c r="P381" s="307"/>
      <c r="Q381" s="308" t="str">
        <f ca="1">IF(M$1021=1,"",IF(P381="","",VLOOKUP(P381,Tabelle!$B$5:$F$7,5,FALSE)))</f>
        <v/>
      </c>
      <c r="R381" s="311" t="str">
        <f ca="1">IF(M$1021=1,"",IF(P381="","",VLOOKUP(P381,Tabelle!$B$5:$G$7,6,FALSE)))</f>
        <v/>
      </c>
      <c r="S381" s="7"/>
      <c r="T381" s="312"/>
      <c r="U381" s="7"/>
      <c r="V381" s="313">
        <f ca="1">IF(AND(D381&lt;&gt;"",B381&lt;&gt;B380),(SUMIF(B$9:B$1008,B381,M$9:M$1008)-SUMIF(B$9:B$1008,B381,N$9:N$1008))+(SUMIF('Sezione INPS'!B$9:B$1008,B381,'Sezione INPS'!N$9:N$1008)-SUMIF('Sezione INPS'!B$9:B$1008,B381,'Sezione INPS'!O$9:O$1008))+(SUMIF('Sezione REGIONI'!B$9:B$1008,B381,'Sezione REGIONI'!K$9:K$1008)-SUMIF('Sezione REGIONI'!B$9:B$1008,B381,'Sezione REGIONI'!L$9:L$1008))+(SUMIF('Sezione IMU e trib. locali'!B$9:B$1008,B381,'Sezione IMU e trib. locali'!M$9:M$1008)-SUMIF('Sezione IMU e trib. locali'!B$9:B$1008,B381,'Sezione IMU e trib. locali'!N$9:N$1008))+(SUMIF('Sezione INAIL'!B$9:B$508,B381,'Sezione INAIL'!L$9:L$508)-SUMIF('Sezione INAIL'!B$9:B$508,B381,'Sezione INAIL'!M$9:M$508))+(SUMIF('Sezione Altri Enti Prev.li'!B$9:B$508,B381,'Sezione Altri Enti Prev.li'!P$9:P$508)-SUMIF('Sezione Altri Enti Prev.li'!B$9:B$508,B381,'Sezione Altri Enti Prev.li'!Q$9:Q$508)),0)</f>
        <v>0</v>
      </c>
      <c r="W381" s="81"/>
      <c r="X381" s="292"/>
      <c r="Y381" s="314"/>
      <c r="Z381" s="315"/>
      <c r="AA381" s="316"/>
      <c r="AB381" s="317"/>
      <c r="AC381" s="7"/>
      <c r="AD381" s="348"/>
      <c r="AE381" s="7"/>
      <c r="AF381" s="17">
        <f ca="1">IF(B381="",0,IF(B381=B380,COUNTIF(B$9:B380,B381)+1,1))</f>
        <v>371</v>
      </c>
      <c r="AG381" s="17">
        <f t="shared" ca="1" si="24"/>
        <v>0</v>
      </c>
      <c r="AH381" s="364" t="str">
        <f t="shared" si="23"/>
        <v/>
      </c>
    </row>
    <row r="382" spans="1:34" ht="16.5" customHeight="1">
      <c r="A382" s="334" t="s">
        <v>658</v>
      </c>
      <c r="B382" s="65" t="str">
        <f t="shared" ca="1" si="22"/>
        <v>-1900</v>
      </c>
      <c r="C382" s="65" t="str">
        <f t="shared" ca="1" si="25"/>
        <v>-1900-372</v>
      </c>
      <c r="D382" s="340"/>
      <c r="E382" s="283"/>
      <c r="F382" s="7"/>
      <c r="G382" s="309"/>
      <c r="H382" s="310"/>
      <c r="I382" s="7"/>
      <c r="J382" s="297"/>
      <c r="K382" s="285"/>
      <c r="L382" s="301"/>
      <c r="M382" s="290"/>
      <c r="N382" s="291"/>
      <c r="O382" s="7"/>
      <c r="P382" s="307"/>
      <c r="Q382" s="308" t="str">
        <f ca="1">IF(M$1021=1,"",IF(P382="","",VLOOKUP(P382,Tabelle!$B$5:$F$7,5,FALSE)))</f>
        <v/>
      </c>
      <c r="R382" s="311" t="str">
        <f ca="1">IF(M$1021=1,"",IF(P382="","",VLOOKUP(P382,Tabelle!$B$5:$G$7,6,FALSE)))</f>
        <v/>
      </c>
      <c r="S382" s="7"/>
      <c r="T382" s="312"/>
      <c r="U382" s="7"/>
      <c r="V382" s="313">
        <f ca="1">IF(AND(D382&lt;&gt;"",B382&lt;&gt;B381),(SUMIF(B$9:B$1008,B382,M$9:M$1008)-SUMIF(B$9:B$1008,B382,N$9:N$1008))+(SUMIF('Sezione INPS'!B$9:B$1008,B382,'Sezione INPS'!N$9:N$1008)-SUMIF('Sezione INPS'!B$9:B$1008,B382,'Sezione INPS'!O$9:O$1008))+(SUMIF('Sezione REGIONI'!B$9:B$1008,B382,'Sezione REGIONI'!K$9:K$1008)-SUMIF('Sezione REGIONI'!B$9:B$1008,B382,'Sezione REGIONI'!L$9:L$1008))+(SUMIF('Sezione IMU e trib. locali'!B$9:B$1008,B382,'Sezione IMU e trib. locali'!M$9:M$1008)-SUMIF('Sezione IMU e trib. locali'!B$9:B$1008,B382,'Sezione IMU e trib. locali'!N$9:N$1008))+(SUMIF('Sezione INAIL'!B$9:B$508,B382,'Sezione INAIL'!L$9:L$508)-SUMIF('Sezione INAIL'!B$9:B$508,B382,'Sezione INAIL'!M$9:M$508))+(SUMIF('Sezione Altri Enti Prev.li'!B$9:B$508,B382,'Sezione Altri Enti Prev.li'!P$9:P$508)-SUMIF('Sezione Altri Enti Prev.li'!B$9:B$508,B382,'Sezione Altri Enti Prev.li'!Q$9:Q$508)),0)</f>
        <v>0</v>
      </c>
      <c r="W382" s="81"/>
      <c r="X382" s="292"/>
      <c r="Y382" s="314"/>
      <c r="Z382" s="315"/>
      <c r="AA382" s="316"/>
      <c r="AB382" s="317"/>
      <c r="AC382" s="7"/>
      <c r="AD382" s="348"/>
      <c r="AE382" s="7"/>
      <c r="AF382" s="17">
        <f ca="1">IF(B382="",0,IF(B382=B381,COUNTIF(B$9:B381,B382)+1,1))</f>
        <v>372</v>
      </c>
      <c r="AG382" s="17">
        <f t="shared" ca="1" si="24"/>
        <v>0</v>
      </c>
      <c r="AH382" s="364" t="str">
        <f t="shared" si="23"/>
        <v/>
      </c>
    </row>
    <row r="383" spans="1:34" ht="16.5" customHeight="1">
      <c r="A383" s="334" t="s">
        <v>659</v>
      </c>
      <c r="B383" s="65" t="str">
        <f t="shared" ca="1" si="22"/>
        <v>-1900</v>
      </c>
      <c r="C383" s="65" t="str">
        <f t="shared" ca="1" si="25"/>
        <v>-1900-373</v>
      </c>
      <c r="D383" s="340"/>
      <c r="E383" s="283"/>
      <c r="F383" s="7"/>
      <c r="G383" s="309"/>
      <c r="H383" s="310"/>
      <c r="I383" s="7"/>
      <c r="J383" s="297"/>
      <c r="K383" s="285"/>
      <c r="L383" s="301"/>
      <c r="M383" s="290"/>
      <c r="N383" s="291"/>
      <c r="O383" s="7"/>
      <c r="P383" s="307"/>
      <c r="Q383" s="308" t="str">
        <f ca="1">IF(M$1021=1,"",IF(P383="","",VLOOKUP(P383,Tabelle!$B$5:$F$7,5,FALSE)))</f>
        <v/>
      </c>
      <c r="R383" s="311" t="str">
        <f ca="1">IF(M$1021=1,"",IF(P383="","",VLOOKUP(P383,Tabelle!$B$5:$G$7,6,FALSE)))</f>
        <v/>
      </c>
      <c r="S383" s="7"/>
      <c r="T383" s="312"/>
      <c r="U383" s="7"/>
      <c r="V383" s="313">
        <f ca="1">IF(AND(D383&lt;&gt;"",B383&lt;&gt;B382),(SUMIF(B$9:B$1008,B383,M$9:M$1008)-SUMIF(B$9:B$1008,B383,N$9:N$1008))+(SUMIF('Sezione INPS'!B$9:B$1008,B383,'Sezione INPS'!N$9:N$1008)-SUMIF('Sezione INPS'!B$9:B$1008,B383,'Sezione INPS'!O$9:O$1008))+(SUMIF('Sezione REGIONI'!B$9:B$1008,B383,'Sezione REGIONI'!K$9:K$1008)-SUMIF('Sezione REGIONI'!B$9:B$1008,B383,'Sezione REGIONI'!L$9:L$1008))+(SUMIF('Sezione IMU e trib. locali'!B$9:B$1008,B383,'Sezione IMU e trib. locali'!M$9:M$1008)-SUMIF('Sezione IMU e trib. locali'!B$9:B$1008,B383,'Sezione IMU e trib. locali'!N$9:N$1008))+(SUMIF('Sezione INAIL'!B$9:B$508,B383,'Sezione INAIL'!L$9:L$508)-SUMIF('Sezione INAIL'!B$9:B$508,B383,'Sezione INAIL'!M$9:M$508))+(SUMIF('Sezione Altri Enti Prev.li'!B$9:B$508,B383,'Sezione Altri Enti Prev.li'!P$9:P$508)-SUMIF('Sezione Altri Enti Prev.li'!B$9:B$508,B383,'Sezione Altri Enti Prev.li'!Q$9:Q$508)),0)</f>
        <v>0</v>
      </c>
      <c r="W383" s="81"/>
      <c r="X383" s="292"/>
      <c r="Y383" s="314"/>
      <c r="Z383" s="315"/>
      <c r="AA383" s="316"/>
      <c r="AB383" s="317"/>
      <c r="AC383" s="7"/>
      <c r="AD383" s="348"/>
      <c r="AE383" s="7"/>
      <c r="AF383" s="17">
        <f ca="1">IF(B383="",0,IF(B383=B382,COUNTIF(B$9:B382,B383)+1,1))</f>
        <v>373</v>
      </c>
      <c r="AG383" s="17">
        <f t="shared" ca="1" si="24"/>
        <v>0</v>
      </c>
      <c r="AH383" s="364" t="str">
        <f t="shared" si="23"/>
        <v/>
      </c>
    </row>
    <row r="384" spans="1:34" ht="16.5" customHeight="1">
      <c r="A384" s="334" t="s">
        <v>660</v>
      </c>
      <c r="B384" s="65" t="str">
        <f t="shared" ca="1" si="22"/>
        <v>-1900</v>
      </c>
      <c r="C384" s="65" t="str">
        <f t="shared" ca="1" si="25"/>
        <v>-1900-374</v>
      </c>
      <c r="D384" s="340"/>
      <c r="E384" s="283"/>
      <c r="F384" s="7"/>
      <c r="G384" s="309"/>
      <c r="H384" s="310"/>
      <c r="I384" s="7"/>
      <c r="J384" s="297"/>
      <c r="K384" s="285"/>
      <c r="L384" s="301"/>
      <c r="M384" s="290"/>
      <c r="N384" s="291"/>
      <c r="O384" s="7"/>
      <c r="P384" s="307"/>
      <c r="Q384" s="308" t="str">
        <f ca="1">IF(M$1021=1,"",IF(P384="","",VLOOKUP(P384,Tabelle!$B$5:$F$7,5,FALSE)))</f>
        <v/>
      </c>
      <c r="R384" s="311" t="str">
        <f ca="1">IF(M$1021=1,"",IF(P384="","",VLOOKUP(P384,Tabelle!$B$5:$G$7,6,FALSE)))</f>
        <v/>
      </c>
      <c r="S384" s="7"/>
      <c r="T384" s="312"/>
      <c r="U384" s="7"/>
      <c r="V384" s="313">
        <f ca="1">IF(AND(D384&lt;&gt;"",B384&lt;&gt;B383),(SUMIF(B$9:B$1008,B384,M$9:M$1008)-SUMIF(B$9:B$1008,B384,N$9:N$1008))+(SUMIF('Sezione INPS'!B$9:B$1008,B384,'Sezione INPS'!N$9:N$1008)-SUMIF('Sezione INPS'!B$9:B$1008,B384,'Sezione INPS'!O$9:O$1008))+(SUMIF('Sezione REGIONI'!B$9:B$1008,B384,'Sezione REGIONI'!K$9:K$1008)-SUMIF('Sezione REGIONI'!B$9:B$1008,B384,'Sezione REGIONI'!L$9:L$1008))+(SUMIF('Sezione IMU e trib. locali'!B$9:B$1008,B384,'Sezione IMU e trib. locali'!M$9:M$1008)-SUMIF('Sezione IMU e trib. locali'!B$9:B$1008,B384,'Sezione IMU e trib. locali'!N$9:N$1008))+(SUMIF('Sezione INAIL'!B$9:B$508,B384,'Sezione INAIL'!L$9:L$508)-SUMIF('Sezione INAIL'!B$9:B$508,B384,'Sezione INAIL'!M$9:M$508))+(SUMIF('Sezione Altri Enti Prev.li'!B$9:B$508,B384,'Sezione Altri Enti Prev.li'!P$9:P$508)-SUMIF('Sezione Altri Enti Prev.li'!B$9:B$508,B384,'Sezione Altri Enti Prev.li'!Q$9:Q$508)),0)</f>
        <v>0</v>
      </c>
      <c r="W384" s="81"/>
      <c r="X384" s="292"/>
      <c r="Y384" s="314"/>
      <c r="Z384" s="315"/>
      <c r="AA384" s="316"/>
      <c r="AB384" s="317"/>
      <c r="AC384" s="7"/>
      <c r="AD384" s="348"/>
      <c r="AE384" s="7"/>
      <c r="AF384" s="17">
        <f ca="1">IF(B384="",0,IF(B384=B383,COUNTIF(B$9:B383,B384)+1,1))</f>
        <v>374</v>
      </c>
      <c r="AG384" s="17">
        <f t="shared" ca="1" si="24"/>
        <v>0</v>
      </c>
      <c r="AH384" s="364" t="str">
        <f t="shared" si="23"/>
        <v/>
      </c>
    </row>
    <row r="385" spans="1:34" ht="16.5" customHeight="1">
      <c r="A385" s="334" t="s">
        <v>661</v>
      </c>
      <c r="B385" s="65" t="str">
        <f t="shared" ca="1" si="22"/>
        <v>-1900</v>
      </c>
      <c r="C385" s="65" t="str">
        <f t="shared" ca="1" si="25"/>
        <v>-1900-375</v>
      </c>
      <c r="D385" s="340"/>
      <c r="E385" s="283"/>
      <c r="F385" s="7"/>
      <c r="G385" s="309"/>
      <c r="H385" s="310"/>
      <c r="I385" s="7"/>
      <c r="J385" s="297"/>
      <c r="K385" s="285"/>
      <c r="L385" s="301"/>
      <c r="M385" s="290"/>
      <c r="N385" s="291"/>
      <c r="O385" s="7"/>
      <c r="P385" s="307"/>
      <c r="Q385" s="308" t="str">
        <f ca="1">IF(M$1021=1,"",IF(P385="","",VLOOKUP(P385,Tabelle!$B$5:$F$7,5,FALSE)))</f>
        <v/>
      </c>
      <c r="R385" s="311" t="str">
        <f ca="1">IF(M$1021=1,"",IF(P385="","",VLOOKUP(P385,Tabelle!$B$5:$G$7,6,FALSE)))</f>
        <v/>
      </c>
      <c r="S385" s="7"/>
      <c r="T385" s="312"/>
      <c r="U385" s="7"/>
      <c r="V385" s="313">
        <f ca="1">IF(AND(D385&lt;&gt;"",B385&lt;&gt;B384),(SUMIF(B$9:B$1008,B385,M$9:M$1008)-SUMIF(B$9:B$1008,B385,N$9:N$1008))+(SUMIF('Sezione INPS'!B$9:B$1008,B385,'Sezione INPS'!N$9:N$1008)-SUMIF('Sezione INPS'!B$9:B$1008,B385,'Sezione INPS'!O$9:O$1008))+(SUMIF('Sezione REGIONI'!B$9:B$1008,B385,'Sezione REGIONI'!K$9:K$1008)-SUMIF('Sezione REGIONI'!B$9:B$1008,B385,'Sezione REGIONI'!L$9:L$1008))+(SUMIF('Sezione IMU e trib. locali'!B$9:B$1008,B385,'Sezione IMU e trib. locali'!M$9:M$1008)-SUMIF('Sezione IMU e trib. locali'!B$9:B$1008,B385,'Sezione IMU e trib. locali'!N$9:N$1008))+(SUMIF('Sezione INAIL'!B$9:B$508,B385,'Sezione INAIL'!L$9:L$508)-SUMIF('Sezione INAIL'!B$9:B$508,B385,'Sezione INAIL'!M$9:M$508))+(SUMIF('Sezione Altri Enti Prev.li'!B$9:B$508,B385,'Sezione Altri Enti Prev.li'!P$9:P$508)-SUMIF('Sezione Altri Enti Prev.li'!B$9:B$508,B385,'Sezione Altri Enti Prev.li'!Q$9:Q$508)),0)</f>
        <v>0</v>
      </c>
      <c r="W385" s="81"/>
      <c r="X385" s="292"/>
      <c r="Y385" s="314"/>
      <c r="Z385" s="315"/>
      <c r="AA385" s="316"/>
      <c r="AB385" s="317"/>
      <c r="AC385" s="7"/>
      <c r="AD385" s="348"/>
      <c r="AE385" s="7"/>
      <c r="AF385" s="17">
        <f ca="1">IF(B385="",0,IF(B385=B384,COUNTIF(B$9:B384,B385)+1,1))</f>
        <v>375</v>
      </c>
      <c r="AG385" s="17">
        <f t="shared" ca="1" si="24"/>
        <v>0</v>
      </c>
      <c r="AH385" s="364" t="str">
        <f t="shared" si="23"/>
        <v/>
      </c>
    </row>
    <row r="386" spans="1:34" ht="16.5" customHeight="1">
      <c r="A386" s="334" t="s">
        <v>662</v>
      </c>
      <c r="B386" s="65" t="str">
        <f t="shared" ca="1" si="22"/>
        <v>-1900</v>
      </c>
      <c r="C386" s="65" t="str">
        <f t="shared" ca="1" si="25"/>
        <v>-1900-376</v>
      </c>
      <c r="D386" s="340"/>
      <c r="E386" s="283"/>
      <c r="F386" s="7"/>
      <c r="G386" s="309"/>
      <c r="H386" s="310"/>
      <c r="I386" s="7"/>
      <c r="J386" s="297"/>
      <c r="K386" s="285"/>
      <c r="L386" s="301"/>
      <c r="M386" s="290"/>
      <c r="N386" s="291"/>
      <c r="O386" s="7"/>
      <c r="P386" s="307"/>
      <c r="Q386" s="308" t="str">
        <f ca="1">IF(M$1021=1,"",IF(P386="","",VLOOKUP(P386,Tabelle!$B$5:$F$7,5,FALSE)))</f>
        <v/>
      </c>
      <c r="R386" s="311" t="str">
        <f ca="1">IF(M$1021=1,"",IF(P386="","",VLOOKUP(P386,Tabelle!$B$5:$G$7,6,FALSE)))</f>
        <v/>
      </c>
      <c r="S386" s="7"/>
      <c r="T386" s="312"/>
      <c r="U386" s="7"/>
      <c r="V386" s="313">
        <f ca="1">IF(AND(D386&lt;&gt;"",B386&lt;&gt;B385),(SUMIF(B$9:B$1008,B386,M$9:M$1008)-SUMIF(B$9:B$1008,B386,N$9:N$1008))+(SUMIF('Sezione INPS'!B$9:B$1008,B386,'Sezione INPS'!N$9:N$1008)-SUMIF('Sezione INPS'!B$9:B$1008,B386,'Sezione INPS'!O$9:O$1008))+(SUMIF('Sezione REGIONI'!B$9:B$1008,B386,'Sezione REGIONI'!K$9:K$1008)-SUMIF('Sezione REGIONI'!B$9:B$1008,B386,'Sezione REGIONI'!L$9:L$1008))+(SUMIF('Sezione IMU e trib. locali'!B$9:B$1008,B386,'Sezione IMU e trib. locali'!M$9:M$1008)-SUMIF('Sezione IMU e trib. locali'!B$9:B$1008,B386,'Sezione IMU e trib. locali'!N$9:N$1008))+(SUMIF('Sezione INAIL'!B$9:B$508,B386,'Sezione INAIL'!L$9:L$508)-SUMIF('Sezione INAIL'!B$9:B$508,B386,'Sezione INAIL'!M$9:M$508))+(SUMIF('Sezione Altri Enti Prev.li'!B$9:B$508,B386,'Sezione Altri Enti Prev.li'!P$9:P$508)-SUMIF('Sezione Altri Enti Prev.li'!B$9:B$508,B386,'Sezione Altri Enti Prev.li'!Q$9:Q$508)),0)</f>
        <v>0</v>
      </c>
      <c r="W386" s="81"/>
      <c r="X386" s="292"/>
      <c r="Y386" s="314"/>
      <c r="Z386" s="315"/>
      <c r="AA386" s="316"/>
      <c r="AB386" s="317"/>
      <c r="AC386" s="7"/>
      <c r="AD386" s="348"/>
      <c r="AE386" s="7"/>
      <c r="AF386" s="17">
        <f ca="1">IF(B386="",0,IF(B386=B385,COUNTIF(B$9:B385,B386)+1,1))</f>
        <v>376</v>
      </c>
      <c r="AG386" s="17">
        <f t="shared" ca="1" si="24"/>
        <v>0</v>
      </c>
      <c r="AH386" s="364" t="str">
        <f t="shared" si="23"/>
        <v/>
      </c>
    </row>
    <row r="387" spans="1:34" ht="16.5" customHeight="1">
      <c r="A387" s="334" t="s">
        <v>663</v>
      </c>
      <c r="B387" s="65" t="str">
        <f t="shared" ca="1" si="22"/>
        <v>-1900</v>
      </c>
      <c r="C387" s="65" t="str">
        <f t="shared" ca="1" si="25"/>
        <v>-1900-377</v>
      </c>
      <c r="D387" s="340"/>
      <c r="E387" s="283"/>
      <c r="F387" s="7"/>
      <c r="G387" s="309"/>
      <c r="H387" s="310"/>
      <c r="I387" s="7"/>
      <c r="J387" s="297"/>
      <c r="K387" s="285"/>
      <c r="L387" s="301"/>
      <c r="M387" s="290"/>
      <c r="N387" s="291"/>
      <c r="O387" s="7"/>
      <c r="P387" s="307"/>
      <c r="Q387" s="308" t="str">
        <f ca="1">IF(M$1021=1,"",IF(P387="","",VLOOKUP(P387,Tabelle!$B$5:$F$7,5,FALSE)))</f>
        <v/>
      </c>
      <c r="R387" s="311" t="str">
        <f ca="1">IF(M$1021=1,"",IF(P387="","",VLOOKUP(P387,Tabelle!$B$5:$G$7,6,FALSE)))</f>
        <v/>
      </c>
      <c r="S387" s="7"/>
      <c r="T387" s="312"/>
      <c r="U387" s="7"/>
      <c r="V387" s="313">
        <f ca="1">IF(AND(D387&lt;&gt;"",B387&lt;&gt;B386),(SUMIF(B$9:B$1008,B387,M$9:M$1008)-SUMIF(B$9:B$1008,B387,N$9:N$1008))+(SUMIF('Sezione INPS'!B$9:B$1008,B387,'Sezione INPS'!N$9:N$1008)-SUMIF('Sezione INPS'!B$9:B$1008,B387,'Sezione INPS'!O$9:O$1008))+(SUMIF('Sezione REGIONI'!B$9:B$1008,B387,'Sezione REGIONI'!K$9:K$1008)-SUMIF('Sezione REGIONI'!B$9:B$1008,B387,'Sezione REGIONI'!L$9:L$1008))+(SUMIF('Sezione IMU e trib. locali'!B$9:B$1008,B387,'Sezione IMU e trib. locali'!M$9:M$1008)-SUMIF('Sezione IMU e trib. locali'!B$9:B$1008,B387,'Sezione IMU e trib. locali'!N$9:N$1008))+(SUMIF('Sezione INAIL'!B$9:B$508,B387,'Sezione INAIL'!L$9:L$508)-SUMIF('Sezione INAIL'!B$9:B$508,B387,'Sezione INAIL'!M$9:M$508))+(SUMIF('Sezione Altri Enti Prev.li'!B$9:B$508,B387,'Sezione Altri Enti Prev.li'!P$9:P$508)-SUMIF('Sezione Altri Enti Prev.li'!B$9:B$508,B387,'Sezione Altri Enti Prev.li'!Q$9:Q$508)),0)</f>
        <v>0</v>
      </c>
      <c r="W387" s="81"/>
      <c r="X387" s="292"/>
      <c r="Y387" s="314"/>
      <c r="Z387" s="315"/>
      <c r="AA387" s="316"/>
      <c r="AB387" s="317"/>
      <c r="AC387" s="7"/>
      <c r="AD387" s="348"/>
      <c r="AE387" s="7"/>
      <c r="AF387" s="17">
        <f ca="1">IF(B387="",0,IF(B387=B386,COUNTIF(B$9:B386,B387)+1,1))</f>
        <v>377</v>
      </c>
      <c r="AG387" s="17">
        <f t="shared" ca="1" si="24"/>
        <v>0</v>
      </c>
      <c r="AH387" s="364" t="str">
        <f t="shared" si="23"/>
        <v/>
      </c>
    </row>
    <row r="388" spans="1:34" ht="16.5" customHeight="1">
      <c r="A388" s="334" t="s">
        <v>664</v>
      </c>
      <c r="B388" s="65" t="str">
        <f t="shared" ca="1" si="22"/>
        <v>-1900</v>
      </c>
      <c r="C388" s="65" t="str">
        <f t="shared" ca="1" si="25"/>
        <v>-1900-378</v>
      </c>
      <c r="D388" s="340"/>
      <c r="E388" s="283"/>
      <c r="F388" s="7"/>
      <c r="G388" s="309"/>
      <c r="H388" s="310"/>
      <c r="I388" s="7"/>
      <c r="J388" s="297"/>
      <c r="K388" s="285"/>
      <c r="L388" s="301"/>
      <c r="M388" s="290"/>
      <c r="N388" s="291"/>
      <c r="O388" s="7"/>
      <c r="P388" s="307"/>
      <c r="Q388" s="308" t="str">
        <f ca="1">IF(M$1021=1,"",IF(P388="","",VLOOKUP(P388,Tabelle!$B$5:$F$7,5,FALSE)))</f>
        <v/>
      </c>
      <c r="R388" s="311" t="str">
        <f ca="1">IF(M$1021=1,"",IF(P388="","",VLOOKUP(P388,Tabelle!$B$5:$G$7,6,FALSE)))</f>
        <v/>
      </c>
      <c r="S388" s="7"/>
      <c r="T388" s="312"/>
      <c r="U388" s="7"/>
      <c r="V388" s="313">
        <f ca="1">IF(AND(D388&lt;&gt;"",B388&lt;&gt;B387),(SUMIF(B$9:B$1008,B388,M$9:M$1008)-SUMIF(B$9:B$1008,B388,N$9:N$1008))+(SUMIF('Sezione INPS'!B$9:B$1008,B388,'Sezione INPS'!N$9:N$1008)-SUMIF('Sezione INPS'!B$9:B$1008,B388,'Sezione INPS'!O$9:O$1008))+(SUMIF('Sezione REGIONI'!B$9:B$1008,B388,'Sezione REGIONI'!K$9:K$1008)-SUMIF('Sezione REGIONI'!B$9:B$1008,B388,'Sezione REGIONI'!L$9:L$1008))+(SUMIF('Sezione IMU e trib. locali'!B$9:B$1008,B388,'Sezione IMU e trib. locali'!M$9:M$1008)-SUMIF('Sezione IMU e trib. locali'!B$9:B$1008,B388,'Sezione IMU e trib. locali'!N$9:N$1008))+(SUMIF('Sezione INAIL'!B$9:B$508,B388,'Sezione INAIL'!L$9:L$508)-SUMIF('Sezione INAIL'!B$9:B$508,B388,'Sezione INAIL'!M$9:M$508))+(SUMIF('Sezione Altri Enti Prev.li'!B$9:B$508,B388,'Sezione Altri Enti Prev.li'!P$9:P$508)-SUMIF('Sezione Altri Enti Prev.li'!B$9:B$508,B388,'Sezione Altri Enti Prev.li'!Q$9:Q$508)),0)</f>
        <v>0</v>
      </c>
      <c r="W388" s="81"/>
      <c r="X388" s="292"/>
      <c r="Y388" s="314"/>
      <c r="Z388" s="315"/>
      <c r="AA388" s="316"/>
      <c r="AB388" s="317"/>
      <c r="AC388" s="7"/>
      <c r="AD388" s="348"/>
      <c r="AE388" s="7"/>
      <c r="AF388" s="17">
        <f ca="1">IF(B388="",0,IF(B388=B387,COUNTIF(B$9:B387,B388)+1,1))</f>
        <v>378</v>
      </c>
      <c r="AG388" s="17">
        <f t="shared" ca="1" si="24"/>
        <v>0</v>
      </c>
      <c r="AH388" s="364" t="str">
        <f t="shared" si="23"/>
        <v/>
      </c>
    </row>
    <row r="389" spans="1:34" ht="16.5" customHeight="1">
      <c r="A389" s="334" t="s">
        <v>665</v>
      </c>
      <c r="B389" s="65" t="str">
        <f t="shared" ca="1" si="22"/>
        <v>-1900</v>
      </c>
      <c r="C389" s="65" t="str">
        <f t="shared" ca="1" si="25"/>
        <v>-1900-379</v>
      </c>
      <c r="D389" s="340"/>
      <c r="E389" s="283"/>
      <c r="F389" s="7"/>
      <c r="G389" s="309"/>
      <c r="H389" s="310"/>
      <c r="I389" s="7"/>
      <c r="J389" s="297"/>
      <c r="K389" s="285"/>
      <c r="L389" s="301"/>
      <c r="M389" s="290"/>
      <c r="N389" s="291"/>
      <c r="O389" s="7"/>
      <c r="P389" s="307"/>
      <c r="Q389" s="308" t="str">
        <f ca="1">IF(M$1021=1,"",IF(P389="","",VLOOKUP(P389,Tabelle!$B$5:$F$7,5,FALSE)))</f>
        <v/>
      </c>
      <c r="R389" s="311" t="str">
        <f ca="1">IF(M$1021=1,"",IF(P389="","",VLOOKUP(P389,Tabelle!$B$5:$G$7,6,FALSE)))</f>
        <v/>
      </c>
      <c r="S389" s="7"/>
      <c r="T389" s="312"/>
      <c r="U389" s="7"/>
      <c r="V389" s="313">
        <f ca="1">IF(AND(D389&lt;&gt;"",B389&lt;&gt;B388),(SUMIF(B$9:B$1008,B389,M$9:M$1008)-SUMIF(B$9:B$1008,B389,N$9:N$1008))+(SUMIF('Sezione INPS'!B$9:B$1008,B389,'Sezione INPS'!N$9:N$1008)-SUMIF('Sezione INPS'!B$9:B$1008,B389,'Sezione INPS'!O$9:O$1008))+(SUMIF('Sezione REGIONI'!B$9:B$1008,B389,'Sezione REGIONI'!K$9:K$1008)-SUMIF('Sezione REGIONI'!B$9:B$1008,B389,'Sezione REGIONI'!L$9:L$1008))+(SUMIF('Sezione IMU e trib. locali'!B$9:B$1008,B389,'Sezione IMU e trib. locali'!M$9:M$1008)-SUMIF('Sezione IMU e trib. locali'!B$9:B$1008,B389,'Sezione IMU e trib. locali'!N$9:N$1008))+(SUMIF('Sezione INAIL'!B$9:B$508,B389,'Sezione INAIL'!L$9:L$508)-SUMIF('Sezione INAIL'!B$9:B$508,B389,'Sezione INAIL'!M$9:M$508))+(SUMIF('Sezione Altri Enti Prev.li'!B$9:B$508,B389,'Sezione Altri Enti Prev.li'!P$9:P$508)-SUMIF('Sezione Altri Enti Prev.li'!B$9:B$508,B389,'Sezione Altri Enti Prev.li'!Q$9:Q$508)),0)</f>
        <v>0</v>
      </c>
      <c r="W389" s="81"/>
      <c r="X389" s="292"/>
      <c r="Y389" s="314"/>
      <c r="Z389" s="315"/>
      <c r="AA389" s="316"/>
      <c r="AB389" s="317"/>
      <c r="AC389" s="7"/>
      <c r="AD389" s="348"/>
      <c r="AE389" s="7"/>
      <c r="AF389" s="17">
        <f ca="1">IF(B389="",0,IF(B389=B388,COUNTIF(B$9:B388,B389)+1,1))</f>
        <v>379</v>
      </c>
      <c r="AG389" s="17">
        <f t="shared" ca="1" si="24"/>
        <v>0</v>
      </c>
      <c r="AH389" s="364" t="str">
        <f t="shared" si="23"/>
        <v/>
      </c>
    </row>
    <row r="390" spans="1:34" ht="16.5" customHeight="1">
      <c r="A390" s="334" t="s">
        <v>666</v>
      </c>
      <c r="B390" s="65" t="str">
        <f t="shared" ca="1" si="22"/>
        <v>-1900</v>
      </c>
      <c r="C390" s="65" t="str">
        <f t="shared" ca="1" si="25"/>
        <v>-1900-380</v>
      </c>
      <c r="D390" s="340"/>
      <c r="E390" s="283"/>
      <c r="F390" s="7"/>
      <c r="G390" s="309"/>
      <c r="H390" s="310"/>
      <c r="I390" s="7"/>
      <c r="J390" s="297"/>
      <c r="K390" s="285"/>
      <c r="L390" s="301"/>
      <c r="M390" s="290"/>
      <c r="N390" s="291"/>
      <c r="O390" s="7"/>
      <c r="P390" s="307"/>
      <c r="Q390" s="308" t="str">
        <f ca="1">IF(M$1021=1,"",IF(P390="","",VLOOKUP(P390,Tabelle!$B$5:$F$7,5,FALSE)))</f>
        <v/>
      </c>
      <c r="R390" s="311" t="str">
        <f ca="1">IF(M$1021=1,"",IF(P390="","",VLOOKUP(P390,Tabelle!$B$5:$G$7,6,FALSE)))</f>
        <v/>
      </c>
      <c r="S390" s="7"/>
      <c r="T390" s="312"/>
      <c r="U390" s="7"/>
      <c r="V390" s="313">
        <f ca="1">IF(AND(D390&lt;&gt;"",B390&lt;&gt;B389),(SUMIF(B$9:B$1008,B390,M$9:M$1008)-SUMIF(B$9:B$1008,B390,N$9:N$1008))+(SUMIF('Sezione INPS'!B$9:B$1008,B390,'Sezione INPS'!N$9:N$1008)-SUMIF('Sezione INPS'!B$9:B$1008,B390,'Sezione INPS'!O$9:O$1008))+(SUMIF('Sezione REGIONI'!B$9:B$1008,B390,'Sezione REGIONI'!K$9:K$1008)-SUMIF('Sezione REGIONI'!B$9:B$1008,B390,'Sezione REGIONI'!L$9:L$1008))+(SUMIF('Sezione IMU e trib. locali'!B$9:B$1008,B390,'Sezione IMU e trib. locali'!M$9:M$1008)-SUMIF('Sezione IMU e trib. locali'!B$9:B$1008,B390,'Sezione IMU e trib. locali'!N$9:N$1008))+(SUMIF('Sezione INAIL'!B$9:B$508,B390,'Sezione INAIL'!L$9:L$508)-SUMIF('Sezione INAIL'!B$9:B$508,B390,'Sezione INAIL'!M$9:M$508))+(SUMIF('Sezione Altri Enti Prev.li'!B$9:B$508,B390,'Sezione Altri Enti Prev.li'!P$9:P$508)-SUMIF('Sezione Altri Enti Prev.li'!B$9:B$508,B390,'Sezione Altri Enti Prev.li'!Q$9:Q$508)),0)</f>
        <v>0</v>
      </c>
      <c r="W390" s="81"/>
      <c r="X390" s="292"/>
      <c r="Y390" s="314"/>
      <c r="Z390" s="315"/>
      <c r="AA390" s="316"/>
      <c r="AB390" s="317"/>
      <c r="AC390" s="7"/>
      <c r="AD390" s="348"/>
      <c r="AE390" s="7"/>
      <c r="AF390" s="17">
        <f ca="1">IF(B390="",0,IF(B390=B389,COUNTIF(B$9:B389,B390)+1,1))</f>
        <v>380</v>
      </c>
      <c r="AG390" s="17">
        <f t="shared" ca="1" si="24"/>
        <v>0</v>
      </c>
      <c r="AH390" s="364" t="str">
        <f t="shared" si="23"/>
        <v/>
      </c>
    </row>
    <row r="391" spans="1:34" ht="16.5" customHeight="1">
      <c r="A391" s="334" t="s">
        <v>667</v>
      </c>
      <c r="B391" s="65" t="str">
        <f t="shared" ca="1" si="22"/>
        <v>-1900</v>
      </c>
      <c r="C391" s="65" t="str">
        <f t="shared" ca="1" si="25"/>
        <v>-1900-381</v>
      </c>
      <c r="D391" s="340"/>
      <c r="E391" s="283"/>
      <c r="F391" s="7"/>
      <c r="G391" s="309"/>
      <c r="H391" s="310"/>
      <c r="I391" s="7"/>
      <c r="J391" s="297"/>
      <c r="K391" s="285"/>
      <c r="L391" s="301"/>
      <c r="M391" s="290"/>
      <c r="N391" s="291"/>
      <c r="O391" s="7"/>
      <c r="P391" s="307"/>
      <c r="Q391" s="308" t="str">
        <f ca="1">IF(M$1021=1,"",IF(P391="","",VLOOKUP(P391,Tabelle!$B$5:$F$7,5,FALSE)))</f>
        <v/>
      </c>
      <c r="R391" s="311" t="str">
        <f ca="1">IF(M$1021=1,"",IF(P391="","",VLOOKUP(P391,Tabelle!$B$5:$G$7,6,FALSE)))</f>
        <v/>
      </c>
      <c r="S391" s="7"/>
      <c r="T391" s="312"/>
      <c r="U391" s="7"/>
      <c r="V391" s="313">
        <f ca="1">IF(AND(D391&lt;&gt;"",B391&lt;&gt;B390),(SUMIF(B$9:B$1008,B391,M$9:M$1008)-SUMIF(B$9:B$1008,B391,N$9:N$1008))+(SUMIF('Sezione INPS'!B$9:B$1008,B391,'Sezione INPS'!N$9:N$1008)-SUMIF('Sezione INPS'!B$9:B$1008,B391,'Sezione INPS'!O$9:O$1008))+(SUMIF('Sezione REGIONI'!B$9:B$1008,B391,'Sezione REGIONI'!K$9:K$1008)-SUMIF('Sezione REGIONI'!B$9:B$1008,B391,'Sezione REGIONI'!L$9:L$1008))+(SUMIF('Sezione IMU e trib. locali'!B$9:B$1008,B391,'Sezione IMU e trib. locali'!M$9:M$1008)-SUMIF('Sezione IMU e trib. locali'!B$9:B$1008,B391,'Sezione IMU e trib. locali'!N$9:N$1008))+(SUMIF('Sezione INAIL'!B$9:B$508,B391,'Sezione INAIL'!L$9:L$508)-SUMIF('Sezione INAIL'!B$9:B$508,B391,'Sezione INAIL'!M$9:M$508))+(SUMIF('Sezione Altri Enti Prev.li'!B$9:B$508,B391,'Sezione Altri Enti Prev.li'!P$9:P$508)-SUMIF('Sezione Altri Enti Prev.li'!B$9:B$508,B391,'Sezione Altri Enti Prev.li'!Q$9:Q$508)),0)</f>
        <v>0</v>
      </c>
      <c r="W391" s="81"/>
      <c r="X391" s="292"/>
      <c r="Y391" s="314"/>
      <c r="Z391" s="315"/>
      <c r="AA391" s="316"/>
      <c r="AB391" s="317"/>
      <c r="AC391" s="7"/>
      <c r="AD391" s="348"/>
      <c r="AE391" s="7"/>
      <c r="AF391" s="17">
        <f ca="1">IF(B391="",0,IF(B391=B390,COUNTIF(B$9:B390,B391)+1,1))</f>
        <v>381</v>
      </c>
      <c r="AG391" s="17">
        <f t="shared" ca="1" si="24"/>
        <v>0</v>
      </c>
      <c r="AH391" s="364" t="str">
        <f t="shared" si="23"/>
        <v/>
      </c>
    </row>
    <row r="392" spans="1:34" ht="16.5" customHeight="1">
      <c r="A392" s="334" t="s">
        <v>668</v>
      </c>
      <c r="B392" s="65" t="str">
        <f t="shared" ca="1" si="22"/>
        <v>-1900</v>
      </c>
      <c r="C392" s="65" t="str">
        <f t="shared" ca="1" si="25"/>
        <v>-1900-382</v>
      </c>
      <c r="D392" s="340"/>
      <c r="E392" s="283"/>
      <c r="F392" s="7"/>
      <c r="G392" s="309"/>
      <c r="H392" s="310"/>
      <c r="I392" s="7"/>
      <c r="J392" s="297"/>
      <c r="K392" s="285"/>
      <c r="L392" s="301"/>
      <c r="M392" s="290"/>
      <c r="N392" s="291"/>
      <c r="O392" s="7"/>
      <c r="P392" s="307"/>
      <c r="Q392" s="308" t="str">
        <f ca="1">IF(M$1021=1,"",IF(P392="","",VLOOKUP(P392,Tabelle!$B$5:$F$7,5,FALSE)))</f>
        <v/>
      </c>
      <c r="R392" s="311" t="str">
        <f ca="1">IF(M$1021=1,"",IF(P392="","",VLOOKUP(P392,Tabelle!$B$5:$G$7,6,FALSE)))</f>
        <v/>
      </c>
      <c r="S392" s="7"/>
      <c r="T392" s="312"/>
      <c r="U392" s="7"/>
      <c r="V392" s="313">
        <f ca="1">IF(AND(D392&lt;&gt;"",B392&lt;&gt;B391),(SUMIF(B$9:B$1008,B392,M$9:M$1008)-SUMIF(B$9:B$1008,B392,N$9:N$1008))+(SUMIF('Sezione INPS'!B$9:B$1008,B392,'Sezione INPS'!N$9:N$1008)-SUMIF('Sezione INPS'!B$9:B$1008,B392,'Sezione INPS'!O$9:O$1008))+(SUMIF('Sezione REGIONI'!B$9:B$1008,B392,'Sezione REGIONI'!K$9:K$1008)-SUMIF('Sezione REGIONI'!B$9:B$1008,B392,'Sezione REGIONI'!L$9:L$1008))+(SUMIF('Sezione IMU e trib. locali'!B$9:B$1008,B392,'Sezione IMU e trib. locali'!M$9:M$1008)-SUMIF('Sezione IMU e trib. locali'!B$9:B$1008,B392,'Sezione IMU e trib. locali'!N$9:N$1008))+(SUMIF('Sezione INAIL'!B$9:B$508,B392,'Sezione INAIL'!L$9:L$508)-SUMIF('Sezione INAIL'!B$9:B$508,B392,'Sezione INAIL'!M$9:M$508))+(SUMIF('Sezione Altri Enti Prev.li'!B$9:B$508,B392,'Sezione Altri Enti Prev.li'!P$9:P$508)-SUMIF('Sezione Altri Enti Prev.li'!B$9:B$508,B392,'Sezione Altri Enti Prev.li'!Q$9:Q$508)),0)</f>
        <v>0</v>
      </c>
      <c r="W392" s="81"/>
      <c r="X392" s="292"/>
      <c r="Y392" s="314"/>
      <c r="Z392" s="315"/>
      <c r="AA392" s="316"/>
      <c r="AB392" s="317"/>
      <c r="AC392" s="7"/>
      <c r="AD392" s="348"/>
      <c r="AE392" s="7"/>
      <c r="AF392" s="17">
        <f ca="1">IF(B392="",0,IF(B392=B391,COUNTIF(B$9:B391,B392)+1,1))</f>
        <v>382</v>
      </c>
      <c r="AG392" s="17">
        <f t="shared" ca="1" si="24"/>
        <v>0</v>
      </c>
      <c r="AH392" s="364" t="str">
        <f t="shared" si="23"/>
        <v/>
      </c>
    </row>
    <row r="393" spans="1:34" ht="16.5" customHeight="1">
      <c r="A393" s="334" t="s">
        <v>669</v>
      </c>
      <c r="B393" s="65" t="str">
        <f t="shared" ca="1" si="22"/>
        <v>-1900</v>
      </c>
      <c r="C393" s="65" t="str">
        <f t="shared" ca="1" si="25"/>
        <v>-1900-383</v>
      </c>
      <c r="D393" s="340"/>
      <c r="E393" s="283"/>
      <c r="F393" s="7"/>
      <c r="G393" s="309"/>
      <c r="H393" s="310"/>
      <c r="I393" s="7"/>
      <c r="J393" s="297"/>
      <c r="K393" s="285"/>
      <c r="L393" s="301"/>
      <c r="M393" s="290"/>
      <c r="N393" s="291"/>
      <c r="O393" s="7"/>
      <c r="P393" s="307"/>
      <c r="Q393" s="308" t="str">
        <f ca="1">IF(M$1021=1,"",IF(P393="","",VLOOKUP(P393,Tabelle!$B$5:$F$7,5,FALSE)))</f>
        <v/>
      </c>
      <c r="R393" s="311" t="str">
        <f ca="1">IF(M$1021=1,"",IF(P393="","",VLOOKUP(P393,Tabelle!$B$5:$G$7,6,FALSE)))</f>
        <v/>
      </c>
      <c r="S393" s="7"/>
      <c r="T393" s="312"/>
      <c r="U393" s="7"/>
      <c r="V393" s="313">
        <f ca="1">IF(AND(D393&lt;&gt;"",B393&lt;&gt;B392),(SUMIF(B$9:B$1008,B393,M$9:M$1008)-SUMIF(B$9:B$1008,B393,N$9:N$1008))+(SUMIF('Sezione INPS'!B$9:B$1008,B393,'Sezione INPS'!N$9:N$1008)-SUMIF('Sezione INPS'!B$9:B$1008,B393,'Sezione INPS'!O$9:O$1008))+(SUMIF('Sezione REGIONI'!B$9:B$1008,B393,'Sezione REGIONI'!K$9:K$1008)-SUMIF('Sezione REGIONI'!B$9:B$1008,B393,'Sezione REGIONI'!L$9:L$1008))+(SUMIF('Sezione IMU e trib. locali'!B$9:B$1008,B393,'Sezione IMU e trib. locali'!M$9:M$1008)-SUMIF('Sezione IMU e trib. locali'!B$9:B$1008,B393,'Sezione IMU e trib. locali'!N$9:N$1008))+(SUMIF('Sezione INAIL'!B$9:B$508,B393,'Sezione INAIL'!L$9:L$508)-SUMIF('Sezione INAIL'!B$9:B$508,B393,'Sezione INAIL'!M$9:M$508))+(SUMIF('Sezione Altri Enti Prev.li'!B$9:B$508,B393,'Sezione Altri Enti Prev.li'!P$9:P$508)-SUMIF('Sezione Altri Enti Prev.li'!B$9:B$508,B393,'Sezione Altri Enti Prev.li'!Q$9:Q$508)),0)</f>
        <v>0</v>
      </c>
      <c r="W393" s="81"/>
      <c r="X393" s="292"/>
      <c r="Y393" s="314"/>
      <c r="Z393" s="315"/>
      <c r="AA393" s="316"/>
      <c r="AB393" s="317"/>
      <c r="AC393" s="7"/>
      <c r="AD393" s="348"/>
      <c r="AE393" s="7"/>
      <c r="AF393" s="17">
        <f ca="1">IF(B393="",0,IF(B393=B392,COUNTIF(B$9:B392,B393)+1,1))</f>
        <v>383</v>
      </c>
      <c r="AG393" s="17">
        <f t="shared" ca="1" si="24"/>
        <v>0</v>
      </c>
      <c r="AH393" s="364" t="str">
        <f t="shared" si="23"/>
        <v/>
      </c>
    </row>
    <row r="394" spans="1:34" ht="16.5" customHeight="1">
      <c r="A394" s="334" t="s">
        <v>670</v>
      </c>
      <c r="B394" s="65" t="str">
        <f t="shared" ref="B394:B457" ca="1" si="26">IF(AH394=$AH$1015,0,IF(M$1021=1,0,D394&amp;"-"&amp;YEAR(E394)))</f>
        <v>-1900</v>
      </c>
      <c r="C394" s="65" t="str">
        <f t="shared" ca="1" si="25"/>
        <v>-1900-384</v>
      </c>
      <c r="D394" s="340"/>
      <c r="E394" s="283"/>
      <c r="F394" s="7"/>
      <c r="G394" s="309"/>
      <c r="H394" s="310"/>
      <c r="I394" s="7"/>
      <c r="J394" s="297"/>
      <c r="K394" s="285"/>
      <c r="L394" s="301"/>
      <c r="M394" s="290"/>
      <c r="N394" s="291"/>
      <c r="O394" s="7"/>
      <c r="P394" s="307"/>
      <c r="Q394" s="308" t="str">
        <f ca="1">IF(M$1021=1,"",IF(P394="","",VLOOKUP(P394,Tabelle!$B$5:$F$7,5,FALSE)))</f>
        <v/>
      </c>
      <c r="R394" s="311" t="str">
        <f ca="1">IF(M$1021=1,"",IF(P394="","",VLOOKUP(P394,Tabelle!$B$5:$G$7,6,FALSE)))</f>
        <v/>
      </c>
      <c r="S394" s="7"/>
      <c r="T394" s="312"/>
      <c r="U394" s="7"/>
      <c r="V394" s="313">
        <f ca="1">IF(AND(D394&lt;&gt;"",B394&lt;&gt;B393),(SUMIF(B$9:B$1008,B394,M$9:M$1008)-SUMIF(B$9:B$1008,B394,N$9:N$1008))+(SUMIF('Sezione INPS'!B$9:B$1008,B394,'Sezione INPS'!N$9:N$1008)-SUMIF('Sezione INPS'!B$9:B$1008,B394,'Sezione INPS'!O$9:O$1008))+(SUMIF('Sezione REGIONI'!B$9:B$1008,B394,'Sezione REGIONI'!K$9:K$1008)-SUMIF('Sezione REGIONI'!B$9:B$1008,B394,'Sezione REGIONI'!L$9:L$1008))+(SUMIF('Sezione IMU e trib. locali'!B$9:B$1008,B394,'Sezione IMU e trib. locali'!M$9:M$1008)-SUMIF('Sezione IMU e trib. locali'!B$9:B$1008,B394,'Sezione IMU e trib. locali'!N$9:N$1008))+(SUMIF('Sezione INAIL'!B$9:B$508,B394,'Sezione INAIL'!L$9:L$508)-SUMIF('Sezione INAIL'!B$9:B$508,B394,'Sezione INAIL'!M$9:M$508))+(SUMIF('Sezione Altri Enti Prev.li'!B$9:B$508,B394,'Sezione Altri Enti Prev.li'!P$9:P$508)-SUMIF('Sezione Altri Enti Prev.li'!B$9:B$508,B394,'Sezione Altri Enti Prev.li'!Q$9:Q$508)),0)</f>
        <v>0</v>
      </c>
      <c r="W394" s="81"/>
      <c r="X394" s="292"/>
      <c r="Y394" s="314"/>
      <c r="Z394" s="315"/>
      <c r="AA394" s="316"/>
      <c r="AB394" s="317"/>
      <c r="AC394" s="7"/>
      <c r="AD394" s="348"/>
      <c r="AE394" s="7"/>
      <c r="AF394" s="17">
        <f ca="1">IF(B394="",0,IF(B394=B393,COUNTIF(B$9:B393,B394)+1,1))</f>
        <v>384</v>
      </c>
      <c r="AG394" s="17">
        <f t="shared" ca="1" si="24"/>
        <v>0</v>
      </c>
      <c r="AH394" s="364" t="str">
        <f t="shared" ref="AH394:AH457" si="27">IF(ISBLANK(D394),"",IF(OR(D394&lt;$L$1027,D394&gt;$L$1028),AH$1015,0))</f>
        <v/>
      </c>
    </row>
    <row r="395" spans="1:34" ht="16.5" customHeight="1">
      <c r="A395" s="334" t="s">
        <v>671</v>
      </c>
      <c r="B395" s="65" t="str">
        <f t="shared" ca="1" si="26"/>
        <v>-1900</v>
      </c>
      <c r="C395" s="65" t="str">
        <f t="shared" ca="1" si="25"/>
        <v>-1900-385</v>
      </c>
      <c r="D395" s="340"/>
      <c r="E395" s="283"/>
      <c r="F395" s="7"/>
      <c r="G395" s="309"/>
      <c r="H395" s="310"/>
      <c r="I395" s="7"/>
      <c r="J395" s="297"/>
      <c r="K395" s="285"/>
      <c r="L395" s="301"/>
      <c r="M395" s="290"/>
      <c r="N395" s="291"/>
      <c r="O395" s="7"/>
      <c r="P395" s="307"/>
      <c r="Q395" s="308" t="str">
        <f ca="1">IF(M$1021=1,"",IF(P395="","",VLOOKUP(P395,Tabelle!$B$5:$F$7,5,FALSE)))</f>
        <v/>
      </c>
      <c r="R395" s="311" t="str">
        <f ca="1">IF(M$1021=1,"",IF(P395="","",VLOOKUP(P395,Tabelle!$B$5:$G$7,6,FALSE)))</f>
        <v/>
      </c>
      <c r="S395" s="7"/>
      <c r="T395" s="312"/>
      <c r="U395" s="7"/>
      <c r="V395" s="313">
        <f ca="1">IF(AND(D395&lt;&gt;"",B395&lt;&gt;B394),(SUMIF(B$9:B$1008,B395,M$9:M$1008)-SUMIF(B$9:B$1008,B395,N$9:N$1008))+(SUMIF('Sezione INPS'!B$9:B$1008,B395,'Sezione INPS'!N$9:N$1008)-SUMIF('Sezione INPS'!B$9:B$1008,B395,'Sezione INPS'!O$9:O$1008))+(SUMIF('Sezione REGIONI'!B$9:B$1008,B395,'Sezione REGIONI'!K$9:K$1008)-SUMIF('Sezione REGIONI'!B$9:B$1008,B395,'Sezione REGIONI'!L$9:L$1008))+(SUMIF('Sezione IMU e trib. locali'!B$9:B$1008,B395,'Sezione IMU e trib. locali'!M$9:M$1008)-SUMIF('Sezione IMU e trib. locali'!B$9:B$1008,B395,'Sezione IMU e trib. locali'!N$9:N$1008))+(SUMIF('Sezione INAIL'!B$9:B$508,B395,'Sezione INAIL'!L$9:L$508)-SUMIF('Sezione INAIL'!B$9:B$508,B395,'Sezione INAIL'!M$9:M$508))+(SUMIF('Sezione Altri Enti Prev.li'!B$9:B$508,B395,'Sezione Altri Enti Prev.li'!P$9:P$508)-SUMIF('Sezione Altri Enti Prev.li'!B$9:B$508,B395,'Sezione Altri Enti Prev.li'!Q$9:Q$508)),0)</f>
        <v>0</v>
      </c>
      <c r="W395" s="81"/>
      <c r="X395" s="292"/>
      <c r="Y395" s="314"/>
      <c r="Z395" s="315"/>
      <c r="AA395" s="316"/>
      <c r="AB395" s="317"/>
      <c r="AC395" s="7"/>
      <c r="AD395" s="348"/>
      <c r="AE395" s="7"/>
      <c r="AF395" s="17">
        <f ca="1">IF(B395="",0,IF(B395=B394,COUNTIF(B$9:B394,B395)+1,1))</f>
        <v>385</v>
      </c>
      <c r="AG395" s="17">
        <f t="shared" ca="1" si="24"/>
        <v>0</v>
      </c>
      <c r="AH395" s="364" t="str">
        <f t="shared" si="27"/>
        <v/>
      </c>
    </row>
    <row r="396" spans="1:34" ht="16.5" customHeight="1">
      <c r="A396" s="334" t="s">
        <v>672</v>
      </c>
      <c r="B396" s="65" t="str">
        <f t="shared" ca="1" si="26"/>
        <v>-1900</v>
      </c>
      <c r="C396" s="65" t="str">
        <f t="shared" ca="1" si="25"/>
        <v>-1900-386</v>
      </c>
      <c r="D396" s="340"/>
      <c r="E396" s="283"/>
      <c r="F396" s="7"/>
      <c r="G396" s="309"/>
      <c r="H396" s="310"/>
      <c r="I396" s="7"/>
      <c r="J396" s="297"/>
      <c r="K396" s="285"/>
      <c r="L396" s="301"/>
      <c r="M396" s="290"/>
      <c r="N396" s="291"/>
      <c r="O396" s="7"/>
      <c r="P396" s="307"/>
      <c r="Q396" s="308" t="str">
        <f ca="1">IF(M$1021=1,"",IF(P396="","",VLOOKUP(P396,Tabelle!$B$5:$F$7,5,FALSE)))</f>
        <v/>
      </c>
      <c r="R396" s="311" t="str">
        <f ca="1">IF(M$1021=1,"",IF(P396="","",VLOOKUP(P396,Tabelle!$B$5:$G$7,6,FALSE)))</f>
        <v/>
      </c>
      <c r="S396" s="7"/>
      <c r="T396" s="312"/>
      <c r="U396" s="7"/>
      <c r="V396" s="313">
        <f ca="1">IF(AND(D396&lt;&gt;"",B396&lt;&gt;B395),(SUMIF(B$9:B$1008,B396,M$9:M$1008)-SUMIF(B$9:B$1008,B396,N$9:N$1008))+(SUMIF('Sezione INPS'!B$9:B$1008,B396,'Sezione INPS'!N$9:N$1008)-SUMIF('Sezione INPS'!B$9:B$1008,B396,'Sezione INPS'!O$9:O$1008))+(SUMIF('Sezione REGIONI'!B$9:B$1008,B396,'Sezione REGIONI'!K$9:K$1008)-SUMIF('Sezione REGIONI'!B$9:B$1008,B396,'Sezione REGIONI'!L$9:L$1008))+(SUMIF('Sezione IMU e trib. locali'!B$9:B$1008,B396,'Sezione IMU e trib. locali'!M$9:M$1008)-SUMIF('Sezione IMU e trib. locali'!B$9:B$1008,B396,'Sezione IMU e trib. locali'!N$9:N$1008))+(SUMIF('Sezione INAIL'!B$9:B$508,B396,'Sezione INAIL'!L$9:L$508)-SUMIF('Sezione INAIL'!B$9:B$508,B396,'Sezione INAIL'!M$9:M$508))+(SUMIF('Sezione Altri Enti Prev.li'!B$9:B$508,B396,'Sezione Altri Enti Prev.li'!P$9:P$508)-SUMIF('Sezione Altri Enti Prev.li'!B$9:B$508,B396,'Sezione Altri Enti Prev.li'!Q$9:Q$508)),0)</f>
        <v>0</v>
      </c>
      <c r="W396" s="81"/>
      <c r="X396" s="292"/>
      <c r="Y396" s="314"/>
      <c r="Z396" s="315"/>
      <c r="AA396" s="316"/>
      <c r="AB396" s="317"/>
      <c r="AC396" s="7"/>
      <c r="AD396" s="348"/>
      <c r="AE396" s="7"/>
      <c r="AF396" s="17">
        <f ca="1">IF(B396="",0,IF(B396=B395,COUNTIF(B$9:B395,B396)+1,1))</f>
        <v>386</v>
      </c>
      <c r="AG396" s="17">
        <f t="shared" ca="1" si="24"/>
        <v>0</v>
      </c>
      <c r="AH396" s="364" t="str">
        <f t="shared" si="27"/>
        <v/>
      </c>
    </row>
    <row r="397" spans="1:34" ht="16.5" customHeight="1">
      <c r="A397" s="334" t="s">
        <v>673</v>
      </c>
      <c r="B397" s="65" t="str">
        <f t="shared" ca="1" si="26"/>
        <v>-1900</v>
      </c>
      <c r="C397" s="65" t="str">
        <f t="shared" ca="1" si="25"/>
        <v>-1900-387</v>
      </c>
      <c r="D397" s="340"/>
      <c r="E397" s="283"/>
      <c r="F397" s="7"/>
      <c r="G397" s="309"/>
      <c r="H397" s="310"/>
      <c r="I397" s="7"/>
      <c r="J397" s="297"/>
      <c r="K397" s="285"/>
      <c r="L397" s="301"/>
      <c r="M397" s="290"/>
      <c r="N397" s="291"/>
      <c r="O397" s="7"/>
      <c r="P397" s="307"/>
      <c r="Q397" s="308" t="str">
        <f ca="1">IF(M$1021=1,"",IF(P397="","",VLOOKUP(P397,Tabelle!$B$5:$F$7,5,FALSE)))</f>
        <v/>
      </c>
      <c r="R397" s="311" t="str">
        <f ca="1">IF(M$1021=1,"",IF(P397="","",VLOOKUP(P397,Tabelle!$B$5:$G$7,6,FALSE)))</f>
        <v/>
      </c>
      <c r="S397" s="7"/>
      <c r="T397" s="312"/>
      <c r="U397" s="7"/>
      <c r="V397" s="313">
        <f ca="1">IF(AND(D397&lt;&gt;"",B397&lt;&gt;B396),(SUMIF(B$9:B$1008,B397,M$9:M$1008)-SUMIF(B$9:B$1008,B397,N$9:N$1008))+(SUMIF('Sezione INPS'!B$9:B$1008,B397,'Sezione INPS'!N$9:N$1008)-SUMIF('Sezione INPS'!B$9:B$1008,B397,'Sezione INPS'!O$9:O$1008))+(SUMIF('Sezione REGIONI'!B$9:B$1008,B397,'Sezione REGIONI'!K$9:K$1008)-SUMIF('Sezione REGIONI'!B$9:B$1008,B397,'Sezione REGIONI'!L$9:L$1008))+(SUMIF('Sezione IMU e trib. locali'!B$9:B$1008,B397,'Sezione IMU e trib. locali'!M$9:M$1008)-SUMIF('Sezione IMU e trib. locali'!B$9:B$1008,B397,'Sezione IMU e trib. locali'!N$9:N$1008))+(SUMIF('Sezione INAIL'!B$9:B$508,B397,'Sezione INAIL'!L$9:L$508)-SUMIF('Sezione INAIL'!B$9:B$508,B397,'Sezione INAIL'!M$9:M$508))+(SUMIF('Sezione Altri Enti Prev.li'!B$9:B$508,B397,'Sezione Altri Enti Prev.li'!P$9:P$508)-SUMIF('Sezione Altri Enti Prev.li'!B$9:B$508,B397,'Sezione Altri Enti Prev.li'!Q$9:Q$508)),0)</f>
        <v>0</v>
      </c>
      <c r="W397" s="81"/>
      <c r="X397" s="292"/>
      <c r="Y397" s="314"/>
      <c r="Z397" s="315"/>
      <c r="AA397" s="316"/>
      <c r="AB397" s="317"/>
      <c r="AC397" s="7"/>
      <c r="AD397" s="348"/>
      <c r="AE397" s="7"/>
      <c r="AF397" s="17">
        <f ca="1">IF(B397="",0,IF(B397=B396,COUNTIF(B$9:B396,B397)+1,1))</f>
        <v>387</v>
      </c>
      <c r="AG397" s="17">
        <f t="shared" ca="1" si="24"/>
        <v>0</v>
      </c>
      <c r="AH397" s="364" t="str">
        <f t="shared" si="27"/>
        <v/>
      </c>
    </row>
    <row r="398" spans="1:34" ht="16.5" customHeight="1">
      <c r="A398" s="334" t="s">
        <v>674</v>
      </c>
      <c r="B398" s="65" t="str">
        <f t="shared" ca="1" si="26"/>
        <v>-1900</v>
      </c>
      <c r="C398" s="65" t="str">
        <f t="shared" ca="1" si="25"/>
        <v>-1900-388</v>
      </c>
      <c r="D398" s="340"/>
      <c r="E398" s="283"/>
      <c r="F398" s="7"/>
      <c r="G398" s="309"/>
      <c r="H398" s="310"/>
      <c r="I398" s="7"/>
      <c r="J398" s="297"/>
      <c r="K398" s="285"/>
      <c r="L398" s="301"/>
      <c r="M398" s="290"/>
      <c r="N398" s="291"/>
      <c r="O398" s="7"/>
      <c r="P398" s="307"/>
      <c r="Q398" s="308" t="str">
        <f ca="1">IF(M$1021=1,"",IF(P398="","",VLOOKUP(P398,Tabelle!$B$5:$F$7,5,FALSE)))</f>
        <v/>
      </c>
      <c r="R398" s="311" t="str">
        <f ca="1">IF(M$1021=1,"",IF(P398="","",VLOOKUP(P398,Tabelle!$B$5:$G$7,6,FALSE)))</f>
        <v/>
      </c>
      <c r="S398" s="7"/>
      <c r="T398" s="312"/>
      <c r="U398" s="7"/>
      <c r="V398" s="313">
        <f ca="1">IF(AND(D398&lt;&gt;"",B398&lt;&gt;B397),(SUMIF(B$9:B$1008,B398,M$9:M$1008)-SUMIF(B$9:B$1008,B398,N$9:N$1008))+(SUMIF('Sezione INPS'!B$9:B$1008,B398,'Sezione INPS'!N$9:N$1008)-SUMIF('Sezione INPS'!B$9:B$1008,B398,'Sezione INPS'!O$9:O$1008))+(SUMIF('Sezione REGIONI'!B$9:B$1008,B398,'Sezione REGIONI'!K$9:K$1008)-SUMIF('Sezione REGIONI'!B$9:B$1008,B398,'Sezione REGIONI'!L$9:L$1008))+(SUMIF('Sezione IMU e trib. locali'!B$9:B$1008,B398,'Sezione IMU e trib. locali'!M$9:M$1008)-SUMIF('Sezione IMU e trib. locali'!B$9:B$1008,B398,'Sezione IMU e trib. locali'!N$9:N$1008))+(SUMIF('Sezione INAIL'!B$9:B$508,B398,'Sezione INAIL'!L$9:L$508)-SUMIF('Sezione INAIL'!B$9:B$508,B398,'Sezione INAIL'!M$9:M$508))+(SUMIF('Sezione Altri Enti Prev.li'!B$9:B$508,B398,'Sezione Altri Enti Prev.li'!P$9:P$508)-SUMIF('Sezione Altri Enti Prev.li'!B$9:B$508,B398,'Sezione Altri Enti Prev.li'!Q$9:Q$508)),0)</f>
        <v>0</v>
      </c>
      <c r="W398" s="81"/>
      <c r="X398" s="292"/>
      <c r="Y398" s="314"/>
      <c r="Z398" s="315"/>
      <c r="AA398" s="316"/>
      <c r="AB398" s="317"/>
      <c r="AC398" s="7"/>
      <c r="AD398" s="348"/>
      <c r="AE398" s="7"/>
      <c r="AF398" s="17">
        <f ca="1">IF(B398="",0,IF(B398=B397,COUNTIF(B$9:B397,B398)+1,1))</f>
        <v>388</v>
      </c>
      <c r="AG398" s="17">
        <f t="shared" ca="1" si="24"/>
        <v>0</v>
      </c>
      <c r="AH398" s="364" t="str">
        <f t="shared" si="27"/>
        <v/>
      </c>
    </row>
    <row r="399" spans="1:34" ht="16.5" customHeight="1">
      <c r="A399" s="334" t="s">
        <v>675</v>
      </c>
      <c r="B399" s="65" t="str">
        <f t="shared" ca="1" si="26"/>
        <v>-1900</v>
      </c>
      <c r="C399" s="65" t="str">
        <f t="shared" ca="1" si="25"/>
        <v>-1900-389</v>
      </c>
      <c r="D399" s="340"/>
      <c r="E399" s="283"/>
      <c r="F399" s="7"/>
      <c r="G399" s="309"/>
      <c r="H399" s="310"/>
      <c r="I399" s="7"/>
      <c r="J399" s="297"/>
      <c r="K399" s="285"/>
      <c r="L399" s="301"/>
      <c r="M399" s="290"/>
      <c r="N399" s="291"/>
      <c r="O399" s="7"/>
      <c r="P399" s="307"/>
      <c r="Q399" s="308" t="str">
        <f ca="1">IF(M$1021=1,"",IF(P399="","",VLOOKUP(P399,Tabelle!$B$5:$F$7,5,FALSE)))</f>
        <v/>
      </c>
      <c r="R399" s="311" t="str">
        <f ca="1">IF(M$1021=1,"",IF(P399="","",VLOOKUP(P399,Tabelle!$B$5:$G$7,6,FALSE)))</f>
        <v/>
      </c>
      <c r="S399" s="7"/>
      <c r="T399" s="312"/>
      <c r="U399" s="7"/>
      <c r="V399" s="313">
        <f ca="1">IF(AND(D399&lt;&gt;"",B399&lt;&gt;B398),(SUMIF(B$9:B$1008,B399,M$9:M$1008)-SUMIF(B$9:B$1008,B399,N$9:N$1008))+(SUMIF('Sezione INPS'!B$9:B$1008,B399,'Sezione INPS'!N$9:N$1008)-SUMIF('Sezione INPS'!B$9:B$1008,B399,'Sezione INPS'!O$9:O$1008))+(SUMIF('Sezione REGIONI'!B$9:B$1008,B399,'Sezione REGIONI'!K$9:K$1008)-SUMIF('Sezione REGIONI'!B$9:B$1008,B399,'Sezione REGIONI'!L$9:L$1008))+(SUMIF('Sezione IMU e trib. locali'!B$9:B$1008,B399,'Sezione IMU e trib. locali'!M$9:M$1008)-SUMIF('Sezione IMU e trib. locali'!B$9:B$1008,B399,'Sezione IMU e trib. locali'!N$9:N$1008))+(SUMIF('Sezione INAIL'!B$9:B$508,B399,'Sezione INAIL'!L$9:L$508)-SUMIF('Sezione INAIL'!B$9:B$508,B399,'Sezione INAIL'!M$9:M$508))+(SUMIF('Sezione Altri Enti Prev.li'!B$9:B$508,B399,'Sezione Altri Enti Prev.li'!P$9:P$508)-SUMIF('Sezione Altri Enti Prev.li'!B$9:B$508,B399,'Sezione Altri Enti Prev.li'!Q$9:Q$508)),0)</f>
        <v>0</v>
      </c>
      <c r="W399" s="81"/>
      <c r="X399" s="292"/>
      <c r="Y399" s="314"/>
      <c r="Z399" s="315"/>
      <c r="AA399" s="316"/>
      <c r="AB399" s="317"/>
      <c r="AC399" s="7"/>
      <c r="AD399" s="348"/>
      <c r="AE399" s="7"/>
      <c r="AF399" s="17">
        <f ca="1">IF(B399="",0,IF(B399=B398,COUNTIF(B$9:B398,B399)+1,1))</f>
        <v>389</v>
      </c>
      <c r="AG399" s="17">
        <f t="shared" ca="1" si="24"/>
        <v>0</v>
      </c>
      <c r="AH399" s="364" t="str">
        <f t="shared" si="27"/>
        <v/>
      </c>
    </row>
    <row r="400" spans="1:34" ht="16.5" customHeight="1">
      <c r="A400" s="334" t="s">
        <v>676</v>
      </c>
      <c r="B400" s="65" t="str">
        <f t="shared" ca="1" si="26"/>
        <v>-1900</v>
      </c>
      <c r="C400" s="65" t="str">
        <f t="shared" ca="1" si="25"/>
        <v>-1900-390</v>
      </c>
      <c r="D400" s="340"/>
      <c r="E400" s="283"/>
      <c r="F400" s="7"/>
      <c r="G400" s="309"/>
      <c r="H400" s="310"/>
      <c r="I400" s="7"/>
      <c r="J400" s="297"/>
      <c r="K400" s="285"/>
      <c r="L400" s="301"/>
      <c r="M400" s="290"/>
      <c r="N400" s="291"/>
      <c r="O400" s="7"/>
      <c r="P400" s="307"/>
      <c r="Q400" s="308" t="str">
        <f ca="1">IF(M$1021=1,"",IF(P400="","",VLOOKUP(P400,Tabelle!$B$5:$F$7,5,FALSE)))</f>
        <v/>
      </c>
      <c r="R400" s="311" t="str">
        <f ca="1">IF(M$1021=1,"",IF(P400="","",VLOOKUP(P400,Tabelle!$B$5:$G$7,6,FALSE)))</f>
        <v/>
      </c>
      <c r="S400" s="7"/>
      <c r="T400" s="312"/>
      <c r="U400" s="7"/>
      <c r="V400" s="313">
        <f ca="1">IF(AND(D400&lt;&gt;"",B400&lt;&gt;B399),(SUMIF(B$9:B$1008,B400,M$9:M$1008)-SUMIF(B$9:B$1008,B400,N$9:N$1008))+(SUMIF('Sezione INPS'!B$9:B$1008,B400,'Sezione INPS'!N$9:N$1008)-SUMIF('Sezione INPS'!B$9:B$1008,B400,'Sezione INPS'!O$9:O$1008))+(SUMIF('Sezione REGIONI'!B$9:B$1008,B400,'Sezione REGIONI'!K$9:K$1008)-SUMIF('Sezione REGIONI'!B$9:B$1008,B400,'Sezione REGIONI'!L$9:L$1008))+(SUMIF('Sezione IMU e trib. locali'!B$9:B$1008,B400,'Sezione IMU e trib. locali'!M$9:M$1008)-SUMIF('Sezione IMU e trib. locali'!B$9:B$1008,B400,'Sezione IMU e trib. locali'!N$9:N$1008))+(SUMIF('Sezione INAIL'!B$9:B$508,B400,'Sezione INAIL'!L$9:L$508)-SUMIF('Sezione INAIL'!B$9:B$508,B400,'Sezione INAIL'!M$9:M$508))+(SUMIF('Sezione Altri Enti Prev.li'!B$9:B$508,B400,'Sezione Altri Enti Prev.li'!P$9:P$508)-SUMIF('Sezione Altri Enti Prev.li'!B$9:B$508,B400,'Sezione Altri Enti Prev.li'!Q$9:Q$508)),0)</f>
        <v>0</v>
      </c>
      <c r="W400" s="81"/>
      <c r="X400" s="292"/>
      <c r="Y400" s="314"/>
      <c r="Z400" s="315"/>
      <c r="AA400" s="316"/>
      <c r="AB400" s="317"/>
      <c r="AC400" s="7"/>
      <c r="AD400" s="348"/>
      <c r="AE400" s="7"/>
      <c r="AF400" s="17">
        <f ca="1">IF(B400="",0,IF(B400=B399,COUNTIF(B$9:B399,B400)+1,1))</f>
        <v>390</v>
      </c>
      <c r="AG400" s="17">
        <f t="shared" ca="1" si="24"/>
        <v>0</v>
      </c>
      <c r="AH400" s="364" t="str">
        <f t="shared" si="27"/>
        <v/>
      </c>
    </row>
    <row r="401" spans="1:34" ht="16.5" customHeight="1">
      <c r="A401" s="334" t="s">
        <v>677</v>
      </c>
      <c r="B401" s="65" t="str">
        <f t="shared" ca="1" si="26"/>
        <v>-1900</v>
      </c>
      <c r="C401" s="65" t="str">
        <f t="shared" ca="1" si="25"/>
        <v>-1900-391</v>
      </c>
      <c r="D401" s="340"/>
      <c r="E401" s="283"/>
      <c r="F401" s="7"/>
      <c r="G401" s="309"/>
      <c r="H401" s="310"/>
      <c r="I401" s="7"/>
      <c r="J401" s="297"/>
      <c r="K401" s="285"/>
      <c r="L401" s="301"/>
      <c r="M401" s="290"/>
      <c r="N401" s="291"/>
      <c r="O401" s="7"/>
      <c r="P401" s="307"/>
      <c r="Q401" s="308" t="str">
        <f ca="1">IF(M$1021=1,"",IF(P401="","",VLOOKUP(P401,Tabelle!$B$5:$F$7,5,FALSE)))</f>
        <v/>
      </c>
      <c r="R401" s="311" t="str">
        <f ca="1">IF(M$1021=1,"",IF(P401="","",VLOOKUP(P401,Tabelle!$B$5:$G$7,6,FALSE)))</f>
        <v/>
      </c>
      <c r="S401" s="7"/>
      <c r="T401" s="312"/>
      <c r="U401" s="7"/>
      <c r="V401" s="313">
        <f ca="1">IF(AND(D401&lt;&gt;"",B401&lt;&gt;B400),(SUMIF(B$9:B$1008,B401,M$9:M$1008)-SUMIF(B$9:B$1008,B401,N$9:N$1008))+(SUMIF('Sezione INPS'!B$9:B$1008,B401,'Sezione INPS'!N$9:N$1008)-SUMIF('Sezione INPS'!B$9:B$1008,B401,'Sezione INPS'!O$9:O$1008))+(SUMIF('Sezione REGIONI'!B$9:B$1008,B401,'Sezione REGIONI'!K$9:K$1008)-SUMIF('Sezione REGIONI'!B$9:B$1008,B401,'Sezione REGIONI'!L$9:L$1008))+(SUMIF('Sezione IMU e trib. locali'!B$9:B$1008,B401,'Sezione IMU e trib. locali'!M$9:M$1008)-SUMIF('Sezione IMU e trib. locali'!B$9:B$1008,B401,'Sezione IMU e trib. locali'!N$9:N$1008))+(SUMIF('Sezione INAIL'!B$9:B$508,B401,'Sezione INAIL'!L$9:L$508)-SUMIF('Sezione INAIL'!B$9:B$508,B401,'Sezione INAIL'!M$9:M$508))+(SUMIF('Sezione Altri Enti Prev.li'!B$9:B$508,B401,'Sezione Altri Enti Prev.li'!P$9:P$508)-SUMIF('Sezione Altri Enti Prev.li'!B$9:B$508,B401,'Sezione Altri Enti Prev.li'!Q$9:Q$508)),0)</f>
        <v>0</v>
      </c>
      <c r="W401" s="81"/>
      <c r="X401" s="292"/>
      <c r="Y401" s="314"/>
      <c r="Z401" s="315"/>
      <c r="AA401" s="316"/>
      <c r="AB401" s="317"/>
      <c r="AC401" s="7"/>
      <c r="AD401" s="348"/>
      <c r="AE401" s="7"/>
      <c r="AF401" s="17">
        <f ca="1">IF(B401="",0,IF(B401=B400,COUNTIF(B$9:B400,B401)+1,1))</f>
        <v>391</v>
      </c>
      <c r="AG401" s="17">
        <f t="shared" ca="1" si="24"/>
        <v>0</v>
      </c>
      <c r="AH401" s="364" t="str">
        <f t="shared" si="27"/>
        <v/>
      </c>
    </row>
    <row r="402" spans="1:34" ht="16.5" customHeight="1">
      <c r="A402" s="334" t="s">
        <v>678</v>
      </c>
      <c r="B402" s="65" t="str">
        <f t="shared" ca="1" si="26"/>
        <v>-1900</v>
      </c>
      <c r="C402" s="65" t="str">
        <f t="shared" ca="1" si="25"/>
        <v>-1900-392</v>
      </c>
      <c r="D402" s="340"/>
      <c r="E402" s="283"/>
      <c r="F402" s="7"/>
      <c r="G402" s="309"/>
      <c r="H402" s="310"/>
      <c r="I402" s="7"/>
      <c r="J402" s="297"/>
      <c r="K402" s="285"/>
      <c r="L402" s="301"/>
      <c r="M402" s="290"/>
      <c r="N402" s="291"/>
      <c r="O402" s="7"/>
      <c r="P402" s="307"/>
      <c r="Q402" s="308" t="str">
        <f ca="1">IF(M$1021=1,"",IF(P402="","",VLOOKUP(P402,Tabelle!$B$5:$F$7,5,FALSE)))</f>
        <v/>
      </c>
      <c r="R402" s="311" t="str">
        <f ca="1">IF(M$1021=1,"",IF(P402="","",VLOOKUP(P402,Tabelle!$B$5:$G$7,6,FALSE)))</f>
        <v/>
      </c>
      <c r="S402" s="7"/>
      <c r="T402" s="312"/>
      <c r="U402" s="7"/>
      <c r="V402" s="313">
        <f ca="1">IF(AND(D402&lt;&gt;"",B402&lt;&gt;B401),(SUMIF(B$9:B$1008,B402,M$9:M$1008)-SUMIF(B$9:B$1008,B402,N$9:N$1008))+(SUMIF('Sezione INPS'!B$9:B$1008,B402,'Sezione INPS'!N$9:N$1008)-SUMIF('Sezione INPS'!B$9:B$1008,B402,'Sezione INPS'!O$9:O$1008))+(SUMIF('Sezione REGIONI'!B$9:B$1008,B402,'Sezione REGIONI'!K$9:K$1008)-SUMIF('Sezione REGIONI'!B$9:B$1008,B402,'Sezione REGIONI'!L$9:L$1008))+(SUMIF('Sezione IMU e trib. locali'!B$9:B$1008,B402,'Sezione IMU e trib. locali'!M$9:M$1008)-SUMIF('Sezione IMU e trib. locali'!B$9:B$1008,B402,'Sezione IMU e trib. locali'!N$9:N$1008))+(SUMIF('Sezione INAIL'!B$9:B$508,B402,'Sezione INAIL'!L$9:L$508)-SUMIF('Sezione INAIL'!B$9:B$508,B402,'Sezione INAIL'!M$9:M$508))+(SUMIF('Sezione Altri Enti Prev.li'!B$9:B$508,B402,'Sezione Altri Enti Prev.li'!P$9:P$508)-SUMIF('Sezione Altri Enti Prev.li'!B$9:B$508,B402,'Sezione Altri Enti Prev.li'!Q$9:Q$508)),0)</f>
        <v>0</v>
      </c>
      <c r="W402" s="81"/>
      <c r="X402" s="292"/>
      <c r="Y402" s="314"/>
      <c r="Z402" s="315"/>
      <c r="AA402" s="316"/>
      <c r="AB402" s="317"/>
      <c r="AC402" s="7"/>
      <c r="AD402" s="348"/>
      <c r="AE402" s="7"/>
      <c r="AF402" s="17">
        <f ca="1">IF(B402="",0,IF(B402=B401,COUNTIF(B$9:B401,B402)+1,1))</f>
        <v>392</v>
      </c>
      <c r="AG402" s="17">
        <f t="shared" ca="1" si="24"/>
        <v>0</v>
      </c>
      <c r="AH402" s="364" t="str">
        <f t="shared" si="27"/>
        <v/>
      </c>
    </row>
    <row r="403" spans="1:34" ht="16.5" customHeight="1">
      <c r="A403" s="334" t="s">
        <v>679</v>
      </c>
      <c r="B403" s="65" t="str">
        <f t="shared" ca="1" si="26"/>
        <v>-1900</v>
      </c>
      <c r="C403" s="65" t="str">
        <f t="shared" ca="1" si="25"/>
        <v>-1900-393</v>
      </c>
      <c r="D403" s="340"/>
      <c r="E403" s="283"/>
      <c r="F403" s="7"/>
      <c r="G403" s="309"/>
      <c r="H403" s="310"/>
      <c r="I403" s="7"/>
      <c r="J403" s="297"/>
      <c r="K403" s="285"/>
      <c r="L403" s="301"/>
      <c r="M403" s="290"/>
      <c r="N403" s="291"/>
      <c r="O403" s="7"/>
      <c r="P403" s="307"/>
      <c r="Q403" s="308" t="str">
        <f ca="1">IF(M$1021=1,"",IF(P403="","",VLOOKUP(P403,Tabelle!$B$5:$F$7,5,FALSE)))</f>
        <v/>
      </c>
      <c r="R403" s="311" t="str">
        <f ca="1">IF(M$1021=1,"",IF(P403="","",VLOOKUP(P403,Tabelle!$B$5:$G$7,6,FALSE)))</f>
        <v/>
      </c>
      <c r="S403" s="7"/>
      <c r="T403" s="312"/>
      <c r="U403" s="7"/>
      <c r="V403" s="313">
        <f ca="1">IF(AND(D403&lt;&gt;"",B403&lt;&gt;B402),(SUMIF(B$9:B$1008,B403,M$9:M$1008)-SUMIF(B$9:B$1008,B403,N$9:N$1008))+(SUMIF('Sezione INPS'!B$9:B$1008,B403,'Sezione INPS'!N$9:N$1008)-SUMIF('Sezione INPS'!B$9:B$1008,B403,'Sezione INPS'!O$9:O$1008))+(SUMIF('Sezione REGIONI'!B$9:B$1008,B403,'Sezione REGIONI'!K$9:K$1008)-SUMIF('Sezione REGIONI'!B$9:B$1008,B403,'Sezione REGIONI'!L$9:L$1008))+(SUMIF('Sezione IMU e trib. locali'!B$9:B$1008,B403,'Sezione IMU e trib. locali'!M$9:M$1008)-SUMIF('Sezione IMU e trib. locali'!B$9:B$1008,B403,'Sezione IMU e trib. locali'!N$9:N$1008))+(SUMIF('Sezione INAIL'!B$9:B$508,B403,'Sezione INAIL'!L$9:L$508)-SUMIF('Sezione INAIL'!B$9:B$508,B403,'Sezione INAIL'!M$9:M$508))+(SUMIF('Sezione Altri Enti Prev.li'!B$9:B$508,B403,'Sezione Altri Enti Prev.li'!P$9:P$508)-SUMIF('Sezione Altri Enti Prev.li'!B$9:B$508,B403,'Sezione Altri Enti Prev.li'!Q$9:Q$508)),0)</f>
        <v>0</v>
      </c>
      <c r="W403" s="81"/>
      <c r="X403" s="292"/>
      <c r="Y403" s="314"/>
      <c r="Z403" s="315"/>
      <c r="AA403" s="316"/>
      <c r="AB403" s="317"/>
      <c r="AC403" s="7"/>
      <c r="AD403" s="348"/>
      <c r="AE403" s="7"/>
      <c r="AF403" s="17">
        <f ca="1">IF(B403="",0,IF(B403=B402,COUNTIF(B$9:B402,B403)+1,1))</f>
        <v>393</v>
      </c>
      <c r="AG403" s="17">
        <f t="shared" ca="1" si="24"/>
        <v>0</v>
      </c>
      <c r="AH403" s="364" t="str">
        <f t="shared" si="27"/>
        <v/>
      </c>
    </row>
    <row r="404" spans="1:34" ht="16.5" customHeight="1">
      <c r="A404" s="334" t="s">
        <v>680</v>
      </c>
      <c r="B404" s="65" t="str">
        <f t="shared" ca="1" si="26"/>
        <v>-1900</v>
      </c>
      <c r="C404" s="65" t="str">
        <f t="shared" ca="1" si="25"/>
        <v>-1900-394</v>
      </c>
      <c r="D404" s="340"/>
      <c r="E404" s="283"/>
      <c r="F404" s="7"/>
      <c r="G404" s="309"/>
      <c r="H404" s="310"/>
      <c r="I404" s="7"/>
      <c r="J404" s="297"/>
      <c r="K404" s="285"/>
      <c r="L404" s="301"/>
      <c r="M404" s="290"/>
      <c r="N404" s="291"/>
      <c r="O404" s="7"/>
      <c r="P404" s="307"/>
      <c r="Q404" s="308" t="str">
        <f ca="1">IF(M$1021=1,"",IF(P404="","",VLOOKUP(P404,Tabelle!$B$5:$F$7,5,FALSE)))</f>
        <v/>
      </c>
      <c r="R404" s="311" t="str">
        <f ca="1">IF(M$1021=1,"",IF(P404="","",VLOOKUP(P404,Tabelle!$B$5:$G$7,6,FALSE)))</f>
        <v/>
      </c>
      <c r="S404" s="7"/>
      <c r="T404" s="312"/>
      <c r="U404" s="7"/>
      <c r="V404" s="313">
        <f ca="1">IF(AND(D404&lt;&gt;"",B404&lt;&gt;B403),(SUMIF(B$9:B$1008,B404,M$9:M$1008)-SUMIF(B$9:B$1008,B404,N$9:N$1008))+(SUMIF('Sezione INPS'!B$9:B$1008,B404,'Sezione INPS'!N$9:N$1008)-SUMIF('Sezione INPS'!B$9:B$1008,B404,'Sezione INPS'!O$9:O$1008))+(SUMIF('Sezione REGIONI'!B$9:B$1008,B404,'Sezione REGIONI'!K$9:K$1008)-SUMIF('Sezione REGIONI'!B$9:B$1008,B404,'Sezione REGIONI'!L$9:L$1008))+(SUMIF('Sezione IMU e trib. locali'!B$9:B$1008,B404,'Sezione IMU e trib. locali'!M$9:M$1008)-SUMIF('Sezione IMU e trib. locali'!B$9:B$1008,B404,'Sezione IMU e trib. locali'!N$9:N$1008))+(SUMIF('Sezione INAIL'!B$9:B$508,B404,'Sezione INAIL'!L$9:L$508)-SUMIF('Sezione INAIL'!B$9:B$508,B404,'Sezione INAIL'!M$9:M$508))+(SUMIF('Sezione Altri Enti Prev.li'!B$9:B$508,B404,'Sezione Altri Enti Prev.li'!P$9:P$508)-SUMIF('Sezione Altri Enti Prev.li'!B$9:B$508,B404,'Sezione Altri Enti Prev.li'!Q$9:Q$508)),0)</f>
        <v>0</v>
      </c>
      <c r="W404" s="81"/>
      <c r="X404" s="292"/>
      <c r="Y404" s="314"/>
      <c r="Z404" s="315"/>
      <c r="AA404" s="316"/>
      <c r="AB404" s="317"/>
      <c r="AC404" s="7"/>
      <c r="AD404" s="348"/>
      <c r="AE404" s="7"/>
      <c r="AF404" s="17">
        <f ca="1">IF(B404="",0,IF(B404=B403,COUNTIF(B$9:B403,B404)+1,1))</f>
        <v>394</v>
      </c>
      <c r="AG404" s="17">
        <f t="shared" ca="1" si="24"/>
        <v>0</v>
      </c>
      <c r="AH404" s="364" t="str">
        <f t="shared" si="27"/>
        <v/>
      </c>
    </row>
    <row r="405" spans="1:34" ht="16.5" customHeight="1">
      <c r="A405" s="334" t="s">
        <v>681</v>
      </c>
      <c r="B405" s="65" t="str">
        <f t="shared" ca="1" si="26"/>
        <v>-1900</v>
      </c>
      <c r="C405" s="65" t="str">
        <f t="shared" ca="1" si="25"/>
        <v>-1900-395</v>
      </c>
      <c r="D405" s="340"/>
      <c r="E405" s="283"/>
      <c r="F405" s="7"/>
      <c r="G405" s="309"/>
      <c r="H405" s="310"/>
      <c r="I405" s="7"/>
      <c r="J405" s="297"/>
      <c r="K405" s="285"/>
      <c r="L405" s="301"/>
      <c r="M405" s="290"/>
      <c r="N405" s="291"/>
      <c r="O405" s="7"/>
      <c r="P405" s="307"/>
      <c r="Q405" s="308" t="str">
        <f ca="1">IF(M$1021=1,"",IF(P405="","",VLOOKUP(P405,Tabelle!$B$5:$F$7,5,FALSE)))</f>
        <v/>
      </c>
      <c r="R405" s="311" t="str">
        <f ca="1">IF(M$1021=1,"",IF(P405="","",VLOOKUP(P405,Tabelle!$B$5:$G$7,6,FALSE)))</f>
        <v/>
      </c>
      <c r="S405" s="7"/>
      <c r="T405" s="312"/>
      <c r="U405" s="7"/>
      <c r="V405" s="313">
        <f ca="1">IF(AND(D405&lt;&gt;"",B405&lt;&gt;B404),(SUMIF(B$9:B$1008,B405,M$9:M$1008)-SUMIF(B$9:B$1008,B405,N$9:N$1008))+(SUMIF('Sezione INPS'!B$9:B$1008,B405,'Sezione INPS'!N$9:N$1008)-SUMIF('Sezione INPS'!B$9:B$1008,B405,'Sezione INPS'!O$9:O$1008))+(SUMIF('Sezione REGIONI'!B$9:B$1008,B405,'Sezione REGIONI'!K$9:K$1008)-SUMIF('Sezione REGIONI'!B$9:B$1008,B405,'Sezione REGIONI'!L$9:L$1008))+(SUMIF('Sezione IMU e trib. locali'!B$9:B$1008,B405,'Sezione IMU e trib. locali'!M$9:M$1008)-SUMIF('Sezione IMU e trib. locali'!B$9:B$1008,B405,'Sezione IMU e trib. locali'!N$9:N$1008))+(SUMIF('Sezione INAIL'!B$9:B$508,B405,'Sezione INAIL'!L$9:L$508)-SUMIF('Sezione INAIL'!B$9:B$508,B405,'Sezione INAIL'!M$9:M$508))+(SUMIF('Sezione Altri Enti Prev.li'!B$9:B$508,B405,'Sezione Altri Enti Prev.li'!P$9:P$508)-SUMIF('Sezione Altri Enti Prev.li'!B$9:B$508,B405,'Sezione Altri Enti Prev.li'!Q$9:Q$508)),0)</f>
        <v>0</v>
      </c>
      <c r="W405" s="81"/>
      <c r="X405" s="292"/>
      <c r="Y405" s="314"/>
      <c r="Z405" s="315"/>
      <c r="AA405" s="316"/>
      <c r="AB405" s="317"/>
      <c r="AC405" s="7"/>
      <c r="AD405" s="348"/>
      <c r="AE405" s="7"/>
      <c r="AF405" s="17">
        <f ca="1">IF(B405="",0,IF(B405=B404,COUNTIF(B$9:B404,B405)+1,1))</f>
        <v>395</v>
      </c>
      <c r="AG405" s="17">
        <f t="shared" ca="1" si="24"/>
        <v>0</v>
      </c>
      <c r="AH405" s="364" t="str">
        <f t="shared" si="27"/>
        <v/>
      </c>
    </row>
    <row r="406" spans="1:34" ht="16.5" customHeight="1">
      <c r="A406" s="334" t="s">
        <v>682</v>
      </c>
      <c r="B406" s="65" t="str">
        <f t="shared" ca="1" si="26"/>
        <v>-1900</v>
      </c>
      <c r="C406" s="65" t="str">
        <f t="shared" ca="1" si="25"/>
        <v>-1900-396</v>
      </c>
      <c r="D406" s="340"/>
      <c r="E406" s="283"/>
      <c r="F406" s="7"/>
      <c r="G406" s="309"/>
      <c r="H406" s="310"/>
      <c r="I406" s="7"/>
      <c r="J406" s="297"/>
      <c r="K406" s="285"/>
      <c r="L406" s="301"/>
      <c r="M406" s="290"/>
      <c r="N406" s="291"/>
      <c r="O406" s="7"/>
      <c r="P406" s="307"/>
      <c r="Q406" s="308" t="str">
        <f ca="1">IF(M$1021=1,"",IF(P406="","",VLOOKUP(P406,Tabelle!$B$5:$F$7,5,FALSE)))</f>
        <v/>
      </c>
      <c r="R406" s="311" t="str">
        <f ca="1">IF(M$1021=1,"",IF(P406="","",VLOOKUP(P406,Tabelle!$B$5:$G$7,6,FALSE)))</f>
        <v/>
      </c>
      <c r="S406" s="7"/>
      <c r="T406" s="312"/>
      <c r="U406" s="7"/>
      <c r="V406" s="313">
        <f ca="1">IF(AND(D406&lt;&gt;"",B406&lt;&gt;B405),(SUMIF(B$9:B$1008,B406,M$9:M$1008)-SUMIF(B$9:B$1008,B406,N$9:N$1008))+(SUMIF('Sezione INPS'!B$9:B$1008,B406,'Sezione INPS'!N$9:N$1008)-SUMIF('Sezione INPS'!B$9:B$1008,B406,'Sezione INPS'!O$9:O$1008))+(SUMIF('Sezione REGIONI'!B$9:B$1008,B406,'Sezione REGIONI'!K$9:K$1008)-SUMIF('Sezione REGIONI'!B$9:B$1008,B406,'Sezione REGIONI'!L$9:L$1008))+(SUMIF('Sezione IMU e trib. locali'!B$9:B$1008,B406,'Sezione IMU e trib. locali'!M$9:M$1008)-SUMIF('Sezione IMU e trib. locali'!B$9:B$1008,B406,'Sezione IMU e trib. locali'!N$9:N$1008))+(SUMIF('Sezione INAIL'!B$9:B$508,B406,'Sezione INAIL'!L$9:L$508)-SUMIF('Sezione INAIL'!B$9:B$508,B406,'Sezione INAIL'!M$9:M$508))+(SUMIF('Sezione Altri Enti Prev.li'!B$9:B$508,B406,'Sezione Altri Enti Prev.li'!P$9:P$508)-SUMIF('Sezione Altri Enti Prev.li'!B$9:B$508,B406,'Sezione Altri Enti Prev.li'!Q$9:Q$508)),0)</f>
        <v>0</v>
      </c>
      <c r="W406" s="81"/>
      <c r="X406" s="292"/>
      <c r="Y406" s="314"/>
      <c r="Z406" s="315"/>
      <c r="AA406" s="316"/>
      <c r="AB406" s="317"/>
      <c r="AC406" s="7"/>
      <c r="AD406" s="348"/>
      <c r="AE406" s="7"/>
      <c r="AF406" s="17">
        <f ca="1">IF(B406="",0,IF(B406=B405,COUNTIF(B$9:B405,B406)+1,1))</f>
        <v>396</v>
      </c>
      <c r="AG406" s="17">
        <f t="shared" ca="1" si="24"/>
        <v>0</v>
      </c>
      <c r="AH406" s="364" t="str">
        <f t="shared" si="27"/>
        <v/>
      </c>
    </row>
    <row r="407" spans="1:34" ht="16.5" customHeight="1">
      <c r="A407" s="334" t="s">
        <v>683</v>
      </c>
      <c r="B407" s="65" t="str">
        <f t="shared" ca="1" si="26"/>
        <v>-1900</v>
      </c>
      <c r="C407" s="65" t="str">
        <f t="shared" ca="1" si="25"/>
        <v>-1900-397</v>
      </c>
      <c r="D407" s="340"/>
      <c r="E407" s="283"/>
      <c r="F407" s="7"/>
      <c r="G407" s="309"/>
      <c r="H407" s="310"/>
      <c r="I407" s="7"/>
      <c r="J407" s="297"/>
      <c r="K407" s="285"/>
      <c r="L407" s="301"/>
      <c r="M407" s="290"/>
      <c r="N407" s="291"/>
      <c r="O407" s="7"/>
      <c r="P407" s="307"/>
      <c r="Q407" s="308" t="str">
        <f ca="1">IF(M$1021=1,"",IF(P407="","",VLOOKUP(P407,Tabelle!$B$5:$F$7,5,FALSE)))</f>
        <v/>
      </c>
      <c r="R407" s="311" t="str">
        <f ca="1">IF(M$1021=1,"",IF(P407="","",VLOOKUP(P407,Tabelle!$B$5:$G$7,6,FALSE)))</f>
        <v/>
      </c>
      <c r="S407" s="7"/>
      <c r="T407" s="312"/>
      <c r="U407" s="7"/>
      <c r="V407" s="313">
        <f ca="1">IF(AND(D407&lt;&gt;"",B407&lt;&gt;B406),(SUMIF(B$9:B$1008,B407,M$9:M$1008)-SUMIF(B$9:B$1008,B407,N$9:N$1008))+(SUMIF('Sezione INPS'!B$9:B$1008,B407,'Sezione INPS'!N$9:N$1008)-SUMIF('Sezione INPS'!B$9:B$1008,B407,'Sezione INPS'!O$9:O$1008))+(SUMIF('Sezione REGIONI'!B$9:B$1008,B407,'Sezione REGIONI'!K$9:K$1008)-SUMIF('Sezione REGIONI'!B$9:B$1008,B407,'Sezione REGIONI'!L$9:L$1008))+(SUMIF('Sezione IMU e trib. locali'!B$9:B$1008,B407,'Sezione IMU e trib. locali'!M$9:M$1008)-SUMIF('Sezione IMU e trib. locali'!B$9:B$1008,B407,'Sezione IMU e trib. locali'!N$9:N$1008))+(SUMIF('Sezione INAIL'!B$9:B$508,B407,'Sezione INAIL'!L$9:L$508)-SUMIF('Sezione INAIL'!B$9:B$508,B407,'Sezione INAIL'!M$9:M$508))+(SUMIF('Sezione Altri Enti Prev.li'!B$9:B$508,B407,'Sezione Altri Enti Prev.li'!P$9:P$508)-SUMIF('Sezione Altri Enti Prev.li'!B$9:B$508,B407,'Sezione Altri Enti Prev.li'!Q$9:Q$508)),0)</f>
        <v>0</v>
      </c>
      <c r="W407" s="81"/>
      <c r="X407" s="292"/>
      <c r="Y407" s="314"/>
      <c r="Z407" s="315"/>
      <c r="AA407" s="316"/>
      <c r="AB407" s="317"/>
      <c r="AC407" s="7"/>
      <c r="AD407" s="348"/>
      <c r="AE407" s="7"/>
      <c r="AF407" s="17">
        <f ca="1">IF(B407="",0,IF(B407=B406,COUNTIF(B$9:B406,B407)+1,1))</f>
        <v>397</v>
      </c>
      <c r="AG407" s="17">
        <f t="shared" ca="1" si="24"/>
        <v>0</v>
      </c>
      <c r="AH407" s="364" t="str">
        <f t="shared" si="27"/>
        <v/>
      </c>
    </row>
    <row r="408" spans="1:34" ht="16.5" customHeight="1">
      <c r="A408" s="334" t="s">
        <v>684</v>
      </c>
      <c r="B408" s="65" t="str">
        <f t="shared" ca="1" si="26"/>
        <v>-1900</v>
      </c>
      <c r="C408" s="65" t="str">
        <f t="shared" ca="1" si="25"/>
        <v>-1900-398</v>
      </c>
      <c r="D408" s="340"/>
      <c r="E408" s="283"/>
      <c r="F408" s="7"/>
      <c r="G408" s="309"/>
      <c r="H408" s="310"/>
      <c r="I408" s="7"/>
      <c r="J408" s="297"/>
      <c r="K408" s="285"/>
      <c r="L408" s="301"/>
      <c r="M408" s="290"/>
      <c r="N408" s="291"/>
      <c r="O408" s="7"/>
      <c r="P408" s="307"/>
      <c r="Q408" s="308" t="str">
        <f ca="1">IF(M$1021=1,"",IF(P408="","",VLOOKUP(P408,Tabelle!$B$5:$F$7,5,FALSE)))</f>
        <v/>
      </c>
      <c r="R408" s="311" t="str">
        <f ca="1">IF(M$1021=1,"",IF(P408="","",VLOOKUP(P408,Tabelle!$B$5:$G$7,6,FALSE)))</f>
        <v/>
      </c>
      <c r="S408" s="7"/>
      <c r="T408" s="312"/>
      <c r="U408" s="7"/>
      <c r="V408" s="313">
        <f ca="1">IF(AND(D408&lt;&gt;"",B408&lt;&gt;B407),(SUMIF(B$9:B$1008,B408,M$9:M$1008)-SUMIF(B$9:B$1008,B408,N$9:N$1008))+(SUMIF('Sezione INPS'!B$9:B$1008,B408,'Sezione INPS'!N$9:N$1008)-SUMIF('Sezione INPS'!B$9:B$1008,B408,'Sezione INPS'!O$9:O$1008))+(SUMIF('Sezione REGIONI'!B$9:B$1008,B408,'Sezione REGIONI'!K$9:K$1008)-SUMIF('Sezione REGIONI'!B$9:B$1008,B408,'Sezione REGIONI'!L$9:L$1008))+(SUMIF('Sezione IMU e trib. locali'!B$9:B$1008,B408,'Sezione IMU e trib. locali'!M$9:M$1008)-SUMIF('Sezione IMU e trib. locali'!B$9:B$1008,B408,'Sezione IMU e trib. locali'!N$9:N$1008))+(SUMIF('Sezione INAIL'!B$9:B$508,B408,'Sezione INAIL'!L$9:L$508)-SUMIF('Sezione INAIL'!B$9:B$508,B408,'Sezione INAIL'!M$9:M$508))+(SUMIF('Sezione Altri Enti Prev.li'!B$9:B$508,B408,'Sezione Altri Enti Prev.li'!P$9:P$508)-SUMIF('Sezione Altri Enti Prev.li'!B$9:B$508,B408,'Sezione Altri Enti Prev.li'!Q$9:Q$508)),0)</f>
        <v>0</v>
      </c>
      <c r="W408" s="81"/>
      <c r="X408" s="292"/>
      <c r="Y408" s="314"/>
      <c r="Z408" s="315"/>
      <c r="AA408" s="316"/>
      <c r="AB408" s="317"/>
      <c r="AC408" s="7"/>
      <c r="AD408" s="348"/>
      <c r="AE408" s="7"/>
      <c r="AF408" s="17">
        <f ca="1">IF(B408="",0,IF(B408=B407,COUNTIF(B$9:B407,B408)+1,1))</f>
        <v>398</v>
      </c>
      <c r="AG408" s="17">
        <f t="shared" ca="1" si="24"/>
        <v>0</v>
      </c>
      <c r="AH408" s="364" t="str">
        <f t="shared" si="27"/>
        <v/>
      </c>
    </row>
    <row r="409" spans="1:34" ht="16.5" customHeight="1">
      <c r="A409" s="334" t="s">
        <v>685</v>
      </c>
      <c r="B409" s="65" t="str">
        <f t="shared" ca="1" si="26"/>
        <v>-1900</v>
      </c>
      <c r="C409" s="65" t="str">
        <f t="shared" ca="1" si="25"/>
        <v>-1900-399</v>
      </c>
      <c r="D409" s="340"/>
      <c r="E409" s="283"/>
      <c r="F409" s="7"/>
      <c r="G409" s="309"/>
      <c r="H409" s="310"/>
      <c r="I409" s="7"/>
      <c r="J409" s="297"/>
      <c r="K409" s="285"/>
      <c r="L409" s="301"/>
      <c r="M409" s="290"/>
      <c r="N409" s="291"/>
      <c r="O409" s="7"/>
      <c r="P409" s="307"/>
      <c r="Q409" s="308" t="str">
        <f ca="1">IF(M$1021=1,"",IF(P409="","",VLOOKUP(P409,Tabelle!$B$5:$F$7,5,FALSE)))</f>
        <v/>
      </c>
      <c r="R409" s="311" t="str">
        <f ca="1">IF(M$1021=1,"",IF(P409="","",VLOOKUP(P409,Tabelle!$B$5:$G$7,6,FALSE)))</f>
        <v/>
      </c>
      <c r="S409" s="7"/>
      <c r="T409" s="312"/>
      <c r="U409" s="7"/>
      <c r="V409" s="313">
        <f ca="1">IF(AND(D409&lt;&gt;"",B409&lt;&gt;B408),(SUMIF(B$9:B$1008,B409,M$9:M$1008)-SUMIF(B$9:B$1008,B409,N$9:N$1008))+(SUMIF('Sezione INPS'!B$9:B$1008,B409,'Sezione INPS'!N$9:N$1008)-SUMIF('Sezione INPS'!B$9:B$1008,B409,'Sezione INPS'!O$9:O$1008))+(SUMIF('Sezione REGIONI'!B$9:B$1008,B409,'Sezione REGIONI'!K$9:K$1008)-SUMIF('Sezione REGIONI'!B$9:B$1008,B409,'Sezione REGIONI'!L$9:L$1008))+(SUMIF('Sezione IMU e trib. locali'!B$9:B$1008,B409,'Sezione IMU e trib. locali'!M$9:M$1008)-SUMIF('Sezione IMU e trib. locali'!B$9:B$1008,B409,'Sezione IMU e trib. locali'!N$9:N$1008))+(SUMIF('Sezione INAIL'!B$9:B$508,B409,'Sezione INAIL'!L$9:L$508)-SUMIF('Sezione INAIL'!B$9:B$508,B409,'Sezione INAIL'!M$9:M$508))+(SUMIF('Sezione Altri Enti Prev.li'!B$9:B$508,B409,'Sezione Altri Enti Prev.li'!P$9:P$508)-SUMIF('Sezione Altri Enti Prev.li'!B$9:B$508,B409,'Sezione Altri Enti Prev.li'!Q$9:Q$508)),0)</f>
        <v>0</v>
      </c>
      <c r="W409" s="81"/>
      <c r="X409" s="292"/>
      <c r="Y409" s="314"/>
      <c r="Z409" s="315"/>
      <c r="AA409" s="316"/>
      <c r="AB409" s="317"/>
      <c r="AC409" s="7"/>
      <c r="AD409" s="348"/>
      <c r="AE409" s="7"/>
      <c r="AF409" s="17">
        <f ca="1">IF(B409="",0,IF(B409=B408,COUNTIF(B$9:B408,B409)+1,1))</f>
        <v>399</v>
      </c>
      <c r="AG409" s="17">
        <f t="shared" ca="1" si="24"/>
        <v>0</v>
      </c>
      <c r="AH409" s="364" t="str">
        <f t="shared" si="27"/>
        <v/>
      </c>
    </row>
    <row r="410" spans="1:34" ht="16.5" customHeight="1">
      <c r="A410" s="334" t="s">
        <v>686</v>
      </c>
      <c r="B410" s="65" t="str">
        <f t="shared" ca="1" si="26"/>
        <v>-1900</v>
      </c>
      <c r="C410" s="65" t="str">
        <f t="shared" ca="1" si="25"/>
        <v>-1900-400</v>
      </c>
      <c r="D410" s="340"/>
      <c r="E410" s="283"/>
      <c r="F410" s="7"/>
      <c r="G410" s="309"/>
      <c r="H410" s="310"/>
      <c r="I410" s="7"/>
      <c r="J410" s="297"/>
      <c r="K410" s="285"/>
      <c r="L410" s="301"/>
      <c r="M410" s="290"/>
      <c r="N410" s="291"/>
      <c r="O410" s="7"/>
      <c r="P410" s="307"/>
      <c r="Q410" s="308" t="str">
        <f ca="1">IF(M$1021=1,"",IF(P410="","",VLOOKUP(P410,Tabelle!$B$5:$F$7,5,FALSE)))</f>
        <v/>
      </c>
      <c r="R410" s="311" t="str">
        <f ca="1">IF(M$1021=1,"",IF(P410="","",VLOOKUP(P410,Tabelle!$B$5:$G$7,6,FALSE)))</f>
        <v/>
      </c>
      <c r="S410" s="7"/>
      <c r="T410" s="312"/>
      <c r="U410" s="7"/>
      <c r="V410" s="313">
        <f ca="1">IF(AND(D410&lt;&gt;"",B410&lt;&gt;B409),(SUMIF(B$9:B$1008,B410,M$9:M$1008)-SUMIF(B$9:B$1008,B410,N$9:N$1008))+(SUMIF('Sezione INPS'!B$9:B$1008,B410,'Sezione INPS'!N$9:N$1008)-SUMIF('Sezione INPS'!B$9:B$1008,B410,'Sezione INPS'!O$9:O$1008))+(SUMIF('Sezione REGIONI'!B$9:B$1008,B410,'Sezione REGIONI'!K$9:K$1008)-SUMIF('Sezione REGIONI'!B$9:B$1008,B410,'Sezione REGIONI'!L$9:L$1008))+(SUMIF('Sezione IMU e trib. locali'!B$9:B$1008,B410,'Sezione IMU e trib. locali'!M$9:M$1008)-SUMIF('Sezione IMU e trib. locali'!B$9:B$1008,B410,'Sezione IMU e trib. locali'!N$9:N$1008))+(SUMIF('Sezione INAIL'!B$9:B$508,B410,'Sezione INAIL'!L$9:L$508)-SUMIF('Sezione INAIL'!B$9:B$508,B410,'Sezione INAIL'!M$9:M$508))+(SUMIF('Sezione Altri Enti Prev.li'!B$9:B$508,B410,'Sezione Altri Enti Prev.li'!P$9:P$508)-SUMIF('Sezione Altri Enti Prev.li'!B$9:B$508,B410,'Sezione Altri Enti Prev.li'!Q$9:Q$508)),0)</f>
        <v>0</v>
      </c>
      <c r="W410" s="81"/>
      <c r="X410" s="292"/>
      <c r="Y410" s="314"/>
      <c r="Z410" s="315"/>
      <c r="AA410" s="316"/>
      <c r="AB410" s="317"/>
      <c r="AC410" s="7"/>
      <c r="AD410" s="348"/>
      <c r="AE410" s="7"/>
      <c r="AF410" s="17">
        <f ca="1">IF(B410="",0,IF(B410=B409,COUNTIF(B$9:B409,B410)+1,1))</f>
        <v>400</v>
      </c>
      <c r="AG410" s="17">
        <f t="shared" ca="1" si="24"/>
        <v>0</v>
      </c>
      <c r="AH410" s="364" t="str">
        <f t="shared" si="27"/>
        <v/>
      </c>
    </row>
    <row r="411" spans="1:34" ht="16.5" customHeight="1">
      <c r="A411" s="334" t="s">
        <v>687</v>
      </c>
      <c r="B411" s="65" t="str">
        <f t="shared" ca="1" si="26"/>
        <v>-1900</v>
      </c>
      <c r="C411" s="65" t="str">
        <f t="shared" ca="1" si="25"/>
        <v>-1900-401</v>
      </c>
      <c r="D411" s="340"/>
      <c r="E411" s="283"/>
      <c r="F411" s="7"/>
      <c r="G411" s="309"/>
      <c r="H411" s="310"/>
      <c r="I411" s="7"/>
      <c r="J411" s="297"/>
      <c r="K411" s="285"/>
      <c r="L411" s="301"/>
      <c r="M411" s="290"/>
      <c r="N411" s="291"/>
      <c r="O411" s="7"/>
      <c r="P411" s="307"/>
      <c r="Q411" s="308" t="str">
        <f ca="1">IF(M$1021=1,"",IF(P411="","",VLOOKUP(P411,Tabelle!$B$5:$F$7,5,FALSE)))</f>
        <v/>
      </c>
      <c r="R411" s="311" t="str">
        <f ca="1">IF(M$1021=1,"",IF(P411="","",VLOOKUP(P411,Tabelle!$B$5:$G$7,6,FALSE)))</f>
        <v/>
      </c>
      <c r="S411" s="7"/>
      <c r="T411" s="312"/>
      <c r="U411" s="7"/>
      <c r="V411" s="313">
        <f ca="1">IF(AND(D411&lt;&gt;"",B411&lt;&gt;B410),(SUMIF(B$9:B$1008,B411,M$9:M$1008)-SUMIF(B$9:B$1008,B411,N$9:N$1008))+(SUMIF('Sezione INPS'!B$9:B$1008,B411,'Sezione INPS'!N$9:N$1008)-SUMIF('Sezione INPS'!B$9:B$1008,B411,'Sezione INPS'!O$9:O$1008))+(SUMIF('Sezione REGIONI'!B$9:B$1008,B411,'Sezione REGIONI'!K$9:K$1008)-SUMIF('Sezione REGIONI'!B$9:B$1008,B411,'Sezione REGIONI'!L$9:L$1008))+(SUMIF('Sezione IMU e trib. locali'!B$9:B$1008,B411,'Sezione IMU e trib. locali'!M$9:M$1008)-SUMIF('Sezione IMU e trib. locali'!B$9:B$1008,B411,'Sezione IMU e trib. locali'!N$9:N$1008))+(SUMIF('Sezione INAIL'!B$9:B$508,B411,'Sezione INAIL'!L$9:L$508)-SUMIF('Sezione INAIL'!B$9:B$508,B411,'Sezione INAIL'!M$9:M$508))+(SUMIF('Sezione Altri Enti Prev.li'!B$9:B$508,B411,'Sezione Altri Enti Prev.li'!P$9:P$508)-SUMIF('Sezione Altri Enti Prev.li'!B$9:B$508,B411,'Sezione Altri Enti Prev.li'!Q$9:Q$508)),0)</f>
        <v>0</v>
      </c>
      <c r="W411" s="81"/>
      <c r="X411" s="292"/>
      <c r="Y411" s="314"/>
      <c r="Z411" s="315"/>
      <c r="AA411" s="316"/>
      <c r="AB411" s="317"/>
      <c r="AC411" s="7"/>
      <c r="AD411" s="348"/>
      <c r="AE411" s="7"/>
      <c r="AF411" s="17">
        <f ca="1">IF(B411="",0,IF(B411=B410,COUNTIF(B$9:B410,B411)+1,1))</f>
        <v>401</v>
      </c>
      <c r="AG411" s="17">
        <f t="shared" ca="1" si="24"/>
        <v>0</v>
      </c>
      <c r="AH411" s="364" t="str">
        <f t="shared" si="27"/>
        <v/>
      </c>
    </row>
    <row r="412" spans="1:34" ht="16.5" customHeight="1">
      <c r="A412" s="334" t="s">
        <v>688</v>
      </c>
      <c r="B412" s="65" t="str">
        <f t="shared" ca="1" si="26"/>
        <v>-1900</v>
      </c>
      <c r="C412" s="65" t="str">
        <f t="shared" ca="1" si="25"/>
        <v>-1900-402</v>
      </c>
      <c r="D412" s="340"/>
      <c r="E412" s="283"/>
      <c r="F412" s="7"/>
      <c r="G412" s="309"/>
      <c r="H412" s="310"/>
      <c r="I412" s="7"/>
      <c r="J412" s="297"/>
      <c r="K412" s="285"/>
      <c r="L412" s="301"/>
      <c r="M412" s="290"/>
      <c r="N412" s="291"/>
      <c r="O412" s="7"/>
      <c r="P412" s="307"/>
      <c r="Q412" s="308" t="str">
        <f ca="1">IF(M$1021=1,"",IF(P412="","",VLOOKUP(P412,Tabelle!$B$5:$F$7,5,FALSE)))</f>
        <v/>
      </c>
      <c r="R412" s="311" t="str">
        <f ca="1">IF(M$1021=1,"",IF(P412="","",VLOOKUP(P412,Tabelle!$B$5:$G$7,6,FALSE)))</f>
        <v/>
      </c>
      <c r="S412" s="7"/>
      <c r="T412" s="312"/>
      <c r="U412" s="7"/>
      <c r="V412" s="313">
        <f ca="1">IF(AND(D412&lt;&gt;"",B412&lt;&gt;B411),(SUMIF(B$9:B$1008,B412,M$9:M$1008)-SUMIF(B$9:B$1008,B412,N$9:N$1008))+(SUMIF('Sezione INPS'!B$9:B$1008,B412,'Sezione INPS'!N$9:N$1008)-SUMIF('Sezione INPS'!B$9:B$1008,B412,'Sezione INPS'!O$9:O$1008))+(SUMIF('Sezione REGIONI'!B$9:B$1008,B412,'Sezione REGIONI'!K$9:K$1008)-SUMIF('Sezione REGIONI'!B$9:B$1008,B412,'Sezione REGIONI'!L$9:L$1008))+(SUMIF('Sezione IMU e trib. locali'!B$9:B$1008,B412,'Sezione IMU e trib. locali'!M$9:M$1008)-SUMIF('Sezione IMU e trib. locali'!B$9:B$1008,B412,'Sezione IMU e trib. locali'!N$9:N$1008))+(SUMIF('Sezione INAIL'!B$9:B$508,B412,'Sezione INAIL'!L$9:L$508)-SUMIF('Sezione INAIL'!B$9:B$508,B412,'Sezione INAIL'!M$9:M$508))+(SUMIF('Sezione Altri Enti Prev.li'!B$9:B$508,B412,'Sezione Altri Enti Prev.li'!P$9:P$508)-SUMIF('Sezione Altri Enti Prev.li'!B$9:B$508,B412,'Sezione Altri Enti Prev.li'!Q$9:Q$508)),0)</f>
        <v>0</v>
      </c>
      <c r="W412" s="81"/>
      <c r="X412" s="292"/>
      <c r="Y412" s="314"/>
      <c r="Z412" s="315"/>
      <c r="AA412" s="316"/>
      <c r="AB412" s="317"/>
      <c r="AC412" s="7"/>
      <c r="AD412" s="348"/>
      <c r="AE412" s="7"/>
      <c r="AF412" s="17">
        <f ca="1">IF(B412="",0,IF(B412=B411,COUNTIF(B$9:B411,B412)+1,1))</f>
        <v>402</v>
      </c>
      <c r="AG412" s="17">
        <f t="shared" ca="1" si="24"/>
        <v>0</v>
      </c>
      <c r="AH412" s="364" t="str">
        <f t="shared" si="27"/>
        <v/>
      </c>
    </row>
    <row r="413" spans="1:34" ht="16.5" customHeight="1">
      <c r="A413" s="334" t="s">
        <v>689</v>
      </c>
      <c r="B413" s="65" t="str">
        <f t="shared" ca="1" si="26"/>
        <v>-1900</v>
      </c>
      <c r="C413" s="65" t="str">
        <f t="shared" ca="1" si="25"/>
        <v>-1900-403</v>
      </c>
      <c r="D413" s="340"/>
      <c r="E413" s="283"/>
      <c r="F413" s="7"/>
      <c r="G413" s="309"/>
      <c r="H413" s="310"/>
      <c r="I413" s="7"/>
      <c r="J413" s="297"/>
      <c r="K413" s="285"/>
      <c r="L413" s="301"/>
      <c r="M413" s="290"/>
      <c r="N413" s="291"/>
      <c r="O413" s="7"/>
      <c r="P413" s="307"/>
      <c r="Q413" s="308" t="str">
        <f ca="1">IF(M$1021=1,"",IF(P413="","",VLOOKUP(P413,Tabelle!$B$5:$F$7,5,FALSE)))</f>
        <v/>
      </c>
      <c r="R413" s="311" t="str">
        <f ca="1">IF(M$1021=1,"",IF(P413="","",VLOOKUP(P413,Tabelle!$B$5:$G$7,6,FALSE)))</f>
        <v/>
      </c>
      <c r="S413" s="7"/>
      <c r="T413" s="312"/>
      <c r="U413" s="7"/>
      <c r="V413" s="313">
        <f ca="1">IF(AND(D413&lt;&gt;"",B413&lt;&gt;B412),(SUMIF(B$9:B$1008,B413,M$9:M$1008)-SUMIF(B$9:B$1008,B413,N$9:N$1008))+(SUMIF('Sezione INPS'!B$9:B$1008,B413,'Sezione INPS'!N$9:N$1008)-SUMIF('Sezione INPS'!B$9:B$1008,B413,'Sezione INPS'!O$9:O$1008))+(SUMIF('Sezione REGIONI'!B$9:B$1008,B413,'Sezione REGIONI'!K$9:K$1008)-SUMIF('Sezione REGIONI'!B$9:B$1008,B413,'Sezione REGIONI'!L$9:L$1008))+(SUMIF('Sezione IMU e trib. locali'!B$9:B$1008,B413,'Sezione IMU e trib. locali'!M$9:M$1008)-SUMIF('Sezione IMU e trib. locali'!B$9:B$1008,B413,'Sezione IMU e trib. locali'!N$9:N$1008))+(SUMIF('Sezione INAIL'!B$9:B$508,B413,'Sezione INAIL'!L$9:L$508)-SUMIF('Sezione INAIL'!B$9:B$508,B413,'Sezione INAIL'!M$9:M$508))+(SUMIF('Sezione Altri Enti Prev.li'!B$9:B$508,B413,'Sezione Altri Enti Prev.li'!P$9:P$508)-SUMIF('Sezione Altri Enti Prev.li'!B$9:B$508,B413,'Sezione Altri Enti Prev.li'!Q$9:Q$508)),0)</f>
        <v>0</v>
      </c>
      <c r="W413" s="81"/>
      <c r="X413" s="292"/>
      <c r="Y413" s="314"/>
      <c r="Z413" s="315"/>
      <c r="AA413" s="316"/>
      <c r="AB413" s="317"/>
      <c r="AC413" s="7"/>
      <c r="AD413" s="348"/>
      <c r="AE413" s="7"/>
      <c r="AF413" s="17">
        <f ca="1">IF(B413="",0,IF(B413=B412,COUNTIF(B$9:B412,B413)+1,1))</f>
        <v>403</v>
      </c>
      <c r="AG413" s="17">
        <f t="shared" ca="1" si="24"/>
        <v>0</v>
      </c>
      <c r="AH413" s="364" t="str">
        <f t="shared" si="27"/>
        <v/>
      </c>
    </row>
    <row r="414" spans="1:34" ht="16.5" customHeight="1">
      <c r="A414" s="334" t="s">
        <v>690</v>
      </c>
      <c r="B414" s="65" t="str">
        <f t="shared" ca="1" si="26"/>
        <v>-1900</v>
      </c>
      <c r="C414" s="65" t="str">
        <f t="shared" ca="1" si="25"/>
        <v>-1900-404</v>
      </c>
      <c r="D414" s="340"/>
      <c r="E414" s="283"/>
      <c r="F414" s="7"/>
      <c r="G414" s="309"/>
      <c r="H414" s="310"/>
      <c r="I414" s="7"/>
      <c r="J414" s="297"/>
      <c r="K414" s="285"/>
      <c r="L414" s="301"/>
      <c r="M414" s="290"/>
      <c r="N414" s="291"/>
      <c r="O414" s="7"/>
      <c r="P414" s="307"/>
      <c r="Q414" s="308" t="str">
        <f ca="1">IF(M$1021=1,"",IF(P414="","",VLOOKUP(P414,Tabelle!$B$5:$F$7,5,FALSE)))</f>
        <v/>
      </c>
      <c r="R414" s="311" t="str">
        <f ca="1">IF(M$1021=1,"",IF(P414="","",VLOOKUP(P414,Tabelle!$B$5:$G$7,6,FALSE)))</f>
        <v/>
      </c>
      <c r="S414" s="7"/>
      <c r="T414" s="312"/>
      <c r="U414" s="7"/>
      <c r="V414" s="313">
        <f ca="1">IF(AND(D414&lt;&gt;"",B414&lt;&gt;B413),(SUMIF(B$9:B$1008,B414,M$9:M$1008)-SUMIF(B$9:B$1008,B414,N$9:N$1008))+(SUMIF('Sezione INPS'!B$9:B$1008,B414,'Sezione INPS'!N$9:N$1008)-SUMIF('Sezione INPS'!B$9:B$1008,B414,'Sezione INPS'!O$9:O$1008))+(SUMIF('Sezione REGIONI'!B$9:B$1008,B414,'Sezione REGIONI'!K$9:K$1008)-SUMIF('Sezione REGIONI'!B$9:B$1008,B414,'Sezione REGIONI'!L$9:L$1008))+(SUMIF('Sezione IMU e trib. locali'!B$9:B$1008,B414,'Sezione IMU e trib. locali'!M$9:M$1008)-SUMIF('Sezione IMU e trib. locali'!B$9:B$1008,B414,'Sezione IMU e trib. locali'!N$9:N$1008))+(SUMIF('Sezione INAIL'!B$9:B$508,B414,'Sezione INAIL'!L$9:L$508)-SUMIF('Sezione INAIL'!B$9:B$508,B414,'Sezione INAIL'!M$9:M$508))+(SUMIF('Sezione Altri Enti Prev.li'!B$9:B$508,B414,'Sezione Altri Enti Prev.li'!P$9:P$508)-SUMIF('Sezione Altri Enti Prev.li'!B$9:B$508,B414,'Sezione Altri Enti Prev.li'!Q$9:Q$508)),0)</f>
        <v>0</v>
      </c>
      <c r="W414" s="81"/>
      <c r="X414" s="292"/>
      <c r="Y414" s="314"/>
      <c r="Z414" s="315"/>
      <c r="AA414" s="316"/>
      <c r="AB414" s="317"/>
      <c r="AC414" s="7"/>
      <c r="AD414" s="348"/>
      <c r="AE414" s="7"/>
      <c r="AF414" s="17">
        <f ca="1">IF(B414="",0,IF(B414=B413,COUNTIF(B$9:B413,B414)+1,1))</f>
        <v>404</v>
      </c>
      <c r="AG414" s="17">
        <f t="shared" ca="1" si="24"/>
        <v>0</v>
      </c>
      <c r="AH414" s="364" t="str">
        <f t="shared" si="27"/>
        <v/>
      </c>
    </row>
    <row r="415" spans="1:34" ht="16.5" customHeight="1">
      <c r="A415" s="334" t="s">
        <v>691</v>
      </c>
      <c r="B415" s="65" t="str">
        <f t="shared" ca="1" si="26"/>
        <v>-1900</v>
      </c>
      <c r="C415" s="65" t="str">
        <f t="shared" ca="1" si="25"/>
        <v>-1900-405</v>
      </c>
      <c r="D415" s="340"/>
      <c r="E415" s="283"/>
      <c r="F415" s="7"/>
      <c r="G415" s="309"/>
      <c r="H415" s="310"/>
      <c r="I415" s="7"/>
      <c r="J415" s="297"/>
      <c r="K415" s="285"/>
      <c r="L415" s="301"/>
      <c r="M415" s="290"/>
      <c r="N415" s="291"/>
      <c r="O415" s="7"/>
      <c r="P415" s="307"/>
      <c r="Q415" s="308" t="str">
        <f ca="1">IF(M$1021=1,"",IF(P415="","",VLOOKUP(P415,Tabelle!$B$5:$F$7,5,FALSE)))</f>
        <v/>
      </c>
      <c r="R415" s="311" t="str">
        <f ca="1">IF(M$1021=1,"",IF(P415="","",VLOOKUP(P415,Tabelle!$B$5:$G$7,6,FALSE)))</f>
        <v/>
      </c>
      <c r="S415" s="7"/>
      <c r="T415" s="312"/>
      <c r="U415" s="7"/>
      <c r="V415" s="313">
        <f ca="1">IF(AND(D415&lt;&gt;"",B415&lt;&gt;B414),(SUMIF(B$9:B$1008,B415,M$9:M$1008)-SUMIF(B$9:B$1008,B415,N$9:N$1008))+(SUMIF('Sezione INPS'!B$9:B$1008,B415,'Sezione INPS'!N$9:N$1008)-SUMIF('Sezione INPS'!B$9:B$1008,B415,'Sezione INPS'!O$9:O$1008))+(SUMIF('Sezione REGIONI'!B$9:B$1008,B415,'Sezione REGIONI'!K$9:K$1008)-SUMIF('Sezione REGIONI'!B$9:B$1008,B415,'Sezione REGIONI'!L$9:L$1008))+(SUMIF('Sezione IMU e trib. locali'!B$9:B$1008,B415,'Sezione IMU e trib. locali'!M$9:M$1008)-SUMIF('Sezione IMU e trib. locali'!B$9:B$1008,B415,'Sezione IMU e trib. locali'!N$9:N$1008))+(SUMIF('Sezione INAIL'!B$9:B$508,B415,'Sezione INAIL'!L$9:L$508)-SUMIF('Sezione INAIL'!B$9:B$508,B415,'Sezione INAIL'!M$9:M$508))+(SUMIF('Sezione Altri Enti Prev.li'!B$9:B$508,B415,'Sezione Altri Enti Prev.li'!P$9:P$508)-SUMIF('Sezione Altri Enti Prev.li'!B$9:B$508,B415,'Sezione Altri Enti Prev.li'!Q$9:Q$508)),0)</f>
        <v>0</v>
      </c>
      <c r="W415" s="81"/>
      <c r="X415" s="292"/>
      <c r="Y415" s="314"/>
      <c r="Z415" s="315"/>
      <c r="AA415" s="316"/>
      <c r="AB415" s="317"/>
      <c r="AC415" s="7"/>
      <c r="AD415" s="348"/>
      <c r="AE415" s="7"/>
      <c r="AF415" s="17">
        <f ca="1">IF(B415="",0,IF(B415=B414,COUNTIF(B$9:B414,B415)+1,1))</f>
        <v>405</v>
      </c>
      <c r="AG415" s="17">
        <f t="shared" ca="1" si="24"/>
        <v>0</v>
      </c>
      <c r="AH415" s="364" t="str">
        <f t="shared" si="27"/>
        <v/>
      </c>
    </row>
    <row r="416" spans="1:34" ht="16.5" customHeight="1">
      <c r="A416" s="334" t="s">
        <v>692</v>
      </c>
      <c r="B416" s="65" t="str">
        <f t="shared" ca="1" si="26"/>
        <v>-1900</v>
      </c>
      <c r="C416" s="65" t="str">
        <f t="shared" ca="1" si="25"/>
        <v>-1900-406</v>
      </c>
      <c r="D416" s="340"/>
      <c r="E416" s="283"/>
      <c r="F416" s="7"/>
      <c r="G416" s="309"/>
      <c r="H416" s="310"/>
      <c r="I416" s="7"/>
      <c r="J416" s="297"/>
      <c r="K416" s="285"/>
      <c r="L416" s="301"/>
      <c r="M416" s="290"/>
      <c r="N416" s="291"/>
      <c r="O416" s="7"/>
      <c r="P416" s="307"/>
      <c r="Q416" s="308" t="str">
        <f ca="1">IF(M$1021=1,"",IF(P416="","",VLOOKUP(P416,Tabelle!$B$5:$F$7,5,FALSE)))</f>
        <v/>
      </c>
      <c r="R416" s="311" t="str">
        <f ca="1">IF(M$1021=1,"",IF(P416="","",VLOOKUP(P416,Tabelle!$B$5:$G$7,6,FALSE)))</f>
        <v/>
      </c>
      <c r="S416" s="7"/>
      <c r="T416" s="312"/>
      <c r="U416" s="7"/>
      <c r="V416" s="313">
        <f ca="1">IF(AND(D416&lt;&gt;"",B416&lt;&gt;B415),(SUMIF(B$9:B$1008,B416,M$9:M$1008)-SUMIF(B$9:B$1008,B416,N$9:N$1008))+(SUMIF('Sezione INPS'!B$9:B$1008,B416,'Sezione INPS'!N$9:N$1008)-SUMIF('Sezione INPS'!B$9:B$1008,B416,'Sezione INPS'!O$9:O$1008))+(SUMIF('Sezione REGIONI'!B$9:B$1008,B416,'Sezione REGIONI'!K$9:K$1008)-SUMIF('Sezione REGIONI'!B$9:B$1008,B416,'Sezione REGIONI'!L$9:L$1008))+(SUMIF('Sezione IMU e trib. locali'!B$9:B$1008,B416,'Sezione IMU e trib. locali'!M$9:M$1008)-SUMIF('Sezione IMU e trib. locali'!B$9:B$1008,B416,'Sezione IMU e trib. locali'!N$9:N$1008))+(SUMIF('Sezione INAIL'!B$9:B$508,B416,'Sezione INAIL'!L$9:L$508)-SUMIF('Sezione INAIL'!B$9:B$508,B416,'Sezione INAIL'!M$9:M$508))+(SUMIF('Sezione Altri Enti Prev.li'!B$9:B$508,B416,'Sezione Altri Enti Prev.li'!P$9:P$508)-SUMIF('Sezione Altri Enti Prev.li'!B$9:B$508,B416,'Sezione Altri Enti Prev.li'!Q$9:Q$508)),0)</f>
        <v>0</v>
      </c>
      <c r="W416" s="81"/>
      <c r="X416" s="292"/>
      <c r="Y416" s="314"/>
      <c r="Z416" s="315"/>
      <c r="AA416" s="316"/>
      <c r="AB416" s="317"/>
      <c r="AC416" s="7"/>
      <c r="AD416" s="348"/>
      <c r="AE416" s="7"/>
      <c r="AF416" s="17">
        <f ca="1">IF(B416="",0,IF(B416=B415,COUNTIF(B$9:B415,B416)+1,1))</f>
        <v>406</v>
      </c>
      <c r="AG416" s="17">
        <f t="shared" ca="1" si="24"/>
        <v>0</v>
      </c>
      <c r="AH416" s="364" t="str">
        <f t="shared" si="27"/>
        <v/>
      </c>
    </row>
    <row r="417" spans="1:34" ht="16.5" customHeight="1">
      <c r="A417" s="334" t="s">
        <v>693</v>
      </c>
      <c r="B417" s="65" t="str">
        <f t="shared" ca="1" si="26"/>
        <v>-1900</v>
      </c>
      <c r="C417" s="65" t="str">
        <f t="shared" ca="1" si="25"/>
        <v>-1900-407</v>
      </c>
      <c r="D417" s="340"/>
      <c r="E417" s="283"/>
      <c r="F417" s="7"/>
      <c r="G417" s="309"/>
      <c r="H417" s="310"/>
      <c r="I417" s="7"/>
      <c r="J417" s="297"/>
      <c r="K417" s="285"/>
      <c r="L417" s="301"/>
      <c r="M417" s="290"/>
      <c r="N417" s="291"/>
      <c r="O417" s="7"/>
      <c r="P417" s="307"/>
      <c r="Q417" s="308" t="str">
        <f ca="1">IF(M$1021=1,"",IF(P417="","",VLOOKUP(P417,Tabelle!$B$5:$F$7,5,FALSE)))</f>
        <v/>
      </c>
      <c r="R417" s="311" t="str">
        <f ca="1">IF(M$1021=1,"",IF(P417="","",VLOOKUP(P417,Tabelle!$B$5:$G$7,6,FALSE)))</f>
        <v/>
      </c>
      <c r="S417" s="7"/>
      <c r="T417" s="312"/>
      <c r="U417" s="7"/>
      <c r="V417" s="313">
        <f ca="1">IF(AND(D417&lt;&gt;"",B417&lt;&gt;B416),(SUMIF(B$9:B$1008,B417,M$9:M$1008)-SUMIF(B$9:B$1008,B417,N$9:N$1008))+(SUMIF('Sezione INPS'!B$9:B$1008,B417,'Sezione INPS'!N$9:N$1008)-SUMIF('Sezione INPS'!B$9:B$1008,B417,'Sezione INPS'!O$9:O$1008))+(SUMIF('Sezione REGIONI'!B$9:B$1008,B417,'Sezione REGIONI'!K$9:K$1008)-SUMIF('Sezione REGIONI'!B$9:B$1008,B417,'Sezione REGIONI'!L$9:L$1008))+(SUMIF('Sezione IMU e trib. locali'!B$9:B$1008,B417,'Sezione IMU e trib. locali'!M$9:M$1008)-SUMIF('Sezione IMU e trib. locali'!B$9:B$1008,B417,'Sezione IMU e trib. locali'!N$9:N$1008))+(SUMIF('Sezione INAIL'!B$9:B$508,B417,'Sezione INAIL'!L$9:L$508)-SUMIF('Sezione INAIL'!B$9:B$508,B417,'Sezione INAIL'!M$9:M$508))+(SUMIF('Sezione Altri Enti Prev.li'!B$9:B$508,B417,'Sezione Altri Enti Prev.li'!P$9:P$508)-SUMIF('Sezione Altri Enti Prev.li'!B$9:B$508,B417,'Sezione Altri Enti Prev.li'!Q$9:Q$508)),0)</f>
        <v>0</v>
      </c>
      <c r="W417" s="81"/>
      <c r="X417" s="292"/>
      <c r="Y417" s="314"/>
      <c r="Z417" s="315"/>
      <c r="AA417" s="316"/>
      <c r="AB417" s="317"/>
      <c r="AC417" s="7"/>
      <c r="AD417" s="348"/>
      <c r="AE417" s="7"/>
      <c r="AF417" s="17">
        <f ca="1">IF(B417="",0,IF(B417=B416,COUNTIF(B$9:B416,B417)+1,1))</f>
        <v>407</v>
      </c>
      <c r="AG417" s="17">
        <f t="shared" ca="1" si="24"/>
        <v>0</v>
      </c>
      <c r="AH417" s="364" t="str">
        <f t="shared" si="27"/>
        <v/>
      </c>
    </row>
    <row r="418" spans="1:34" ht="16.5" customHeight="1">
      <c r="A418" s="334" t="s">
        <v>694</v>
      </c>
      <c r="B418" s="65" t="str">
        <f t="shared" ca="1" si="26"/>
        <v>-1900</v>
      </c>
      <c r="C418" s="65" t="str">
        <f t="shared" ca="1" si="25"/>
        <v>-1900-408</v>
      </c>
      <c r="D418" s="340"/>
      <c r="E418" s="283"/>
      <c r="F418" s="7"/>
      <c r="G418" s="309"/>
      <c r="H418" s="310"/>
      <c r="I418" s="7"/>
      <c r="J418" s="297"/>
      <c r="K418" s="285"/>
      <c r="L418" s="301"/>
      <c r="M418" s="290"/>
      <c r="N418" s="291"/>
      <c r="O418" s="7"/>
      <c r="P418" s="307"/>
      <c r="Q418" s="308" t="str">
        <f ca="1">IF(M$1021=1,"",IF(P418="","",VLOOKUP(P418,Tabelle!$B$5:$F$7,5,FALSE)))</f>
        <v/>
      </c>
      <c r="R418" s="311" t="str">
        <f ca="1">IF(M$1021=1,"",IF(P418="","",VLOOKUP(P418,Tabelle!$B$5:$G$7,6,FALSE)))</f>
        <v/>
      </c>
      <c r="S418" s="7"/>
      <c r="T418" s="312"/>
      <c r="U418" s="7"/>
      <c r="V418" s="313">
        <f ca="1">IF(AND(D418&lt;&gt;"",B418&lt;&gt;B417),(SUMIF(B$9:B$1008,B418,M$9:M$1008)-SUMIF(B$9:B$1008,B418,N$9:N$1008))+(SUMIF('Sezione INPS'!B$9:B$1008,B418,'Sezione INPS'!N$9:N$1008)-SUMIF('Sezione INPS'!B$9:B$1008,B418,'Sezione INPS'!O$9:O$1008))+(SUMIF('Sezione REGIONI'!B$9:B$1008,B418,'Sezione REGIONI'!K$9:K$1008)-SUMIF('Sezione REGIONI'!B$9:B$1008,B418,'Sezione REGIONI'!L$9:L$1008))+(SUMIF('Sezione IMU e trib. locali'!B$9:B$1008,B418,'Sezione IMU e trib. locali'!M$9:M$1008)-SUMIF('Sezione IMU e trib. locali'!B$9:B$1008,B418,'Sezione IMU e trib. locali'!N$9:N$1008))+(SUMIF('Sezione INAIL'!B$9:B$508,B418,'Sezione INAIL'!L$9:L$508)-SUMIF('Sezione INAIL'!B$9:B$508,B418,'Sezione INAIL'!M$9:M$508))+(SUMIF('Sezione Altri Enti Prev.li'!B$9:B$508,B418,'Sezione Altri Enti Prev.li'!P$9:P$508)-SUMIF('Sezione Altri Enti Prev.li'!B$9:B$508,B418,'Sezione Altri Enti Prev.li'!Q$9:Q$508)),0)</f>
        <v>0</v>
      </c>
      <c r="W418" s="81"/>
      <c r="X418" s="292"/>
      <c r="Y418" s="314"/>
      <c r="Z418" s="315"/>
      <c r="AA418" s="316"/>
      <c r="AB418" s="317"/>
      <c r="AC418" s="7"/>
      <c r="AD418" s="348"/>
      <c r="AE418" s="7"/>
      <c r="AF418" s="17">
        <f ca="1">IF(B418="",0,IF(B418=B417,COUNTIF(B$9:B417,B418)+1,1))</f>
        <v>408</v>
      </c>
      <c r="AG418" s="17">
        <f t="shared" ca="1" si="24"/>
        <v>0</v>
      </c>
      <c r="AH418" s="364" t="str">
        <f t="shared" si="27"/>
        <v/>
      </c>
    </row>
    <row r="419" spans="1:34" ht="16.5" customHeight="1">
      <c r="A419" s="334" t="s">
        <v>695</v>
      </c>
      <c r="B419" s="65" t="str">
        <f t="shared" ca="1" si="26"/>
        <v>-1900</v>
      </c>
      <c r="C419" s="65" t="str">
        <f t="shared" ca="1" si="25"/>
        <v>-1900-409</v>
      </c>
      <c r="D419" s="340"/>
      <c r="E419" s="283"/>
      <c r="F419" s="7"/>
      <c r="G419" s="309"/>
      <c r="H419" s="310"/>
      <c r="I419" s="7"/>
      <c r="J419" s="297"/>
      <c r="K419" s="285"/>
      <c r="L419" s="301"/>
      <c r="M419" s="290"/>
      <c r="N419" s="291"/>
      <c r="O419" s="7"/>
      <c r="P419" s="307"/>
      <c r="Q419" s="308" t="str">
        <f ca="1">IF(M$1021=1,"",IF(P419="","",VLOOKUP(P419,Tabelle!$B$5:$F$7,5,FALSE)))</f>
        <v/>
      </c>
      <c r="R419" s="311" t="str">
        <f ca="1">IF(M$1021=1,"",IF(P419="","",VLOOKUP(P419,Tabelle!$B$5:$G$7,6,FALSE)))</f>
        <v/>
      </c>
      <c r="S419" s="7"/>
      <c r="T419" s="312"/>
      <c r="U419" s="7"/>
      <c r="V419" s="313">
        <f ca="1">IF(AND(D419&lt;&gt;"",B419&lt;&gt;B418),(SUMIF(B$9:B$1008,B419,M$9:M$1008)-SUMIF(B$9:B$1008,B419,N$9:N$1008))+(SUMIF('Sezione INPS'!B$9:B$1008,B419,'Sezione INPS'!N$9:N$1008)-SUMIF('Sezione INPS'!B$9:B$1008,B419,'Sezione INPS'!O$9:O$1008))+(SUMIF('Sezione REGIONI'!B$9:B$1008,B419,'Sezione REGIONI'!K$9:K$1008)-SUMIF('Sezione REGIONI'!B$9:B$1008,B419,'Sezione REGIONI'!L$9:L$1008))+(SUMIF('Sezione IMU e trib. locali'!B$9:B$1008,B419,'Sezione IMU e trib. locali'!M$9:M$1008)-SUMIF('Sezione IMU e trib. locali'!B$9:B$1008,B419,'Sezione IMU e trib. locali'!N$9:N$1008))+(SUMIF('Sezione INAIL'!B$9:B$508,B419,'Sezione INAIL'!L$9:L$508)-SUMIF('Sezione INAIL'!B$9:B$508,B419,'Sezione INAIL'!M$9:M$508))+(SUMIF('Sezione Altri Enti Prev.li'!B$9:B$508,B419,'Sezione Altri Enti Prev.li'!P$9:P$508)-SUMIF('Sezione Altri Enti Prev.li'!B$9:B$508,B419,'Sezione Altri Enti Prev.li'!Q$9:Q$508)),0)</f>
        <v>0</v>
      </c>
      <c r="W419" s="81"/>
      <c r="X419" s="292"/>
      <c r="Y419" s="314"/>
      <c r="Z419" s="315"/>
      <c r="AA419" s="316"/>
      <c r="AB419" s="317"/>
      <c r="AC419" s="7"/>
      <c r="AD419" s="348"/>
      <c r="AE419" s="7"/>
      <c r="AF419" s="17">
        <f ca="1">IF(B419="",0,IF(B419=B418,COUNTIF(B$9:B418,B419)+1,1))</f>
        <v>409</v>
      </c>
      <c r="AG419" s="17">
        <f t="shared" ca="1" si="24"/>
        <v>0</v>
      </c>
      <c r="AH419" s="364" t="str">
        <f t="shared" si="27"/>
        <v/>
      </c>
    </row>
    <row r="420" spans="1:34" ht="16.5" customHeight="1">
      <c r="A420" s="334" t="s">
        <v>696</v>
      </c>
      <c r="B420" s="65" t="str">
        <f t="shared" ca="1" si="26"/>
        <v>-1900</v>
      </c>
      <c r="C420" s="65" t="str">
        <f t="shared" ca="1" si="25"/>
        <v>-1900-410</v>
      </c>
      <c r="D420" s="340"/>
      <c r="E420" s="283"/>
      <c r="F420" s="7"/>
      <c r="G420" s="309"/>
      <c r="H420" s="310"/>
      <c r="I420" s="7"/>
      <c r="J420" s="297"/>
      <c r="K420" s="285"/>
      <c r="L420" s="301"/>
      <c r="M420" s="290"/>
      <c r="N420" s="291"/>
      <c r="O420" s="7"/>
      <c r="P420" s="307"/>
      <c r="Q420" s="308" t="str">
        <f ca="1">IF(M$1021=1,"",IF(P420="","",VLOOKUP(P420,Tabelle!$B$5:$F$7,5,FALSE)))</f>
        <v/>
      </c>
      <c r="R420" s="311" t="str">
        <f ca="1">IF(M$1021=1,"",IF(P420="","",VLOOKUP(P420,Tabelle!$B$5:$G$7,6,FALSE)))</f>
        <v/>
      </c>
      <c r="S420" s="7"/>
      <c r="T420" s="312"/>
      <c r="U420" s="7"/>
      <c r="V420" s="313">
        <f ca="1">IF(AND(D420&lt;&gt;"",B420&lt;&gt;B419),(SUMIF(B$9:B$1008,B420,M$9:M$1008)-SUMIF(B$9:B$1008,B420,N$9:N$1008))+(SUMIF('Sezione INPS'!B$9:B$1008,B420,'Sezione INPS'!N$9:N$1008)-SUMIF('Sezione INPS'!B$9:B$1008,B420,'Sezione INPS'!O$9:O$1008))+(SUMIF('Sezione REGIONI'!B$9:B$1008,B420,'Sezione REGIONI'!K$9:K$1008)-SUMIF('Sezione REGIONI'!B$9:B$1008,B420,'Sezione REGIONI'!L$9:L$1008))+(SUMIF('Sezione IMU e trib. locali'!B$9:B$1008,B420,'Sezione IMU e trib. locali'!M$9:M$1008)-SUMIF('Sezione IMU e trib. locali'!B$9:B$1008,B420,'Sezione IMU e trib. locali'!N$9:N$1008))+(SUMIF('Sezione INAIL'!B$9:B$508,B420,'Sezione INAIL'!L$9:L$508)-SUMIF('Sezione INAIL'!B$9:B$508,B420,'Sezione INAIL'!M$9:M$508))+(SUMIF('Sezione Altri Enti Prev.li'!B$9:B$508,B420,'Sezione Altri Enti Prev.li'!P$9:P$508)-SUMIF('Sezione Altri Enti Prev.li'!B$9:B$508,B420,'Sezione Altri Enti Prev.li'!Q$9:Q$508)),0)</f>
        <v>0</v>
      </c>
      <c r="W420" s="81"/>
      <c r="X420" s="292"/>
      <c r="Y420" s="314"/>
      <c r="Z420" s="315"/>
      <c r="AA420" s="316"/>
      <c r="AB420" s="317"/>
      <c r="AC420" s="7"/>
      <c r="AD420" s="348"/>
      <c r="AE420" s="7"/>
      <c r="AF420" s="17">
        <f ca="1">IF(B420="",0,IF(B420=B419,COUNTIF(B$9:B419,B420)+1,1))</f>
        <v>410</v>
      </c>
      <c r="AG420" s="17">
        <f t="shared" ca="1" si="24"/>
        <v>0</v>
      </c>
      <c r="AH420" s="364" t="str">
        <f t="shared" si="27"/>
        <v/>
      </c>
    </row>
    <row r="421" spans="1:34" ht="16.5" customHeight="1">
      <c r="A421" s="334" t="s">
        <v>697</v>
      </c>
      <c r="B421" s="65" t="str">
        <f t="shared" ca="1" si="26"/>
        <v>-1900</v>
      </c>
      <c r="C421" s="65" t="str">
        <f t="shared" ca="1" si="25"/>
        <v>-1900-411</v>
      </c>
      <c r="D421" s="340"/>
      <c r="E421" s="283"/>
      <c r="F421" s="7"/>
      <c r="G421" s="309"/>
      <c r="H421" s="310"/>
      <c r="I421" s="7"/>
      <c r="J421" s="297"/>
      <c r="K421" s="285"/>
      <c r="L421" s="301"/>
      <c r="M421" s="290"/>
      <c r="N421" s="291"/>
      <c r="O421" s="7"/>
      <c r="P421" s="307"/>
      <c r="Q421" s="308" t="str">
        <f ca="1">IF(M$1021=1,"",IF(P421="","",VLOOKUP(P421,Tabelle!$B$5:$F$7,5,FALSE)))</f>
        <v/>
      </c>
      <c r="R421" s="311" t="str">
        <f ca="1">IF(M$1021=1,"",IF(P421="","",VLOOKUP(P421,Tabelle!$B$5:$G$7,6,FALSE)))</f>
        <v/>
      </c>
      <c r="S421" s="7"/>
      <c r="T421" s="312"/>
      <c r="U421" s="7"/>
      <c r="V421" s="313">
        <f ca="1">IF(AND(D421&lt;&gt;"",B421&lt;&gt;B420),(SUMIF(B$9:B$1008,B421,M$9:M$1008)-SUMIF(B$9:B$1008,B421,N$9:N$1008))+(SUMIF('Sezione INPS'!B$9:B$1008,B421,'Sezione INPS'!N$9:N$1008)-SUMIF('Sezione INPS'!B$9:B$1008,B421,'Sezione INPS'!O$9:O$1008))+(SUMIF('Sezione REGIONI'!B$9:B$1008,B421,'Sezione REGIONI'!K$9:K$1008)-SUMIF('Sezione REGIONI'!B$9:B$1008,B421,'Sezione REGIONI'!L$9:L$1008))+(SUMIF('Sezione IMU e trib. locali'!B$9:B$1008,B421,'Sezione IMU e trib. locali'!M$9:M$1008)-SUMIF('Sezione IMU e trib. locali'!B$9:B$1008,B421,'Sezione IMU e trib. locali'!N$9:N$1008))+(SUMIF('Sezione INAIL'!B$9:B$508,B421,'Sezione INAIL'!L$9:L$508)-SUMIF('Sezione INAIL'!B$9:B$508,B421,'Sezione INAIL'!M$9:M$508))+(SUMIF('Sezione Altri Enti Prev.li'!B$9:B$508,B421,'Sezione Altri Enti Prev.li'!P$9:P$508)-SUMIF('Sezione Altri Enti Prev.li'!B$9:B$508,B421,'Sezione Altri Enti Prev.li'!Q$9:Q$508)),0)</f>
        <v>0</v>
      </c>
      <c r="W421" s="81"/>
      <c r="X421" s="292"/>
      <c r="Y421" s="314"/>
      <c r="Z421" s="315"/>
      <c r="AA421" s="316"/>
      <c r="AB421" s="317"/>
      <c r="AC421" s="7"/>
      <c r="AD421" s="348"/>
      <c r="AE421" s="7"/>
      <c r="AF421" s="17">
        <f ca="1">IF(B421="",0,IF(B421=B420,COUNTIF(B$9:B420,B421)+1,1))</f>
        <v>411</v>
      </c>
      <c r="AG421" s="17">
        <f t="shared" ca="1" si="24"/>
        <v>0</v>
      </c>
      <c r="AH421" s="364" t="str">
        <f t="shared" si="27"/>
        <v/>
      </c>
    </row>
    <row r="422" spans="1:34" ht="16.5" customHeight="1">
      <c r="A422" s="334" t="s">
        <v>698</v>
      </c>
      <c r="B422" s="65" t="str">
        <f t="shared" ca="1" si="26"/>
        <v>-1900</v>
      </c>
      <c r="C422" s="65" t="str">
        <f t="shared" ca="1" si="25"/>
        <v>-1900-412</v>
      </c>
      <c r="D422" s="340"/>
      <c r="E422" s="283"/>
      <c r="F422" s="7"/>
      <c r="G422" s="309"/>
      <c r="H422" s="310"/>
      <c r="I422" s="7"/>
      <c r="J422" s="297"/>
      <c r="K422" s="285"/>
      <c r="L422" s="301"/>
      <c r="M422" s="290"/>
      <c r="N422" s="291"/>
      <c r="O422" s="7"/>
      <c r="P422" s="307"/>
      <c r="Q422" s="308" t="str">
        <f ca="1">IF(M$1021=1,"",IF(P422="","",VLOOKUP(P422,Tabelle!$B$5:$F$7,5,FALSE)))</f>
        <v/>
      </c>
      <c r="R422" s="311" t="str">
        <f ca="1">IF(M$1021=1,"",IF(P422="","",VLOOKUP(P422,Tabelle!$B$5:$G$7,6,FALSE)))</f>
        <v/>
      </c>
      <c r="S422" s="7"/>
      <c r="T422" s="312"/>
      <c r="U422" s="7"/>
      <c r="V422" s="313">
        <f ca="1">IF(AND(D422&lt;&gt;"",B422&lt;&gt;B421),(SUMIF(B$9:B$1008,B422,M$9:M$1008)-SUMIF(B$9:B$1008,B422,N$9:N$1008))+(SUMIF('Sezione INPS'!B$9:B$1008,B422,'Sezione INPS'!N$9:N$1008)-SUMIF('Sezione INPS'!B$9:B$1008,B422,'Sezione INPS'!O$9:O$1008))+(SUMIF('Sezione REGIONI'!B$9:B$1008,B422,'Sezione REGIONI'!K$9:K$1008)-SUMIF('Sezione REGIONI'!B$9:B$1008,B422,'Sezione REGIONI'!L$9:L$1008))+(SUMIF('Sezione IMU e trib. locali'!B$9:B$1008,B422,'Sezione IMU e trib. locali'!M$9:M$1008)-SUMIF('Sezione IMU e trib. locali'!B$9:B$1008,B422,'Sezione IMU e trib. locali'!N$9:N$1008))+(SUMIF('Sezione INAIL'!B$9:B$508,B422,'Sezione INAIL'!L$9:L$508)-SUMIF('Sezione INAIL'!B$9:B$508,B422,'Sezione INAIL'!M$9:M$508))+(SUMIF('Sezione Altri Enti Prev.li'!B$9:B$508,B422,'Sezione Altri Enti Prev.li'!P$9:P$508)-SUMIF('Sezione Altri Enti Prev.li'!B$9:B$508,B422,'Sezione Altri Enti Prev.li'!Q$9:Q$508)),0)</f>
        <v>0</v>
      </c>
      <c r="W422" s="81"/>
      <c r="X422" s="292"/>
      <c r="Y422" s="314"/>
      <c r="Z422" s="315"/>
      <c r="AA422" s="316"/>
      <c r="AB422" s="317"/>
      <c r="AC422" s="7"/>
      <c r="AD422" s="348"/>
      <c r="AE422" s="7"/>
      <c r="AF422" s="17">
        <f ca="1">IF(B422="",0,IF(B422=B421,COUNTIF(B$9:B421,B422)+1,1))</f>
        <v>412</v>
      </c>
      <c r="AG422" s="17">
        <f t="shared" ca="1" si="24"/>
        <v>0</v>
      </c>
      <c r="AH422" s="364" t="str">
        <f t="shared" si="27"/>
        <v/>
      </c>
    </row>
    <row r="423" spans="1:34" ht="16.5" customHeight="1">
      <c r="A423" s="334" t="s">
        <v>699</v>
      </c>
      <c r="B423" s="65" t="str">
        <f t="shared" ca="1" si="26"/>
        <v>-1900</v>
      </c>
      <c r="C423" s="65" t="str">
        <f t="shared" ca="1" si="25"/>
        <v>-1900-413</v>
      </c>
      <c r="D423" s="340"/>
      <c r="E423" s="283"/>
      <c r="F423" s="7"/>
      <c r="G423" s="309"/>
      <c r="H423" s="310"/>
      <c r="I423" s="7"/>
      <c r="J423" s="297"/>
      <c r="K423" s="285"/>
      <c r="L423" s="301"/>
      <c r="M423" s="290"/>
      <c r="N423" s="291"/>
      <c r="O423" s="7"/>
      <c r="P423" s="307"/>
      <c r="Q423" s="308" t="str">
        <f ca="1">IF(M$1021=1,"",IF(P423="","",VLOOKUP(P423,Tabelle!$B$5:$F$7,5,FALSE)))</f>
        <v/>
      </c>
      <c r="R423" s="311" t="str">
        <f ca="1">IF(M$1021=1,"",IF(P423="","",VLOOKUP(P423,Tabelle!$B$5:$G$7,6,FALSE)))</f>
        <v/>
      </c>
      <c r="S423" s="7"/>
      <c r="T423" s="312"/>
      <c r="U423" s="7"/>
      <c r="V423" s="313">
        <f ca="1">IF(AND(D423&lt;&gt;"",B423&lt;&gt;B422),(SUMIF(B$9:B$1008,B423,M$9:M$1008)-SUMIF(B$9:B$1008,B423,N$9:N$1008))+(SUMIF('Sezione INPS'!B$9:B$1008,B423,'Sezione INPS'!N$9:N$1008)-SUMIF('Sezione INPS'!B$9:B$1008,B423,'Sezione INPS'!O$9:O$1008))+(SUMIF('Sezione REGIONI'!B$9:B$1008,B423,'Sezione REGIONI'!K$9:K$1008)-SUMIF('Sezione REGIONI'!B$9:B$1008,B423,'Sezione REGIONI'!L$9:L$1008))+(SUMIF('Sezione IMU e trib. locali'!B$9:B$1008,B423,'Sezione IMU e trib. locali'!M$9:M$1008)-SUMIF('Sezione IMU e trib. locali'!B$9:B$1008,B423,'Sezione IMU e trib. locali'!N$9:N$1008))+(SUMIF('Sezione INAIL'!B$9:B$508,B423,'Sezione INAIL'!L$9:L$508)-SUMIF('Sezione INAIL'!B$9:B$508,B423,'Sezione INAIL'!M$9:M$508))+(SUMIF('Sezione Altri Enti Prev.li'!B$9:B$508,B423,'Sezione Altri Enti Prev.li'!P$9:P$508)-SUMIF('Sezione Altri Enti Prev.li'!B$9:B$508,B423,'Sezione Altri Enti Prev.li'!Q$9:Q$508)),0)</f>
        <v>0</v>
      </c>
      <c r="W423" s="81"/>
      <c r="X423" s="292"/>
      <c r="Y423" s="314"/>
      <c r="Z423" s="315"/>
      <c r="AA423" s="316"/>
      <c r="AB423" s="317"/>
      <c r="AC423" s="7"/>
      <c r="AD423" s="348"/>
      <c r="AE423" s="7"/>
      <c r="AF423" s="17">
        <f ca="1">IF(B423="",0,IF(B423=B422,COUNTIF(B$9:B422,B423)+1,1))</f>
        <v>413</v>
      </c>
      <c r="AG423" s="17">
        <f t="shared" ca="1" si="24"/>
        <v>0</v>
      </c>
      <c r="AH423" s="364" t="str">
        <f t="shared" si="27"/>
        <v/>
      </c>
    </row>
    <row r="424" spans="1:34" ht="16.5" customHeight="1">
      <c r="A424" s="334" t="s">
        <v>700</v>
      </c>
      <c r="B424" s="65" t="str">
        <f t="shared" ca="1" si="26"/>
        <v>-1900</v>
      </c>
      <c r="C424" s="65" t="str">
        <f t="shared" ca="1" si="25"/>
        <v>-1900-414</v>
      </c>
      <c r="D424" s="340"/>
      <c r="E424" s="283"/>
      <c r="F424" s="7"/>
      <c r="G424" s="309"/>
      <c r="H424" s="310"/>
      <c r="I424" s="7"/>
      <c r="J424" s="297"/>
      <c r="K424" s="285"/>
      <c r="L424" s="301"/>
      <c r="M424" s="290"/>
      <c r="N424" s="291"/>
      <c r="O424" s="7"/>
      <c r="P424" s="307"/>
      <c r="Q424" s="308" t="str">
        <f ca="1">IF(M$1021=1,"",IF(P424="","",VLOOKUP(P424,Tabelle!$B$5:$F$7,5,FALSE)))</f>
        <v/>
      </c>
      <c r="R424" s="311" t="str">
        <f ca="1">IF(M$1021=1,"",IF(P424="","",VLOOKUP(P424,Tabelle!$B$5:$G$7,6,FALSE)))</f>
        <v/>
      </c>
      <c r="S424" s="7"/>
      <c r="T424" s="312"/>
      <c r="U424" s="7"/>
      <c r="V424" s="313">
        <f ca="1">IF(AND(D424&lt;&gt;"",B424&lt;&gt;B423),(SUMIF(B$9:B$1008,B424,M$9:M$1008)-SUMIF(B$9:B$1008,B424,N$9:N$1008))+(SUMIF('Sezione INPS'!B$9:B$1008,B424,'Sezione INPS'!N$9:N$1008)-SUMIF('Sezione INPS'!B$9:B$1008,B424,'Sezione INPS'!O$9:O$1008))+(SUMIF('Sezione REGIONI'!B$9:B$1008,B424,'Sezione REGIONI'!K$9:K$1008)-SUMIF('Sezione REGIONI'!B$9:B$1008,B424,'Sezione REGIONI'!L$9:L$1008))+(SUMIF('Sezione IMU e trib. locali'!B$9:B$1008,B424,'Sezione IMU e trib. locali'!M$9:M$1008)-SUMIF('Sezione IMU e trib. locali'!B$9:B$1008,B424,'Sezione IMU e trib. locali'!N$9:N$1008))+(SUMIF('Sezione INAIL'!B$9:B$508,B424,'Sezione INAIL'!L$9:L$508)-SUMIF('Sezione INAIL'!B$9:B$508,B424,'Sezione INAIL'!M$9:M$508))+(SUMIF('Sezione Altri Enti Prev.li'!B$9:B$508,B424,'Sezione Altri Enti Prev.li'!P$9:P$508)-SUMIF('Sezione Altri Enti Prev.li'!B$9:B$508,B424,'Sezione Altri Enti Prev.li'!Q$9:Q$508)),0)</f>
        <v>0</v>
      </c>
      <c r="W424" s="81"/>
      <c r="X424" s="292"/>
      <c r="Y424" s="314"/>
      <c r="Z424" s="315"/>
      <c r="AA424" s="316"/>
      <c r="AB424" s="317"/>
      <c r="AC424" s="7"/>
      <c r="AD424" s="348"/>
      <c r="AE424" s="7"/>
      <c r="AF424" s="17">
        <f ca="1">IF(B424="",0,IF(B424=B423,COUNTIF(B$9:B423,B424)+1,1))</f>
        <v>414</v>
      </c>
      <c r="AG424" s="17">
        <f t="shared" ca="1" si="24"/>
        <v>0</v>
      </c>
      <c r="AH424" s="364" t="str">
        <f t="shared" si="27"/>
        <v/>
      </c>
    </row>
    <row r="425" spans="1:34" ht="16.5" customHeight="1">
      <c r="A425" s="334" t="s">
        <v>701</v>
      </c>
      <c r="B425" s="65" t="str">
        <f t="shared" ca="1" si="26"/>
        <v>-1900</v>
      </c>
      <c r="C425" s="65" t="str">
        <f t="shared" ca="1" si="25"/>
        <v>-1900-415</v>
      </c>
      <c r="D425" s="340"/>
      <c r="E425" s="283"/>
      <c r="F425" s="7"/>
      <c r="G425" s="309"/>
      <c r="H425" s="310"/>
      <c r="I425" s="7"/>
      <c r="J425" s="297"/>
      <c r="K425" s="285"/>
      <c r="L425" s="301"/>
      <c r="M425" s="290"/>
      <c r="N425" s="291"/>
      <c r="O425" s="7"/>
      <c r="P425" s="307"/>
      <c r="Q425" s="308" t="str">
        <f ca="1">IF(M$1021=1,"",IF(P425="","",VLOOKUP(P425,Tabelle!$B$5:$F$7,5,FALSE)))</f>
        <v/>
      </c>
      <c r="R425" s="311" t="str">
        <f ca="1">IF(M$1021=1,"",IF(P425="","",VLOOKUP(P425,Tabelle!$B$5:$G$7,6,FALSE)))</f>
        <v/>
      </c>
      <c r="S425" s="7"/>
      <c r="T425" s="312"/>
      <c r="U425" s="7"/>
      <c r="V425" s="313">
        <f ca="1">IF(AND(D425&lt;&gt;"",B425&lt;&gt;B424),(SUMIF(B$9:B$1008,B425,M$9:M$1008)-SUMIF(B$9:B$1008,B425,N$9:N$1008))+(SUMIF('Sezione INPS'!B$9:B$1008,B425,'Sezione INPS'!N$9:N$1008)-SUMIF('Sezione INPS'!B$9:B$1008,B425,'Sezione INPS'!O$9:O$1008))+(SUMIF('Sezione REGIONI'!B$9:B$1008,B425,'Sezione REGIONI'!K$9:K$1008)-SUMIF('Sezione REGIONI'!B$9:B$1008,B425,'Sezione REGIONI'!L$9:L$1008))+(SUMIF('Sezione IMU e trib. locali'!B$9:B$1008,B425,'Sezione IMU e trib. locali'!M$9:M$1008)-SUMIF('Sezione IMU e trib. locali'!B$9:B$1008,B425,'Sezione IMU e trib. locali'!N$9:N$1008))+(SUMIF('Sezione INAIL'!B$9:B$508,B425,'Sezione INAIL'!L$9:L$508)-SUMIF('Sezione INAIL'!B$9:B$508,B425,'Sezione INAIL'!M$9:M$508))+(SUMIF('Sezione Altri Enti Prev.li'!B$9:B$508,B425,'Sezione Altri Enti Prev.li'!P$9:P$508)-SUMIF('Sezione Altri Enti Prev.li'!B$9:B$508,B425,'Sezione Altri Enti Prev.li'!Q$9:Q$508)),0)</f>
        <v>0</v>
      </c>
      <c r="W425" s="81"/>
      <c r="X425" s="292"/>
      <c r="Y425" s="314"/>
      <c r="Z425" s="315"/>
      <c r="AA425" s="316"/>
      <c r="AB425" s="317"/>
      <c r="AC425" s="7"/>
      <c r="AD425" s="348"/>
      <c r="AE425" s="7"/>
      <c r="AF425" s="17">
        <f ca="1">IF(B425="",0,IF(B425=B424,COUNTIF(B$9:B424,B425)+1,1))</f>
        <v>415</v>
      </c>
      <c r="AG425" s="17">
        <f t="shared" ca="1" si="24"/>
        <v>0</v>
      </c>
      <c r="AH425" s="364" t="str">
        <f t="shared" si="27"/>
        <v/>
      </c>
    </row>
    <row r="426" spans="1:34" ht="16.5" customHeight="1">
      <c r="A426" s="334" t="s">
        <v>702</v>
      </c>
      <c r="B426" s="65" t="str">
        <f t="shared" ca="1" si="26"/>
        <v>-1900</v>
      </c>
      <c r="C426" s="65" t="str">
        <f t="shared" ca="1" si="25"/>
        <v>-1900-416</v>
      </c>
      <c r="D426" s="340"/>
      <c r="E426" s="283"/>
      <c r="F426" s="7"/>
      <c r="G426" s="309"/>
      <c r="H426" s="310"/>
      <c r="I426" s="7"/>
      <c r="J426" s="297"/>
      <c r="K426" s="285"/>
      <c r="L426" s="301"/>
      <c r="M426" s="290"/>
      <c r="N426" s="291"/>
      <c r="O426" s="7"/>
      <c r="P426" s="307"/>
      <c r="Q426" s="308" t="str">
        <f ca="1">IF(M$1021=1,"",IF(P426="","",VLOOKUP(P426,Tabelle!$B$5:$F$7,5,FALSE)))</f>
        <v/>
      </c>
      <c r="R426" s="311" t="str">
        <f ca="1">IF(M$1021=1,"",IF(P426="","",VLOOKUP(P426,Tabelle!$B$5:$G$7,6,FALSE)))</f>
        <v/>
      </c>
      <c r="S426" s="7"/>
      <c r="T426" s="312"/>
      <c r="U426" s="7"/>
      <c r="V426" s="313">
        <f ca="1">IF(AND(D426&lt;&gt;"",B426&lt;&gt;B425),(SUMIF(B$9:B$1008,B426,M$9:M$1008)-SUMIF(B$9:B$1008,B426,N$9:N$1008))+(SUMIF('Sezione INPS'!B$9:B$1008,B426,'Sezione INPS'!N$9:N$1008)-SUMIF('Sezione INPS'!B$9:B$1008,B426,'Sezione INPS'!O$9:O$1008))+(SUMIF('Sezione REGIONI'!B$9:B$1008,B426,'Sezione REGIONI'!K$9:K$1008)-SUMIF('Sezione REGIONI'!B$9:B$1008,B426,'Sezione REGIONI'!L$9:L$1008))+(SUMIF('Sezione IMU e trib. locali'!B$9:B$1008,B426,'Sezione IMU e trib. locali'!M$9:M$1008)-SUMIF('Sezione IMU e trib. locali'!B$9:B$1008,B426,'Sezione IMU e trib. locali'!N$9:N$1008))+(SUMIF('Sezione INAIL'!B$9:B$508,B426,'Sezione INAIL'!L$9:L$508)-SUMIF('Sezione INAIL'!B$9:B$508,B426,'Sezione INAIL'!M$9:M$508))+(SUMIF('Sezione Altri Enti Prev.li'!B$9:B$508,B426,'Sezione Altri Enti Prev.li'!P$9:P$508)-SUMIF('Sezione Altri Enti Prev.li'!B$9:B$508,B426,'Sezione Altri Enti Prev.li'!Q$9:Q$508)),0)</f>
        <v>0</v>
      </c>
      <c r="W426" s="81"/>
      <c r="X426" s="292"/>
      <c r="Y426" s="314"/>
      <c r="Z426" s="315"/>
      <c r="AA426" s="316"/>
      <c r="AB426" s="317"/>
      <c r="AC426" s="7"/>
      <c r="AD426" s="348"/>
      <c r="AE426" s="7"/>
      <c r="AF426" s="17">
        <f ca="1">IF(B426="",0,IF(B426=B425,COUNTIF(B$9:B425,B426)+1,1))</f>
        <v>416</v>
      </c>
      <c r="AG426" s="17">
        <f t="shared" ca="1" si="24"/>
        <v>0</v>
      </c>
      <c r="AH426" s="364" t="str">
        <f t="shared" si="27"/>
        <v/>
      </c>
    </row>
    <row r="427" spans="1:34" ht="16.5" customHeight="1">
      <c r="A427" s="334" t="s">
        <v>703</v>
      </c>
      <c r="B427" s="65" t="str">
        <f t="shared" ca="1" si="26"/>
        <v>-1900</v>
      </c>
      <c r="C427" s="65" t="str">
        <f t="shared" ca="1" si="25"/>
        <v>-1900-417</v>
      </c>
      <c r="D427" s="340"/>
      <c r="E427" s="283"/>
      <c r="F427" s="7"/>
      <c r="G427" s="309"/>
      <c r="H427" s="310"/>
      <c r="I427" s="7"/>
      <c r="J427" s="297"/>
      <c r="K427" s="285"/>
      <c r="L427" s="301"/>
      <c r="M427" s="290"/>
      <c r="N427" s="291"/>
      <c r="O427" s="7"/>
      <c r="P427" s="307"/>
      <c r="Q427" s="308" t="str">
        <f ca="1">IF(M$1021=1,"",IF(P427="","",VLOOKUP(P427,Tabelle!$B$5:$F$7,5,FALSE)))</f>
        <v/>
      </c>
      <c r="R427" s="311" t="str">
        <f ca="1">IF(M$1021=1,"",IF(P427="","",VLOOKUP(P427,Tabelle!$B$5:$G$7,6,FALSE)))</f>
        <v/>
      </c>
      <c r="S427" s="7"/>
      <c r="T427" s="312"/>
      <c r="U427" s="7"/>
      <c r="V427" s="313">
        <f ca="1">IF(AND(D427&lt;&gt;"",B427&lt;&gt;B426),(SUMIF(B$9:B$1008,B427,M$9:M$1008)-SUMIF(B$9:B$1008,B427,N$9:N$1008))+(SUMIF('Sezione INPS'!B$9:B$1008,B427,'Sezione INPS'!N$9:N$1008)-SUMIF('Sezione INPS'!B$9:B$1008,B427,'Sezione INPS'!O$9:O$1008))+(SUMIF('Sezione REGIONI'!B$9:B$1008,B427,'Sezione REGIONI'!K$9:K$1008)-SUMIF('Sezione REGIONI'!B$9:B$1008,B427,'Sezione REGIONI'!L$9:L$1008))+(SUMIF('Sezione IMU e trib. locali'!B$9:B$1008,B427,'Sezione IMU e trib. locali'!M$9:M$1008)-SUMIF('Sezione IMU e trib. locali'!B$9:B$1008,B427,'Sezione IMU e trib. locali'!N$9:N$1008))+(SUMIF('Sezione INAIL'!B$9:B$508,B427,'Sezione INAIL'!L$9:L$508)-SUMIF('Sezione INAIL'!B$9:B$508,B427,'Sezione INAIL'!M$9:M$508))+(SUMIF('Sezione Altri Enti Prev.li'!B$9:B$508,B427,'Sezione Altri Enti Prev.li'!P$9:P$508)-SUMIF('Sezione Altri Enti Prev.li'!B$9:B$508,B427,'Sezione Altri Enti Prev.li'!Q$9:Q$508)),0)</f>
        <v>0</v>
      </c>
      <c r="W427" s="81"/>
      <c r="X427" s="292"/>
      <c r="Y427" s="314"/>
      <c r="Z427" s="315"/>
      <c r="AA427" s="316"/>
      <c r="AB427" s="317"/>
      <c r="AC427" s="7"/>
      <c r="AD427" s="348"/>
      <c r="AE427" s="7"/>
      <c r="AF427" s="17">
        <f ca="1">IF(B427="",0,IF(B427=B426,COUNTIF(B$9:B426,B427)+1,1))</f>
        <v>417</v>
      </c>
      <c r="AG427" s="17">
        <f t="shared" ca="1" si="24"/>
        <v>0</v>
      </c>
      <c r="AH427" s="364" t="str">
        <f t="shared" si="27"/>
        <v/>
      </c>
    </row>
    <row r="428" spans="1:34" ht="16.5" customHeight="1">
      <c r="A428" s="334" t="s">
        <v>704</v>
      </c>
      <c r="B428" s="65" t="str">
        <f t="shared" ca="1" si="26"/>
        <v>-1900</v>
      </c>
      <c r="C428" s="65" t="str">
        <f t="shared" ca="1" si="25"/>
        <v>-1900-418</v>
      </c>
      <c r="D428" s="340"/>
      <c r="E428" s="283"/>
      <c r="F428" s="7"/>
      <c r="G428" s="309"/>
      <c r="H428" s="310"/>
      <c r="I428" s="7"/>
      <c r="J428" s="297"/>
      <c r="K428" s="285"/>
      <c r="L428" s="301"/>
      <c r="M428" s="290"/>
      <c r="N428" s="291"/>
      <c r="O428" s="7"/>
      <c r="P428" s="307"/>
      <c r="Q428" s="308" t="str">
        <f ca="1">IF(M$1021=1,"",IF(P428="","",VLOOKUP(P428,Tabelle!$B$5:$F$7,5,FALSE)))</f>
        <v/>
      </c>
      <c r="R428" s="311" t="str">
        <f ca="1">IF(M$1021=1,"",IF(P428="","",VLOOKUP(P428,Tabelle!$B$5:$G$7,6,FALSE)))</f>
        <v/>
      </c>
      <c r="S428" s="7"/>
      <c r="T428" s="312"/>
      <c r="U428" s="7"/>
      <c r="V428" s="313">
        <f ca="1">IF(AND(D428&lt;&gt;"",B428&lt;&gt;B427),(SUMIF(B$9:B$1008,B428,M$9:M$1008)-SUMIF(B$9:B$1008,B428,N$9:N$1008))+(SUMIF('Sezione INPS'!B$9:B$1008,B428,'Sezione INPS'!N$9:N$1008)-SUMIF('Sezione INPS'!B$9:B$1008,B428,'Sezione INPS'!O$9:O$1008))+(SUMIF('Sezione REGIONI'!B$9:B$1008,B428,'Sezione REGIONI'!K$9:K$1008)-SUMIF('Sezione REGIONI'!B$9:B$1008,B428,'Sezione REGIONI'!L$9:L$1008))+(SUMIF('Sezione IMU e trib. locali'!B$9:B$1008,B428,'Sezione IMU e trib. locali'!M$9:M$1008)-SUMIF('Sezione IMU e trib. locali'!B$9:B$1008,B428,'Sezione IMU e trib. locali'!N$9:N$1008))+(SUMIF('Sezione INAIL'!B$9:B$508,B428,'Sezione INAIL'!L$9:L$508)-SUMIF('Sezione INAIL'!B$9:B$508,B428,'Sezione INAIL'!M$9:M$508))+(SUMIF('Sezione Altri Enti Prev.li'!B$9:B$508,B428,'Sezione Altri Enti Prev.li'!P$9:P$508)-SUMIF('Sezione Altri Enti Prev.li'!B$9:B$508,B428,'Sezione Altri Enti Prev.li'!Q$9:Q$508)),0)</f>
        <v>0</v>
      </c>
      <c r="W428" s="81"/>
      <c r="X428" s="292"/>
      <c r="Y428" s="314"/>
      <c r="Z428" s="315"/>
      <c r="AA428" s="316"/>
      <c r="AB428" s="317"/>
      <c r="AC428" s="7"/>
      <c r="AD428" s="348"/>
      <c r="AE428" s="7"/>
      <c r="AF428" s="17">
        <f ca="1">IF(B428="",0,IF(B428=B427,COUNTIF(B$9:B427,B428)+1,1))</f>
        <v>418</v>
      </c>
      <c r="AG428" s="17">
        <f t="shared" ca="1" si="24"/>
        <v>0</v>
      </c>
      <c r="AH428" s="364" t="str">
        <f t="shared" si="27"/>
        <v/>
      </c>
    </row>
    <row r="429" spans="1:34" ht="16.5" customHeight="1">
      <c r="A429" s="334" t="s">
        <v>705</v>
      </c>
      <c r="B429" s="65" t="str">
        <f t="shared" ca="1" si="26"/>
        <v>-1900</v>
      </c>
      <c r="C429" s="65" t="str">
        <f t="shared" ca="1" si="25"/>
        <v>-1900-419</v>
      </c>
      <c r="D429" s="340"/>
      <c r="E429" s="283"/>
      <c r="F429" s="7"/>
      <c r="G429" s="309"/>
      <c r="H429" s="310"/>
      <c r="I429" s="7"/>
      <c r="J429" s="297"/>
      <c r="K429" s="285"/>
      <c r="L429" s="301"/>
      <c r="M429" s="290"/>
      <c r="N429" s="291"/>
      <c r="O429" s="7"/>
      <c r="P429" s="307"/>
      <c r="Q429" s="308" t="str">
        <f ca="1">IF(M$1021=1,"",IF(P429="","",VLOOKUP(P429,Tabelle!$B$5:$F$7,5,FALSE)))</f>
        <v/>
      </c>
      <c r="R429" s="311" t="str">
        <f ca="1">IF(M$1021=1,"",IF(P429="","",VLOOKUP(P429,Tabelle!$B$5:$G$7,6,FALSE)))</f>
        <v/>
      </c>
      <c r="S429" s="7"/>
      <c r="T429" s="312"/>
      <c r="U429" s="7"/>
      <c r="V429" s="313">
        <f ca="1">IF(AND(D429&lt;&gt;"",B429&lt;&gt;B428),(SUMIF(B$9:B$1008,B429,M$9:M$1008)-SUMIF(B$9:B$1008,B429,N$9:N$1008))+(SUMIF('Sezione INPS'!B$9:B$1008,B429,'Sezione INPS'!N$9:N$1008)-SUMIF('Sezione INPS'!B$9:B$1008,B429,'Sezione INPS'!O$9:O$1008))+(SUMIF('Sezione REGIONI'!B$9:B$1008,B429,'Sezione REGIONI'!K$9:K$1008)-SUMIF('Sezione REGIONI'!B$9:B$1008,B429,'Sezione REGIONI'!L$9:L$1008))+(SUMIF('Sezione IMU e trib. locali'!B$9:B$1008,B429,'Sezione IMU e trib. locali'!M$9:M$1008)-SUMIF('Sezione IMU e trib. locali'!B$9:B$1008,B429,'Sezione IMU e trib. locali'!N$9:N$1008))+(SUMIF('Sezione INAIL'!B$9:B$508,B429,'Sezione INAIL'!L$9:L$508)-SUMIF('Sezione INAIL'!B$9:B$508,B429,'Sezione INAIL'!M$9:M$508))+(SUMIF('Sezione Altri Enti Prev.li'!B$9:B$508,B429,'Sezione Altri Enti Prev.li'!P$9:P$508)-SUMIF('Sezione Altri Enti Prev.li'!B$9:B$508,B429,'Sezione Altri Enti Prev.li'!Q$9:Q$508)),0)</f>
        <v>0</v>
      </c>
      <c r="W429" s="81"/>
      <c r="X429" s="292"/>
      <c r="Y429" s="314"/>
      <c r="Z429" s="315"/>
      <c r="AA429" s="316"/>
      <c r="AB429" s="317"/>
      <c r="AC429" s="7"/>
      <c r="AD429" s="348"/>
      <c r="AE429" s="7"/>
      <c r="AF429" s="17">
        <f ca="1">IF(B429="",0,IF(B429=B428,COUNTIF(B$9:B428,B429)+1,1))</f>
        <v>419</v>
      </c>
      <c r="AG429" s="17">
        <f t="shared" ca="1" si="24"/>
        <v>0</v>
      </c>
      <c r="AH429" s="364" t="str">
        <f t="shared" si="27"/>
        <v/>
      </c>
    </row>
    <row r="430" spans="1:34" ht="16.5" customHeight="1">
      <c r="A430" s="334" t="s">
        <v>706</v>
      </c>
      <c r="B430" s="65" t="str">
        <f t="shared" ca="1" si="26"/>
        <v>-1900</v>
      </c>
      <c r="C430" s="65" t="str">
        <f t="shared" ca="1" si="25"/>
        <v>-1900-420</v>
      </c>
      <c r="D430" s="340"/>
      <c r="E430" s="283"/>
      <c r="F430" s="7"/>
      <c r="G430" s="309"/>
      <c r="H430" s="310"/>
      <c r="I430" s="7"/>
      <c r="J430" s="297"/>
      <c r="K430" s="285"/>
      <c r="L430" s="301"/>
      <c r="M430" s="290"/>
      <c r="N430" s="291"/>
      <c r="O430" s="7"/>
      <c r="P430" s="307"/>
      <c r="Q430" s="308" t="str">
        <f ca="1">IF(M$1021=1,"",IF(P430="","",VLOOKUP(P430,Tabelle!$B$5:$F$7,5,FALSE)))</f>
        <v/>
      </c>
      <c r="R430" s="311" t="str">
        <f ca="1">IF(M$1021=1,"",IF(P430="","",VLOOKUP(P430,Tabelle!$B$5:$G$7,6,FALSE)))</f>
        <v/>
      </c>
      <c r="S430" s="7"/>
      <c r="T430" s="312"/>
      <c r="U430" s="7"/>
      <c r="V430" s="313">
        <f ca="1">IF(AND(D430&lt;&gt;"",B430&lt;&gt;B429),(SUMIF(B$9:B$1008,B430,M$9:M$1008)-SUMIF(B$9:B$1008,B430,N$9:N$1008))+(SUMIF('Sezione INPS'!B$9:B$1008,B430,'Sezione INPS'!N$9:N$1008)-SUMIF('Sezione INPS'!B$9:B$1008,B430,'Sezione INPS'!O$9:O$1008))+(SUMIF('Sezione REGIONI'!B$9:B$1008,B430,'Sezione REGIONI'!K$9:K$1008)-SUMIF('Sezione REGIONI'!B$9:B$1008,B430,'Sezione REGIONI'!L$9:L$1008))+(SUMIF('Sezione IMU e trib. locali'!B$9:B$1008,B430,'Sezione IMU e trib. locali'!M$9:M$1008)-SUMIF('Sezione IMU e trib. locali'!B$9:B$1008,B430,'Sezione IMU e trib. locali'!N$9:N$1008))+(SUMIF('Sezione INAIL'!B$9:B$508,B430,'Sezione INAIL'!L$9:L$508)-SUMIF('Sezione INAIL'!B$9:B$508,B430,'Sezione INAIL'!M$9:M$508))+(SUMIF('Sezione Altri Enti Prev.li'!B$9:B$508,B430,'Sezione Altri Enti Prev.li'!P$9:P$508)-SUMIF('Sezione Altri Enti Prev.li'!B$9:B$508,B430,'Sezione Altri Enti Prev.li'!Q$9:Q$508)),0)</f>
        <v>0</v>
      </c>
      <c r="W430" s="81"/>
      <c r="X430" s="292"/>
      <c r="Y430" s="314"/>
      <c r="Z430" s="315"/>
      <c r="AA430" s="316"/>
      <c r="AB430" s="317"/>
      <c r="AC430" s="7"/>
      <c r="AD430" s="348"/>
      <c r="AE430" s="7"/>
      <c r="AF430" s="17">
        <f ca="1">IF(B430="",0,IF(B430=B429,COUNTIF(B$9:B429,B430)+1,1))</f>
        <v>420</v>
      </c>
      <c r="AG430" s="17">
        <f t="shared" ca="1" si="24"/>
        <v>0</v>
      </c>
      <c r="AH430" s="364" t="str">
        <f t="shared" si="27"/>
        <v/>
      </c>
    </row>
    <row r="431" spans="1:34" ht="16.5" customHeight="1">
      <c r="A431" s="334" t="s">
        <v>707</v>
      </c>
      <c r="B431" s="65" t="str">
        <f t="shared" ca="1" si="26"/>
        <v>-1900</v>
      </c>
      <c r="C431" s="65" t="str">
        <f t="shared" ca="1" si="25"/>
        <v>-1900-421</v>
      </c>
      <c r="D431" s="340"/>
      <c r="E431" s="283"/>
      <c r="F431" s="7"/>
      <c r="G431" s="309"/>
      <c r="H431" s="310"/>
      <c r="I431" s="7"/>
      <c r="J431" s="297"/>
      <c r="K431" s="285"/>
      <c r="L431" s="301"/>
      <c r="M431" s="290"/>
      <c r="N431" s="291"/>
      <c r="O431" s="7"/>
      <c r="P431" s="307"/>
      <c r="Q431" s="308" t="str">
        <f ca="1">IF(M$1021=1,"",IF(P431="","",VLOOKUP(P431,Tabelle!$B$5:$F$7,5,FALSE)))</f>
        <v/>
      </c>
      <c r="R431" s="311" t="str">
        <f ca="1">IF(M$1021=1,"",IF(P431="","",VLOOKUP(P431,Tabelle!$B$5:$G$7,6,FALSE)))</f>
        <v/>
      </c>
      <c r="S431" s="7"/>
      <c r="T431" s="312"/>
      <c r="U431" s="7"/>
      <c r="V431" s="313">
        <f ca="1">IF(AND(D431&lt;&gt;"",B431&lt;&gt;B430),(SUMIF(B$9:B$1008,B431,M$9:M$1008)-SUMIF(B$9:B$1008,B431,N$9:N$1008))+(SUMIF('Sezione INPS'!B$9:B$1008,B431,'Sezione INPS'!N$9:N$1008)-SUMIF('Sezione INPS'!B$9:B$1008,B431,'Sezione INPS'!O$9:O$1008))+(SUMIF('Sezione REGIONI'!B$9:B$1008,B431,'Sezione REGIONI'!K$9:K$1008)-SUMIF('Sezione REGIONI'!B$9:B$1008,B431,'Sezione REGIONI'!L$9:L$1008))+(SUMIF('Sezione IMU e trib. locali'!B$9:B$1008,B431,'Sezione IMU e trib. locali'!M$9:M$1008)-SUMIF('Sezione IMU e trib. locali'!B$9:B$1008,B431,'Sezione IMU e trib. locali'!N$9:N$1008))+(SUMIF('Sezione INAIL'!B$9:B$508,B431,'Sezione INAIL'!L$9:L$508)-SUMIF('Sezione INAIL'!B$9:B$508,B431,'Sezione INAIL'!M$9:M$508))+(SUMIF('Sezione Altri Enti Prev.li'!B$9:B$508,B431,'Sezione Altri Enti Prev.li'!P$9:P$508)-SUMIF('Sezione Altri Enti Prev.li'!B$9:B$508,B431,'Sezione Altri Enti Prev.li'!Q$9:Q$508)),0)</f>
        <v>0</v>
      </c>
      <c r="W431" s="81"/>
      <c r="X431" s="292"/>
      <c r="Y431" s="314"/>
      <c r="Z431" s="315"/>
      <c r="AA431" s="316"/>
      <c r="AB431" s="317"/>
      <c r="AC431" s="7"/>
      <c r="AD431" s="348"/>
      <c r="AE431" s="7"/>
      <c r="AF431" s="17">
        <f ca="1">IF(B431="",0,IF(B431=B430,COUNTIF(B$9:B430,B431)+1,1))</f>
        <v>421</v>
      </c>
      <c r="AG431" s="17">
        <f t="shared" ref="AG431:AG494" ca="1" si="28">IF(OR(D431="",M$1021=1),0,IF(AF431=6,1,0))</f>
        <v>0</v>
      </c>
      <c r="AH431" s="364" t="str">
        <f t="shared" si="27"/>
        <v/>
      </c>
    </row>
    <row r="432" spans="1:34" ht="16.5" customHeight="1">
      <c r="A432" s="334" t="s">
        <v>708</v>
      </c>
      <c r="B432" s="65" t="str">
        <f t="shared" ca="1" si="26"/>
        <v>-1900</v>
      </c>
      <c r="C432" s="65" t="str">
        <f t="shared" ca="1" si="25"/>
        <v>-1900-422</v>
      </c>
      <c r="D432" s="340"/>
      <c r="E432" s="283"/>
      <c r="F432" s="7"/>
      <c r="G432" s="309"/>
      <c r="H432" s="310"/>
      <c r="I432" s="7"/>
      <c r="J432" s="297"/>
      <c r="K432" s="285"/>
      <c r="L432" s="301"/>
      <c r="M432" s="290"/>
      <c r="N432" s="291"/>
      <c r="O432" s="7"/>
      <c r="P432" s="307"/>
      <c r="Q432" s="308" t="str">
        <f ca="1">IF(M$1021=1,"",IF(P432="","",VLOOKUP(P432,Tabelle!$B$5:$F$7,5,FALSE)))</f>
        <v/>
      </c>
      <c r="R432" s="311" t="str">
        <f ca="1">IF(M$1021=1,"",IF(P432="","",VLOOKUP(P432,Tabelle!$B$5:$G$7,6,FALSE)))</f>
        <v/>
      </c>
      <c r="S432" s="7"/>
      <c r="T432" s="312"/>
      <c r="U432" s="7"/>
      <c r="V432" s="313">
        <f ca="1">IF(AND(D432&lt;&gt;"",B432&lt;&gt;B431),(SUMIF(B$9:B$1008,B432,M$9:M$1008)-SUMIF(B$9:B$1008,B432,N$9:N$1008))+(SUMIF('Sezione INPS'!B$9:B$1008,B432,'Sezione INPS'!N$9:N$1008)-SUMIF('Sezione INPS'!B$9:B$1008,B432,'Sezione INPS'!O$9:O$1008))+(SUMIF('Sezione REGIONI'!B$9:B$1008,B432,'Sezione REGIONI'!K$9:K$1008)-SUMIF('Sezione REGIONI'!B$9:B$1008,B432,'Sezione REGIONI'!L$9:L$1008))+(SUMIF('Sezione IMU e trib. locali'!B$9:B$1008,B432,'Sezione IMU e trib. locali'!M$9:M$1008)-SUMIF('Sezione IMU e trib. locali'!B$9:B$1008,B432,'Sezione IMU e trib. locali'!N$9:N$1008))+(SUMIF('Sezione INAIL'!B$9:B$508,B432,'Sezione INAIL'!L$9:L$508)-SUMIF('Sezione INAIL'!B$9:B$508,B432,'Sezione INAIL'!M$9:M$508))+(SUMIF('Sezione Altri Enti Prev.li'!B$9:B$508,B432,'Sezione Altri Enti Prev.li'!P$9:P$508)-SUMIF('Sezione Altri Enti Prev.li'!B$9:B$508,B432,'Sezione Altri Enti Prev.li'!Q$9:Q$508)),0)</f>
        <v>0</v>
      </c>
      <c r="W432" s="81"/>
      <c r="X432" s="292"/>
      <c r="Y432" s="314"/>
      <c r="Z432" s="315"/>
      <c r="AA432" s="316"/>
      <c r="AB432" s="317"/>
      <c r="AC432" s="7"/>
      <c r="AD432" s="348"/>
      <c r="AE432" s="7"/>
      <c r="AF432" s="17">
        <f ca="1">IF(B432="",0,IF(B432=B431,COUNTIF(B$9:B431,B432)+1,1))</f>
        <v>422</v>
      </c>
      <c r="AG432" s="17">
        <f t="shared" ca="1" si="28"/>
        <v>0</v>
      </c>
      <c r="AH432" s="364" t="str">
        <f t="shared" si="27"/>
        <v/>
      </c>
    </row>
    <row r="433" spans="1:34" ht="16.5" customHeight="1">
      <c r="A433" s="334" t="s">
        <v>709</v>
      </c>
      <c r="B433" s="65" t="str">
        <f t="shared" ca="1" si="26"/>
        <v>-1900</v>
      </c>
      <c r="C433" s="65" t="str">
        <f t="shared" ca="1" si="25"/>
        <v>-1900-423</v>
      </c>
      <c r="D433" s="340"/>
      <c r="E433" s="283"/>
      <c r="F433" s="7"/>
      <c r="G433" s="309"/>
      <c r="H433" s="310"/>
      <c r="I433" s="7"/>
      <c r="J433" s="297"/>
      <c r="K433" s="285"/>
      <c r="L433" s="301"/>
      <c r="M433" s="290"/>
      <c r="N433" s="291"/>
      <c r="O433" s="7"/>
      <c r="P433" s="307"/>
      <c r="Q433" s="308" t="str">
        <f ca="1">IF(M$1021=1,"",IF(P433="","",VLOOKUP(P433,Tabelle!$B$5:$F$7,5,FALSE)))</f>
        <v/>
      </c>
      <c r="R433" s="311" t="str">
        <f ca="1">IF(M$1021=1,"",IF(P433="","",VLOOKUP(P433,Tabelle!$B$5:$G$7,6,FALSE)))</f>
        <v/>
      </c>
      <c r="S433" s="7"/>
      <c r="T433" s="312"/>
      <c r="U433" s="7"/>
      <c r="V433" s="313">
        <f ca="1">IF(AND(D433&lt;&gt;"",B433&lt;&gt;B432),(SUMIF(B$9:B$1008,B433,M$9:M$1008)-SUMIF(B$9:B$1008,B433,N$9:N$1008))+(SUMIF('Sezione INPS'!B$9:B$1008,B433,'Sezione INPS'!N$9:N$1008)-SUMIF('Sezione INPS'!B$9:B$1008,B433,'Sezione INPS'!O$9:O$1008))+(SUMIF('Sezione REGIONI'!B$9:B$1008,B433,'Sezione REGIONI'!K$9:K$1008)-SUMIF('Sezione REGIONI'!B$9:B$1008,B433,'Sezione REGIONI'!L$9:L$1008))+(SUMIF('Sezione IMU e trib. locali'!B$9:B$1008,B433,'Sezione IMU e trib. locali'!M$9:M$1008)-SUMIF('Sezione IMU e trib. locali'!B$9:B$1008,B433,'Sezione IMU e trib. locali'!N$9:N$1008))+(SUMIF('Sezione INAIL'!B$9:B$508,B433,'Sezione INAIL'!L$9:L$508)-SUMIF('Sezione INAIL'!B$9:B$508,B433,'Sezione INAIL'!M$9:M$508))+(SUMIF('Sezione Altri Enti Prev.li'!B$9:B$508,B433,'Sezione Altri Enti Prev.li'!P$9:P$508)-SUMIF('Sezione Altri Enti Prev.li'!B$9:B$508,B433,'Sezione Altri Enti Prev.li'!Q$9:Q$508)),0)</f>
        <v>0</v>
      </c>
      <c r="W433" s="81"/>
      <c r="X433" s="292"/>
      <c r="Y433" s="314"/>
      <c r="Z433" s="315"/>
      <c r="AA433" s="316"/>
      <c r="AB433" s="317"/>
      <c r="AC433" s="7"/>
      <c r="AD433" s="348"/>
      <c r="AE433" s="7"/>
      <c r="AF433" s="17">
        <f ca="1">IF(B433="",0,IF(B433=B432,COUNTIF(B$9:B432,B433)+1,1))</f>
        <v>423</v>
      </c>
      <c r="AG433" s="17">
        <f t="shared" ca="1" si="28"/>
        <v>0</v>
      </c>
      <c r="AH433" s="364" t="str">
        <f t="shared" si="27"/>
        <v/>
      </c>
    </row>
    <row r="434" spans="1:34" ht="16.5" customHeight="1">
      <c r="A434" s="334" t="s">
        <v>710</v>
      </c>
      <c r="B434" s="65" t="str">
        <f t="shared" ca="1" si="26"/>
        <v>-1900</v>
      </c>
      <c r="C434" s="65" t="str">
        <f t="shared" ca="1" si="25"/>
        <v>-1900-424</v>
      </c>
      <c r="D434" s="340"/>
      <c r="E434" s="283"/>
      <c r="F434" s="7"/>
      <c r="G434" s="309"/>
      <c r="H434" s="310"/>
      <c r="I434" s="7"/>
      <c r="J434" s="297"/>
      <c r="K434" s="285"/>
      <c r="L434" s="301"/>
      <c r="M434" s="290"/>
      <c r="N434" s="291"/>
      <c r="O434" s="7"/>
      <c r="P434" s="307"/>
      <c r="Q434" s="308" t="str">
        <f ca="1">IF(M$1021=1,"",IF(P434="","",VLOOKUP(P434,Tabelle!$B$5:$F$7,5,FALSE)))</f>
        <v/>
      </c>
      <c r="R434" s="311" t="str">
        <f ca="1">IF(M$1021=1,"",IF(P434="","",VLOOKUP(P434,Tabelle!$B$5:$G$7,6,FALSE)))</f>
        <v/>
      </c>
      <c r="S434" s="7"/>
      <c r="T434" s="312"/>
      <c r="U434" s="7"/>
      <c r="V434" s="313">
        <f ca="1">IF(AND(D434&lt;&gt;"",B434&lt;&gt;B433),(SUMIF(B$9:B$1008,B434,M$9:M$1008)-SUMIF(B$9:B$1008,B434,N$9:N$1008))+(SUMIF('Sezione INPS'!B$9:B$1008,B434,'Sezione INPS'!N$9:N$1008)-SUMIF('Sezione INPS'!B$9:B$1008,B434,'Sezione INPS'!O$9:O$1008))+(SUMIF('Sezione REGIONI'!B$9:B$1008,B434,'Sezione REGIONI'!K$9:K$1008)-SUMIF('Sezione REGIONI'!B$9:B$1008,B434,'Sezione REGIONI'!L$9:L$1008))+(SUMIF('Sezione IMU e trib. locali'!B$9:B$1008,B434,'Sezione IMU e trib. locali'!M$9:M$1008)-SUMIF('Sezione IMU e trib. locali'!B$9:B$1008,B434,'Sezione IMU e trib. locali'!N$9:N$1008))+(SUMIF('Sezione INAIL'!B$9:B$508,B434,'Sezione INAIL'!L$9:L$508)-SUMIF('Sezione INAIL'!B$9:B$508,B434,'Sezione INAIL'!M$9:M$508))+(SUMIF('Sezione Altri Enti Prev.li'!B$9:B$508,B434,'Sezione Altri Enti Prev.li'!P$9:P$508)-SUMIF('Sezione Altri Enti Prev.li'!B$9:B$508,B434,'Sezione Altri Enti Prev.li'!Q$9:Q$508)),0)</f>
        <v>0</v>
      </c>
      <c r="W434" s="81"/>
      <c r="X434" s="292"/>
      <c r="Y434" s="314"/>
      <c r="Z434" s="315"/>
      <c r="AA434" s="316"/>
      <c r="AB434" s="317"/>
      <c r="AC434" s="7"/>
      <c r="AD434" s="348"/>
      <c r="AE434" s="7"/>
      <c r="AF434" s="17">
        <f ca="1">IF(B434="",0,IF(B434=B433,COUNTIF(B$9:B433,B434)+1,1))</f>
        <v>424</v>
      </c>
      <c r="AG434" s="17">
        <f t="shared" ca="1" si="28"/>
        <v>0</v>
      </c>
      <c r="AH434" s="364" t="str">
        <f t="shared" si="27"/>
        <v/>
      </c>
    </row>
    <row r="435" spans="1:34" ht="16.5" customHeight="1">
      <c r="A435" s="334" t="s">
        <v>711</v>
      </c>
      <c r="B435" s="65" t="str">
        <f t="shared" ca="1" si="26"/>
        <v>-1900</v>
      </c>
      <c r="C435" s="65" t="str">
        <f t="shared" ca="1" si="25"/>
        <v>-1900-425</v>
      </c>
      <c r="D435" s="340"/>
      <c r="E435" s="283"/>
      <c r="F435" s="7"/>
      <c r="G435" s="309"/>
      <c r="H435" s="310"/>
      <c r="I435" s="7"/>
      <c r="J435" s="297"/>
      <c r="K435" s="285"/>
      <c r="L435" s="301"/>
      <c r="M435" s="290"/>
      <c r="N435" s="291"/>
      <c r="O435" s="7"/>
      <c r="P435" s="307"/>
      <c r="Q435" s="308" t="str">
        <f ca="1">IF(M$1021=1,"",IF(P435="","",VLOOKUP(P435,Tabelle!$B$5:$F$7,5,FALSE)))</f>
        <v/>
      </c>
      <c r="R435" s="311" t="str">
        <f ca="1">IF(M$1021=1,"",IF(P435="","",VLOOKUP(P435,Tabelle!$B$5:$G$7,6,FALSE)))</f>
        <v/>
      </c>
      <c r="S435" s="7"/>
      <c r="T435" s="312"/>
      <c r="U435" s="7"/>
      <c r="V435" s="313">
        <f ca="1">IF(AND(D435&lt;&gt;"",B435&lt;&gt;B434),(SUMIF(B$9:B$1008,B435,M$9:M$1008)-SUMIF(B$9:B$1008,B435,N$9:N$1008))+(SUMIF('Sezione INPS'!B$9:B$1008,B435,'Sezione INPS'!N$9:N$1008)-SUMIF('Sezione INPS'!B$9:B$1008,B435,'Sezione INPS'!O$9:O$1008))+(SUMIF('Sezione REGIONI'!B$9:B$1008,B435,'Sezione REGIONI'!K$9:K$1008)-SUMIF('Sezione REGIONI'!B$9:B$1008,B435,'Sezione REGIONI'!L$9:L$1008))+(SUMIF('Sezione IMU e trib. locali'!B$9:B$1008,B435,'Sezione IMU e trib. locali'!M$9:M$1008)-SUMIF('Sezione IMU e trib. locali'!B$9:B$1008,B435,'Sezione IMU e trib. locali'!N$9:N$1008))+(SUMIF('Sezione INAIL'!B$9:B$508,B435,'Sezione INAIL'!L$9:L$508)-SUMIF('Sezione INAIL'!B$9:B$508,B435,'Sezione INAIL'!M$9:M$508))+(SUMIF('Sezione Altri Enti Prev.li'!B$9:B$508,B435,'Sezione Altri Enti Prev.li'!P$9:P$508)-SUMIF('Sezione Altri Enti Prev.li'!B$9:B$508,B435,'Sezione Altri Enti Prev.li'!Q$9:Q$508)),0)</f>
        <v>0</v>
      </c>
      <c r="W435" s="81"/>
      <c r="X435" s="292"/>
      <c r="Y435" s="314"/>
      <c r="Z435" s="315"/>
      <c r="AA435" s="316"/>
      <c r="AB435" s="317"/>
      <c r="AC435" s="7"/>
      <c r="AD435" s="348"/>
      <c r="AE435" s="7"/>
      <c r="AF435" s="17">
        <f ca="1">IF(B435="",0,IF(B435=B434,COUNTIF(B$9:B434,B435)+1,1))</f>
        <v>425</v>
      </c>
      <c r="AG435" s="17">
        <f t="shared" ca="1" si="28"/>
        <v>0</v>
      </c>
      <c r="AH435" s="364" t="str">
        <f t="shared" si="27"/>
        <v/>
      </c>
    </row>
    <row r="436" spans="1:34" ht="16.5" customHeight="1">
      <c r="A436" s="334" t="s">
        <v>712</v>
      </c>
      <c r="B436" s="65" t="str">
        <f t="shared" ca="1" si="26"/>
        <v>-1900</v>
      </c>
      <c r="C436" s="65" t="str">
        <f t="shared" ref="C436:C499" ca="1" si="29">IF(M$1021=1,0,B436&amp;"-"&amp;AF436)</f>
        <v>-1900-426</v>
      </c>
      <c r="D436" s="340"/>
      <c r="E436" s="283"/>
      <c r="F436" s="7"/>
      <c r="G436" s="309"/>
      <c r="H436" s="310"/>
      <c r="I436" s="7"/>
      <c r="J436" s="297"/>
      <c r="K436" s="285"/>
      <c r="L436" s="301"/>
      <c r="M436" s="290"/>
      <c r="N436" s="291"/>
      <c r="O436" s="7"/>
      <c r="P436" s="307"/>
      <c r="Q436" s="308" t="str">
        <f ca="1">IF(M$1021=1,"",IF(P436="","",VLOOKUP(P436,Tabelle!$B$5:$F$7,5,FALSE)))</f>
        <v/>
      </c>
      <c r="R436" s="311" t="str">
        <f ca="1">IF(M$1021=1,"",IF(P436="","",VLOOKUP(P436,Tabelle!$B$5:$G$7,6,FALSE)))</f>
        <v/>
      </c>
      <c r="S436" s="7"/>
      <c r="T436" s="312"/>
      <c r="U436" s="7"/>
      <c r="V436" s="313">
        <f ca="1">IF(AND(D436&lt;&gt;"",B436&lt;&gt;B435),(SUMIF(B$9:B$1008,B436,M$9:M$1008)-SUMIF(B$9:B$1008,B436,N$9:N$1008))+(SUMIF('Sezione INPS'!B$9:B$1008,B436,'Sezione INPS'!N$9:N$1008)-SUMIF('Sezione INPS'!B$9:B$1008,B436,'Sezione INPS'!O$9:O$1008))+(SUMIF('Sezione REGIONI'!B$9:B$1008,B436,'Sezione REGIONI'!K$9:K$1008)-SUMIF('Sezione REGIONI'!B$9:B$1008,B436,'Sezione REGIONI'!L$9:L$1008))+(SUMIF('Sezione IMU e trib. locali'!B$9:B$1008,B436,'Sezione IMU e trib. locali'!M$9:M$1008)-SUMIF('Sezione IMU e trib. locali'!B$9:B$1008,B436,'Sezione IMU e trib. locali'!N$9:N$1008))+(SUMIF('Sezione INAIL'!B$9:B$508,B436,'Sezione INAIL'!L$9:L$508)-SUMIF('Sezione INAIL'!B$9:B$508,B436,'Sezione INAIL'!M$9:M$508))+(SUMIF('Sezione Altri Enti Prev.li'!B$9:B$508,B436,'Sezione Altri Enti Prev.li'!P$9:P$508)-SUMIF('Sezione Altri Enti Prev.li'!B$9:B$508,B436,'Sezione Altri Enti Prev.li'!Q$9:Q$508)),0)</f>
        <v>0</v>
      </c>
      <c r="W436" s="81"/>
      <c r="X436" s="292"/>
      <c r="Y436" s="314"/>
      <c r="Z436" s="315"/>
      <c r="AA436" s="316"/>
      <c r="AB436" s="317"/>
      <c r="AC436" s="7"/>
      <c r="AD436" s="348"/>
      <c r="AE436" s="7"/>
      <c r="AF436" s="17">
        <f ca="1">IF(B436="",0,IF(B436=B435,COUNTIF(B$9:B435,B436)+1,1))</f>
        <v>426</v>
      </c>
      <c r="AG436" s="17">
        <f t="shared" ca="1" si="28"/>
        <v>0</v>
      </c>
      <c r="AH436" s="364" t="str">
        <f t="shared" si="27"/>
        <v/>
      </c>
    </row>
    <row r="437" spans="1:34" ht="16.5" customHeight="1">
      <c r="A437" s="334" t="s">
        <v>713</v>
      </c>
      <c r="B437" s="65" t="str">
        <f t="shared" ca="1" si="26"/>
        <v>-1900</v>
      </c>
      <c r="C437" s="65" t="str">
        <f t="shared" ca="1" si="29"/>
        <v>-1900-427</v>
      </c>
      <c r="D437" s="340"/>
      <c r="E437" s="283"/>
      <c r="F437" s="7"/>
      <c r="G437" s="309"/>
      <c r="H437" s="310"/>
      <c r="I437" s="7"/>
      <c r="J437" s="297"/>
      <c r="K437" s="285"/>
      <c r="L437" s="301"/>
      <c r="M437" s="290"/>
      <c r="N437" s="291"/>
      <c r="O437" s="7"/>
      <c r="P437" s="307"/>
      <c r="Q437" s="308" t="str">
        <f ca="1">IF(M$1021=1,"",IF(P437="","",VLOOKUP(P437,Tabelle!$B$5:$F$7,5,FALSE)))</f>
        <v/>
      </c>
      <c r="R437" s="311" t="str">
        <f ca="1">IF(M$1021=1,"",IF(P437="","",VLOOKUP(P437,Tabelle!$B$5:$G$7,6,FALSE)))</f>
        <v/>
      </c>
      <c r="S437" s="7"/>
      <c r="T437" s="312"/>
      <c r="U437" s="7"/>
      <c r="V437" s="313">
        <f ca="1">IF(AND(D437&lt;&gt;"",B437&lt;&gt;B436),(SUMIF(B$9:B$1008,B437,M$9:M$1008)-SUMIF(B$9:B$1008,B437,N$9:N$1008))+(SUMIF('Sezione INPS'!B$9:B$1008,B437,'Sezione INPS'!N$9:N$1008)-SUMIF('Sezione INPS'!B$9:B$1008,B437,'Sezione INPS'!O$9:O$1008))+(SUMIF('Sezione REGIONI'!B$9:B$1008,B437,'Sezione REGIONI'!K$9:K$1008)-SUMIF('Sezione REGIONI'!B$9:B$1008,B437,'Sezione REGIONI'!L$9:L$1008))+(SUMIF('Sezione IMU e trib. locali'!B$9:B$1008,B437,'Sezione IMU e trib. locali'!M$9:M$1008)-SUMIF('Sezione IMU e trib. locali'!B$9:B$1008,B437,'Sezione IMU e trib. locali'!N$9:N$1008))+(SUMIF('Sezione INAIL'!B$9:B$508,B437,'Sezione INAIL'!L$9:L$508)-SUMIF('Sezione INAIL'!B$9:B$508,B437,'Sezione INAIL'!M$9:M$508))+(SUMIF('Sezione Altri Enti Prev.li'!B$9:B$508,B437,'Sezione Altri Enti Prev.li'!P$9:P$508)-SUMIF('Sezione Altri Enti Prev.li'!B$9:B$508,B437,'Sezione Altri Enti Prev.li'!Q$9:Q$508)),0)</f>
        <v>0</v>
      </c>
      <c r="W437" s="81"/>
      <c r="X437" s="292"/>
      <c r="Y437" s="314"/>
      <c r="Z437" s="315"/>
      <c r="AA437" s="316"/>
      <c r="AB437" s="317"/>
      <c r="AC437" s="7"/>
      <c r="AD437" s="348"/>
      <c r="AE437" s="7"/>
      <c r="AF437" s="17">
        <f ca="1">IF(B437="",0,IF(B437=B436,COUNTIF(B$9:B436,B437)+1,1))</f>
        <v>427</v>
      </c>
      <c r="AG437" s="17">
        <f t="shared" ca="1" si="28"/>
        <v>0</v>
      </c>
      <c r="AH437" s="364" t="str">
        <f t="shared" si="27"/>
        <v/>
      </c>
    </row>
    <row r="438" spans="1:34" ht="16.5" customHeight="1">
      <c r="A438" s="334" t="s">
        <v>714</v>
      </c>
      <c r="B438" s="65" t="str">
        <f t="shared" ca="1" si="26"/>
        <v>-1900</v>
      </c>
      <c r="C438" s="65" t="str">
        <f t="shared" ca="1" si="29"/>
        <v>-1900-428</v>
      </c>
      <c r="D438" s="340"/>
      <c r="E438" s="283"/>
      <c r="F438" s="7"/>
      <c r="G438" s="309"/>
      <c r="H438" s="310"/>
      <c r="I438" s="7"/>
      <c r="J438" s="297"/>
      <c r="K438" s="285"/>
      <c r="L438" s="301"/>
      <c r="M438" s="290"/>
      <c r="N438" s="291"/>
      <c r="O438" s="7"/>
      <c r="P438" s="307"/>
      <c r="Q438" s="308" t="str">
        <f ca="1">IF(M$1021=1,"",IF(P438="","",VLOOKUP(P438,Tabelle!$B$5:$F$7,5,FALSE)))</f>
        <v/>
      </c>
      <c r="R438" s="311" t="str">
        <f ca="1">IF(M$1021=1,"",IF(P438="","",VLOOKUP(P438,Tabelle!$B$5:$G$7,6,FALSE)))</f>
        <v/>
      </c>
      <c r="S438" s="7"/>
      <c r="T438" s="312"/>
      <c r="U438" s="7"/>
      <c r="V438" s="313">
        <f ca="1">IF(AND(D438&lt;&gt;"",B438&lt;&gt;B437),(SUMIF(B$9:B$1008,B438,M$9:M$1008)-SUMIF(B$9:B$1008,B438,N$9:N$1008))+(SUMIF('Sezione INPS'!B$9:B$1008,B438,'Sezione INPS'!N$9:N$1008)-SUMIF('Sezione INPS'!B$9:B$1008,B438,'Sezione INPS'!O$9:O$1008))+(SUMIF('Sezione REGIONI'!B$9:B$1008,B438,'Sezione REGIONI'!K$9:K$1008)-SUMIF('Sezione REGIONI'!B$9:B$1008,B438,'Sezione REGIONI'!L$9:L$1008))+(SUMIF('Sezione IMU e trib. locali'!B$9:B$1008,B438,'Sezione IMU e trib. locali'!M$9:M$1008)-SUMIF('Sezione IMU e trib. locali'!B$9:B$1008,B438,'Sezione IMU e trib. locali'!N$9:N$1008))+(SUMIF('Sezione INAIL'!B$9:B$508,B438,'Sezione INAIL'!L$9:L$508)-SUMIF('Sezione INAIL'!B$9:B$508,B438,'Sezione INAIL'!M$9:M$508))+(SUMIF('Sezione Altri Enti Prev.li'!B$9:B$508,B438,'Sezione Altri Enti Prev.li'!P$9:P$508)-SUMIF('Sezione Altri Enti Prev.li'!B$9:B$508,B438,'Sezione Altri Enti Prev.li'!Q$9:Q$508)),0)</f>
        <v>0</v>
      </c>
      <c r="W438" s="81"/>
      <c r="X438" s="292"/>
      <c r="Y438" s="314"/>
      <c r="Z438" s="315"/>
      <c r="AA438" s="316"/>
      <c r="AB438" s="317"/>
      <c r="AC438" s="7"/>
      <c r="AD438" s="348"/>
      <c r="AE438" s="7"/>
      <c r="AF438" s="17">
        <f ca="1">IF(B438="",0,IF(B438=B437,COUNTIF(B$9:B437,B438)+1,1))</f>
        <v>428</v>
      </c>
      <c r="AG438" s="17">
        <f t="shared" ca="1" si="28"/>
        <v>0</v>
      </c>
      <c r="AH438" s="364" t="str">
        <f t="shared" si="27"/>
        <v/>
      </c>
    </row>
    <row r="439" spans="1:34" ht="16.5" customHeight="1">
      <c r="A439" s="334" t="s">
        <v>715</v>
      </c>
      <c r="B439" s="65" t="str">
        <f t="shared" ca="1" si="26"/>
        <v>-1900</v>
      </c>
      <c r="C439" s="65" t="str">
        <f t="shared" ca="1" si="29"/>
        <v>-1900-429</v>
      </c>
      <c r="D439" s="340"/>
      <c r="E439" s="283"/>
      <c r="F439" s="7"/>
      <c r="G439" s="309"/>
      <c r="H439" s="310"/>
      <c r="I439" s="7"/>
      <c r="J439" s="297"/>
      <c r="K439" s="285"/>
      <c r="L439" s="301"/>
      <c r="M439" s="290"/>
      <c r="N439" s="291"/>
      <c r="O439" s="7"/>
      <c r="P439" s="307"/>
      <c r="Q439" s="308" t="str">
        <f ca="1">IF(M$1021=1,"",IF(P439="","",VLOOKUP(P439,Tabelle!$B$5:$F$7,5,FALSE)))</f>
        <v/>
      </c>
      <c r="R439" s="311" t="str">
        <f ca="1">IF(M$1021=1,"",IF(P439="","",VLOOKUP(P439,Tabelle!$B$5:$G$7,6,FALSE)))</f>
        <v/>
      </c>
      <c r="S439" s="7"/>
      <c r="T439" s="312"/>
      <c r="U439" s="7"/>
      <c r="V439" s="313">
        <f ca="1">IF(AND(D439&lt;&gt;"",B439&lt;&gt;B438),(SUMIF(B$9:B$1008,B439,M$9:M$1008)-SUMIF(B$9:B$1008,B439,N$9:N$1008))+(SUMIF('Sezione INPS'!B$9:B$1008,B439,'Sezione INPS'!N$9:N$1008)-SUMIF('Sezione INPS'!B$9:B$1008,B439,'Sezione INPS'!O$9:O$1008))+(SUMIF('Sezione REGIONI'!B$9:B$1008,B439,'Sezione REGIONI'!K$9:K$1008)-SUMIF('Sezione REGIONI'!B$9:B$1008,B439,'Sezione REGIONI'!L$9:L$1008))+(SUMIF('Sezione IMU e trib. locali'!B$9:B$1008,B439,'Sezione IMU e trib. locali'!M$9:M$1008)-SUMIF('Sezione IMU e trib. locali'!B$9:B$1008,B439,'Sezione IMU e trib. locali'!N$9:N$1008))+(SUMIF('Sezione INAIL'!B$9:B$508,B439,'Sezione INAIL'!L$9:L$508)-SUMIF('Sezione INAIL'!B$9:B$508,B439,'Sezione INAIL'!M$9:M$508))+(SUMIF('Sezione Altri Enti Prev.li'!B$9:B$508,B439,'Sezione Altri Enti Prev.li'!P$9:P$508)-SUMIF('Sezione Altri Enti Prev.li'!B$9:B$508,B439,'Sezione Altri Enti Prev.li'!Q$9:Q$508)),0)</f>
        <v>0</v>
      </c>
      <c r="W439" s="81"/>
      <c r="X439" s="292"/>
      <c r="Y439" s="314"/>
      <c r="Z439" s="315"/>
      <c r="AA439" s="316"/>
      <c r="AB439" s="317"/>
      <c r="AC439" s="7"/>
      <c r="AD439" s="348"/>
      <c r="AE439" s="7"/>
      <c r="AF439" s="17">
        <f ca="1">IF(B439="",0,IF(B439=B438,COUNTIF(B$9:B438,B439)+1,1))</f>
        <v>429</v>
      </c>
      <c r="AG439" s="17">
        <f t="shared" ca="1" si="28"/>
        <v>0</v>
      </c>
      <c r="AH439" s="364" t="str">
        <f t="shared" si="27"/>
        <v/>
      </c>
    </row>
    <row r="440" spans="1:34" ht="16.5" customHeight="1">
      <c r="A440" s="334" t="s">
        <v>716</v>
      </c>
      <c r="B440" s="65" t="str">
        <f t="shared" ca="1" si="26"/>
        <v>-1900</v>
      </c>
      <c r="C440" s="65" t="str">
        <f t="shared" ca="1" si="29"/>
        <v>-1900-430</v>
      </c>
      <c r="D440" s="340"/>
      <c r="E440" s="283"/>
      <c r="F440" s="7"/>
      <c r="G440" s="309"/>
      <c r="H440" s="310"/>
      <c r="I440" s="7"/>
      <c r="J440" s="297"/>
      <c r="K440" s="285"/>
      <c r="L440" s="301"/>
      <c r="M440" s="290"/>
      <c r="N440" s="291"/>
      <c r="O440" s="7"/>
      <c r="P440" s="307"/>
      <c r="Q440" s="308" t="str">
        <f ca="1">IF(M$1021=1,"",IF(P440="","",VLOOKUP(P440,Tabelle!$B$5:$F$7,5,FALSE)))</f>
        <v/>
      </c>
      <c r="R440" s="311" t="str">
        <f ca="1">IF(M$1021=1,"",IF(P440="","",VLOOKUP(P440,Tabelle!$B$5:$G$7,6,FALSE)))</f>
        <v/>
      </c>
      <c r="S440" s="7"/>
      <c r="T440" s="312"/>
      <c r="U440" s="7"/>
      <c r="V440" s="313">
        <f ca="1">IF(AND(D440&lt;&gt;"",B440&lt;&gt;B439),(SUMIF(B$9:B$1008,B440,M$9:M$1008)-SUMIF(B$9:B$1008,B440,N$9:N$1008))+(SUMIF('Sezione INPS'!B$9:B$1008,B440,'Sezione INPS'!N$9:N$1008)-SUMIF('Sezione INPS'!B$9:B$1008,B440,'Sezione INPS'!O$9:O$1008))+(SUMIF('Sezione REGIONI'!B$9:B$1008,B440,'Sezione REGIONI'!K$9:K$1008)-SUMIF('Sezione REGIONI'!B$9:B$1008,B440,'Sezione REGIONI'!L$9:L$1008))+(SUMIF('Sezione IMU e trib. locali'!B$9:B$1008,B440,'Sezione IMU e trib. locali'!M$9:M$1008)-SUMIF('Sezione IMU e trib. locali'!B$9:B$1008,B440,'Sezione IMU e trib. locali'!N$9:N$1008))+(SUMIF('Sezione INAIL'!B$9:B$508,B440,'Sezione INAIL'!L$9:L$508)-SUMIF('Sezione INAIL'!B$9:B$508,B440,'Sezione INAIL'!M$9:M$508))+(SUMIF('Sezione Altri Enti Prev.li'!B$9:B$508,B440,'Sezione Altri Enti Prev.li'!P$9:P$508)-SUMIF('Sezione Altri Enti Prev.li'!B$9:B$508,B440,'Sezione Altri Enti Prev.li'!Q$9:Q$508)),0)</f>
        <v>0</v>
      </c>
      <c r="W440" s="81"/>
      <c r="X440" s="292"/>
      <c r="Y440" s="314"/>
      <c r="Z440" s="315"/>
      <c r="AA440" s="316"/>
      <c r="AB440" s="317"/>
      <c r="AC440" s="7"/>
      <c r="AD440" s="348"/>
      <c r="AE440" s="7"/>
      <c r="AF440" s="17">
        <f ca="1">IF(B440="",0,IF(B440=B439,COUNTIF(B$9:B439,B440)+1,1))</f>
        <v>430</v>
      </c>
      <c r="AG440" s="17">
        <f t="shared" ca="1" si="28"/>
        <v>0</v>
      </c>
      <c r="AH440" s="364" t="str">
        <f t="shared" si="27"/>
        <v/>
      </c>
    </row>
    <row r="441" spans="1:34" ht="16.5" customHeight="1">
      <c r="A441" s="334" t="s">
        <v>717</v>
      </c>
      <c r="B441" s="65" t="str">
        <f t="shared" ca="1" si="26"/>
        <v>-1900</v>
      </c>
      <c r="C441" s="65" t="str">
        <f t="shared" ca="1" si="29"/>
        <v>-1900-431</v>
      </c>
      <c r="D441" s="340"/>
      <c r="E441" s="283"/>
      <c r="F441" s="7"/>
      <c r="G441" s="309"/>
      <c r="H441" s="310"/>
      <c r="I441" s="7"/>
      <c r="J441" s="297"/>
      <c r="K441" s="285"/>
      <c r="L441" s="301"/>
      <c r="M441" s="290"/>
      <c r="N441" s="291"/>
      <c r="O441" s="7"/>
      <c r="P441" s="307"/>
      <c r="Q441" s="308" t="str">
        <f ca="1">IF(M$1021=1,"",IF(P441="","",VLOOKUP(P441,Tabelle!$B$5:$F$7,5,FALSE)))</f>
        <v/>
      </c>
      <c r="R441" s="311" t="str">
        <f ca="1">IF(M$1021=1,"",IF(P441="","",VLOOKUP(P441,Tabelle!$B$5:$G$7,6,FALSE)))</f>
        <v/>
      </c>
      <c r="S441" s="7"/>
      <c r="T441" s="312"/>
      <c r="U441" s="7"/>
      <c r="V441" s="313">
        <f ca="1">IF(AND(D441&lt;&gt;"",B441&lt;&gt;B440),(SUMIF(B$9:B$1008,B441,M$9:M$1008)-SUMIF(B$9:B$1008,B441,N$9:N$1008))+(SUMIF('Sezione INPS'!B$9:B$1008,B441,'Sezione INPS'!N$9:N$1008)-SUMIF('Sezione INPS'!B$9:B$1008,B441,'Sezione INPS'!O$9:O$1008))+(SUMIF('Sezione REGIONI'!B$9:B$1008,B441,'Sezione REGIONI'!K$9:K$1008)-SUMIF('Sezione REGIONI'!B$9:B$1008,B441,'Sezione REGIONI'!L$9:L$1008))+(SUMIF('Sezione IMU e trib. locali'!B$9:B$1008,B441,'Sezione IMU e trib. locali'!M$9:M$1008)-SUMIF('Sezione IMU e trib. locali'!B$9:B$1008,B441,'Sezione IMU e trib. locali'!N$9:N$1008))+(SUMIF('Sezione INAIL'!B$9:B$508,B441,'Sezione INAIL'!L$9:L$508)-SUMIF('Sezione INAIL'!B$9:B$508,B441,'Sezione INAIL'!M$9:M$508))+(SUMIF('Sezione Altri Enti Prev.li'!B$9:B$508,B441,'Sezione Altri Enti Prev.li'!P$9:P$508)-SUMIF('Sezione Altri Enti Prev.li'!B$9:B$508,B441,'Sezione Altri Enti Prev.li'!Q$9:Q$508)),0)</f>
        <v>0</v>
      </c>
      <c r="W441" s="81"/>
      <c r="X441" s="292"/>
      <c r="Y441" s="314"/>
      <c r="Z441" s="315"/>
      <c r="AA441" s="316"/>
      <c r="AB441" s="317"/>
      <c r="AC441" s="7"/>
      <c r="AD441" s="348"/>
      <c r="AE441" s="7"/>
      <c r="AF441" s="17">
        <f ca="1">IF(B441="",0,IF(B441=B440,COUNTIF(B$9:B440,B441)+1,1))</f>
        <v>431</v>
      </c>
      <c r="AG441" s="17">
        <f t="shared" ca="1" si="28"/>
        <v>0</v>
      </c>
      <c r="AH441" s="364" t="str">
        <f t="shared" si="27"/>
        <v/>
      </c>
    </row>
    <row r="442" spans="1:34" ht="16.5" customHeight="1">
      <c r="A442" s="334" t="s">
        <v>718</v>
      </c>
      <c r="B442" s="65" t="str">
        <f t="shared" ca="1" si="26"/>
        <v>-1900</v>
      </c>
      <c r="C442" s="65" t="str">
        <f t="shared" ca="1" si="29"/>
        <v>-1900-432</v>
      </c>
      <c r="D442" s="340"/>
      <c r="E442" s="283"/>
      <c r="F442" s="7"/>
      <c r="G442" s="309"/>
      <c r="H442" s="310"/>
      <c r="I442" s="7"/>
      <c r="J442" s="297"/>
      <c r="K442" s="285"/>
      <c r="L442" s="301"/>
      <c r="M442" s="290"/>
      <c r="N442" s="291"/>
      <c r="O442" s="7"/>
      <c r="P442" s="307"/>
      <c r="Q442" s="308" t="str">
        <f ca="1">IF(M$1021=1,"",IF(P442="","",VLOOKUP(P442,Tabelle!$B$5:$F$7,5,FALSE)))</f>
        <v/>
      </c>
      <c r="R442" s="311" t="str">
        <f ca="1">IF(M$1021=1,"",IF(P442="","",VLOOKUP(P442,Tabelle!$B$5:$G$7,6,FALSE)))</f>
        <v/>
      </c>
      <c r="S442" s="7"/>
      <c r="T442" s="312"/>
      <c r="U442" s="7"/>
      <c r="V442" s="313">
        <f ca="1">IF(AND(D442&lt;&gt;"",B442&lt;&gt;B441),(SUMIF(B$9:B$1008,B442,M$9:M$1008)-SUMIF(B$9:B$1008,B442,N$9:N$1008))+(SUMIF('Sezione INPS'!B$9:B$1008,B442,'Sezione INPS'!N$9:N$1008)-SUMIF('Sezione INPS'!B$9:B$1008,B442,'Sezione INPS'!O$9:O$1008))+(SUMIF('Sezione REGIONI'!B$9:B$1008,B442,'Sezione REGIONI'!K$9:K$1008)-SUMIF('Sezione REGIONI'!B$9:B$1008,B442,'Sezione REGIONI'!L$9:L$1008))+(SUMIF('Sezione IMU e trib. locali'!B$9:B$1008,B442,'Sezione IMU e trib. locali'!M$9:M$1008)-SUMIF('Sezione IMU e trib. locali'!B$9:B$1008,B442,'Sezione IMU e trib. locali'!N$9:N$1008))+(SUMIF('Sezione INAIL'!B$9:B$508,B442,'Sezione INAIL'!L$9:L$508)-SUMIF('Sezione INAIL'!B$9:B$508,B442,'Sezione INAIL'!M$9:M$508))+(SUMIF('Sezione Altri Enti Prev.li'!B$9:B$508,B442,'Sezione Altri Enti Prev.li'!P$9:P$508)-SUMIF('Sezione Altri Enti Prev.li'!B$9:B$508,B442,'Sezione Altri Enti Prev.li'!Q$9:Q$508)),0)</f>
        <v>0</v>
      </c>
      <c r="W442" s="81"/>
      <c r="X442" s="292"/>
      <c r="Y442" s="314"/>
      <c r="Z442" s="315"/>
      <c r="AA442" s="316"/>
      <c r="AB442" s="317"/>
      <c r="AC442" s="7"/>
      <c r="AD442" s="348"/>
      <c r="AE442" s="7"/>
      <c r="AF442" s="17">
        <f ca="1">IF(B442="",0,IF(B442=B441,COUNTIF(B$9:B441,B442)+1,1))</f>
        <v>432</v>
      </c>
      <c r="AG442" s="17">
        <f t="shared" ca="1" si="28"/>
        <v>0</v>
      </c>
      <c r="AH442" s="364" t="str">
        <f t="shared" si="27"/>
        <v/>
      </c>
    </row>
    <row r="443" spans="1:34" ht="16.5" customHeight="1">
      <c r="A443" s="334" t="s">
        <v>719</v>
      </c>
      <c r="B443" s="65" t="str">
        <f t="shared" ca="1" si="26"/>
        <v>-1900</v>
      </c>
      <c r="C443" s="65" t="str">
        <f t="shared" ca="1" si="29"/>
        <v>-1900-433</v>
      </c>
      <c r="D443" s="340"/>
      <c r="E443" s="283"/>
      <c r="F443" s="7"/>
      <c r="G443" s="309"/>
      <c r="H443" s="310"/>
      <c r="I443" s="7"/>
      <c r="J443" s="297"/>
      <c r="K443" s="285"/>
      <c r="L443" s="301"/>
      <c r="M443" s="290"/>
      <c r="N443" s="291"/>
      <c r="O443" s="7"/>
      <c r="P443" s="307"/>
      <c r="Q443" s="308" t="str">
        <f ca="1">IF(M$1021=1,"",IF(P443="","",VLOOKUP(P443,Tabelle!$B$5:$F$7,5,FALSE)))</f>
        <v/>
      </c>
      <c r="R443" s="311" t="str">
        <f ca="1">IF(M$1021=1,"",IF(P443="","",VLOOKUP(P443,Tabelle!$B$5:$G$7,6,FALSE)))</f>
        <v/>
      </c>
      <c r="S443" s="7"/>
      <c r="T443" s="312"/>
      <c r="U443" s="7"/>
      <c r="V443" s="313">
        <f ca="1">IF(AND(D443&lt;&gt;"",B443&lt;&gt;B442),(SUMIF(B$9:B$1008,B443,M$9:M$1008)-SUMIF(B$9:B$1008,B443,N$9:N$1008))+(SUMIF('Sezione INPS'!B$9:B$1008,B443,'Sezione INPS'!N$9:N$1008)-SUMIF('Sezione INPS'!B$9:B$1008,B443,'Sezione INPS'!O$9:O$1008))+(SUMIF('Sezione REGIONI'!B$9:B$1008,B443,'Sezione REGIONI'!K$9:K$1008)-SUMIF('Sezione REGIONI'!B$9:B$1008,B443,'Sezione REGIONI'!L$9:L$1008))+(SUMIF('Sezione IMU e trib. locali'!B$9:B$1008,B443,'Sezione IMU e trib. locali'!M$9:M$1008)-SUMIF('Sezione IMU e trib. locali'!B$9:B$1008,B443,'Sezione IMU e trib. locali'!N$9:N$1008))+(SUMIF('Sezione INAIL'!B$9:B$508,B443,'Sezione INAIL'!L$9:L$508)-SUMIF('Sezione INAIL'!B$9:B$508,B443,'Sezione INAIL'!M$9:M$508))+(SUMIF('Sezione Altri Enti Prev.li'!B$9:B$508,B443,'Sezione Altri Enti Prev.li'!P$9:P$508)-SUMIF('Sezione Altri Enti Prev.li'!B$9:B$508,B443,'Sezione Altri Enti Prev.li'!Q$9:Q$508)),0)</f>
        <v>0</v>
      </c>
      <c r="W443" s="81"/>
      <c r="X443" s="292"/>
      <c r="Y443" s="314"/>
      <c r="Z443" s="315"/>
      <c r="AA443" s="316"/>
      <c r="AB443" s="317"/>
      <c r="AC443" s="7"/>
      <c r="AD443" s="348"/>
      <c r="AE443" s="7"/>
      <c r="AF443" s="17">
        <f ca="1">IF(B443="",0,IF(B443=B442,COUNTIF(B$9:B442,B443)+1,1))</f>
        <v>433</v>
      </c>
      <c r="AG443" s="17">
        <f t="shared" ca="1" si="28"/>
        <v>0</v>
      </c>
      <c r="AH443" s="364" t="str">
        <f t="shared" si="27"/>
        <v/>
      </c>
    </row>
    <row r="444" spans="1:34" ht="16.5" customHeight="1">
      <c r="A444" s="334" t="s">
        <v>720</v>
      </c>
      <c r="B444" s="65" t="str">
        <f t="shared" ca="1" si="26"/>
        <v>-1900</v>
      </c>
      <c r="C444" s="65" t="str">
        <f t="shared" ca="1" si="29"/>
        <v>-1900-434</v>
      </c>
      <c r="D444" s="340"/>
      <c r="E444" s="283"/>
      <c r="F444" s="7"/>
      <c r="G444" s="309"/>
      <c r="H444" s="310"/>
      <c r="I444" s="7"/>
      <c r="J444" s="297"/>
      <c r="K444" s="285"/>
      <c r="L444" s="301"/>
      <c r="M444" s="290"/>
      <c r="N444" s="291"/>
      <c r="O444" s="7"/>
      <c r="P444" s="307"/>
      <c r="Q444" s="308" t="str">
        <f ca="1">IF(M$1021=1,"",IF(P444="","",VLOOKUP(P444,Tabelle!$B$5:$F$7,5,FALSE)))</f>
        <v/>
      </c>
      <c r="R444" s="311" t="str">
        <f ca="1">IF(M$1021=1,"",IF(P444="","",VLOOKUP(P444,Tabelle!$B$5:$G$7,6,FALSE)))</f>
        <v/>
      </c>
      <c r="S444" s="7"/>
      <c r="T444" s="312"/>
      <c r="U444" s="7"/>
      <c r="V444" s="313">
        <f ca="1">IF(AND(D444&lt;&gt;"",B444&lt;&gt;B443),(SUMIF(B$9:B$1008,B444,M$9:M$1008)-SUMIF(B$9:B$1008,B444,N$9:N$1008))+(SUMIF('Sezione INPS'!B$9:B$1008,B444,'Sezione INPS'!N$9:N$1008)-SUMIF('Sezione INPS'!B$9:B$1008,B444,'Sezione INPS'!O$9:O$1008))+(SUMIF('Sezione REGIONI'!B$9:B$1008,B444,'Sezione REGIONI'!K$9:K$1008)-SUMIF('Sezione REGIONI'!B$9:B$1008,B444,'Sezione REGIONI'!L$9:L$1008))+(SUMIF('Sezione IMU e trib. locali'!B$9:B$1008,B444,'Sezione IMU e trib. locali'!M$9:M$1008)-SUMIF('Sezione IMU e trib. locali'!B$9:B$1008,B444,'Sezione IMU e trib. locali'!N$9:N$1008))+(SUMIF('Sezione INAIL'!B$9:B$508,B444,'Sezione INAIL'!L$9:L$508)-SUMIF('Sezione INAIL'!B$9:B$508,B444,'Sezione INAIL'!M$9:M$508))+(SUMIF('Sezione Altri Enti Prev.li'!B$9:B$508,B444,'Sezione Altri Enti Prev.li'!P$9:P$508)-SUMIF('Sezione Altri Enti Prev.li'!B$9:B$508,B444,'Sezione Altri Enti Prev.li'!Q$9:Q$508)),0)</f>
        <v>0</v>
      </c>
      <c r="W444" s="81"/>
      <c r="X444" s="292"/>
      <c r="Y444" s="314"/>
      <c r="Z444" s="315"/>
      <c r="AA444" s="316"/>
      <c r="AB444" s="317"/>
      <c r="AC444" s="7"/>
      <c r="AD444" s="348"/>
      <c r="AE444" s="7"/>
      <c r="AF444" s="17">
        <f ca="1">IF(B444="",0,IF(B444=B443,COUNTIF(B$9:B443,B444)+1,1))</f>
        <v>434</v>
      </c>
      <c r="AG444" s="17">
        <f t="shared" ca="1" si="28"/>
        <v>0</v>
      </c>
      <c r="AH444" s="364" t="str">
        <f t="shared" si="27"/>
        <v/>
      </c>
    </row>
    <row r="445" spans="1:34" ht="16.5" customHeight="1">
      <c r="A445" s="334" t="s">
        <v>721</v>
      </c>
      <c r="B445" s="65" t="str">
        <f t="shared" ca="1" si="26"/>
        <v>-1900</v>
      </c>
      <c r="C445" s="65" t="str">
        <f t="shared" ca="1" si="29"/>
        <v>-1900-435</v>
      </c>
      <c r="D445" s="340"/>
      <c r="E445" s="283"/>
      <c r="F445" s="7"/>
      <c r="G445" s="309"/>
      <c r="H445" s="310"/>
      <c r="I445" s="7"/>
      <c r="J445" s="297"/>
      <c r="K445" s="285"/>
      <c r="L445" s="301"/>
      <c r="M445" s="290"/>
      <c r="N445" s="291"/>
      <c r="O445" s="7"/>
      <c r="P445" s="307"/>
      <c r="Q445" s="308" t="str">
        <f ca="1">IF(M$1021=1,"",IF(P445="","",VLOOKUP(P445,Tabelle!$B$5:$F$7,5,FALSE)))</f>
        <v/>
      </c>
      <c r="R445" s="311" t="str">
        <f ca="1">IF(M$1021=1,"",IF(P445="","",VLOOKUP(P445,Tabelle!$B$5:$G$7,6,FALSE)))</f>
        <v/>
      </c>
      <c r="S445" s="7"/>
      <c r="T445" s="312"/>
      <c r="U445" s="7"/>
      <c r="V445" s="313">
        <f ca="1">IF(AND(D445&lt;&gt;"",B445&lt;&gt;B444),(SUMIF(B$9:B$1008,B445,M$9:M$1008)-SUMIF(B$9:B$1008,B445,N$9:N$1008))+(SUMIF('Sezione INPS'!B$9:B$1008,B445,'Sezione INPS'!N$9:N$1008)-SUMIF('Sezione INPS'!B$9:B$1008,B445,'Sezione INPS'!O$9:O$1008))+(SUMIF('Sezione REGIONI'!B$9:B$1008,B445,'Sezione REGIONI'!K$9:K$1008)-SUMIF('Sezione REGIONI'!B$9:B$1008,B445,'Sezione REGIONI'!L$9:L$1008))+(SUMIF('Sezione IMU e trib. locali'!B$9:B$1008,B445,'Sezione IMU e trib. locali'!M$9:M$1008)-SUMIF('Sezione IMU e trib. locali'!B$9:B$1008,B445,'Sezione IMU e trib. locali'!N$9:N$1008))+(SUMIF('Sezione INAIL'!B$9:B$508,B445,'Sezione INAIL'!L$9:L$508)-SUMIF('Sezione INAIL'!B$9:B$508,B445,'Sezione INAIL'!M$9:M$508))+(SUMIF('Sezione Altri Enti Prev.li'!B$9:B$508,B445,'Sezione Altri Enti Prev.li'!P$9:P$508)-SUMIF('Sezione Altri Enti Prev.li'!B$9:B$508,B445,'Sezione Altri Enti Prev.li'!Q$9:Q$508)),0)</f>
        <v>0</v>
      </c>
      <c r="W445" s="81"/>
      <c r="X445" s="292"/>
      <c r="Y445" s="314"/>
      <c r="Z445" s="315"/>
      <c r="AA445" s="316"/>
      <c r="AB445" s="317"/>
      <c r="AC445" s="7"/>
      <c r="AD445" s="348"/>
      <c r="AE445" s="7"/>
      <c r="AF445" s="17">
        <f ca="1">IF(B445="",0,IF(B445=B444,COUNTIF(B$9:B444,B445)+1,1))</f>
        <v>435</v>
      </c>
      <c r="AG445" s="17">
        <f t="shared" ca="1" si="28"/>
        <v>0</v>
      </c>
      <c r="AH445" s="364" t="str">
        <f t="shared" si="27"/>
        <v/>
      </c>
    </row>
    <row r="446" spans="1:34" ht="16.5" customHeight="1">
      <c r="A446" s="334" t="s">
        <v>722</v>
      </c>
      <c r="B446" s="65" t="str">
        <f t="shared" ca="1" si="26"/>
        <v>-1900</v>
      </c>
      <c r="C446" s="65" t="str">
        <f t="shared" ca="1" si="29"/>
        <v>-1900-436</v>
      </c>
      <c r="D446" s="340"/>
      <c r="E446" s="283"/>
      <c r="F446" s="7"/>
      <c r="G446" s="309"/>
      <c r="H446" s="310"/>
      <c r="I446" s="7"/>
      <c r="J446" s="297"/>
      <c r="K446" s="285"/>
      <c r="L446" s="301"/>
      <c r="M446" s="290"/>
      <c r="N446" s="291"/>
      <c r="O446" s="7"/>
      <c r="P446" s="307"/>
      <c r="Q446" s="308" t="str">
        <f ca="1">IF(M$1021=1,"",IF(P446="","",VLOOKUP(P446,Tabelle!$B$5:$F$7,5,FALSE)))</f>
        <v/>
      </c>
      <c r="R446" s="311" t="str">
        <f ca="1">IF(M$1021=1,"",IF(P446="","",VLOOKUP(P446,Tabelle!$B$5:$G$7,6,FALSE)))</f>
        <v/>
      </c>
      <c r="S446" s="7"/>
      <c r="T446" s="312"/>
      <c r="U446" s="7"/>
      <c r="V446" s="313">
        <f ca="1">IF(AND(D446&lt;&gt;"",B446&lt;&gt;B445),(SUMIF(B$9:B$1008,B446,M$9:M$1008)-SUMIF(B$9:B$1008,B446,N$9:N$1008))+(SUMIF('Sezione INPS'!B$9:B$1008,B446,'Sezione INPS'!N$9:N$1008)-SUMIF('Sezione INPS'!B$9:B$1008,B446,'Sezione INPS'!O$9:O$1008))+(SUMIF('Sezione REGIONI'!B$9:B$1008,B446,'Sezione REGIONI'!K$9:K$1008)-SUMIF('Sezione REGIONI'!B$9:B$1008,B446,'Sezione REGIONI'!L$9:L$1008))+(SUMIF('Sezione IMU e trib. locali'!B$9:B$1008,B446,'Sezione IMU e trib. locali'!M$9:M$1008)-SUMIF('Sezione IMU e trib. locali'!B$9:B$1008,B446,'Sezione IMU e trib. locali'!N$9:N$1008))+(SUMIF('Sezione INAIL'!B$9:B$508,B446,'Sezione INAIL'!L$9:L$508)-SUMIF('Sezione INAIL'!B$9:B$508,B446,'Sezione INAIL'!M$9:M$508))+(SUMIF('Sezione Altri Enti Prev.li'!B$9:B$508,B446,'Sezione Altri Enti Prev.li'!P$9:P$508)-SUMIF('Sezione Altri Enti Prev.li'!B$9:B$508,B446,'Sezione Altri Enti Prev.li'!Q$9:Q$508)),0)</f>
        <v>0</v>
      </c>
      <c r="W446" s="81"/>
      <c r="X446" s="292"/>
      <c r="Y446" s="314"/>
      <c r="Z446" s="315"/>
      <c r="AA446" s="316"/>
      <c r="AB446" s="317"/>
      <c r="AC446" s="7"/>
      <c r="AD446" s="348"/>
      <c r="AE446" s="7"/>
      <c r="AF446" s="17">
        <f ca="1">IF(B446="",0,IF(B446=B445,COUNTIF(B$9:B445,B446)+1,1))</f>
        <v>436</v>
      </c>
      <c r="AG446" s="17">
        <f t="shared" ca="1" si="28"/>
        <v>0</v>
      </c>
      <c r="AH446" s="364" t="str">
        <f t="shared" si="27"/>
        <v/>
      </c>
    </row>
    <row r="447" spans="1:34" ht="16.5" customHeight="1">
      <c r="A447" s="334" t="s">
        <v>723</v>
      </c>
      <c r="B447" s="65" t="str">
        <f t="shared" ca="1" si="26"/>
        <v>-1900</v>
      </c>
      <c r="C447" s="65" t="str">
        <f t="shared" ca="1" si="29"/>
        <v>-1900-437</v>
      </c>
      <c r="D447" s="340"/>
      <c r="E447" s="283"/>
      <c r="F447" s="7"/>
      <c r="G447" s="309"/>
      <c r="H447" s="310"/>
      <c r="I447" s="7"/>
      <c r="J447" s="297"/>
      <c r="K447" s="285"/>
      <c r="L447" s="301"/>
      <c r="M447" s="290"/>
      <c r="N447" s="291"/>
      <c r="O447" s="7"/>
      <c r="P447" s="307"/>
      <c r="Q447" s="308" t="str">
        <f ca="1">IF(M$1021=1,"",IF(P447="","",VLOOKUP(P447,Tabelle!$B$5:$F$7,5,FALSE)))</f>
        <v/>
      </c>
      <c r="R447" s="311" t="str">
        <f ca="1">IF(M$1021=1,"",IF(P447="","",VLOOKUP(P447,Tabelle!$B$5:$G$7,6,FALSE)))</f>
        <v/>
      </c>
      <c r="S447" s="7"/>
      <c r="T447" s="312"/>
      <c r="U447" s="7"/>
      <c r="V447" s="313">
        <f ca="1">IF(AND(D447&lt;&gt;"",B447&lt;&gt;B446),(SUMIF(B$9:B$1008,B447,M$9:M$1008)-SUMIF(B$9:B$1008,B447,N$9:N$1008))+(SUMIF('Sezione INPS'!B$9:B$1008,B447,'Sezione INPS'!N$9:N$1008)-SUMIF('Sezione INPS'!B$9:B$1008,B447,'Sezione INPS'!O$9:O$1008))+(SUMIF('Sezione REGIONI'!B$9:B$1008,B447,'Sezione REGIONI'!K$9:K$1008)-SUMIF('Sezione REGIONI'!B$9:B$1008,B447,'Sezione REGIONI'!L$9:L$1008))+(SUMIF('Sezione IMU e trib. locali'!B$9:B$1008,B447,'Sezione IMU e trib. locali'!M$9:M$1008)-SUMIF('Sezione IMU e trib. locali'!B$9:B$1008,B447,'Sezione IMU e trib. locali'!N$9:N$1008))+(SUMIF('Sezione INAIL'!B$9:B$508,B447,'Sezione INAIL'!L$9:L$508)-SUMIF('Sezione INAIL'!B$9:B$508,B447,'Sezione INAIL'!M$9:M$508))+(SUMIF('Sezione Altri Enti Prev.li'!B$9:B$508,B447,'Sezione Altri Enti Prev.li'!P$9:P$508)-SUMIF('Sezione Altri Enti Prev.li'!B$9:B$508,B447,'Sezione Altri Enti Prev.li'!Q$9:Q$508)),0)</f>
        <v>0</v>
      </c>
      <c r="W447" s="81"/>
      <c r="X447" s="292"/>
      <c r="Y447" s="314"/>
      <c r="Z447" s="315"/>
      <c r="AA447" s="316"/>
      <c r="AB447" s="317"/>
      <c r="AC447" s="7"/>
      <c r="AD447" s="348"/>
      <c r="AE447" s="7"/>
      <c r="AF447" s="17">
        <f ca="1">IF(B447="",0,IF(B447=B446,COUNTIF(B$9:B446,B447)+1,1))</f>
        <v>437</v>
      </c>
      <c r="AG447" s="17">
        <f t="shared" ca="1" si="28"/>
        <v>0</v>
      </c>
      <c r="AH447" s="364" t="str">
        <f t="shared" si="27"/>
        <v/>
      </c>
    </row>
    <row r="448" spans="1:34" ht="16.5" customHeight="1">
      <c r="A448" s="334" t="s">
        <v>724</v>
      </c>
      <c r="B448" s="65" t="str">
        <f t="shared" ca="1" si="26"/>
        <v>-1900</v>
      </c>
      <c r="C448" s="65" t="str">
        <f t="shared" ca="1" si="29"/>
        <v>-1900-438</v>
      </c>
      <c r="D448" s="340"/>
      <c r="E448" s="283"/>
      <c r="F448" s="7"/>
      <c r="G448" s="309"/>
      <c r="H448" s="310"/>
      <c r="I448" s="7"/>
      <c r="J448" s="297"/>
      <c r="K448" s="285"/>
      <c r="L448" s="301"/>
      <c r="M448" s="290"/>
      <c r="N448" s="291"/>
      <c r="O448" s="7"/>
      <c r="P448" s="307"/>
      <c r="Q448" s="308" t="str">
        <f ca="1">IF(M$1021=1,"",IF(P448="","",VLOOKUP(P448,Tabelle!$B$5:$F$7,5,FALSE)))</f>
        <v/>
      </c>
      <c r="R448" s="311" t="str">
        <f ca="1">IF(M$1021=1,"",IF(P448="","",VLOOKUP(P448,Tabelle!$B$5:$G$7,6,FALSE)))</f>
        <v/>
      </c>
      <c r="S448" s="7"/>
      <c r="T448" s="312"/>
      <c r="U448" s="7"/>
      <c r="V448" s="313">
        <f ca="1">IF(AND(D448&lt;&gt;"",B448&lt;&gt;B447),(SUMIF(B$9:B$1008,B448,M$9:M$1008)-SUMIF(B$9:B$1008,B448,N$9:N$1008))+(SUMIF('Sezione INPS'!B$9:B$1008,B448,'Sezione INPS'!N$9:N$1008)-SUMIF('Sezione INPS'!B$9:B$1008,B448,'Sezione INPS'!O$9:O$1008))+(SUMIF('Sezione REGIONI'!B$9:B$1008,B448,'Sezione REGIONI'!K$9:K$1008)-SUMIF('Sezione REGIONI'!B$9:B$1008,B448,'Sezione REGIONI'!L$9:L$1008))+(SUMIF('Sezione IMU e trib. locali'!B$9:B$1008,B448,'Sezione IMU e trib. locali'!M$9:M$1008)-SUMIF('Sezione IMU e trib. locali'!B$9:B$1008,B448,'Sezione IMU e trib. locali'!N$9:N$1008))+(SUMIF('Sezione INAIL'!B$9:B$508,B448,'Sezione INAIL'!L$9:L$508)-SUMIF('Sezione INAIL'!B$9:B$508,B448,'Sezione INAIL'!M$9:M$508))+(SUMIF('Sezione Altri Enti Prev.li'!B$9:B$508,B448,'Sezione Altri Enti Prev.li'!P$9:P$508)-SUMIF('Sezione Altri Enti Prev.li'!B$9:B$508,B448,'Sezione Altri Enti Prev.li'!Q$9:Q$508)),0)</f>
        <v>0</v>
      </c>
      <c r="W448" s="81"/>
      <c r="X448" s="292"/>
      <c r="Y448" s="314"/>
      <c r="Z448" s="315"/>
      <c r="AA448" s="316"/>
      <c r="AB448" s="317"/>
      <c r="AC448" s="7"/>
      <c r="AD448" s="348"/>
      <c r="AE448" s="7"/>
      <c r="AF448" s="17">
        <f ca="1">IF(B448="",0,IF(B448=B447,COUNTIF(B$9:B447,B448)+1,1))</f>
        <v>438</v>
      </c>
      <c r="AG448" s="17">
        <f t="shared" ca="1" si="28"/>
        <v>0</v>
      </c>
      <c r="AH448" s="364" t="str">
        <f t="shared" si="27"/>
        <v/>
      </c>
    </row>
    <row r="449" spans="1:34" ht="16.5" customHeight="1">
      <c r="A449" s="334" t="s">
        <v>725</v>
      </c>
      <c r="B449" s="65" t="str">
        <f t="shared" ca="1" si="26"/>
        <v>-1900</v>
      </c>
      <c r="C449" s="65" t="str">
        <f t="shared" ca="1" si="29"/>
        <v>-1900-439</v>
      </c>
      <c r="D449" s="340"/>
      <c r="E449" s="283"/>
      <c r="F449" s="7"/>
      <c r="G449" s="309"/>
      <c r="H449" s="310"/>
      <c r="I449" s="7"/>
      <c r="J449" s="297"/>
      <c r="K449" s="285"/>
      <c r="L449" s="301"/>
      <c r="M449" s="290"/>
      <c r="N449" s="291"/>
      <c r="O449" s="7"/>
      <c r="P449" s="307"/>
      <c r="Q449" s="308" t="str">
        <f ca="1">IF(M$1021=1,"",IF(P449="","",VLOOKUP(P449,Tabelle!$B$5:$F$7,5,FALSE)))</f>
        <v/>
      </c>
      <c r="R449" s="311" t="str">
        <f ca="1">IF(M$1021=1,"",IF(P449="","",VLOOKUP(P449,Tabelle!$B$5:$G$7,6,FALSE)))</f>
        <v/>
      </c>
      <c r="S449" s="7"/>
      <c r="T449" s="312"/>
      <c r="U449" s="7"/>
      <c r="V449" s="313">
        <f ca="1">IF(AND(D449&lt;&gt;"",B449&lt;&gt;B448),(SUMIF(B$9:B$1008,B449,M$9:M$1008)-SUMIF(B$9:B$1008,B449,N$9:N$1008))+(SUMIF('Sezione INPS'!B$9:B$1008,B449,'Sezione INPS'!N$9:N$1008)-SUMIF('Sezione INPS'!B$9:B$1008,B449,'Sezione INPS'!O$9:O$1008))+(SUMIF('Sezione REGIONI'!B$9:B$1008,B449,'Sezione REGIONI'!K$9:K$1008)-SUMIF('Sezione REGIONI'!B$9:B$1008,B449,'Sezione REGIONI'!L$9:L$1008))+(SUMIF('Sezione IMU e trib. locali'!B$9:B$1008,B449,'Sezione IMU e trib. locali'!M$9:M$1008)-SUMIF('Sezione IMU e trib. locali'!B$9:B$1008,B449,'Sezione IMU e trib. locali'!N$9:N$1008))+(SUMIF('Sezione INAIL'!B$9:B$508,B449,'Sezione INAIL'!L$9:L$508)-SUMIF('Sezione INAIL'!B$9:B$508,B449,'Sezione INAIL'!M$9:M$508))+(SUMIF('Sezione Altri Enti Prev.li'!B$9:B$508,B449,'Sezione Altri Enti Prev.li'!P$9:P$508)-SUMIF('Sezione Altri Enti Prev.li'!B$9:B$508,B449,'Sezione Altri Enti Prev.li'!Q$9:Q$508)),0)</f>
        <v>0</v>
      </c>
      <c r="W449" s="81"/>
      <c r="X449" s="292"/>
      <c r="Y449" s="314"/>
      <c r="Z449" s="315"/>
      <c r="AA449" s="316"/>
      <c r="AB449" s="317"/>
      <c r="AC449" s="7"/>
      <c r="AD449" s="348"/>
      <c r="AE449" s="7"/>
      <c r="AF449" s="17">
        <f ca="1">IF(B449="",0,IF(B449=B448,COUNTIF(B$9:B448,B449)+1,1))</f>
        <v>439</v>
      </c>
      <c r="AG449" s="17">
        <f t="shared" ca="1" si="28"/>
        <v>0</v>
      </c>
      <c r="AH449" s="364" t="str">
        <f t="shared" si="27"/>
        <v/>
      </c>
    </row>
    <row r="450" spans="1:34" ht="16.5" customHeight="1">
      <c r="A450" s="334" t="s">
        <v>726</v>
      </c>
      <c r="B450" s="65" t="str">
        <f t="shared" ca="1" si="26"/>
        <v>-1900</v>
      </c>
      <c r="C450" s="65" t="str">
        <f t="shared" ca="1" si="29"/>
        <v>-1900-440</v>
      </c>
      <c r="D450" s="340"/>
      <c r="E450" s="283"/>
      <c r="F450" s="7"/>
      <c r="G450" s="309"/>
      <c r="H450" s="310"/>
      <c r="I450" s="7"/>
      <c r="J450" s="297"/>
      <c r="K450" s="285"/>
      <c r="L450" s="301"/>
      <c r="M450" s="290"/>
      <c r="N450" s="291"/>
      <c r="O450" s="7"/>
      <c r="P450" s="307"/>
      <c r="Q450" s="308" t="str">
        <f ca="1">IF(M$1021=1,"",IF(P450="","",VLOOKUP(P450,Tabelle!$B$5:$F$7,5,FALSE)))</f>
        <v/>
      </c>
      <c r="R450" s="311" t="str">
        <f ca="1">IF(M$1021=1,"",IF(P450="","",VLOOKUP(P450,Tabelle!$B$5:$G$7,6,FALSE)))</f>
        <v/>
      </c>
      <c r="S450" s="7"/>
      <c r="T450" s="312"/>
      <c r="U450" s="7"/>
      <c r="V450" s="313">
        <f ca="1">IF(AND(D450&lt;&gt;"",B450&lt;&gt;B449),(SUMIF(B$9:B$1008,B450,M$9:M$1008)-SUMIF(B$9:B$1008,B450,N$9:N$1008))+(SUMIF('Sezione INPS'!B$9:B$1008,B450,'Sezione INPS'!N$9:N$1008)-SUMIF('Sezione INPS'!B$9:B$1008,B450,'Sezione INPS'!O$9:O$1008))+(SUMIF('Sezione REGIONI'!B$9:B$1008,B450,'Sezione REGIONI'!K$9:K$1008)-SUMIF('Sezione REGIONI'!B$9:B$1008,B450,'Sezione REGIONI'!L$9:L$1008))+(SUMIF('Sezione IMU e trib. locali'!B$9:B$1008,B450,'Sezione IMU e trib. locali'!M$9:M$1008)-SUMIF('Sezione IMU e trib. locali'!B$9:B$1008,B450,'Sezione IMU e trib. locali'!N$9:N$1008))+(SUMIF('Sezione INAIL'!B$9:B$508,B450,'Sezione INAIL'!L$9:L$508)-SUMIF('Sezione INAIL'!B$9:B$508,B450,'Sezione INAIL'!M$9:M$508))+(SUMIF('Sezione Altri Enti Prev.li'!B$9:B$508,B450,'Sezione Altri Enti Prev.li'!P$9:P$508)-SUMIF('Sezione Altri Enti Prev.li'!B$9:B$508,B450,'Sezione Altri Enti Prev.li'!Q$9:Q$508)),0)</f>
        <v>0</v>
      </c>
      <c r="W450" s="81"/>
      <c r="X450" s="292"/>
      <c r="Y450" s="314"/>
      <c r="Z450" s="315"/>
      <c r="AA450" s="316"/>
      <c r="AB450" s="317"/>
      <c r="AC450" s="7"/>
      <c r="AD450" s="348"/>
      <c r="AE450" s="7"/>
      <c r="AF450" s="17">
        <f ca="1">IF(B450="",0,IF(B450=B449,COUNTIF(B$9:B449,B450)+1,1))</f>
        <v>440</v>
      </c>
      <c r="AG450" s="17">
        <f t="shared" ca="1" si="28"/>
        <v>0</v>
      </c>
      <c r="AH450" s="364" t="str">
        <f t="shared" si="27"/>
        <v/>
      </c>
    </row>
    <row r="451" spans="1:34" ht="16.5" customHeight="1">
      <c r="A451" s="334" t="s">
        <v>727</v>
      </c>
      <c r="B451" s="65" t="str">
        <f t="shared" ca="1" si="26"/>
        <v>-1900</v>
      </c>
      <c r="C451" s="65" t="str">
        <f t="shared" ca="1" si="29"/>
        <v>-1900-441</v>
      </c>
      <c r="D451" s="340"/>
      <c r="E451" s="283"/>
      <c r="F451" s="7"/>
      <c r="G451" s="309"/>
      <c r="H451" s="310"/>
      <c r="I451" s="7"/>
      <c r="J451" s="297"/>
      <c r="K451" s="285"/>
      <c r="L451" s="301"/>
      <c r="M451" s="290"/>
      <c r="N451" s="291"/>
      <c r="O451" s="7"/>
      <c r="P451" s="307"/>
      <c r="Q451" s="308" t="str">
        <f ca="1">IF(M$1021=1,"",IF(P451="","",VLOOKUP(P451,Tabelle!$B$5:$F$7,5,FALSE)))</f>
        <v/>
      </c>
      <c r="R451" s="311" t="str">
        <f ca="1">IF(M$1021=1,"",IF(P451="","",VLOOKUP(P451,Tabelle!$B$5:$G$7,6,FALSE)))</f>
        <v/>
      </c>
      <c r="S451" s="7"/>
      <c r="T451" s="312"/>
      <c r="U451" s="7"/>
      <c r="V451" s="313">
        <f ca="1">IF(AND(D451&lt;&gt;"",B451&lt;&gt;B450),(SUMIF(B$9:B$1008,B451,M$9:M$1008)-SUMIF(B$9:B$1008,B451,N$9:N$1008))+(SUMIF('Sezione INPS'!B$9:B$1008,B451,'Sezione INPS'!N$9:N$1008)-SUMIF('Sezione INPS'!B$9:B$1008,B451,'Sezione INPS'!O$9:O$1008))+(SUMIF('Sezione REGIONI'!B$9:B$1008,B451,'Sezione REGIONI'!K$9:K$1008)-SUMIF('Sezione REGIONI'!B$9:B$1008,B451,'Sezione REGIONI'!L$9:L$1008))+(SUMIF('Sezione IMU e trib. locali'!B$9:B$1008,B451,'Sezione IMU e trib. locali'!M$9:M$1008)-SUMIF('Sezione IMU e trib. locali'!B$9:B$1008,B451,'Sezione IMU e trib. locali'!N$9:N$1008))+(SUMIF('Sezione INAIL'!B$9:B$508,B451,'Sezione INAIL'!L$9:L$508)-SUMIF('Sezione INAIL'!B$9:B$508,B451,'Sezione INAIL'!M$9:M$508))+(SUMIF('Sezione Altri Enti Prev.li'!B$9:B$508,B451,'Sezione Altri Enti Prev.li'!P$9:P$508)-SUMIF('Sezione Altri Enti Prev.li'!B$9:B$508,B451,'Sezione Altri Enti Prev.li'!Q$9:Q$508)),0)</f>
        <v>0</v>
      </c>
      <c r="W451" s="81"/>
      <c r="X451" s="292"/>
      <c r="Y451" s="314"/>
      <c r="Z451" s="315"/>
      <c r="AA451" s="316"/>
      <c r="AB451" s="317"/>
      <c r="AC451" s="7"/>
      <c r="AD451" s="348"/>
      <c r="AE451" s="7"/>
      <c r="AF451" s="17">
        <f ca="1">IF(B451="",0,IF(B451=B450,COUNTIF(B$9:B450,B451)+1,1))</f>
        <v>441</v>
      </c>
      <c r="AG451" s="17">
        <f t="shared" ca="1" si="28"/>
        <v>0</v>
      </c>
      <c r="AH451" s="364" t="str">
        <f t="shared" si="27"/>
        <v/>
      </c>
    </row>
    <row r="452" spans="1:34" ht="16.5" customHeight="1">
      <c r="A452" s="334" t="s">
        <v>728</v>
      </c>
      <c r="B452" s="65" t="str">
        <f t="shared" ca="1" si="26"/>
        <v>-1900</v>
      </c>
      <c r="C452" s="65" t="str">
        <f t="shared" ca="1" si="29"/>
        <v>-1900-442</v>
      </c>
      <c r="D452" s="340"/>
      <c r="E452" s="283"/>
      <c r="F452" s="7"/>
      <c r="G452" s="309"/>
      <c r="H452" s="310"/>
      <c r="I452" s="7"/>
      <c r="J452" s="297"/>
      <c r="K452" s="285"/>
      <c r="L452" s="301"/>
      <c r="M452" s="290"/>
      <c r="N452" s="291"/>
      <c r="O452" s="7"/>
      <c r="P452" s="307"/>
      <c r="Q452" s="308" t="str">
        <f ca="1">IF(M$1021=1,"",IF(P452="","",VLOOKUP(P452,Tabelle!$B$5:$F$7,5,FALSE)))</f>
        <v/>
      </c>
      <c r="R452" s="311" t="str">
        <f ca="1">IF(M$1021=1,"",IF(P452="","",VLOOKUP(P452,Tabelle!$B$5:$G$7,6,FALSE)))</f>
        <v/>
      </c>
      <c r="S452" s="7"/>
      <c r="T452" s="312"/>
      <c r="U452" s="7"/>
      <c r="V452" s="313">
        <f ca="1">IF(AND(D452&lt;&gt;"",B452&lt;&gt;B451),(SUMIF(B$9:B$1008,B452,M$9:M$1008)-SUMIF(B$9:B$1008,B452,N$9:N$1008))+(SUMIF('Sezione INPS'!B$9:B$1008,B452,'Sezione INPS'!N$9:N$1008)-SUMIF('Sezione INPS'!B$9:B$1008,B452,'Sezione INPS'!O$9:O$1008))+(SUMIF('Sezione REGIONI'!B$9:B$1008,B452,'Sezione REGIONI'!K$9:K$1008)-SUMIF('Sezione REGIONI'!B$9:B$1008,B452,'Sezione REGIONI'!L$9:L$1008))+(SUMIF('Sezione IMU e trib. locali'!B$9:B$1008,B452,'Sezione IMU e trib. locali'!M$9:M$1008)-SUMIF('Sezione IMU e trib. locali'!B$9:B$1008,B452,'Sezione IMU e trib. locali'!N$9:N$1008))+(SUMIF('Sezione INAIL'!B$9:B$508,B452,'Sezione INAIL'!L$9:L$508)-SUMIF('Sezione INAIL'!B$9:B$508,B452,'Sezione INAIL'!M$9:M$508))+(SUMIF('Sezione Altri Enti Prev.li'!B$9:B$508,B452,'Sezione Altri Enti Prev.li'!P$9:P$508)-SUMIF('Sezione Altri Enti Prev.li'!B$9:B$508,B452,'Sezione Altri Enti Prev.li'!Q$9:Q$508)),0)</f>
        <v>0</v>
      </c>
      <c r="W452" s="81"/>
      <c r="X452" s="292"/>
      <c r="Y452" s="314"/>
      <c r="Z452" s="315"/>
      <c r="AA452" s="316"/>
      <c r="AB452" s="317"/>
      <c r="AC452" s="7"/>
      <c r="AD452" s="348"/>
      <c r="AE452" s="7"/>
      <c r="AF452" s="17">
        <f ca="1">IF(B452="",0,IF(B452=B451,COUNTIF(B$9:B451,B452)+1,1))</f>
        <v>442</v>
      </c>
      <c r="AG452" s="17">
        <f t="shared" ca="1" si="28"/>
        <v>0</v>
      </c>
      <c r="AH452" s="364" t="str">
        <f t="shared" si="27"/>
        <v/>
      </c>
    </row>
    <row r="453" spans="1:34" ht="16.5" customHeight="1">
      <c r="A453" s="334" t="s">
        <v>729</v>
      </c>
      <c r="B453" s="65" t="str">
        <f t="shared" ca="1" si="26"/>
        <v>-1900</v>
      </c>
      <c r="C453" s="65" t="str">
        <f t="shared" ca="1" si="29"/>
        <v>-1900-443</v>
      </c>
      <c r="D453" s="340"/>
      <c r="E453" s="283"/>
      <c r="F453" s="7"/>
      <c r="G453" s="309"/>
      <c r="H453" s="310"/>
      <c r="I453" s="7"/>
      <c r="J453" s="297"/>
      <c r="K453" s="285"/>
      <c r="L453" s="301"/>
      <c r="M453" s="290"/>
      <c r="N453" s="291"/>
      <c r="O453" s="7"/>
      <c r="P453" s="307"/>
      <c r="Q453" s="308" t="str">
        <f ca="1">IF(M$1021=1,"",IF(P453="","",VLOOKUP(P453,Tabelle!$B$5:$F$7,5,FALSE)))</f>
        <v/>
      </c>
      <c r="R453" s="311" t="str">
        <f ca="1">IF(M$1021=1,"",IF(P453="","",VLOOKUP(P453,Tabelle!$B$5:$G$7,6,FALSE)))</f>
        <v/>
      </c>
      <c r="S453" s="7"/>
      <c r="T453" s="312"/>
      <c r="U453" s="7"/>
      <c r="V453" s="313">
        <f ca="1">IF(AND(D453&lt;&gt;"",B453&lt;&gt;B452),(SUMIF(B$9:B$1008,B453,M$9:M$1008)-SUMIF(B$9:B$1008,B453,N$9:N$1008))+(SUMIF('Sezione INPS'!B$9:B$1008,B453,'Sezione INPS'!N$9:N$1008)-SUMIF('Sezione INPS'!B$9:B$1008,B453,'Sezione INPS'!O$9:O$1008))+(SUMIF('Sezione REGIONI'!B$9:B$1008,B453,'Sezione REGIONI'!K$9:K$1008)-SUMIF('Sezione REGIONI'!B$9:B$1008,B453,'Sezione REGIONI'!L$9:L$1008))+(SUMIF('Sezione IMU e trib. locali'!B$9:B$1008,B453,'Sezione IMU e trib. locali'!M$9:M$1008)-SUMIF('Sezione IMU e trib. locali'!B$9:B$1008,B453,'Sezione IMU e trib. locali'!N$9:N$1008))+(SUMIF('Sezione INAIL'!B$9:B$508,B453,'Sezione INAIL'!L$9:L$508)-SUMIF('Sezione INAIL'!B$9:B$508,B453,'Sezione INAIL'!M$9:M$508))+(SUMIF('Sezione Altri Enti Prev.li'!B$9:B$508,B453,'Sezione Altri Enti Prev.li'!P$9:P$508)-SUMIF('Sezione Altri Enti Prev.li'!B$9:B$508,B453,'Sezione Altri Enti Prev.li'!Q$9:Q$508)),0)</f>
        <v>0</v>
      </c>
      <c r="W453" s="81"/>
      <c r="X453" s="292"/>
      <c r="Y453" s="314"/>
      <c r="Z453" s="315"/>
      <c r="AA453" s="316"/>
      <c r="AB453" s="317"/>
      <c r="AC453" s="7"/>
      <c r="AD453" s="348"/>
      <c r="AE453" s="7"/>
      <c r="AF453" s="17">
        <f ca="1">IF(B453="",0,IF(B453=B452,COUNTIF(B$9:B452,B453)+1,1))</f>
        <v>443</v>
      </c>
      <c r="AG453" s="17">
        <f t="shared" ca="1" si="28"/>
        <v>0</v>
      </c>
      <c r="AH453" s="364" t="str">
        <f t="shared" si="27"/>
        <v/>
      </c>
    </row>
    <row r="454" spans="1:34" ht="16.5" customHeight="1">
      <c r="A454" s="334" t="s">
        <v>730</v>
      </c>
      <c r="B454" s="65" t="str">
        <f t="shared" ca="1" si="26"/>
        <v>-1900</v>
      </c>
      <c r="C454" s="65" t="str">
        <f t="shared" ca="1" si="29"/>
        <v>-1900-444</v>
      </c>
      <c r="D454" s="340"/>
      <c r="E454" s="283"/>
      <c r="F454" s="7"/>
      <c r="G454" s="309"/>
      <c r="H454" s="310"/>
      <c r="I454" s="7"/>
      <c r="J454" s="297"/>
      <c r="K454" s="285"/>
      <c r="L454" s="301"/>
      <c r="M454" s="290"/>
      <c r="N454" s="291"/>
      <c r="O454" s="7"/>
      <c r="P454" s="307"/>
      <c r="Q454" s="308" t="str">
        <f ca="1">IF(M$1021=1,"",IF(P454="","",VLOOKUP(P454,Tabelle!$B$5:$F$7,5,FALSE)))</f>
        <v/>
      </c>
      <c r="R454" s="311" t="str">
        <f ca="1">IF(M$1021=1,"",IF(P454="","",VLOOKUP(P454,Tabelle!$B$5:$G$7,6,FALSE)))</f>
        <v/>
      </c>
      <c r="S454" s="7"/>
      <c r="T454" s="312"/>
      <c r="U454" s="7"/>
      <c r="V454" s="313">
        <f ca="1">IF(AND(D454&lt;&gt;"",B454&lt;&gt;B453),(SUMIF(B$9:B$1008,B454,M$9:M$1008)-SUMIF(B$9:B$1008,B454,N$9:N$1008))+(SUMIF('Sezione INPS'!B$9:B$1008,B454,'Sezione INPS'!N$9:N$1008)-SUMIF('Sezione INPS'!B$9:B$1008,B454,'Sezione INPS'!O$9:O$1008))+(SUMIF('Sezione REGIONI'!B$9:B$1008,B454,'Sezione REGIONI'!K$9:K$1008)-SUMIF('Sezione REGIONI'!B$9:B$1008,B454,'Sezione REGIONI'!L$9:L$1008))+(SUMIF('Sezione IMU e trib. locali'!B$9:B$1008,B454,'Sezione IMU e trib. locali'!M$9:M$1008)-SUMIF('Sezione IMU e trib. locali'!B$9:B$1008,B454,'Sezione IMU e trib. locali'!N$9:N$1008))+(SUMIF('Sezione INAIL'!B$9:B$508,B454,'Sezione INAIL'!L$9:L$508)-SUMIF('Sezione INAIL'!B$9:B$508,B454,'Sezione INAIL'!M$9:M$508))+(SUMIF('Sezione Altri Enti Prev.li'!B$9:B$508,B454,'Sezione Altri Enti Prev.li'!P$9:P$508)-SUMIF('Sezione Altri Enti Prev.li'!B$9:B$508,B454,'Sezione Altri Enti Prev.li'!Q$9:Q$508)),0)</f>
        <v>0</v>
      </c>
      <c r="W454" s="81"/>
      <c r="X454" s="292"/>
      <c r="Y454" s="314"/>
      <c r="Z454" s="315"/>
      <c r="AA454" s="316"/>
      <c r="AB454" s="317"/>
      <c r="AC454" s="7"/>
      <c r="AD454" s="348"/>
      <c r="AE454" s="7"/>
      <c r="AF454" s="17">
        <f ca="1">IF(B454="",0,IF(B454=B453,COUNTIF(B$9:B453,B454)+1,1))</f>
        <v>444</v>
      </c>
      <c r="AG454" s="17">
        <f t="shared" ca="1" si="28"/>
        <v>0</v>
      </c>
      <c r="AH454" s="364" t="str">
        <f t="shared" si="27"/>
        <v/>
      </c>
    </row>
    <row r="455" spans="1:34" ht="16.5" customHeight="1">
      <c r="A455" s="334" t="s">
        <v>731</v>
      </c>
      <c r="B455" s="65" t="str">
        <f t="shared" ca="1" si="26"/>
        <v>-1900</v>
      </c>
      <c r="C455" s="65" t="str">
        <f t="shared" ca="1" si="29"/>
        <v>-1900-445</v>
      </c>
      <c r="D455" s="340"/>
      <c r="E455" s="283"/>
      <c r="F455" s="7"/>
      <c r="G455" s="309"/>
      <c r="H455" s="310"/>
      <c r="I455" s="7"/>
      <c r="J455" s="297"/>
      <c r="K455" s="285"/>
      <c r="L455" s="301"/>
      <c r="M455" s="290"/>
      <c r="N455" s="291"/>
      <c r="O455" s="7"/>
      <c r="P455" s="307"/>
      <c r="Q455" s="308" t="str">
        <f ca="1">IF(M$1021=1,"",IF(P455="","",VLOOKUP(P455,Tabelle!$B$5:$F$7,5,FALSE)))</f>
        <v/>
      </c>
      <c r="R455" s="311" t="str">
        <f ca="1">IF(M$1021=1,"",IF(P455="","",VLOOKUP(P455,Tabelle!$B$5:$G$7,6,FALSE)))</f>
        <v/>
      </c>
      <c r="S455" s="7"/>
      <c r="T455" s="312"/>
      <c r="U455" s="7"/>
      <c r="V455" s="313">
        <f ca="1">IF(AND(D455&lt;&gt;"",B455&lt;&gt;B454),(SUMIF(B$9:B$1008,B455,M$9:M$1008)-SUMIF(B$9:B$1008,B455,N$9:N$1008))+(SUMIF('Sezione INPS'!B$9:B$1008,B455,'Sezione INPS'!N$9:N$1008)-SUMIF('Sezione INPS'!B$9:B$1008,B455,'Sezione INPS'!O$9:O$1008))+(SUMIF('Sezione REGIONI'!B$9:B$1008,B455,'Sezione REGIONI'!K$9:K$1008)-SUMIF('Sezione REGIONI'!B$9:B$1008,B455,'Sezione REGIONI'!L$9:L$1008))+(SUMIF('Sezione IMU e trib. locali'!B$9:B$1008,B455,'Sezione IMU e trib. locali'!M$9:M$1008)-SUMIF('Sezione IMU e trib. locali'!B$9:B$1008,B455,'Sezione IMU e trib. locali'!N$9:N$1008))+(SUMIF('Sezione INAIL'!B$9:B$508,B455,'Sezione INAIL'!L$9:L$508)-SUMIF('Sezione INAIL'!B$9:B$508,B455,'Sezione INAIL'!M$9:M$508))+(SUMIF('Sezione Altri Enti Prev.li'!B$9:B$508,B455,'Sezione Altri Enti Prev.li'!P$9:P$508)-SUMIF('Sezione Altri Enti Prev.li'!B$9:B$508,B455,'Sezione Altri Enti Prev.li'!Q$9:Q$508)),0)</f>
        <v>0</v>
      </c>
      <c r="W455" s="81"/>
      <c r="X455" s="292"/>
      <c r="Y455" s="314"/>
      <c r="Z455" s="315"/>
      <c r="AA455" s="316"/>
      <c r="AB455" s="317"/>
      <c r="AC455" s="7"/>
      <c r="AD455" s="348"/>
      <c r="AE455" s="7"/>
      <c r="AF455" s="17">
        <f ca="1">IF(B455="",0,IF(B455=B454,COUNTIF(B$9:B454,B455)+1,1))</f>
        <v>445</v>
      </c>
      <c r="AG455" s="17">
        <f t="shared" ca="1" si="28"/>
        <v>0</v>
      </c>
      <c r="AH455" s="364" t="str">
        <f t="shared" si="27"/>
        <v/>
      </c>
    </row>
    <row r="456" spans="1:34" ht="16.5" customHeight="1">
      <c r="A456" s="334" t="s">
        <v>732</v>
      </c>
      <c r="B456" s="65" t="str">
        <f t="shared" ca="1" si="26"/>
        <v>-1900</v>
      </c>
      <c r="C456" s="65" t="str">
        <f t="shared" ca="1" si="29"/>
        <v>-1900-446</v>
      </c>
      <c r="D456" s="340"/>
      <c r="E456" s="283"/>
      <c r="F456" s="7"/>
      <c r="G456" s="309"/>
      <c r="H456" s="310"/>
      <c r="I456" s="7"/>
      <c r="J456" s="297"/>
      <c r="K456" s="285"/>
      <c r="L456" s="301"/>
      <c r="M456" s="290"/>
      <c r="N456" s="291"/>
      <c r="O456" s="7"/>
      <c r="P456" s="307"/>
      <c r="Q456" s="308" t="str">
        <f ca="1">IF(M$1021=1,"",IF(P456="","",VLOOKUP(P456,Tabelle!$B$5:$F$7,5,FALSE)))</f>
        <v/>
      </c>
      <c r="R456" s="311" t="str">
        <f ca="1">IF(M$1021=1,"",IF(P456="","",VLOOKUP(P456,Tabelle!$B$5:$G$7,6,FALSE)))</f>
        <v/>
      </c>
      <c r="S456" s="7"/>
      <c r="T456" s="312"/>
      <c r="U456" s="7"/>
      <c r="V456" s="313">
        <f ca="1">IF(AND(D456&lt;&gt;"",B456&lt;&gt;B455),(SUMIF(B$9:B$1008,B456,M$9:M$1008)-SUMIF(B$9:B$1008,B456,N$9:N$1008))+(SUMIF('Sezione INPS'!B$9:B$1008,B456,'Sezione INPS'!N$9:N$1008)-SUMIF('Sezione INPS'!B$9:B$1008,B456,'Sezione INPS'!O$9:O$1008))+(SUMIF('Sezione REGIONI'!B$9:B$1008,B456,'Sezione REGIONI'!K$9:K$1008)-SUMIF('Sezione REGIONI'!B$9:B$1008,B456,'Sezione REGIONI'!L$9:L$1008))+(SUMIF('Sezione IMU e trib. locali'!B$9:B$1008,B456,'Sezione IMU e trib. locali'!M$9:M$1008)-SUMIF('Sezione IMU e trib. locali'!B$9:B$1008,B456,'Sezione IMU e trib. locali'!N$9:N$1008))+(SUMIF('Sezione INAIL'!B$9:B$508,B456,'Sezione INAIL'!L$9:L$508)-SUMIF('Sezione INAIL'!B$9:B$508,B456,'Sezione INAIL'!M$9:M$508))+(SUMIF('Sezione Altri Enti Prev.li'!B$9:B$508,B456,'Sezione Altri Enti Prev.li'!P$9:P$508)-SUMIF('Sezione Altri Enti Prev.li'!B$9:B$508,B456,'Sezione Altri Enti Prev.li'!Q$9:Q$508)),0)</f>
        <v>0</v>
      </c>
      <c r="W456" s="81"/>
      <c r="X456" s="292"/>
      <c r="Y456" s="314"/>
      <c r="Z456" s="315"/>
      <c r="AA456" s="316"/>
      <c r="AB456" s="317"/>
      <c r="AC456" s="7"/>
      <c r="AD456" s="348"/>
      <c r="AE456" s="7"/>
      <c r="AF456" s="17">
        <f ca="1">IF(B456="",0,IF(B456=B455,COUNTIF(B$9:B455,B456)+1,1))</f>
        <v>446</v>
      </c>
      <c r="AG456" s="17">
        <f t="shared" ca="1" si="28"/>
        <v>0</v>
      </c>
      <c r="AH456" s="364" t="str">
        <f t="shared" si="27"/>
        <v/>
      </c>
    </row>
    <row r="457" spans="1:34" ht="16.5" customHeight="1">
      <c r="A457" s="334" t="s">
        <v>733</v>
      </c>
      <c r="B457" s="65" t="str">
        <f t="shared" ca="1" si="26"/>
        <v>-1900</v>
      </c>
      <c r="C457" s="65" t="str">
        <f t="shared" ca="1" si="29"/>
        <v>-1900-447</v>
      </c>
      <c r="D457" s="340"/>
      <c r="E457" s="283"/>
      <c r="F457" s="7"/>
      <c r="G457" s="309"/>
      <c r="H457" s="310"/>
      <c r="I457" s="7"/>
      <c r="J457" s="297"/>
      <c r="K457" s="285"/>
      <c r="L457" s="301"/>
      <c r="M457" s="290"/>
      <c r="N457" s="291"/>
      <c r="O457" s="7"/>
      <c r="P457" s="307"/>
      <c r="Q457" s="308" t="str">
        <f ca="1">IF(M$1021=1,"",IF(P457="","",VLOOKUP(P457,Tabelle!$B$5:$F$7,5,FALSE)))</f>
        <v/>
      </c>
      <c r="R457" s="311" t="str">
        <f ca="1">IF(M$1021=1,"",IF(P457="","",VLOOKUP(P457,Tabelle!$B$5:$G$7,6,FALSE)))</f>
        <v/>
      </c>
      <c r="S457" s="7"/>
      <c r="T457" s="312"/>
      <c r="U457" s="7"/>
      <c r="V457" s="313">
        <f ca="1">IF(AND(D457&lt;&gt;"",B457&lt;&gt;B456),(SUMIF(B$9:B$1008,B457,M$9:M$1008)-SUMIF(B$9:B$1008,B457,N$9:N$1008))+(SUMIF('Sezione INPS'!B$9:B$1008,B457,'Sezione INPS'!N$9:N$1008)-SUMIF('Sezione INPS'!B$9:B$1008,B457,'Sezione INPS'!O$9:O$1008))+(SUMIF('Sezione REGIONI'!B$9:B$1008,B457,'Sezione REGIONI'!K$9:K$1008)-SUMIF('Sezione REGIONI'!B$9:B$1008,B457,'Sezione REGIONI'!L$9:L$1008))+(SUMIF('Sezione IMU e trib. locali'!B$9:B$1008,B457,'Sezione IMU e trib. locali'!M$9:M$1008)-SUMIF('Sezione IMU e trib. locali'!B$9:B$1008,B457,'Sezione IMU e trib. locali'!N$9:N$1008))+(SUMIF('Sezione INAIL'!B$9:B$508,B457,'Sezione INAIL'!L$9:L$508)-SUMIF('Sezione INAIL'!B$9:B$508,B457,'Sezione INAIL'!M$9:M$508))+(SUMIF('Sezione Altri Enti Prev.li'!B$9:B$508,B457,'Sezione Altri Enti Prev.li'!P$9:P$508)-SUMIF('Sezione Altri Enti Prev.li'!B$9:B$508,B457,'Sezione Altri Enti Prev.li'!Q$9:Q$508)),0)</f>
        <v>0</v>
      </c>
      <c r="W457" s="81"/>
      <c r="X457" s="292"/>
      <c r="Y457" s="314"/>
      <c r="Z457" s="315"/>
      <c r="AA457" s="316"/>
      <c r="AB457" s="317"/>
      <c r="AC457" s="7"/>
      <c r="AD457" s="348"/>
      <c r="AE457" s="7"/>
      <c r="AF457" s="17">
        <f ca="1">IF(B457="",0,IF(B457=B456,COUNTIF(B$9:B456,B457)+1,1))</f>
        <v>447</v>
      </c>
      <c r="AG457" s="17">
        <f t="shared" ca="1" si="28"/>
        <v>0</v>
      </c>
      <c r="AH457" s="364" t="str">
        <f t="shared" si="27"/>
        <v/>
      </c>
    </row>
    <row r="458" spans="1:34" ht="16.5" customHeight="1">
      <c r="A458" s="334" t="s">
        <v>734</v>
      </c>
      <c r="B458" s="65" t="str">
        <f t="shared" ref="B458:B521" ca="1" si="30">IF(AH458=$AH$1015,0,IF(M$1021=1,0,D458&amp;"-"&amp;YEAR(E458)))</f>
        <v>-1900</v>
      </c>
      <c r="C458" s="65" t="str">
        <f t="shared" ca="1" si="29"/>
        <v>-1900-448</v>
      </c>
      <c r="D458" s="340"/>
      <c r="E458" s="283"/>
      <c r="F458" s="7"/>
      <c r="G458" s="309"/>
      <c r="H458" s="310"/>
      <c r="I458" s="7"/>
      <c r="J458" s="297"/>
      <c r="K458" s="285"/>
      <c r="L458" s="301"/>
      <c r="M458" s="290"/>
      <c r="N458" s="291"/>
      <c r="O458" s="7"/>
      <c r="P458" s="307"/>
      <c r="Q458" s="308" t="str">
        <f ca="1">IF(M$1021=1,"",IF(P458="","",VLOOKUP(P458,Tabelle!$B$5:$F$7,5,FALSE)))</f>
        <v/>
      </c>
      <c r="R458" s="311" t="str">
        <f ca="1">IF(M$1021=1,"",IF(P458="","",VLOOKUP(P458,Tabelle!$B$5:$G$7,6,FALSE)))</f>
        <v/>
      </c>
      <c r="S458" s="7"/>
      <c r="T458" s="312"/>
      <c r="U458" s="7"/>
      <c r="V458" s="313">
        <f ca="1">IF(AND(D458&lt;&gt;"",B458&lt;&gt;B457),(SUMIF(B$9:B$1008,B458,M$9:M$1008)-SUMIF(B$9:B$1008,B458,N$9:N$1008))+(SUMIF('Sezione INPS'!B$9:B$1008,B458,'Sezione INPS'!N$9:N$1008)-SUMIF('Sezione INPS'!B$9:B$1008,B458,'Sezione INPS'!O$9:O$1008))+(SUMIF('Sezione REGIONI'!B$9:B$1008,B458,'Sezione REGIONI'!K$9:K$1008)-SUMIF('Sezione REGIONI'!B$9:B$1008,B458,'Sezione REGIONI'!L$9:L$1008))+(SUMIF('Sezione IMU e trib. locali'!B$9:B$1008,B458,'Sezione IMU e trib. locali'!M$9:M$1008)-SUMIF('Sezione IMU e trib. locali'!B$9:B$1008,B458,'Sezione IMU e trib. locali'!N$9:N$1008))+(SUMIF('Sezione INAIL'!B$9:B$508,B458,'Sezione INAIL'!L$9:L$508)-SUMIF('Sezione INAIL'!B$9:B$508,B458,'Sezione INAIL'!M$9:M$508))+(SUMIF('Sezione Altri Enti Prev.li'!B$9:B$508,B458,'Sezione Altri Enti Prev.li'!P$9:P$508)-SUMIF('Sezione Altri Enti Prev.li'!B$9:B$508,B458,'Sezione Altri Enti Prev.li'!Q$9:Q$508)),0)</f>
        <v>0</v>
      </c>
      <c r="W458" s="81"/>
      <c r="X458" s="292"/>
      <c r="Y458" s="314"/>
      <c r="Z458" s="315"/>
      <c r="AA458" s="316"/>
      <c r="AB458" s="317"/>
      <c r="AC458" s="7"/>
      <c r="AD458" s="348"/>
      <c r="AE458" s="7"/>
      <c r="AF458" s="17">
        <f ca="1">IF(B458="",0,IF(B458=B457,COUNTIF(B$9:B457,B458)+1,1))</f>
        <v>448</v>
      </c>
      <c r="AG458" s="17">
        <f t="shared" ca="1" si="28"/>
        <v>0</v>
      </c>
      <c r="AH458" s="364" t="str">
        <f t="shared" ref="AH458:AH521" si="31">IF(ISBLANK(D458),"",IF(OR(D458&lt;$L$1027,D458&gt;$L$1028),AH$1015,0))</f>
        <v/>
      </c>
    </row>
    <row r="459" spans="1:34" ht="16.5" customHeight="1">
      <c r="A459" s="334" t="s">
        <v>735</v>
      </c>
      <c r="B459" s="65" t="str">
        <f t="shared" ca="1" si="30"/>
        <v>-1900</v>
      </c>
      <c r="C459" s="65" t="str">
        <f t="shared" ca="1" si="29"/>
        <v>-1900-449</v>
      </c>
      <c r="D459" s="340"/>
      <c r="E459" s="283"/>
      <c r="F459" s="7"/>
      <c r="G459" s="309"/>
      <c r="H459" s="310"/>
      <c r="I459" s="7"/>
      <c r="J459" s="297"/>
      <c r="K459" s="285"/>
      <c r="L459" s="301"/>
      <c r="M459" s="290"/>
      <c r="N459" s="291"/>
      <c r="O459" s="7"/>
      <c r="P459" s="307"/>
      <c r="Q459" s="308" t="str">
        <f ca="1">IF(M$1021=1,"",IF(P459="","",VLOOKUP(P459,Tabelle!$B$5:$F$7,5,FALSE)))</f>
        <v/>
      </c>
      <c r="R459" s="311" t="str">
        <f ca="1">IF(M$1021=1,"",IF(P459="","",VLOOKUP(P459,Tabelle!$B$5:$G$7,6,FALSE)))</f>
        <v/>
      </c>
      <c r="S459" s="7"/>
      <c r="T459" s="312"/>
      <c r="U459" s="7"/>
      <c r="V459" s="313">
        <f ca="1">IF(AND(D459&lt;&gt;"",B459&lt;&gt;B458),(SUMIF(B$9:B$1008,B459,M$9:M$1008)-SUMIF(B$9:B$1008,B459,N$9:N$1008))+(SUMIF('Sezione INPS'!B$9:B$1008,B459,'Sezione INPS'!N$9:N$1008)-SUMIF('Sezione INPS'!B$9:B$1008,B459,'Sezione INPS'!O$9:O$1008))+(SUMIF('Sezione REGIONI'!B$9:B$1008,B459,'Sezione REGIONI'!K$9:K$1008)-SUMIF('Sezione REGIONI'!B$9:B$1008,B459,'Sezione REGIONI'!L$9:L$1008))+(SUMIF('Sezione IMU e trib. locali'!B$9:B$1008,B459,'Sezione IMU e trib. locali'!M$9:M$1008)-SUMIF('Sezione IMU e trib. locali'!B$9:B$1008,B459,'Sezione IMU e trib. locali'!N$9:N$1008))+(SUMIF('Sezione INAIL'!B$9:B$508,B459,'Sezione INAIL'!L$9:L$508)-SUMIF('Sezione INAIL'!B$9:B$508,B459,'Sezione INAIL'!M$9:M$508))+(SUMIF('Sezione Altri Enti Prev.li'!B$9:B$508,B459,'Sezione Altri Enti Prev.li'!P$9:P$508)-SUMIF('Sezione Altri Enti Prev.li'!B$9:B$508,B459,'Sezione Altri Enti Prev.li'!Q$9:Q$508)),0)</f>
        <v>0</v>
      </c>
      <c r="W459" s="81"/>
      <c r="X459" s="292"/>
      <c r="Y459" s="314"/>
      <c r="Z459" s="315"/>
      <c r="AA459" s="316"/>
      <c r="AB459" s="317"/>
      <c r="AC459" s="7"/>
      <c r="AD459" s="348"/>
      <c r="AE459" s="7"/>
      <c r="AF459" s="17">
        <f ca="1">IF(B459="",0,IF(B459=B458,COUNTIF(B$9:B458,B459)+1,1))</f>
        <v>449</v>
      </c>
      <c r="AG459" s="17">
        <f t="shared" ca="1" si="28"/>
        <v>0</v>
      </c>
      <c r="AH459" s="364" t="str">
        <f t="shared" si="31"/>
        <v/>
      </c>
    </row>
    <row r="460" spans="1:34" ht="16.5" customHeight="1">
      <c r="A460" s="334" t="s">
        <v>736</v>
      </c>
      <c r="B460" s="65" t="str">
        <f t="shared" ca="1" si="30"/>
        <v>-1900</v>
      </c>
      <c r="C460" s="65" t="str">
        <f t="shared" ca="1" si="29"/>
        <v>-1900-450</v>
      </c>
      <c r="D460" s="340"/>
      <c r="E460" s="283"/>
      <c r="F460" s="7"/>
      <c r="G460" s="309"/>
      <c r="H460" s="310"/>
      <c r="I460" s="7"/>
      <c r="J460" s="297"/>
      <c r="K460" s="285"/>
      <c r="L460" s="301"/>
      <c r="M460" s="290"/>
      <c r="N460" s="291"/>
      <c r="O460" s="7"/>
      <c r="P460" s="307"/>
      <c r="Q460" s="308" t="str">
        <f ca="1">IF(M$1021=1,"",IF(P460="","",VLOOKUP(P460,Tabelle!$B$5:$F$7,5,FALSE)))</f>
        <v/>
      </c>
      <c r="R460" s="311" t="str">
        <f ca="1">IF(M$1021=1,"",IF(P460="","",VLOOKUP(P460,Tabelle!$B$5:$G$7,6,FALSE)))</f>
        <v/>
      </c>
      <c r="S460" s="7"/>
      <c r="T460" s="312"/>
      <c r="U460" s="7"/>
      <c r="V460" s="313">
        <f ca="1">IF(AND(D460&lt;&gt;"",B460&lt;&gt;B459),(SUMIF(B$9:B$1008,B460,M$9:M$1008)-SUMIF(B$9:B$1008,B460,N$9:N$1008))+(SUMIF('Sezione INPS'!B$9:B$1008,B460,'Sezione INPS'!N$9:N$1008)-SUMIF('Sezione INPS'!B$9:B$1008,B460,'Sezione INPS'!O$9:O$1008))+(SUMIF('Sezione REGIONI'!B$9:B$1008,B460,'Sezione REGIONI'!K$9:K$1008)-SUMIF('Sezione REGIONI'!B$9:B$1008,B460,'Sezione REGIONI'!L$9:L$1008))+(SUMIF('Sezione IMU e trib. locali'!B$9:B$1008,B460,'Sezione IMU e trib. locali'!M$9:M$1008)-SUMIF('Sezione IMU e trib. locali'!B$9:B$1008,B460,'Sezione IMU e trib. locali'!N$9:N$1008))+(SUMIF('Sezione INAIL'!B$9:B$508,B460,'Sezione INAIL'!L$9:L$508)-SUMIF('Sezione INAIL'!B$9:B$508,B460,'Sezione INAIL'!M$9:M$508))+(SUMIF('Sezione Altri Enti Prev.li'!B$9:B$508,B460,'Sezione Altri Enti Prev.li'!P$9:P$508)-SUMIF('Sezione Altri Enti Prev.li'!B$9:B$508,B460,'Sezione Altri Enti Prev.li'!Q$9:Q$508)),0)</f>
        <v>0</v>
      </c>
      <c r="W460" s="81"/>
      <c r="X460" s="292"/>
      <c r="Y460" s="314"/>
      <c r="Z460" s="315"/>
      <c r="AA460" s="316"/>
      <c r="AB460" s="317"/>
      <c r="AC460" s="7"/>
      <c r="AD460" s="348"/>
      <c r="AE460" s="7"/>
      <c r="AF460" s="17">
        <f ca="1">IF(B460="",0,IF(B460=B459,COUNTIF(B$9:B459,B460)+1,1))</f>
        <v>450</v>
      </c>
      <c r="AG460" s="17">
        <f t="shared" ca="1" si="28"/>
        <v>0</v>
      </c>
      <c r="AH460" s="364" t="str">
        <f t="shared" si="31"/>
        <v/>
      </c>
    </row>
    <row r="461" spans="1:34" ht="16.5" customHeight="1">
      <c r="A461" s="334" t="s">
        <v>737</v>
      </c>
      <c r="B461" s="65" t="str">
        <f t="shared" ca="1" si="30"/>
        <v>-1900</v>
      </c>
      <c r="C461" s="65" t="str">
        <f t="shared" ca="1" si="29"/>
        <v>-1900-451</v>
      </c>
      <c r="D461" s="340"/>
      <c r="E461" s="283"/>
      <c r="F461" s="7"/>
      <c r="G461" s="309"/>
      <c r="H461" s="310"/>
      <c r="I461" s="7"/>
      <c r="J461" s="297"/>
      <c r="K461" s="285"/>
      <c r="L461" s="301"/>
      <c r="M461" s="290"/>
      <c r="N461" s="291"/>
      <c r="O461" s="7"/>
      <c r="P461" s="307"/>
      <c r="Q461" s="308" t="str">
        <f ca="1">IF(M$1021=1,"",IF(P461="","",VLOOKUP(P461,Tabelle!$B$5:$F$7,5,FALSE)))</f>
        <v/>
      </c>
      <c r="R461" s="311" t="str">
        <f ca="1">IF(M$1021=1,"",IF(P461="","",VLOOKUP(P461,Tabelle!$B$5:$G$7,6,FALSE)))</f>
        <v/>
      </c>
      <c r="S461" s="7"/>
      <c r="T461" s="312"/>
      <c r="U461" s="7"/>
      <c r="V461" s="313">
        <f ca="1">IF(AND(D461&lt;&gt;"",B461&lt;&gt;B460),(SUMIF(B$9:B$1008,B461,M$9:M$1008)-SUMIF(B$9:B$1008,B461,N$9:N$1008))+(SUMIF('Sezione INPS'!B$9:B$1008,B461,'Sezione INPS'!N$9:N$1008)-SUMIF('Sezione INPS'!B$9:B$1008,B461,'Sezione INPS'!O$9:O$1008))+(SUMIF('Sezione REGIONI'!B$9:B$1008,B461,'Sezione REGIONI'!K$9:K$1008)-SUMIF('Sezione REGIONI'!B$9:B$1008,B461,'Sezione REGIONI'!L$9:L$1008))+(SUMIF('Sezione IMU e trib. locali'!B$9:B$1008,B461,'Sezione IMU e trib. locali'!M$9:M$1008)-SUMIF('Sezione IMU e trib. locali'!B$9:B$1008,B461,'Sezione IMU e trib. locali'!N$9:N$1008))+(SUMIF('Sezione INAIL'!B$9:B$508,B461,'Sezione INAIL'!L$9:L$508)-SUMIF('Sezione INAIL'!B$9:B$508,B461,'Sezione INAIL'!M$9:M$508))+(SUMIF('Sezione Altri Enti Prev.li'!B$9:B$508,B461,'Sezione Altri Enti Prev.li'!P$9:P$508)-SUMIF('Sezione Altri Enti Prev.li'!B$9:B$508,B461,'Sezione Altri Enti Prev.li'!Q$9:Q$508)),0)</f>
        <v>0</v>
      </c>
      <c r="W461" s="81"/>
      <c r="X461" s="292"/>
      <c r="Y461" s="314"/>
      <c r="Z461" s="315"/>
      <c r="AA461" s="316"/>
      <c r="AB461" s="317"/>
      <c r="AC461" s="7"/>
      <c r="AD461" s="348"/>
      <c r="AE461" s="7"/>
      <c r="AF461" s="17">
        <f ca="1">IF(B461="",0,IF(B461=B460,COUNTIF(B$9:B460,B461)+1,1))</f>
        <v>451</v>
      </c>
      <c r="AG461" s="17">
        <f t="shared" ca="1" si="28"/>
        <v>0</v>
      </c>
      <c r="AH461" s="364" t="str">
        <f t="shared" si="31"/>
        <v/>
      </c>
    </row>
    <row r="462" spans="1:34" ht="16.5" customHeight="1">
      <c r="A462" s="334" t="s">
        <v>738</v>
      </c>
      <c r="B462" s="65" t="str">
        <f t="shared" ca="1" si="30"/>
        <v>-1900</v>
      </c>
      <c r="C462" s="65" t="str">
        <f t="shared" ca="1" si="29"/>
        <v>-1900-452</v>
      </c>
      <c r="D462" s="340"/>
      <c r="E462" s="283"/>
      <c r="F462" s="7"/>
      <c r="G462" s="309"/>
      <c r="H462" s="310"/>
      <c r="I462" s="7"/>
      <c r="J462" s="297"/>
      <c r="K462" s="285"/>
      <c r="L462" s="301"/>
      <c r="M462" s="290"/>
      <c r="N462" s="291"/>
      <c r="O462" s="7"/>
      <c r="P462" s="307"/>
      <c r="Q462" s="308" t="str">
        <f ca="1">IF(M$1021=1,"",IF(P462="","",VLOOKUP(P462,Tabelle!$B$5:$F$7,5,FALSE)))</f>
        <v/>
      </c>
      <c r="R462" s="311" t="str">
        <f ca="1">IF(M$1021=1,"",IF(P462="","",VLOOKUP(P462,Tabelle!$B$5:$G$7,6,FALSE)))</f>
        <v/>
      </c>
      <c r="S462" s="7"/>
      <c r="T462" s="312"/>
      <c r="U462" s="7"/>
      <c r="V462" s="313">
        <f ca="1">IF(AND(D462&lt;&gt;"",B462&lt;&gt;B461),(SUMIF(B$9:B$1008,B462,M$9:M$1008)-SUMIF(B$9:B$1008,B462,N$9:N$1008))+(SUMIF('Sezione INPS'!B$9:B$1008,B462,'Sezione INPS'!N$9:N$1008)-SUMIF('Sezione INPS'!B$9:B$1008,B462,'Sezione INPS'!O$9:O$1008))+(SUMIF('Sezione REGIONI'!B$9:B$1008,B462,'Sezione REGIONI'!K$9:K$1008)-SUMIF('Sezione REGIONI'!B$9:B$1008,B462,'Sezione REGIONI'!L$9:L$1008))+(SUMIF('Sezione IMU e trib. locali'!B$9:B$1008,B462,'Sezione IMU e trib. locali'!M$9:M$1008)-SUMIF('Sezione IMU e trib. locali'!B$9:B$1008,B462,'Sezione IMU e trib. locali'!N$9:N$1008))+(SUMIF('Sezione INAIL'!B$9:B$508,B462,'Sezione INAIL'!L$9:L$508)-SUMIF('Sezione INAIL'!B$9:B$508,B462,'Sezione INAIL'!M$9:M$508))+(SUMIF('Sezione Altri Enti Prev.li'!B$9:B$508,B462,'Sezione Altri Enti Prev.li'!P$9:P$508)-SUMIF('Sezione Altri Enti Prev.li'!B$9:B$508,B462,'Sezione Altri Enti Prev.li'!Q$9:Q$508)),0)</f>
        <v>0</v>
      </c>
      <c r="W462" s="81"/>
      <c r="X462" s="292"/>
      <c r="Y462" s="314"/>
      <c r="Z462" s="315"/>
      <c r="AA462" s="316"/>
      <c r="AB462" s="317"/>
      <c r="AC462" s="7"/>
      <c r="AD462" s="348"/>
      <c r="AE462" s="7"/>
      <c r="AF462" s="17">
        <f ca="1">IF(B462="",0,IF(B462=B461,COUNTIF(B$9:B461,B462)+1,1))</f>
        <v>452</v>
      </c>
      <c r="AG462" s="17">
        <f t="shared" ca="1" si="28"/>
        <v>0</v>
      </c>
      <c r="AH462" s="364" t="str">
        <f t="shared" si="31"/>
        <v/>
      </c>
    </row>
    <row r="463" spans="1:34" ht="16.5" customHeight="1">
      <c r="A463" s="334" t="s">
        <v>739</v>
      </c>
      <c r="B463" s="65" t="str">
        <f t="shared" ca="1" si="30"/>
        <v>-1900</v>
      </c>
      <c r="C463" s="65" t="str">
        <f t="shared" ca="1" si="29"/>
        <v>-1900-453</v>
      </c>
      <c r="D463" s="340"/>
      <c r="E463" s="283"/>
      <c r="F463" s="7"/>
      <c r="G463" s="309"/>
      <c r="H463" s="310"/>
      <c r="I463" s="7"/>
      <c r="J463" s="297"/>
      <c r="K463" s="285"/>
      <c r="L463" s="301"/>
      <c r="M463" s="290"/>
      <c r="N463" s="291"/>
      <c r="O463" s="7"/>
      <c r="P463" s="307"/>
      <c r="Q463" s="308" t="str">
        <f ca="1">IF(M$1021=1,"",IF(P463="","",VLOOKUP(P463,Tabelle!$B$5:$F$7,5,FALSE)))</f>
        <v/>
      </c>
      <c r="R463" s="311" t="str">
        <f ca="1">IF(M$1021=1,"",IF(P463="","",VLOOKUP(P463,Tabelle!$B$5:$G$7,6,FALSE)))</f>
        <v/>
      </c>
      <c r="S463" s="7"/>
      <c r="T463" s="312"/>
      <c r="U463" s="7"/>
      <c r="V463" s="313">
        <f ca="1">IF(AND(D463&lt;&gt;"",B463&lt;&gt;B462),(SUMIF(B$9:B$1008,B463,M$9:M$1008)-SUMIF(B$9:B$1008,B463,N$9:N$1008))+(SUMIF('Sezione INPS'!B$9:B$1008,B463,'Sezione INPS'!N$9:N$1008)-SUMIF('Sezione INPS'!B$9:B$1008,B463,'Sezione INPS'!O$9:O$1008))+(SUMIF('Sezione REGIONI'!B$9:B$1008,B463,'Sezione REGIONI'!K$9:K$1008)-SUMIF('Sezione REGIONI'!B$9:B$1008,B463,'Sezione REGIONI'!L$9:L$1008))+(SUMIF('Sezione IMU e trib. locali'!B$9:B$1008,B463,'Sezione IMU e trib. locali'!M$9:M$1008)-SUMIF('Sezione IMU e trib. locali'!B$9:B$1008,B463,'Sezione IMU e trib. locali'!N$9:N$1008))+(SUMIF('Sezione INAIL'!B$9:B$508,B463,'Sezione INAIL'!L$9:L$508)-SUMIF('Sezione INAIL'!B$9:B$508,B463,'Sezione INAIL'!M$9:M$508))+(SUMIF('Sezione Altri Enti Prev.li'!B$9:B$508,B463,'Sezione Altri Enti Prev.li'!P$9:P$508)-SUMIF('Sezione Altri Enti Prev.li'!B$9:B$508,B463,'Sezione Altri Enti Prev.li'!Q$9:Q$508)),0)</f>
        <v>0</v>
      </c>
      <c r="W463" s="81"/>
      <c r="X463" s="292"/>
      <c r="Y463" s="314"/>
      <c r="Z463" s="315"/>
      <c r="AA463" s="316"/>
      <c r="AB463" s="317"/>
      <c r="AC463" s="7"/>
      <c r="AD463" s="348"/>
      <c r="AE463" s="7"/>
      <c r="AF463" s="17">
        <f ca="1">IF(B463="",0,IF(B463=B462,COUNTIF(B$9:B462,B463)+1,1))</f>
        <v>453</v>
      </c>
      <c r="AG463" s="17">
        <f t="shared" ca="1" si="28"/>
        <v>0</v>
      </c>
      <c r="AH463" s="364" t="str">
        <f t="shared" si="31"/>
        <v/>
      </c>
    </row>
    <row r="464" spans="1:34" ht="16.5" customHeight="1">
      <c r="A464" s="334" t="s">
        <v>740</v>
      </c>
      <c r="B464" s="65" t="str">
        <f t="shared" ca="1" si="30"/>
        <v>-1900</v>
      </c>
      <c r="C464" s="65" t="str">
        <f t="shared" ca="1" si="29"/>
        <v>-1900-454</v>
      </c>
      <c r="D464" s="340"/>
      <c r="E464" s="283"/>
      <c r="F464" s="7"/>
      <c r="G464" s="309"/>
      <c r="H464" s="310"/>
      <c r="I464" s="7"/>
      <c r="J464" s="297"/>
      <c r="K464" s="285"/>
      <c r="L464" s="301"/>
      <c r="M464" s="290"/>
      <c r="N464" s="291"/>
      <c r="O464" s="7"/>
      <c r="P464" s="307"/>
      <c r="Q464" s="308" t="str">
        <f ca="1">IF(M$1021=1,"",IF(P464="","",VLOOKUP(P464,Tabelle!$B$5:$F$7,5,FALSE)))</f>
        <v/>
      </c>
      <c r="R464" s="311" t="str">
        <f ca="1">IF(M$1021=1,"",IF(P464="","",VLOOKUP(P464,Tabelle!$B$5:$G$7,6,FALSE)))</f>
        <v/>
      </c>
      <c r="S464" s="7"/>
      <c r="T464" s="312"/>
      <c r="U464" s="7"/>
      <c r="V464" s="313">
        <f ca="1">IF(AND(D464&lt;&gt;"",B464&lt;&gt;B463),(SUMIF(B$9:B$1008,B464,M$9:M$1008)-SUMIF(B$9:B$1008,B464,N$9:N$1008))+(SUMIF('Sezione INPS'!B$9:B$1008,B464,'Sezione INPS'!N$9:N$1008)-SUMIF('Sezione INPS'!B$9:B$1008,B464,'Sezione INPS'!O$9:O$1008))+(SUMIF('Sezione REGIONI'!B$9:B$1008,B464,'Sezione REGIONI'!K$9:K$1008)-SUMIF('Sezione REGIONI'!B$9:B$1008,B464,'Sezione REGIONI'!L$9:L$1008))+(SUMIF('Sezione IMU e trib. locali'!B$9:B$1008,B464,'Sezione IMU e trib. locali'!M$9:M$1008)-SUMIF('Sezione IMU e trib. locali'!B$9:B$1008,B464,'Sezione IMU e trib. locali'!N$9:N$1008))+(SUMIF('Sezione INAIL'!B$9:B$508,B464,'Sezione INAIL'!L$9:L$508)-SUMIF('Sezione INAIL'!B$9:B$508,B464,'Sezione INAIL'!M$9:M$508))+(SUMIF('Sezione Altri Enti Prev.li'!B$9:B$508,B464,'Sezione Altri Enti Prev.li'!P$9:P$508)-SUMIF('Sezione Altri Enti Prev.li'!B$9:B$508,B464,'Sezione Altri Enti Prev.li'!Q$9:Q$508)),0)</f>
        <v>0</v>
      </c>
      <c r="W464" s="81"/>
      <c r="X464" s="292"/>
      <c r="Y464" s="314"/>
      <c r="Z464" s="315"/>
      <c r="AA464" s="316"/>
      <c r="AB464" s="317"/>
      <c r="AC464" s="7"/>
      <c r="AD464" s="348"/>
      <c r="AE464" s="7"/>
      <c r="AF464" s="17">
        <f ca="1">IF(B464="",0,IF(B464=B463,COUNTIF(B$9:B463,B464)+1,1))</f>
        <v>454</v>
      </c>
      <c r="AG464" s="17">
        <f t="shared" ca="1" si="28"/>
        <v>0</v>
      </c>
      <c r="AH464" s="364" t="str">
        <f t="shared" si="31"/>
        <v/>
      </c>
    </row>
    <row r="465" spans="1:34" ht="16.5" customHeight="1">
      <c r="A465" s="334" t="s">
        <v>741</v>
      </c>
      <c r="B465" s="65" t="str">
        <f t="shared" ca="1" si="30"/>
        <v>-1900</v>
      </c>
      <c r="C465" s="65" t="str">
        <f t="shared" ca="1" si="29"/>
        <v>-1900-455</v>
      </c>
      <c r="D465" s="340"/>
      <c r="E465" s="283"/>
      <c r="F465" s="7"/>
      <c r="G465" s="309"/>
      <c r="H465" s="310"/>
      <c r="I465" s="7"/>
      <c r="J465" s="297"/>
      <c r="K465" s="285"/>
      <c r="L465" s="301"/>
      <c r="M465" s="290"/>
      <c r="N465" s="291"/>
      <c r="O465" s="7"/>
      <c r="P465" s="307"/>
      <c r="Q465" s="308" t="str">
        <f ca="1">IF(M$1021=1,"",IF(P465="","",VLOOKUP(P465,Tabelle!$B$5:$F$7,5,FALSE)))</f>
        <v/>
      </c>
      <c r="R465" s="311" t="str">
        <f ca="1">IF(M$1021=1,"",IF(P465="","",VLOOKUP(P465,Tabelle!$B$5:$G$7,6,FALSE)))</f>
        <v/>
      </c>
      <c r="S465" s="7"/>
      <c r="T465" s="312"/>
      <c r="U465" s="7"/>
      <c r="V465" s="313">
        <f ca="1">IF(AND(D465&lt;&gt;"",B465&lt;&gt;B464),(SUMIF(B$9:B$1008,B465,M$9:M$1008)-SUMIF(B$9:B$1008,B465,N$9:N$1008))+(SUMIF('Sezione INPS'!B$9:B$1008,B465,'Sezione INPS'!N$9:N$1008)-SUMIF('Sezione INPS'!B$9:B$1008,B465,'Sezione INPS'!O$9:O$1008))+(SUMIF('Sezione REGIONI'!B$9:B$1008,B465,'Sezione REGIONI'!K$9:K$1008)-SUMIF('Sezione REGIONI'!B$9:B$1008,B465,'Sezione REGIONI'!L$9:L$1008))+(SUMIF('Sezione IMU e trib. locali'!B$9:B$1008,B465,'Sezione IMU e trib. locali'!M$9:M$1008)-SUMIF('Sezione IMU e trib. locali'!B$9:B$1008,B465,'Sezione IMU e trib. locali'!N$9:N$1008))+(SUMIF('Sezione INAIL'!B$9:B$508,B465,'Sezione INAIL'!L$9:L$508)-SUMIF('Sezione INAIL'!B$9:B$508,B465,'Sezione INAIL'!M$9:M$508))+(SUMIF('Sezione Altri Enti Prev.li'!B$9:B$508,B465,'Sezione Altri Enti Prev.li'!P$9:P$508)-SUMIF('Sezione Altri Enti Prev.li'!B$9:B$508,B465,'Sezione Altri Enti Prev.li'!Q$9:Q$508)),0)</f>
        <v>0</v>
      </c>
      <c r="W465" s="81"/>
      <c r="X465" s="292"/>
      <c r="Y465" s="314"/>
      <c r="Z465" s="315"/>
      <c r="AA465" s="316"/>
      <c r="AB465" s="317"/>
      <c r="AC465" s="7"/>
      <c r="AD465" s="348"/>
      <c r="AE465" s="7"/>
      <c r="AF465" s="17">
        <f ca="1">IF(B465="",0,IF(B465=B464,COUNTIF(B$9:B464,B465)+1,1))</f>
        <v>455</v>
      </c>
      <c r="AG465" s="17">
        <f t="shared" ca="1" si="28"/>
        <v>0</v>
      </c>
      <c r="AH465" s="364" t="str">
        <f t="shared" si="31"/>
        <v/>
      </c>
    </row>
    <row r="466" spans="1:34" ht="16.5" customHeight="1">
      <c r="A466" s="334" t="s">
        <v>742</v>
      </c>
      <c r="B466" s="65" t="str">
        <f t="shared" ca="1" si="30"/>
        <v>-1900</v>
      </c>
      <c r="C466" s="65" t="str">
        <f t="shared" ca="1" si="29"/>
        <v>-1900-456</v>
      </c>
      <c r="D466" s="340"/>
      <c r="E466" s="283"/>
      <c r="F466" s="7"/>
      <c r="G466" s="309"/>
      <c r="H466" s="310"/>
      <c r="I466" s="7"/>
      <c r="J466" s="297"/>
      <c r="K466" s="285"/>
      <c r="L466" s="301"/>
      <c r="M466" s="290"/>
      <c r="N466" s="291"/>
      <c r="O466" s="7"/>
      <c r="P466" s="307"/>
      <c r="Q466" s="308" t="str">
        <f ca="1">IF(M$1021=1,"",IF(P466="","",VLOOKUP(P466,Tabelle!$B$5:$F$7,5,FALSE)))</f>
        <v/>
      </c>
      <c r="R466" s="311" t="str">
        <f ca="1">IF(M$1021=1,"",IF(P466="","",VLOOKUP(P466,Tabelle!$B$5:$G$7,6,FALSE)))</f>
        <v/>
      </c>
      <c r="S466" s="7"/>
      <c r="T466" s="312"/>
      <c r="U466" s="7"/>
      <c r="V466" s="313">
        <f ca="1">IF(AND(D466&lt;&gt;"",B466&lt;&gt;B465),(SUMIF(B$9:B$1008,B466,M$9:M$1008)-SUMIF(B$9:B$1008,B466,N$9:N$1008))+(SUMIF('Sezione INPS'!B$9:B$1008,B466,'Sezione INPS'!N$9:N$1008)-SUMIF('Sezione INPS'!B$9:B$1008,B466,'Sezione INPS'!O$9:O$1008))+(SUMIF('Sezione REGIONI'!B$9:B$1008,B466,'Sezione REGIONI'!K$9:K$1008)-SUMIF('Sezione REGIONI'!B$9:B$1008,B466,'Sezione REGIONI'!L$9:L$1008))+(SUMIF('Sezione IMU e trib. locali'!B$9:B$1008,B466,'Sezione IMU e trib. locali'!M$9:M$1008)-SUMIF('Sezione IMU e trib. locali'!B$9:B$1008,B466,'Sezione IMU e trib. locali'!N$9:N$1008))+(SUMIF('Sezione INAIL'!B$9:B$508,B466,'Sezione INAIL'!L$9:L$508)-SUMIF('Sezione INAIL'!B$9:B$508,B466,'Sezione INAIL'!M$9:M$508))+(SUMIF('Sezione Altri Enti Prev.li'!B$9:B$508,B466,'Sezione Altri Enti Prev.li'!P$9:P$508)-SUMIF('Sezione Altri Enti Prev.li'!B$9:B$508,B466,'Sezione Altri Enti Prev.li'!Q$9:Q$508)),0)</f>
        <v>0</v>
      </c>
      <c r="W466" s="81"/>
      <c r="X466" s="292"/>
      <c r="Y466" s="314"/>
      <c r="Z466" s="315"/>
      <c r="AA466" s="316"/>
      <c r="AB466" s="317"/>
      <c r="AC466" s="7"/>
      <c r="AD466" s="348"/>
      <c r="AE466" s="7"/>
      <c r="AF466" s="17">
        <f ca="1">IF(B466="",0,IF(B466=B465,COUNTIF(B$9:B465,B466)+1,1))</f>
        <v>456</v>
      </c>
      <c r="AG466" s="17">
        <f t="shared" ca="1" si="28"/>
        <v>0</v>
      </c>
      <c r="AH466" s="364" t="str">
        <f t="shared" si="31"/>
        <v/>
      </c>
    </row>
    <row r="467" spans="1:34" ht="16.5" customHeight="1">
      <c r="A467" s="334" t="s">
        <v>743</v>
      </c>
      <c r="B467" s="65" t="str">
        <f t="shared" ca="1" si="30"/>
        <v>-1900</v>
      </c>
      <c r="C467" s="65" t="str">
        <f t="shared" ca="1" si="29"/>
        <v>-1900-457</v>
      </c>
      <c r="D467" s="340"/>
      <c r="E467" s="283"/>
      <c r="F467" s="7"/>
      <c r="G467" s="309"/>
      <c r="H467" s="310"/>
      <c r="I467" s="7"/>
      <c r="J467" s="297"/>
      <c r="K467" s="285"/>
      <c r="L467" s="301"/>
      <c r="M467" s="290"/>
      <c r="N467" s="291"/>
      <c r="O467" s="7"/>
      <c r="P467" s="307"/>
      <c r="Q467" s="308" t="str">
        <f ca="1">IF(M$1021=1,"",IF(P467="","",VLOOKUP(P467,Tabelle!$B$5:$F$7,5,FALSE)))</f>
        <v/>
      </c>
      <c r="R467" s="311" t="str">
        <f ca="1">IF(M$1021=1,"",IF(P467="","",VLOOKUP(P467,Tabelle!$B$5:$G$7,6,FALSE)))</f>
        <v/>
      </c>
      <c r="S467" s="7"/>
      <c r="T467" s="312"/>
      <c r="U467" s="7"/>
      <c r="V467" s="313">
        <f ca="1">IF(AND(D467&lt;&gt;"",B467&lt;&gt;B466),(SUMIF(B$9:B$1008,B467,M$9:M$1008)-SUMIF(B$9:B$1008,B467,N$9:N$1008))+(SUMIF('Sezione INPS'!B$9:B$1008,B467,'Sezione INPS'!N$9:N$1008)-SUMIF('Sezione INPS'!B$9:B$1008,B467,'Sezione INPS'!O$9:O$1008))+(SUMIF('Sezione REGIONI'!B$9:B$1008,B467,'Sezione REGIONI'!K$9:K$1008)-SUMIF('Sezione REGIONI'!B$9:B$1008,B467,'Sezione REGIONI'!L$9:L$1008))+(SUMIF('Sezione IMU e trib. locali'!B$9:B$1008,B467,'Sezione IMU e trib. locali'!M$9:M$1008)-SUMIF('Sezione IMU e trib. locali'!B$9:B$1008,B467,'Sezione IMU e trib. locali'!N$9:N$1008))+(SUMIF('Sezione INAIL'!B$9:B$508,B467,'Sezione INAIL'!L$9:L$508)-SUMIF('Sezione INAIL'!B$9:B$508,B467,'Sezione INAIL'!M$9:M$508))+(SUMIF('Sezione Altri Enti Prev.li'!B$9:B$508,B467,'Sezione Altri Enti Prev.li'!P$9:P$508)-SUMIF('Sezione Altri Enti Prev.li'!B$9:B$508,B467,'Sezione Altri Enti Prev.li'!Q$9:Q$508)),0)</f>
        <v>0</v>
      </c>
      <c r="W467" s="81"/>
      <c r="X467" s="292"/>
      <c r="Y467" s="314"/>
      <c r="Z467" s="315"/>
      <c r="AA467" s="316"/>
      <c r="AB467" s="317"/>
      <c r="AC467" s="7"/>
      <c r="AD467" s="348"/>
      <c r="AE467" s="7"/>
      <c r="AF467" s="17">
        <f ca="1">IF(B467="",0,IF(B467=B466,COUNTIF(B$9:B466,B467)+1,1))</f>
        <v>457</v>
      </c>
      <c r="AG467" s="17">
        <f t="shared" ca="1" si="28"/>
        <v>0</v>
      </c>
      <c r="AH467" s="364" t="str">
        <f t="shared" si="31"/>
        <v/>
      </c>
    </row>
    <row r="468" spans="1:34" ht="16.5" customHeight="1">
      <c r="A468" s="334" t="s">
        <v>744</v>
      </c>
      <c r="B468" s="65" t="str">
        <f t="shared" ca="1" si="30"/>
        <v>-1900</v>
      </c>
      <c r="C468" s="65" t="str">
        <f t="shared" ca="1" si="29"/>
        <v>-1900-458</v>
      </c>
      <c r="D468" s="340"/>
      <c r="E468" s="283"/>
      <c r="F468" s="7"/>
      <c r="G468" s="309"/>
      <c r="H468" s="310"/>
      <c r="I468" s="7"/>
      <c r="J468" s="297"/>
      <c r="K468" s="285"/>
      <c r="L468" s="301"/>
      <c r="M468" s="290"/>
      <c r="N468" s="291"/>
      <c r="O468" s="7"/>
      <c r="P468" s="307"/>
      <c r="Q468" s="308" t="str">
        <f ca="1">IF(M$1021=1,"",IF(P468="","",VLOOKUP(P468,Tabelle!$B$5:$F$7,5,FALSE)))</f>
        <v/>
      </c>
      <c r="R468" s="311" t="str">
        <f ca="1">IF(M$1021=1,"",IF(P468="","",VLOOKUP(P468,Tabelle!$B$5:$G$7,6,FALSE)))</f>
        <v/>
      </c>
      <c r="S468" s="7"/>
      <c r="T468" s="312"/>
      <c r="U468" s="7"/>
      <c r="V468" s="313">
        <f ca="1">IF(AND(D468&lt;&gt;"",B468&lt;&gt;B467),(SUMIF(B$9:B$1008,B468,M$9:M$1008)-SUMIF(B$9:B$1008,B468,N$9:N$1008))+(SUMIF('Sezione INPS'!B$9:B$1008,B468,'Sezione INPS'!N$9:N$1008)-SUMIF('Sezione INPS'!B$9:B$1008,B468,'Sezione INPS'!O$9:O$1008))+(SUMIF('Sezione REGIONI'!B$9:B$1008,B468,'Sezione REGIONI'!K$9:K$1008)-SUMIF('Sezione REGIONI'!B$9:B$1008,B468,'Sezione REGIONI'!L$9:L$1008))+(SUMIF('Sezione IMU e trib. locali'!B$9:B$1008,B468,'Sezione IMU e trib. locali'!M$9:M$1008)-SUMIF('Sezione IMU e trib. locali'!B$9:B$1008,B468,'Sezione IMU e trib. locali'!N$9:N$1008))+(SUMIF('Sezione INAIL'!B$9:B$508,B468,'Sezione INAIL'!L$9:L$508)-SUMIF('Sezione INAIL'!B$9:B$508,B468,'Sezione INAIL'!M$9:M$508))+(SUMIF('Sezione Altri Enti Prev.li'!B$9:B$508,B468,'Sezione Altri Enti Prev.li'!P$9:P$508)-SUMIF('Sezione Altri Enti Prev.li'!B$9:B$508,B468,'Sezione Altri Enti Prev.li'!Q$9:Q$508)),0)</f>
        <v>0</v>
      </c>
      <c r="W468" s="81"/>
      <c r="X468" s="292"/>
      <c r="Y468" s="314"/>
      <c r="Z468" s="315"/>
      <c r="AA468" s="316"/>
      <c r="AB468" s="317"/>
      <c r="AC468" s="7"/>
      <c r="AD468" s="348"/>
      <c r="AE468" s="7"/>
      <c r="AF468" s="17">
        <f ca="1">IF(B468="",0,IF(B468=B467,COUNTIF(B$9:B467,B468)+1,1))</f>
        <v>458</v>
      </c>
      <c r="AG468" s="17">
        <f t="shared" ca="1" si="28"/>
        <v>0</v>
      </c>
      <c r="AH468" s="364" t="str">
        <f t="shared" si="31"/>
        <v/>
      </c>
    </row>
    <row r="469" spans="1:34" ht="16.5" customHeight="1">
      <c r="A469" s="334" t="s">
        <v>745</v>
      </c>
      <c r="B469" s="65" t="str">
        <f t="shared" ca="1" si="30"/>
        <v>-1900</v>
      </c>
      <c r="C469" s="65" t="str">
        <f t="shared" ca="1" si="29"/>
        <v>-1900-459</v>
      </c>
      <c r="D469" s="340"/>
      <c r="E469" s="283"/>
      <c r="F469" s="7"/>
      <c r="G469" s="309"/>
      <c r="H469" s="310"/>
      <c r="I469" s="7"/>
      <c r="J469" s="297"/>
      <c r="K469" s="285"/>
      <c r="L469" s="301"/>
      <c r="M469" s="290"/>
      <c r="N469" s="291"/>
      <c r="O469" s="7"/>
      <c r="P469" s="307"/>
      <c r="Q469" s="308" t="str">
        <f ca="1">IF(M$1021=1,"",IF(P469="","",VLOOKUP(P469,Tabelle!$B$5:$F$7,5,FALSE)))</f>
        <v/>
      </c>
      <c r="R469" s="311" t="str">
        <f ca="1">IF(M$1021=1,"",IF(P469="","",VLOOKUP(P469,Tabelle!$B$5:$G$7,6,FALSE)))</f>
        <v/>
      </c>
      <c r="S469" s="7"/>
      <c r="T469" s="312"/>
      <c r="U469" s="7"/>
      <c r="V469" s="313">
        <f ca="1">IF(AND(D469&lt;&gt;"",B469&lt;&gt;B468),(SUMIF(B$9:B$1008,B469,M$9:M$1008)-SUMIF(B$9:B$1008,B469,N$9:N$1008))+(SUMIF('Sezione INPS'!B$9:B$1008,B469,'Sezione INPS'!N$9:N$1008)-SUMIF('Sezione INPS'!B$9:B$1008,B469,'Sezione INPS'!O$9:O$1008))+(SUMIF('Sezione REGIONI'!B$9:B$1008,B469,'Sezione REGIONI'!K$9:K$1008)-SUMIF('Sezione REGIONI'!B$9:B$1008,B469,'Sezione REGIONI'!L$9:L$1008))+(SUMIF('Sezione IMU e trib. locali'!B$9:B$1008,B469,'Sezione IMU e trib. locali'!M$9:M$1008)-SUMIF('Sezione IMU e trib. locali'!B$9:B$1008,B469,'Sezione IMU e trib. locali'!N$9:N$1008))+(SUMIF('Sezione INAIL'!B$9:B$508,B469,'Sezione INAIL'!L$9:L$508)-SUMIF('Sezione INAIL'!B$9:B$508,B469,'Sezione INAIL'!M$9:M$508))+(SUMIF('Sezione Altri Enti Prev.li'!B$9:B$508,B469,'Sezione Altri Enti Prev.li'!P$9:P$508)-SUMIF('Sezione Altri Enti Prev.li'!B$9:B$508,B469,'Sezione Altri Enti Prev.li'!Q$9:Q$508)),0)</f>
        <v>0</v>
      </c>
      <c r="W469" s="81"/>
      <c r="X469" s="292"/>
      <c r="Y469" s="314"/>
      <c r="Z469" s="315"/>
      <c r="AA469" s="316"/>
      <c r="AB469" s="317"/>
      <c r="AC469" s="7"/>
      <c r="AD469" s="348"/>
      <c r="AE469" s="7"/>
      <c r="AF469" s="17">
        <f ca="1">IF(B469="",0,IF(B469=B468,COUNTIF(B$9:B468,B469)+1,1))</f>
        <v>459</v>
      </c>
      <c r="AG469" s="17">
        <f t="shared" ca="1" si="28"/>
        <v>0</v>
      </c>
      <c r="AH469" s="364" t="str">
        <f t="shared" si="31"/>
        <v/>
      </c>
    </row>
    <row r="470" spans="1:34" ht="16.5" customHeight="1">
      <c r="A470" s="334" t="s">
        <v>746</v>
      </c>
      <c r="B470" s="65" t="str">
        <f t="shared" ca="1" si="30"/>
        <v>-1900</v>
      </c>
      <c r="C470" s="65" t="str">
        <f t="shared" ca="1" si="29"/>
        <v>-1900-460</v>
      </c>
      <c r="D470" s="340"/>
      <c r="E470" s="283"/>
      <c r="F470" s="7"/>
      <c r="G470" s="309"/>
      <c r="H470" s="310"/>
      <c r="I470" s="7"/>
      <c r="J470" s="297"/>
      <c r="K470" s="285"/>
      <c r="L470" s="301"/>
      <c r="M470" s="290"/>
      <c r="N470" s="291"/>
      <c r="O470" s="7"/>
      <c r="P470" s="307"/>
      <c r="Q470" s="308" t="str">
        <f ca="1">IF(M$1021=1,"",IF(P470="","",VLOOKUP(P470,Tabelle!$B$5:$F$7,5,FALSE)))</f>
        <v/>
      </c>
      <c r="R470" s="311" t="str">
        <f ca="1">IF(M$1021=1,"",IF(P470="","",VLOOKUP(P470,Tabelle!$B$5:$G$7,6,FALSE)))</f>
        <v/>
      </c>
      <c r="S470" s="7"/>
      <c r="T470" s="312"/>
      <c r="U470" s="7"/>
      <c r="V470" s="313">
        <f ca="1">IF(AND(D470&lt;&gt;"",B470&lt;&gt;B469),(SUMIF(B$9:B$1008,B470,M$9:M$1008)-SUMIF(B$9:B$1008,B470,N$9:N$1008))+(SUMIF('Sezione INPS'!B$9:B$1008,B470,'Sezione INPS'!N$9:N$1008)-SUMIF('Sezione INPS'!B$9:B$1008,B470,'Sezione INPS'!O$9:O$1008))+(SUMIF('Sezione REGIONI'!B$9:B$1008,B470,'Sezione REGIONI'!K$9:K$1008)-SUMIF('Sezione REGIONI'!B$9:B$1008,B470,'Sezione REGIONI'!L$9:L$1008))+(SUMIF('Sezione IMU e trib. locali'!B$9:B$1008,B470,'Sezione IMU e trib. locali'!M$9:M$1008)-SUMIF('Sezione IMU e trib. locali'!B$9:B$1008,B470,'Sezione IMU e trib. locali'!N$9:N$1008))+(SUMIF('Sezione INAIL'!B$9:B$508,B470,'Sezione INAIL'!L$9:L$508)-SUMIF('Sezione INAIL'!B$9:B$508,B470,'Sezione INAIL'!M$9:M$508))+(SUMIF('Sezione Altri Enti Prev.li'!B$9:B$508,B470,'Sezione Altri Enti Prev.li'!P$9:P$508)-SUMIF('Sezione Altri Enti Prev.li'!B$9:B$508,B470,'Sezione Altri Enti Prev.li'!Q$9:Q$508)),0)</f>
        <v>0</v>
      </c>
      <c r="W470" s="81"/>
      <c r="X470" s="292"/>
      <c r="Y470" s="314"/>
      <c r="Z470" s="315"/>
      <c r="AA470" s="316"/>
      <c r="AB470" s="317"/>
      <c r="AC470" s="7"/>
      <c r="AD470" s="348"/>
      <c r="AE470" s="7"/>
      <c r="AF470" s="17">
        <f ca="1">IF(B470="",0,IF(B470=B469,COUNTIF(B$9:B469,B470)+1,1))</f>
        <v>460</v>
      </c>
      <c r="AG470" s="17">
        <f t="shared" ca="1" si="28"/>
        <v>0</v>
      </c>
      <c r="AH470" s="364" t="str">
        <f t="shared" si="31"/>
        <v/>
      </c>
    </row>
    <row r="471" spans="1:34" ht="16.5" customHeight="1">
      <c r="A471" s="334" t="s">
        <v>747</v>
      </c>
      <c r="B471" s="65" t="str">
        <f t="shared" ca="1" si="30"/>
        <v>-1900</v>
      </c>
      <c r="C471" s="65" t="str">
        <f t="shared" ca="1" si="29"/>
        <v>-1900-461</v>
      </c>
      <c r="D471" s="340"/>
      <c r="E471" s="283"/>
      <c r="F471" s="7"/>
      <c r="G471" s="309"/>
      <c r="H471" s="310"/>
      <c r="I471" s="7"/>
      <c r="J471" s="297"/>
      <c r="K471" s="285"/>
      <c r="L471" s="301"/>
      <c r="M471" s="290"/>
      <c r="N471" s="291"/>
      <c r="O471" s="7"/>
      <c r="P471" s="307"/>
      <c r="Q471" s="308" t="str">
        <f ca="1">IF(M$1021=1,"",IF(P471="","",VLOOKUP(P471,Tabelle!$B$5:$F$7,5,FALSE)))</f>
        <v/>
      </c>
      <c r="R471" s="311" t="str">
        <f ca="1">IF(M$1021=1,"",IF(P471="","",VLOOKUP(P471,Tabelle!$B$5:$G$7,6,FALSE)))</f>
        <v/>
      </c>
      <c r="S471" s="7"/>
      <c r="T471" s="312"/>
      <c r="U471" s="7"/>
      <c r="V471" s="313">
        <f ca="1">IF(AND(D471&lt;&gt;"",B471&lt;&gt;B470),(SUMIF(B$9:B$1008,B471,M$9:M$1008)-SUMIF(B$9:B$1008,B471,N$9:N$1008))+(SUMIF('Sezione INPS'!B$9:B$1008,B471,'Sezione INPS'!N$9:N$1008)-SUMIF('Sezione INPS'!B$9:B$1008,B471,'Sezione INPS'!O$9:O$1008))+(SUMIF('Sezione REGIONI'!B$9:B$1008,B471,'Sezione REGIONI'!K$9:K$1008)-SUMIF('Sezione REGIONI'!B$9:B$1008,B471,'Sezione REGIONI'!L$9:L$1008))+(SUMIF('Sezione IMU e trib. locali'!B$9:B$1008,B471,'Sezione IMU e trib. locali'!M$9:M$1008)-SUMIF('Sezione IMU e trib. locali'!B$9:B$1008,B471,'Sezione IMU e trib. locali'!N$9:N$1008))+(SUMIF('Sezione INAIL'!B$9:B$508,B471,'Sezione INAIL'!L$9:L$508)-SUMIF('Sezione INAIL'!B$9:B$508,B471,'Sezione INAIL'!M$9:M$508))+(SUMIF('Sezione Altri Enti Prev.li'!B$9:B$508,B471,'Sezione Altri Enti Prev.li'!P$9:P$508)-SUMIF('Sezione Altri Enti Prev.li'!B$9:B$508,B471,'Sezione Altri Enti Prev.li'!Q$9:Q$508)),0)</f>
        <v>0</v>
      </c>
      <c r="W471" s="81"/>
      <c r="X471" s="292"/>
      <c r="Y471" s="314"/>
      <c r="Z471" s="315"/>
      <c r="AA471" s="316"/>
      <c r="AB471" s="317"/>
      <c r="AC471" s="7"/>
      <c r="AD471" s="348"/>
      <c r="AE471" s="7"/>
      <c r="AF471" s="17">
        <f ca="1">IF(B471="",0,IF(B471=B470,COUNTIF(B$9:B470,B471)+1,1))</f>
        <v>461</v>
      </c>
      <c r="AG471" s="17">
        <f t="shared" ca="1" si="28"/>
        <v>0</v>
      </c>
      <c r="AH471" s="364" t="str">
        <f t="shared" si="31"/>
        <v/>
      </c>
    </row>
    <row r="472" spans="1:34" ht="16.5" customHeight="1">
      <c r="A472" s="334" t="s">
        <v>748</v>
      </c>
      <c r="B472" s="65" t="str">
        <f t="shared" ca="1" si="30"/>
        <v>-1900</v>
      </c>
      <c r="C472" s="65" t="str">
        <f t="shared" ca="1" si="29"/>
        <v>-1900-462</v>
      </c>
      <c r="D472" s="340"/>
      <c r="E472" s="283"/>
      <c r="F472" s="7"/>
      <c r="G472" s="309"/>
      <c r="H472" s="310"/>
      <c r="I472" s="7"/>
      <c r="J472" s="297"/>
      <c r="K472" s="285"/>
      <c r="L472" s="301"/>
      <c r="M472" s="290"/>
      <c r="N472" s="291"/>
      <c r="O472" s="7"/>
      <c r="P472" s="307"/>
      <c r="Q472" s="308" t="str">
        <f ca="1">IF(M$1021=1,"",IF(P472="","",VLOOKUP(P472,Tabelle!$B$5:$F$7,5,FALSE)))</f>
        <v/>
      </c>
      <c r="R472" s="311" t="str">
        <f ca="1">IF(M$1021=1,"",IF(P472="","",VLOOKUP(P472,Tabelle!$B$5:$G$7,6,FALSE)))</f>
        <v/>
      </c>
      <c r="S472" s="7"/>
      <c r="T472" s="312"/>
      <c r="U472" s="7"/>
      <c r="V472" s="313">
        <f ca="1">IF(AND(D472&lt;&gt;"",B472&lt;&gt;B471),(SUMIF(B$9:B$1008,B472,M$9:M$1008)-SUMIF(B$9:B$1008,B472,N$9:N$1008))+(SUMIF('Sezione INPS'!B$9:B$1008,B472,'Sezione INPS'!N$9:N$1008)-SUMIF('Sezione INPS'!B$9:B$1008,B472,'Sezione INPS'!O$9:O$1008))+(SUMIF('Sezione REGIONI'!B$9:B$1008,B472,'Sezione REGIONI'!K$9:K$1008)-SUMIF('Sezione REGIONI'!B$9:B$1008,B472,'Sezione REGIONI'!L$9:L$1008))+(SUMIF('Sezione IMU e trib. locali'!B$9:B$1008,B472,'Sezione IMU e trib. locali'!M$9:M$1008)-SUMIF('Sezione IMU e trib. locali'!B$9:B$1008,B472,'Sezione IMU e trib. locali'!N$9:N$1008))+(SUMIF('Sezione INAIL'!B$9:B$508,B472,'Sezione INAIL'!L$9:L$508)-SUMIF('Sezione INAIL'!B$9:B$508,B472,'Sezione INAIL'!M$9:M$508))+(SUMIF('Sezione Altri Enti Prev.li'!B$9:B$508,B472,'Sezione Altri Enti Prev.li'!P$9:P$508)-SUMIF('Sezione Altri Enti Prev.li'!B$9:B$508,B472,'Sezione Altri Enti Prev.li'!Q$9:Q$508)),0)</f>
        <v>0</v>
      </c>
      <c r="W472" s="81"/>
      <c r="X472" s="292"/>
      <c r="Y472" s="314"/>
      <c r="Z472" s="315"/>
      <c r="AA472" s="316"/>
      <c r="AB472" s="317"/>
      <c r="AC472" s="7"/>
      <c r="AD472" s="348"/>
      <c r="AE472" s="7"/>
      <c r="AF472" s="17">
        <f ca="1">IF(B472="",0,IF(B472=B471,COUNTIF(B$9:B471,B472)+1,1))</f>
        <v>462</v>
      </c>
      <c r="AG472" s="17">
        <f t="shared" ca="1" si="28"/>
        <v>0</v>
      </c>
      <c r="AH472" s="364" t="str">
        <f t="shared" si="31"/>
        <v/>
      </c>
    </row>
    <row r="473" spans="1:34" ht="16.5" customHeight="1">
      <c r="A473" s="334" t="s">
        <v>749</v>
      </c>
      <c r="B473" s="65" t="str">
        <f t="shared" ca="1" si="30"/>
        <v>-1900</v>
      </c>
      <c r="C473" s="65" t="str">
        <f t="shared" ca="1" si="29"/>
        <v>-1900-463</v>
      </c>
      <c r="D473" s="340"/>
      <c r="E473" s="283"/>
      <c r="F473" s="7"/>
      <c r="G473" s="309"/>
      <c r="H473" s="310"/>
      <c r="I473" s="7"/>
      <c r="J473" s="297"/>
      <c r="K473" s="285"/>
      <c r="L473" s="301"/>
      <c r="M473" s="290"/>
      <c r="N473" s="291"/>
      <c r="O473" s="7"/>
      <c r="P473" s="307"/>
      <c r="Q473" s="308" t="str">
        <f ca="1">IF(M$1021=1,"",IF(P473="","",VLOOKUP(P473,Tabelle!$B$5:$F$7,5,FALSE)))</f>
        <v/>
      </c>
      <c r="R473" s="311" t="str">
        <f ca="1">IF(M$1021=1,"",IF(P473="","",VLOOKUP(P473,Tabelle!$B$5:$G$7,6,FALSE)))</f>
        <v/>
      </c>
      <c r="S473" s="7"/>
      <c r="T473" s="312"/>
      <c r="U473" s="7"/>
      <c r="V473" s="313">
        <f ca="1">IF(AND(D473&lt;&gt;"",B473&lt;&gt;B472),(SUMIF(B$9:B$1008,B473,M$9:M$1008)-SUMIF(B$9:B$1008,B473,N$9:N$1008))+(SUMIF('Sezione INPS'!B$9:B$1008,B473,'Sezione INPS'!N$9:N$1008)-SUMIF('Sezione INPS'!B$9:B$1008,B473,'Sezione INPS'!O$9:O$1008))+(SUMIF('Sezione REGIONI'!B$9:B$1008,B473,'Sezione REGIONI'!K$9:K$1008)-SUMIF('Sezione REGIONI'!B$9:B$1008,B473,'Sezione REGIONI'!L$9:L$1008))+(SUMIF('Sezione IMU e trib. locali'!B$9:B$1008,B473,'Sezione IMU e trib. locali'!M$9:M$1008)-SUMIF('Sezione IMU e trib. locali'!B$9:B$1008,B473,'Sezione IMU e trib. locali'!N$9:N$1008))+(SUMIF('Sezione INAIL'!B$9:B$508,B473,'Sezione INAIL'!L$9:L$508)-SUMIF('Sezione INAIL'!B$9:B$508,B473,'Sezione INAIL'!M$9:M$508))+(SUMIF('Sezione Altri Enti Prev.li'!B$9:B$508,B473,'Sezione Altri Enti Prev.li'!P$9:P$508)-SUMIF('Sezione Altri Enti Prev.li'!B$9:B$508,B473,'Sezione Altri Enti Prev.li'!Q$9:Q$508)),0)</f>
        <v>0</v>
      </c>
      <c r="W473" s="81"/>
      <c r="X473" s="292"/>
      <c r="Y473" s="314"/>
      <c r="Z473" s="315"/>
      <c r="AA473" s="316"/>
      <c r="AB473" s="317"/>
      <c r="AC473" s="7"/>
      <c r="AD473" s="348"/>
      <c r="AE473" s="7"/>
      <c r="AF473" s="17">
        <f ca="1">IF(B473="",0,IF(B473=B472,COUNTIF(B$9:B472,B473)+1,1))</f>
        <v>463</v>
      </c>
      <c r="AG473" s="17">
        <f t="shared" ca="1" si="28"/>
        <v>0</v>
      </c>
      <c r="AH473" s="364" t="str">
        <f t="shared" si="31"/>
        <v/>
      </c>
    </row>
    <row r="474" spans="1:34" ht="16.5" customHeight="1">
      <c r="A474" s="334" t="s">
        <v>750</v>
      </c>
      <c r="B474" s="65" t="str">
        <f t="shared" ca="1" si="30"/>
        <v>-1900</v>
      </c>
      <c r="C474" s="65" t="str">
        <f t="shared" ca="1" si="29"/>
        <v>-1900-464</v>
      </c>
      <c r="D474" s="340"/>
      <c r="E474" s="283"/>
      <c r="F474" s="7"/>
      <c r="G474" s="309"/>
      <c r="H474" s="310"/>
      <c r="I474" s="7"/>
      <c r="J474" s="297"/>
      <c r="K474" s="285"/>
      <c r="L474" s="301"/>
      <c r="M474" s="290"/>
      <c r="N474" s="291"/>
      <c r="O474" s="7"/>
      <c r="P474" s="307"/>
      <c r="Q474" s="308" t="str">
        <f ca="1">IF(M$1021=1,"",IF(P474="","",VLOOKUP(P474,Tabelle!$B$5:$F$7,5,FALSE)))</f>
        <v/>
      </c>
      <c r="R474" s="311" t="str">
        <f ca="1">IF(M$1021=1,"",IF(P474="","",VLOOKUP(P474,Tabelle!$B$5:$G$7,6,FALSE)))</f>
        <v/>
      </c>
      <c r="S474" s="7"/>
      <c r="T474" s="312"/>
      <c r="U474" s="7"/>
      <c r="V474" s="313">
        <f ca="1">IF(AND(D474&lt;&gt;"",B474&lt;&gt;B473),(SUMIF(B$9:B$1008,B474,M$9:M$1008)-SUMIF(B$9:B$1008,B474,N$9:N$1008))+(SUMIF('Sezione INPS'!B$9:B$1008,B474,'Sezione INPS'!N$9:N$1008)-SUMIF('Sezione INPS'!B$9:B$1008,B474,'Sezione INPS'!O$9:O$1008))+(SUMIF('Sezione REGIONI'!B$9:B$1008,B474,'Sezione REGIONI'!K$9:K$1008)-SUMIF('Sezione REGIONI'!B$9:B$1008,B474,'Sezione REGIONI'!L$9:L$1008))+(SUMIF('Sezione IMU e trib. locali'!B$9:B$1008,B474,'Sezione IMU e trib. locali'!M$9:M$1008)-SUMIF('Sezione IMU e trib. locali'!B$9:B$1008,B474,'Sezione IMU e trib. locali'!N$9:N$1008))+(SUMIF('Sezione INAIL'!B$9:B$508,B474,'Sezione INAIL'!L$9:L$508)-SUMIF('Sezione INAIL'!B$9:B$508,B474,'Sezione INAIL'!M$9:M$508))+(SUMIF('Sezione Altri Enti Prev.li'!B$9:B$508,B474,'Sezione Altri Enti Prev.li'!P$9:P$508)-SUMIF('Sezione Altri Enti Prev.li'!B$9:B$508,B474,'Sezione Altri Enti Prev.li'!Q$9:Q$508)),0)</f>
        <v>0</v>
      </c>
      <c r="W474" s="81"/>
      <c r="X474" s="292"/>
      <c r="Y474" s="314"/>
      <c r="Z474" s="315"/>
      <c r="AA474" s="316"/>
      <c r="AB474" s="317"/>
      <c r="AC474" s="7"/>
      <c r="AD474" s="348"/>
      <c r="AE474" s="7"/>
      <c r="AF474" s="17">
        <f ca="1">IF(B474="",0,IF(B474=B473,COUNTIF(B$9:B473,B474)+1,1))</f>
        <v>464</v>
      </c>
      <c r="AG474" s="17">
        <f t="shared" ca="1" si="28"/>
        <v>0</v>
      </c>
      <c r="AH474" s="364" t="str">
        <f t="shared" si="31"/>
        <v/>
      </c>
    </row>
    <row r="475" spans="1:34" ht="16.5" customHeight="1">
      <c r="A475" s="334" t="s">
        <v>751</v>
      </c>
      <c r="B475" s="65" t="str">
        <f t="shared" ca="1" si="30"/>
        <v>-1900</v>
      </c>
      <c r="C475" s="65" t="str">
        <f t="shared" ca="1" si="29"/>
        <v>-1900-465</v>
      </c>
      <c r="D475" s="340"/>
      <c r="E475" s="283"/>
      <c r="F475" s="7"/>
      <c r="G475" s="309"/>
      <c r="H475" s="310"/>
      <c r="I475" s="7"/>
      <c r="J475" s="297"/>
      <c r="K475" s="285"/>
      <c r="L475" s="301"/>
      <c r="M475" s="290"/>
      <c r="N475" s="291"/>
      <c r="O475" s="7"/>
      <c r="P475" s="307"/>
      <c r="Q475" s="308" t="str">
        <f ca="1">IF(M$1021=1,"",IF(P475="","",VLOOKUP(P475,Tabelle!$B$5:$F$7,5,FALSE)))</f>
        <v/>
      </c>
      <c r="R475" s="311" t="str">
        <f ca="1">IF(M$1021=1,"",IF(P475="","",VLOOKUP(P475,Tabelle!$B$5:$G$7,6,FALSE)))</f>
        <v/>
      </c>
      <c r="S475" s="7"/>
      <c r="T475" s="312"/>
      <c r="U475" s="7"/>
      <c r="V475" s="313">
        <f ca="1">IF(AND(D475&lt;&gt;"",B475&lt;&gt;B474),(SUMIF(B$9:B$1008,B475,M$9:M$1008)-SUMIF(B$9:B$1008,B475,N$9:N$1008))+(SUMIF('Sezione INPS'!B$9:B$1008,B475,'Sezione INPS'!N$9:N$1008)-SUMIF('Sezione INPS'!B$9:B$1008,B475,'Sezione INPS'!O$9:O$1008))+(SUMIF('Sezione REGIONI'!B$9:B$1008,B475,'Sezione REGIONI'!K$9:K$1008)-SUMIF('Sezione REGIONI'!B$9:B$1008,B475,'Sezione REGIONI'!L$9:L$1008))+(SUMIF('Sezione IMU e trib. locali'!B$9:B$1008,B475,'Sezione IMU e trib. locali'!M$9:M$1008)-SUMIF('Sezione IMU e trib. locali'!B$9:B$1008,B475,'Sezione IMU e trib. locali'!N$9:N$1008))+(SUMIF('Sezione INAIL'!B$9:B$508,B475,'Sezione INAIL'!L$9:L$508)-SUMIF('Sezione INAIL'!B$9:B$508,B475,'Sezione INAIL'!M$9:M$508))+(SUMIF('Sezione Altri Enti Prev.li'!B$9:B$508,B475,'Sezione Altri Enti Prev.li'!P$9:P$508)-SUMIF('Sezione Altri Enti Prev.li'!B$9:B$508,B475,'Sezione Altri Enti Prev.li'!Q$9:Q$508)),0)</f>
        <v>0</v>
      </c>
      <c r="W475" s="81"/>
      <c r="X475" s="292"/>
      <c r="Y475" s="314"/>
      <c r="Z475" s="315"/>
      <c r="AA475" s="316"/>
      <c r="AB475" s="317"/>
      <c r="AC475" s="7"/>
      <c r="AD475" s="348"/>
      <c r="AE475" s="7"/>
      <c r="AF475" s="17">
        <f ca="1">IF(B475="",0,IF(B475=B474,COUNTIF(B$9:B474,B475)+1,1))</f>
        <v>465</v>
      </c>
      <c r="AG475" s="17">
        <f t="shared" ca="1" si="28"/>
        <v>0</v>
      </c>
      <c r="AH475" s="364" t="str">
        <f t="shared" si="31"/>
        <v/>
      </c>
    </row>
    <row r="476" spans="1:34" ht="16.5" customHeight="1">
      <c r="A476" s="334" t="s">
        <v>752</v>
      </c>
      <c r="B476" s="65" t="str">
        <f t="shared" ca="1" si="30"/>
        <v>-1900</v>
      </c>
      <c r="C476" s="65" t="str">
        <f t="shared" ca="1" si="29"/>
        <v>-1900-466</v>
      </c>
      <c r="D476" s="340"/>
      <c r="E476" s="283"/>
      <c r="F476" s="7"/>
      <c r="G476" s="309"/>
      <c r="H476" s="310"/>
      <c r="I476" s="7"/>
      <c r="J476" s="297"/>
      <c r="K476" s="285"/>
      <c r="L476" s="301"/>
      <c r="M476" s="290"/>
      <c r="N476" s="291"/>
      <c r="O476" s="7"/>
      <c r="P476" s="307"/>
      <c r="Q476" s="308" t="str">
        <f ca="1">IF(M$1021=1,"",IF(P476="","",VLOOKUP(P476,Tabelle!$B$5:$F$7,5,FALSE)))</f>
        <v/>
      </c>
      <c r="R476" s="311" t="str">
        <f ca="1">IF(M$1021=1,"",IF(P476="","",VLOOKUP(P476,Tabelle!$B$5:$G$7,6,FALSE)))</f>
        <v/>
      </c>
      <c r="S476" s="7"/>
      <c r="T476" s="312"/>
      <c r="U476" s="7"/>
      <c r="V476" s="313">
        <f ca="1">IF(AND(D476&lt;&gt;"",B476&lt;&gt;B475),(SUMIF(B$9:B$1008,B476,M$9:M$1008)-SUMIF(B$9:B$1008,B476,N$9:N$1008))+(SUMIF('Sezione INPS'!B$9:B$1008,B476,'Sezione INPS'!N$9:N$1008)-SUMIF('Sezione INPS'!B$9:B$1008,B476,'Sezione INPS'!O$9:O$1008))+(SUMIF('Sezione REGIONI'!B$9:B$1008,B476,'Sezione REGIONI'!K$9:K$1008)-SUMIF('Sezione REGIONI'!B$9:B$1008,B476,'Sezione REGIONI'!L$9:L$1008))+(SUMIF('Sezione IMU e trib. locali'!B$9:B$1008,B476,'Sezione IMU e trib. locali'!M$9:M$1008)-SUMIF('Sezione IMU e trib. locali'!B$9:B$1008,B476,'Sezione IMU e trib. locali'!N$9:N$1008))+(SUMIF('Sezione INAIL'!B$9:B$508,B476,'Sezione INAIL'!L$9:L$508)-SUMIF('Sezione INAIL'!B$9:B$508,B476,'Sezione INAIL'!M$9:M$508))+(SUMIF('Sezione Altri Enti Prev.li'!B$9:B$508,B476,'Sezione Altri Enti Prev.li'!P$9:P$508)-SUMIF('Sezione Altri Enti Prev.li'!B$9:B$508,B476,'Sezione Altri Enti Prev.li'!Q$9:Q$508)),0)</f>
        <v>0</v>
      </c>
      <c r="W476" s="81"/>
      <c r="X476" s="292"/>
      <c r="Y476" s="314"/>
      <c r="Z476" s="315"/>
      <c r="AA476" s="316"/>
      <c r="AB476" s="317"/>
      <c r="AC476" s="7"/>
      <c r="AD476" s="348"/>
      <c r="AE476" s="7"/>
      <c r="AF476" s="17">
        <f ca="1">IF(B476="",0,IF(B476=B475,COUNTIF(B$9:B475,B476)+1,1))</f>
        <v>466</v>
      </c>
      <c r="AG476" s="17">
        <f t="shared" ca="1" si="28"/>
        <v>0</v>
      </c>
      <c r="AH476" s="364" t="str">
        <f t="shared" si="31"/>
        <v/>
      </c>
    </row>
    <row r="477" spans="1:34" ht="16.5" customHeight="1">
      <c r="A477" s="334" t="s">
        <v>753</v>
      </c>
      <c r="B477" s="65" t="str">
        <f t="shared" ca="1" si="30"/>
        <v>-1900</v>
      </c>
      <c r="C477" s="65" t="str">
        <f t="shared" ca="1" si="29"/>
        <v>-1900-467</v>
      </c>
      <c r="D477" s="340"/>
      <c r="E477" s="283"/>
      <c r="F477" s="7"/>
      <c r="G477" s="309"/>
      <c r="H477" s="310"/>
      <c r="I477" s="7"/>
      <c r="J477" s="297"/>
      <c r="K477" s="285"/>
      <c r="L477" s="301"/>
      <c r="M477" s="290"/>
      <c r="N477" s="291"/>
      <c r="O477" s="7"/>
      <c r="P477" s="307"/>
      <c r="Q477" s="308" t="str">
        <f ca="1">IF(M$1021=1,"",IF(P477="","",VLOOKUP(P477,Tabelle!$B$5:$F$7,5,FALSE)))</f>
        <v/>
      </c>
      <c r="R477" s="311" t="str">
        <f ca="1">IF(M$1021=1,"",IF(P477="","",VLOOKUP(P477,Tabelle!$B$5:$G$7,6,FALSE)))</f>
        <v/>
      </c>
      <c r="S477" s="7"/>
      <c r="T477" s="312"/>
      <c r="U477" s="7"/>
      <c r="V477" s="313">
        <f ca="1">IF(AND(D477&lt;&gt;"",B477&lt;&gt;B476),(SUMIF(B$9:B$1008,B477,M$9:M$1008)-SUMIF(B$9:B$1008,B477,N$9:N$1008))+(SUMIF('Sezione INPS'!B$9:B$1008,B477,'Sezione INPS'!N$9:N$1008)-SUMIF('Sezione INPS'!B$9:B$1008,B477,'Sezione INPS'!O$9:O$1008))+(SUMIF('Sezione REGIONI'!B$9:B$1008,B477,'Sezione REGIONI'!K$9:K$1008)-SUMIF('Sezione REGIONI'!B$9:B$1008,B477,'Sezione REGIONI'!L$9:L$1008))+(SUMIF('Sezione IMU e trib. locali'!B$9:B$1008,B477,'Sezione IMU e trib. locali'!M$9:M$1008)-SUMIF('Sezione IMU e trib. locali'!B$9:B$1008,B477,'Sezione IMU e trib. locali'!N$9:N$1008))+(SUMIF('Sezione INAIL'!B$9:B$508,B477,'Sezione INAIL'!L$9:L$508)-SUMIF('Sezione INAIL'!B$9:B$508,B477,'Sezione INAIL'!M$9:M$508))+(SUMIF('Sezione Altri Enti Prev.li'!B$9:B$508,B477,'Sezione Altri Enti Prev.li'!P$9:P$508)-SUMIF('Sezione Altri Enti Prev.li'!B$9:B$508,B477,'Sezione Altri Enti Prev.li'!Q$9:Q$508)),0)</f>
        <v>0</v>
      </c>
      <c r="W477" s="81"/>
      <c r="X477" s="292"/>
      <c r="Y477" s="314"/>
      <c r="Z477" s="315"/>
      <c r="AA477" s="316"/>
      <c r="AB477" s="317"/>
      <c r="AC477" s="7"/>
      <c r="AD477" s="348"/>
      <c r="AE477" s="7"/>
      <c r="AF477" s="17">
        <f ca="1">IF(B477="",0,IF(B477=B476,COUNTIF(B$9:B476,B477)+1,1))</f>
        <v>467</v>
      </c>
      <c r="AG477" s="17">
        <f t="shared" ca="1" si="28"/>
        <v>0</v>
      </c>
      <c r="AH477" s="364" t="str">
        <f t="shared" si="31"/>
        <v/>
      </c>
    </row>
    <row r="478" spans="1:34" ht="16.5" customHeight="1">
      <c r="A478" s="334" t="s">
        <v>754</v>
      </c>
      <c r="B478" s="65" t="str">
        <f t="shared" ca="1" si="30"/>
        <v>-1900</v>
      </c>
      <c r="C478" s="65" t="str">
        <f t="shared" ca="1" si="29"/>
        <v>-1900-468</v>
      </c>
      <c r="D478" s="340"/>
      <c r="E478" s="283"/>
      <c r="F478" s="7"/>
      <c r="G478" s="309"/>
      <c r="H478" s="310"/>
      <c r="I478" s="7"/>
      <c r="J478" s="297"/>
      <c r="K478" s="285"/>
      <c r="L478" s="301"/>
      <c r="M478" s="290"/>
      <c r="N478" s="291"/>
      <c r="O478" s="7"/>
      <c r="P478" s="307"/>
      <c r="Q478" s="308" t="str">
        <f ca="1">IF(M$1021=1,"",IF(P478="","",VLOOKUP(P478,Tabelle!$B$5:$F$7,5,FALSE)))</f>
        <v/>
      </c>
      <c r="R478" s="311" t="str">
        <f ca="1">IF(M$1021=1,"",IF(P478="","",VLOOKUP(P478,Tabelle!$B$5:$G$7,6,FALSE)))</f>
        <v/>
      </c>
      <c r="S478" s="7"/>
      <c r="T478" s="312"/>
      <c r="U478" s="7"/>
      <c r="V478" s="313">
        <f ca="1">IF(AND(D478&lt;&gt;"",B478&lt;&gt;B477),(SUMIF(B$9:B$1008,B478,M$9:M$1008)-SUMIF(B$9:B$1008,B478,N$9:N$1008))+(SUMIF('Sezione INPS'!B$9:B$1008,B478,'Sezione INPS'!N$9:N$1008)-SUMIF('Sezione INPS'!B$9:B$1008,B478,'Sezione INPS'!O$9:O$1008))+(SUMIF('Sezione REGIONI'!B$9:B$1008,B478,'Sezione REGIONI'!K$9:K$1008)-SUMIF('Sezione REGIONI'!B$9:B$1008,B478,'Sezione REGIONI'!L$9:L$1008))+(SUMIF('Sezione IMU e trib. locali'!B$9:B$1008,B478,'Sezione IMU e trib. locali'!M$9:M$1008)-SUMIF('Sezione IMU e trib. locali'!B$9:B$1008,B478,'Sezione IMU e trib. locali'!N$9:N$1008))+(SUMIF('Sezione INAIL'!B$9:B$508,B478,'Sezione INAIL'!L$9:L$508)-SUMIF('Sezione INAIL'!B$9:B$508,B478,'Sezione INAIL'!M$9:M$508))+(SUMIF('Sezione Altri Enti Prev.li'!B$9:B$508,B478,'Sezione Altri Enti Prev.li'!P$9:P$508)-SUMIF('Sezione Altri Enti Prev.li'!B$9:B$508,B478,'Sezione Altri Enti Prev.li'!Q$9:Q$508)),0)</f>
        <v>0</v>
      </c>
      <c r="W478" s="81"/>
      <c r="X478" s="292"/>
      <c r="Y478" s="314"/>
      <c r="Z478" s="315"/>
      <c r="AA478" s="316"/>
      <c r="AB478" s="317"/>
      <c r="AC478" s="7"/>
      <c r="AD478" s="348"/>
      <c r="AE478" s="7"/>
      <c r="AF478" s="17">
        <f ca="1">IF(B478="",0,IF(B478=B477,COUNTIF(B$9:B477,B478)+1,1))</f>
        <v>468</v>
      </c>
      <c r="AG478" s="17">
        <f t="shared" ca="1" si="28"/>
        <v>0</v>
      </c>
      <c r="AH478" s="364" t="str">
        <f t="shared" si="31"/>
        <v/>
      </c>
    </row>
    <row r="479" spans="1:34" ht="16.5" customHeight="1">
      <c r="A479" s="334" t="s">
        <v>755</v>
      </c>
      <c r="B479" s="65" t="str">
        <f t="shared" ca="1" si="30"/>
        <v>-1900</v>
      </c>
      <c r="C479" s="65" t="str">
        <f t="shared" ca="1" si="29"/>
        <v>-1900-469</v>
      </c>
      <c r="D479" s="340"/>
      <c r="E479" s="283"/>
      <c r="F479" s="7"/>
      <c r="G479" s="309"/>
      <c r="H479" s="310"/>
      <c r="I479" s="7"/>
      <c r="J479" s="297"/>
      <c r="K479" s="285"/>
      <c r="L479" s="301"/>
      <c r="M479" s="290"/>
      <c r="N479" s="291"/>
      <c r="O479" s="7"/>
      <c r="P479" s="307"/>
      <c r="Q479" s="308" t="str">
        <f ca="1">IF(M$1021=1,"",IF(P479="","",VLOOKUP(P479,Tabelle!$B$5:$F$7,5,FALSE)))</f>
        <v/>
      </c>
      <c r="R479" s="311" t="str">
        <f ca="1">IF(M$1021=1,"",IF(P479="","",VLOOKUP(P479,Tabelle!$B$5:$G$7,6,FALSE)))</f>
        <v/>
      </c>
      <c r="S479" s="7"/>
      <c r="T479" s="312"/>
      <c r="U479" s="7"/>
      <c r="V479" s="313">
        <f ca="1">IF(AND(D479&lt;&gt;"",B479&lt;&gt;B478),(SUMIF(B$9:B$1008,B479,M$9:M$1008)-SUMIF(B$9:B$1008,B479,N$9:N$1008))+(SUMIF('Sezione INPS'!B$9:B$1008,B479,'Sezione INPS'!N$9:N$1008)-SUMIF('Sezione INPS'!B$9:B$1008,B479,'Sezione INPS'!O$9:O$1008))+(SUMIF('Sezione REGIONI'!B$9:B$1008,B479,'Sezione REGIONI'!K$9:K$1008)-SUMIF('Sezione REGIONI'!B$9:B$1008,B479,'Sezione REGIONI'!L$9:L$1008))+(SUMIF('Sezione IMU e trib. locali'!B$9:B$1008,B479,'Sezione IMU e trib. locali'!M$9:M$1008)-SUMIF('Sezione IMU e trib. locali'!B$9:B$1008,B479,'Sezione IMU e trib. locali'!N$9:N$1008))+(SUMIF('Sezione INAIL'!B$9:B$508,B479,'Sezione INAIL'!L$9:L$508)-SUMIF('Sezione INAIL'!B$9:B$508,B479,'Sezione INAIL'!M$9:M$508))+(SUMIF('Sezione Altri Enti Prev.li'!B$9:B$508,B479,'Sezione Altri Enti Prev.li'!P$9:P$508)-SUMIF('Sezione Altri Enti Prev.li'!B$9:B$508,B479,'Sezione Altri Enti Prev.li'!Q$9:Q$508)),0)</f>
        <v>0</v>
      </c>
      <c r="W479" s="81"/>
      <c r="X479" s="292"/>
      <c r="Y479" s="314"/>
      <c r="Z479" s="315"/>
      <c r="AA479" s="316"/>
      <c r="AB479" s="317"/>
      <c r="AC479" s="7"/>
      <c r="AD479" s="348"/>
      <c r="AE479" s="7"/>
      <c r="AF479" s="17">
        <f ca="1">IF(B479="",0,IF(B479=B478,COUNTIF(B$9:B478,B479)+1,1))</f>
        <v>469</v>
      </c>
      <c r="AG479" s="17">
        <f t="shared" ca="1" si="28"/>
        <v>0</v>
      </c>
      <c r="AH479" s="364" t="str">
        <f t="shared" si="31"/>
        <v/>
      </c>
    </row>
    <row r="480" spans="1:34" ht="16.5" customHeight="1">
      <c r="A480" s="334" t="s">
        <v>756</v>
      </c>
      <c r="B480" s="65" t="str">
        <f t="shared" ca="1" si="30"/>
        <v>-1900</v>
      </c>
      <c r="C480" s="65" t="str">
        <f t="shared" ca="1" si="29"/>
        <v>-1900-470</v>
      </c>
      <c r="D480" s="340"/>
      <c r="E480" s="283"/>
      <c r="F480" s="7"/>
      <c r="G480" s="309"/>
      <c r="H480" s="310"/>
      <c r="I480" s="7"/>
      <c r="J480" s="297"/>
      <c r="K480" s="285"/>
      <c r="L480" s="301"/>
      <c r="M480" s="290"/>
      <c r="N480" s="291"/>
      <c r="O480" s="7"/>
      <c r="P480" s="307"/>
      <c r="Q480" s="308" t="str">
        <f ca="1">IF(M$1021=1,"",IF(P480="","",VLOOKUP(P480,Tabelle!$B$5:$F$7,5,FALSE)))</f>
        <v/>
      </c>
      <c r="R480" s="311" t="str">
        <f ca="1">IF(M$1021=1,"",IF(P480="","",VLOOKUP(P480,Tabelle!$B$5:$G$7,6,FALSE)))</f>
        <v/>
      </c>
      <c r="S480" s="7"/>
      <c r="T480" s="312"/>
      <c r="U480" s="7"/>
      <c r="V480" s="313">
        <f ca="1">IF(AND(D480&lt;&gt;"",B480&lt;&gt;B479),(SUMIF(B$9:B$1008,B480,M$9:M$1008)-SUMIF(B$9:B$1008,B480,N$9:N$1008))+(SUMIF('Sezione INPS'!B$9:B$1008,B480,'Sezione INPS'!N$9:N$1008)-SUMIF('Sezione INPS'!B$9:B$1008,B480,'Sezione INPS'!O$9:O$1008))+(SUMIF('Sezione REGIONI'!B$9:B$1008,B480,'Sezione REGIONI'!K$9:K$1008)-SUMIF('Sezione REGIONI'!B$9:B$1008,B480,'Sezione REGIONI'!L$9:L$1008))+(SUMIF('Sezione IMU e trib. locali'!B$9:B$1008,B480,'Sezione IMU e trib. locali'!M$9:M$1008)-SUMIF('Sezione IMU e trib. locali'!B$9:B$1008,B480,'Sezione IMU e trib. locali'!N$9:N$1008))+(SUMIF('Sezione INAIL'!B$9:B$508,B480,'Sezione INAIL'!L$9:L$508)-SUMIF('Sezione INAIL'!B$9:B$508,B480,'Sezione INAIL'!M$9:M$508))+(SUMIF('Sezione Altri Enti Prev.li'!B$9:B$508,B480,'Sezione Altri Enti Prev.li'!P$9:P$508)-SUMIF('Sezione Altri Enti Prev.li'!B$9:B$508,B480,'Sezione Altri Enti Prev.li'!Q$9:Q$508)),0)</f>
        <v>0</v>
      </c>
      <c r="W480" s="81"/>
      <c r="X480" s="292"/>
      <c r="Y480" s="314"/>
      <c r="Z480" s="315"/>
      <c r="AA480" s="316"/>
      <c r="AB480" s="317"/>
      <c r="AC480" s="7"/>
      <c r="AD480" s="348"/>
      <c r="AE480" s="7"/>
      <c r="AF480" s="17">
        <f ca="1">IF(B480="",0,IF(B480=B479,COUNTIF(B$9:B479,B480)+1,1))</f>
        <v>470</v>
      </c>
      <c r="AG480" s="17">
        <f t="shared" ca="1" si="28"/>
        <v>0</v>
      </c>
      <c r="AH480" s="364" t="str">
        <f t="shared" si="31"/>
        <v/>
      </c>
    </row>
    <row r="481" spans="1:34" ht="16.5" customHeight="1">
      <c r="A481" s="334" t="s">
        <v>757</v>
      </c>
      <c r="B481" s="65" t="str">
        <f t="shared" ca="1" si="30"/>
        <v>-1900</v>
      </c>
      <c r="C481" s="65" t="str">
        <f t="shared" ca="1" si="29"/>
        <v>-1900-471</v>
      </c>
      <c r="D481" s="340"/>
      <c r="E481" s="283"/>
      <c r="F481" s="7"/>
      <c r="G481" s="309"/>
      <c r="H481" s="310"/>
      <c r="I481" s="7"/>
      <c r="J481" s="297"/>
      <c r="K481" s="285"/>
      <c r="L481" s="301"/>
      <c r="M481" s="290"/>
      <c r="N481" s="291"/>
      <c r="O481" s="7"/>
      <c r="P481" s="307"/>
      <c r="Q481" s="308" t="str">
        <f ca="1">IF(M$1021=1,"",IF(P481="","",VLOOKUP(P481,Tabelle!$B$5:$F$7,5,FALSE)))</f>
        <v/>
      </c>
      <c r="R481" s="311" t="str">
        <f ca="1">IF(M$1021=1,"",IF(P481="","",VLOOKUP(P481,Tabelle!$B$5:$G$7,6,FALSE)))</f>
        <v/>
      </c>
      <c r="S481" s="7"/>
      <c r="T481" s="312"/>
      <c r="U481" s="7"/>
      <c r="V481" s="313">
        <f ca="1">IF(AND(D481&lt;&gt;"",B481&lt;&gt;B480),(SUMIF(B$9:B$1008,B481,M$9:M$1008)-SUMIF(B$9:B$1008,B481,N$9:N$1008))+(SUMIF('Sezione INPS'!B$9:B$1008,B481,'Sezione INPS'!N$9:N$1008)-SUMIF('Sezione INPS'!B$9:B$1008,B481,'Sezione INPS'!O$9:O$1008))+(SUMIF('Sezione REGIONI'!B$9:B$1008,B481,'Sezione REGIONI'!K$9:K$1008)-SUMIF('Sezione REGIONI'!B$9:B$1008,B481,'Sezione REGIONI'!L$9:L$1008))+(SUMIF('Sezione IMU e trib. locali'!B$9:B$1008,B481,'Sezione IMU e trib. locali'!M$9:M$1008)-SUMIF('Sezione IMU e trib. locali'!B$9:B$1008,B481,'Sezione IMU e trib. locali'!N$9:N$1008))+(SUMIF('Sezione INAIL'!B$9:B$508,B481,'Sezione INAIL'!L$9:L$508)-SUMIF('Sezione INAIL'!B$9:B$508,B481,'Sezione INAIL'!M$9:M$508))+(SUMIF('Sezione Altri Enti Prev.li'!B$9:B$508,B481,'Sezione Altri Enti Prev.li'!P$9:P$508)-SUMIF('Sezione Altri Enti Prev.li'!B$9:B$508,B481,'Sezione Altri Enti Prev.li'!Q$9:Q$508)),0)</f>
        <v>0</v>
      </c>
      <c r="W481" s="81"/>
      <c r="X481" s="292"/>
      <c r="Y481" s="314"/>
      <c r="Z481" s="315"/>
      <c r="AA481" s="316"/>
      <c r="AB481" s="317"/>
      <c r="AC481" s="7"/>
      <c r="AD481" s="348"/>
      <c r="AE481" s="7"/>
      <c r="AF481" s="17">
        <f ca="1">IF(B481="",0,IF(B481=B480,COUNTIF(B$9:B480,B481)+1,1))</f>
        <v>471</v>
      </c>
      <c r="AG481" s="17">
        <f t="shared" ca="1" si="28"/>
        <v>0</v>
      </c>
      <c r="AH481" s="364" t="str">
        <f t="shared" si="31"/>
        <v/>
      </c>
    </row>
    <row r="482" spans="1:34" ht="16.5" customHeight="1">
      <c r="A482" s="334" t="s">
        <v>758</v>
      </c>
      <c r="B482" s="65" t="str">
        <f t="shared" ca="1" si="30"/>
        <v>-1900</v>
      </c>
      <c r="C482" s="65" t="str">
        <f t="shared" ca="1" si="29"/>
        <v>-1900-472</v>
      </c>
      <c r="D482" s="340"/>
      <c r="E482" s="283"/>
      <c r="F482" s="7"/>
      <c r="G482" s="309"/>
      <c r="H482" s="310"/>
      <c r="I482" s="7"/>
      <c r="J482" s="297"/>
      <c r="K482" s="285"/>
      <c r="L482" s="301"/>
      <c r="M482" s="290"/>
      <c r="N482" s="291"/>
      <c r="O482" s="7"/>
      <c r="P482" s="307"/>
      <c r="Q482" s="308" t="str">
        <f ca="1">IF(M$1021=1,"",IF(P482="","",VLOOKUP(P482,Tabelle!$B$5:$F$7,5,FALSE)))</f>
        <v/>
      </c>
      <c r="R482" s="311" t="str">
        <f ca="1">IF(M$1021=1,"",IF(P482="","",VLOOKUP(P482,Tabelle!$B$5:$G$7,6,FALSE)))</f>
        <v/>
      </c>
      <c r="S482" s="7"/>
      <c r="T482" s="312"/>
      <c r="U482" s="7"/>
      <c r="V482" s="313">
        <f ca="1">IF(AND(D482&lt;&gt;"",B482&lt;&gt;B481),(SUMIF(B$9:B$1008,B482,M$9:M$1008)-SUMIF(B$9:B$1008,B482,N$9:N$1008))+(SUMIF('Sezione INPS'!B$9:B$1008,B482,'Sezione INPS'!N$9:N$1008)-SUMIF('Sezione INPS'!B$9:B$1008,B482,'Sezione INPS'!O$9:O$1008))+(SUMIF('Sezione REGIONI'!B$9:B$1008,B482,'Sezione REGIONI'!K$9:K$1008)-SUMIF('Sezione REGIONI'!B$9:B$1008,B482,'Sezione REGIONI'!L$9:L$1008))+(SUMIF('Sezione IMU e trib. locali'!B$9:B$1008,B482,'Sezione IMU e trib. locali'!M$9:M$1008)-SUMIF('Sezione IMU e trib. locali'!B$9:B$1008,B482,'Sezione IMU e trib. locali'!N$9:N$1008))+(SUMIF('Sezione INAIL'!B$9:B$508,B482,'Sezione INAIL'!L$9:L$508)-SUMIF('Sezione INAIL'!B$9:B$508,B482,'Sezione INAIL'!M$9:M$508))+(SUMIF('Sezione Altri Enti Prev.li'!B$9:B$508,B482,'Sezione Altri Enti Prev.li'!P$9:P$508)-SUMIF('Sezione Altri Enti Prev.li'!B$9:B$508,B482,'Sezione Altri Enti Prev.li'!Q$9:Q$508)),0)</f>
        <v>0</v>
      </c>
      <c r="W482" s="81"/>
      <c r="X482" s="292"/>
      <c r="Y482" s="314"/>
      <c r="Z482" s="315"/>
      <c r="AA482" s="316"/>
      <c r="AB482" s="317"/>
      <c r="AC482" s="7"/>
      <c r="AD482" s="348"/>
      <c r="AE482" s="7"/>
      <c r="AF482" s="17">
        <f ca="1">IF(B482="",0,IF(B482=B481,COUNTIF(B$9:B481,B482)+1,1))</f>
        <v>472</v>
      </c>
      <c r="AG482" s="17">
        <f t="shared" ca="1" si="28"/>
        <v>0</v>
      </c>
      <c r="AH482" s="364" t="str">
        <f t="shared" si="31"/>
        <v/>
      </c>
    </row>
    <row r="483" spans="1:34" ht="16.5" customHeight="1">
      <c r="A483" s="334" t="s">
        <v>759</v>
      </c>
      <c r="B483" s="65" t="str">
        <f t="shared" ca="1" si="30"/>
        <v>-1900</v>
      </c>
      <c r="C483" s="65" t="str">
        <f t="shared" ca="1" si="29"/>
        <v>-1900-473</v>
      </c>
      <c r="D483" s="340"/>
      <c r="E483" s="283"/>
      <c r="F483" s="7"/>
      <c r="G483" s="309"/>
      <c r="H483" s="310"/>
      <c r="I483" s="7"/>
      <c r="J483" s="297"/>
      <c r="K483" s="285"/>
      <c r="L483" s="301"/>
      <c r="M483" s="290"/>
      <c r="N483" s="291"/>
      <c r="O483" s="7"/>
      <c r="P483" s="307"/>
      <c r="Q483" s="308" t="str">
        <f ca="1">IF(M$1021=1,"",IF(P483="","",VLOOKUP(P483,Tabelle!$B$5:$F$7,5,FALSE)))</f>
        <v/>
      </c>
      <c r="R483" s="311" t="str">
        <f ca="1">IF(M$1021=1,"",IF(P483="","",VLOOKUP(P483,Tabelle!$B$5:$G$7,6,FALSE)))</f>
        <v/>
      </c>
      <c r="S483" s="7"/>
      <c r="T483" s="312"/>
      <c r="U483" s="7"/>
      <c r="V483" s="313">
        <f ca="1">IF(AND(D483&lt;&gt;"",B483&lt;&gt;B482),(SUMIF(B$9:B$1008,B483,M$9:M$1008)-SUMIF(B$9:B$1008,B483,N$9:N$1008))+(SUMIF('Sezione INPS'!B$9:B$1008,B483,'Sezione INPS'!N$9:N$1008)-SUMIF('Sezione INPS'!B$9:B$1008,B483,'Sezione INPS'!O$9:O$1008))+(SUMIF('Sezione REGIONI'!B$9:B$1008,B483,'Sezione REGIONI'!K$9:K$1008)-SUMIF('Sezione REGIONI'!B$9:B$1008,B483,'Sezione REGIONI'!L$9:L$1008))+(SUMIF('Sezione IMU e trib. locali'!B$9:B$1008,B483,'Sezione IMU e trib. locali'!M$9:M$1008)-SUMIF('Sezione IMU e trib. locali'!B$9:B$1008,B483,'Sezione IMU e trib. locali'!N$9:N$1008))+(SUMIF('Sezione INAIL'!B$9:B$508,B483,'Sezione INAIL'!L$9:L$508)-SUMIF('Sezione INAIL'!B$9:B$508,B483,'Sezione INAIL'!M$9:M$508))+(SUMIF('Sezione Altri Enti Prev.li'!B$9:B$508,B483,'Sezione Altri Enti Prev.li'!P$9:P$508)-SUMIF('Sezione Altri Enti Prev.li'!B$9:B$508,B483,'Sezione Altri Enti Prev.li'!Q$9:Q$508)),0)</f>
        <v>0</v>
      </c>
      <c r="W483" s="81"/>
      <c r="X483" s="292"/>
      <c r="Y483" s="314"/>
      <c r="Z483" s="315"/>
      <c r="AA483" s="316"/>
      <c r="AB483" s="317"/>
      <c r="AC483" s="7"/>
      <c r="AD483" s="348"/>
      <c r="AE483" s="7"/>
      <c r="AF483" s="17">
        <f ca="1">IF(B483="",0,IF(B483=B482,COUNTIF(B$9:B482,B483)+1,1))</f>
        <v>473</v>
      </c>
      <c r="AG483" s="17">
        <f t="shared" ca="1" si="28"/>
        <v>0</v>
      </c>
      <c r="AH483" s="364" t="str">
        <f t="shared" si="31"/>
        <v/>
      </c>
    </row>
    <row r="484" spans="1:34" ht="16.5" customHeight="1">
      <c r="A484" s="334" t="s">
        <v>760</v>
      </c>
      <c r="B484" s="65" t="str">
        <f t="shared" ca="1" si="30"/>
        <v>-1900</v>
      </c>
      <c r="C484" s="65" t="str">
        <f t="shared" ca="1" si="29"/>
        <v>-1900-474</v>
      </c>
      <c r="D484" s="340"/>
      <c r="E484" s="283"/>
      <c r="F484" s="7"/>
      <c r="G484" s="309"/>
      <c r="H484" s="310"/>
      <c r="I484" s="7"/>
      <c r="J484" s="297"/>
      <c r="K484" s="285"/>
      <c r="L484" s="301"/>
      <c r="M484" s="290"/>
      <c r="N484" s="291"/>
      <c r="O484" s="7"/>
      <c r="P484" s="307"/>
      <c r="Q484" s="308" t="str">
        <f ca="1">IF(M$1021=1,"",IF(P484="","",VLOOKUP(P484,Tabelle!$B$5:$F$7,5,FALSE)))</f>
        <v/>
      </c>
      <c r="R484" s="311" t="str">
        <f ca="1">IF(M$1021=1,"",IF(P484="","",VLOOKUP(P484,Tabelle!$B$5:$G$7,6,FALSE)))</f>
        <v/>
      </c>
      <c r="S484" s="7"/>
      <c r="T484" s="312"/>
      <c r="U484" s="7"/>
      <c r="V484" s="313">
        <f ca="1">IF(AND(D484&lt;&gt;"",B484&lt;&gt;B483),(SUMIF(B$9:B$1008,B484,M$9:M$1008)-SUMIF(B$9:B$1008,B484,N$9:N$1008))+(SUMIF('Sezione INPS'!B$9:B$1008,B484,'Sezione INPS'!N$9:N$1008)-SUMIF('Sezione INPS'!B$9:B$1008,B484,'Sezione INPS'!O$9:O$1008))+(SUMIF('Sezione REGIONI'!B$9:B$1008,B484,'Sezione REGIONI'!K$9:K$1008)-SUMIF('Sezione REGIONI'!B$9:B$1008,B484,'Sezione REGIONI'!L$9:L$1008))+(SUMIF('Sezione IMU e trib. locali'!B$9:B$1008,B484,'Sezione IMU e trib. locali'!M$9:M$1008)-SUMIF('Sezione IMU e trib. locali'!B$9:B$1008,B484,'Sezione IMU e trib. locali'!N$9:N$1008))+(SUMIF('Sezione INAIL'!B$9:B$508,B484,'Sezione INAIL'!L$9:L$508)-SUMIF('Sezione INAIL'!B$9:B$508,B484,'Sezione INAIL'!M$9:M$508))+(SUMIF('Sezione Altri Enti Prev.li'!B$9:B$508,B484,'Sezione Altri Enti Prev.li'!P$9:P$508)-SUMIF('Sezione Altri Enti Prev.li'!B$9:B$508,B484,'Sezione Altri Enti Prev.li'!Q$9:Q$508)),0)</f>
        <v>0</v>
      </c>
      <c r="W484" s="81"/>
      <c r="X484" s="292"/>
      <c r="Y484" s="314"/>
      <c r="Z484" s="315"/>
      <c r="AA484" s="316"/>
      <c r="AB484" s="317"/>
      <c r="AC484" s="7"/>
      <c r="AD484" s="348"/>
      <c r="AE484" s="7"/>
      <c r="AF484" s="17">
        <f ca="1">IF(B484="",0,IF(B484=B483,COUNTIF(B$9:B483,B484)+1,1))</f>
        <v>474</v>
      </c>
      <c r="AG484" s="17">
        <f t="shared" ca="1" si="28"/>
        <v>0</v>
      </c>
      <c r="AH484" s="364" t="str">
        <f t="shared" si="31"/>
        <v/>
      </c>
    </row>
    <row r="485" spans="1:34" ht="16.5" customHeight="1">
      <c r="A485" s="334" t="s">
        <v>761</v>
      </c>
      <c r="B485" s="65" t="str">
        <f t="shared" ca="1" si="30"/>
        <v>-1900</v>
      </c>
      <c r="C485" s="65" t="str">
        <f t="shared" ca="1" si="29"/>
        <v>-1900-475</v>
      </c>
      <c r="D485" s="340"/>
      <c r="E485" s="283"/>
      <c r="F485" s="7"/>
      <c r="G485" s="309"/>
      <c r="H485" s="310"/>
      <c r="I485" s="7"/>
      <c r="J485" s="297"/>
      <c r="K485" s="285"/>
      <c r="L485" s="301"/>
      <c r="M485" s="290"/>
      <c r="N485" s="291"/>
      <c r="O485" s="7"/>
      <c r="P485" s="307"/>
      <c r="Q485" s="308" t="str">
        <f ca="1">IF(M$1021=1,"",IF(P485="","",VLOOKUP(P485,Tabelle!$B$5:$F$7,5,FALSE)))</f>
        <v/>
      </c>
      <c r="R485" s="311" t="str">
        <f ca="1">IF(M$1021=1,"",IF(P485="","",VLOOKUP(P485,Tabelle!$B$5:$G$7,6,FALSE)))</f>
        <v/>
      </c>
      <c r="S485" s="7"/>
      <c r="T485" s="312"/>
      <c r="U485" s="7"/>
      <c r="V485" s="313">
        <f ca="1">IF(AND(D485&lt;&gt;"",B485&lt;&gt;B484),(SUMIF(B$9:B$1008,B485,M$9:M$1008)-SUMIF(B$9:B$1008,B485,N$9:N$1008))+(SUMIF('Sezione INPS'!B$9:B$1008,B485,'Sezione INPS'!N$9:N$1008)-SUMIF('Sezione INPS'!B$9:B$1008,B485,'Sezione INPS'!O$9:O$1008))+(SUMIF('Sezione REGIONI'!B$9:B$1008,B485,'Sezione REGIONI'!K$9:K$1008)-SUMIF('Sezione REGIONI'!B$9:B$1008,B485,'Sezione REGIONI'!L$9:L$1008))+(SUMIF('Sezione IMU e trib. locali'!B$9:B$1008,B485,'Sezione IMU e trib. locali'!M$9:M$1008)-SUMIF('Sezione IMU e trib. locali'!B$9:B$1008,B485,'Sezione IMU e trib. locali'!N$9:N$1008))+(SUMIF('Sezione INAIL'!B$9:B$508,B485,'Sezione INAIL'!L$9:L$508)-SUMIF('Sezione INAIL'!B$9:B$508,B485,'Sezione INAIL'!M$9:M$508))+(SUMIF('Sezione Altri Enti Prev.li'!B$9:B$508,B485,'Sezione Altri Enti Prev.li'!P$9:P$508)-SUMIF('Sezione Altri Enti Prev.li'!B$9:B$508,B485,'Sezione Altri Enti Prev.li'!Q$9:Q$508)),0)</f>
        <v>0</v>
      </c>
      <c r="W485" s="81"/>
      <c r="X485" s="292"/>
      <c r="Y485" s="314"/>
      <c r="Z485" s="315"/>
      <c r="AA485" s="316"/>
      <c r="AB485" s="317"/>
      <c r="AC485" s="7"/>
      <c r="AD485" s="348"/>
      <c r="AE485" s="7"/>
      <c r="AF485" s="17">
        <f ca="1">IF(B485="",0,IF(B485=B484,COUNTIF(B$9:B484,B485)+1,1))</f>
        <v>475</v>
      </c>
      <c r="AG485" s="17">
        <f t="shared" ca="1" si="28"/>
        <v>0</v>
      </c>
      <c r="AH485" s="364" t="str">
        <f t="shared" si="31"/>
        <v/>
      </c>
    </row>
    <row r="486" spans="1:34" ht="16.5" customHeight="1">
      <c r="A486" s="334" t="s">
        <v>762</v>
      </c>
      <c r="B486" s="65" t="str">
        <f t="shared" ca="1" si="30"/>
        <v>-1900</v>
      </c>
      <c r="C486" s="65" t="str">
        <f t="shared" ca="1" si="29"/>
        <v>-1900-476</v>
      </c>
      <c r="D486" s="340"/>
      <c r="E486" s="283"/>
      <c r="F486" s="7"/>
      <c r="G486" s="309"/>
      <c r="H486" s="310"/>
      <c r="I486" s="7"/>
      <c r="J486" s="297"/>
      <c r="K486" s="285"/>
      <c r="L486" s="301"/>
      <c r="M486" s="290"/>
      <c r="N486" s="291"/>
      <c r="O486" s="7"/>
      <c r="P486" s="307"/>
      <c r="Q486" s="308" t="str">
        <f ca="1">IF(M$1021=1,"",IF(P486="","",VLOOKUP(P486,Tabelle!$B$5:$F$7,5,FALSE)))</f>
        <v/>
      </c>
      <c r="R486" s="311" t="str">
        <f ca="1">IF(M$1021=1,"",IF(P486="","",VLOOKUP(P486,Tabelle!$B$5:$G$7,6,FALSE)))</f>
        <v/>
      </c>
      <c r="S486" s="7"/>
      <c r="T486" s="312"/>
      <c r="U486" s="7"/>
      <c r="V486" s="313">
        <f ca="1">IF(AND(D486&lt;&gt;"",B486&lt;&gt;B485),(SUMIF(B$9:B$1008,B486,M$9:M$1008)-SUMIF(B$9:B$1008,B486,N$9:N$1008))+(SUMIF('Sezione INPS'!B$9:B$1008,B486,'Sezione INPS'!N$9:N$1008)-SUMIF('Sezione INPS'!B$9:B$1008,B486,'Sezione INPS'!O$9:O$1008))+(SUMIF('Sezione REGIONI'!B$9:B$1008,B486,'Sezione REGIONI'!K$9:K$1008)-SUMIF('Sezione REGIONI'!B$9:B$1008,B486,'Sezione REGIONI'!L$9:L$1008))+(SUMIF('Sezione IMU e trib. locali'!B$9:B$1008,B486,'Sezione IMU e trib. locali'!M$9:M$1008)-SUMIF('Sezione IMU e trib. locali'!B$9:B$1008,B486,'Sezione IMU e trib. locali'!N$9:N$1008))+(SUMIF('Sezione INAIL'!B$9:B$508,B486,'Sezione INAIL'!L$9:L$508)-SUMIF('Sezione INAIL'!B$9:B$508,B486,'Sezione INAIL'!M$9:M$508))+(SUMIF('Sezione Altri Enti Prev.li'!B$9:B$508,B486,'Sezione Altri Enti Prev.li'!P$9:P$508)-SUMIF('Sezione Altri Enti Prev.li'!B$9:B$508,B486,'Sezione Altri Enti Prev.li'!Q$9:Q$508)),0)</f>
        <v>0</v>
      </c>
      <c r="W486" s="81"/>
      <c r="X486" s="292"/>
      <c r="Y486" s="314"/>
      <c r="Z486" s="315"/>
      <c r="AA486" s="316"/>
      <c r="AB486" s="317"/>
      <c r="AC486" s="7"/>
      <c r="AD486" s="348"/>
      <c r="AE486" s="7"/>
      <c r="AF486" s="17">
        <f ca="1">IF(B486="",0,IF(B486=B485,COUNTIF(B$9:B485,B486)+1,1))</f>
        <v>476</v>
      </c>
      <c r="AG486" s="17">
        <f t="shared" ca="1" si="28"/>
        <v>0</v>
      </c>
      <c r="AH486" s="364" t="str">
        <f t="shared" si="31"/>
        <v/>
      </c>
    </row>
    <row r="487" spans="1:34" ht="16.5" customHeight="1">
      <c r="A487" s="334" t="s">
        <v>763</v>
      </c>
      <c r="B487" s="65" t="str">
        <f t="shared" ca="1" si="30"/>
        <v>-1900</v>
      </c>
      <c r="C487" s="65" t="str">
        <f t="shared" ca="1" si="29"/>
        <v>-1900-477</v>
      </c>
      <c r="D487" s="340"/>
      <c r="E487" s="283"/>
      <c r="F487" s="7"/>
      <c r="G487" s="309"/>
      <c r="H487" s="310"/>
      <c r="I487" s="7"/>
      <c r="J487" s="297"/>
      <c r="K487" s="285"/>
      <c r="L487" s="301"/>
      <c r="M487" s="290"/>
      <c r="N487" s="291"/>
      <c r="O487" s="7"/>
      <c r="P487" s="307"/>
      <c r="Q487" s="308" t="str">
        <f ca="1">IF(M$1021=1,"",IF(P487="","",VLOOKUP(P487,Tabelle!$B$5:$F$7,5,FALSE)))</f>
        <v/>
      </c>
      <c r="R487" s="311" t="str">
        <f ca="1">IF(M$1021=1,"",IF(P487="","",VLOOKUP(P487,Tabelle!$B$5:$G$7,6,FALSE)))</f>
        <v/>
      </c>
      <c r="S487" s="7"/>
      <c r="T487" s="312"/>
      <c r="U487" s="7"/>
      <c r="V487" s="313">
        <f ca="1">IF(AND(D487&lt;&gt;"",B487&lt;&gt;B486),(SUMIF(B$9:B$1008,B487,M$9:M$1008)-SUMIF(B$9:B$1008,B487,N$9:N$1008))+(SUMIF('Sezione INPS'!B$9:B$1008,B487,'Sezione INPS'!N$9:N$1008)-SUMIF('Sezione INPS'!B$9:B$1008,B487,'Sezione INPS'!O$9:O$1008))+(SUMIF('Sezione REGIONI'!B$9:B$1008,B487,'Sezione REGIONI'!K$9:K$1008)-SUMIF('Sezione REGIONI'!B$9:B$1008,B487,'Sezione REGIONI'!L$9:L$1008))+(SUMIF('Sezione IMU e trib. locali'!B$9:B$1008,B487,'Sezione IMU e trib. locali'!M$9:M$1008)-SUMIF('Sezione IMU e trib. locali'!B$9:B$1008,B487,'Sezione IMU e trib. locali'!N$9:N$1008))+(SUMIF('Sezione INAIL'!B$9:B$508,B487,'Sezione INAIL'!L$9:L$508)-SUMIF('Sezione INAIL'!B$9:B$508,B487,'Sezione INAIL'!M$9:M$508))+(SUMIF('Sezione Altri Enti Prev.li'!B$9:B$508,B487,'Sezione Altri Enti Prev.li'!P$9:P$508)-SUMIF('Sezione Altri Enti Prev.li'!B$9:B$508,B487,'Sezione Altri Enti Prev.li'!Q$9:Q$508)),0)</f>
        <v>0</v>
      </c>
      <c r="W487" s="81"/>
      <c r="X487" s="292"/>
      <c r="Y487" s="314"/>
      <c r="Z487" s="315"/>
      <c r="AA487" s="316"/>
      <c r="AB487" s="317"/>
      <c r="AC487" s="7"/>
      <c r="AD487" s="348"/>
      <c r="AE487" s="7"/>
      <c r="AF487" s="17">
        <f ca="1">IF(B487="",0,IF(B487=B486,COUNTIF(B$9:B486,B487)+1,1))</f>
        <v>477</v>
      </c>
      <c r="AG487" s="17">
        <f t="shared" ca="1" si="28"/>
        <v>0</v>
      </c>
      <c r="AH487" s="364" t="str">
        <f t="shared" si="31"/>
        <v/>
      </c>
    </row>
    <row r="488" spans="1:34" ht="16.5" customHeight="1">
      <c r="A488" s="334" t="s">
        <v>764</v>
      </c>
      <c r="B488" s="65" t="str">
        <f t="shared" ca="1" si="30"/>
        <v>-1900</v>
      </c>
      <c r="C488" s="65" t="str">
        <f t="shared" ca="1" si="29"/>
        <v>-1900-478</v>
      </c>
      <c r="D488" s="340"/>
      <c r="E488" s="283"/>
      <c r="F488" s="7"/>
      <c r="G488" s="309"/>
      <c r="H488" s="310"/>
      <c r="I488" s="7"/>
      <c r="J488" s="297"/>
      <c r="K488" s="285"/>
      <c r="L488" s="301"/>
      <c r="M488" s="290"/>
      <c r="N488" s="291"/>
      <c r="O488" s="7"/>
      <c r="P488" s="307"/>
      <c r="Q488" s="308" t="str">
        <f ca="1">IF(M$1021=1,"",IF(P488="","",VLOOKUP(P488,Tabelle!$B$5:$F$7,5,FALSE)))</f>
        <v/>
      </c>
      <c r="R488" s="311" t="str">
        <f ca="1">IF(M$1021=1,"",IF(P488="","",VLOOKUP(P488,Tabelle!$B$5:$G$7,6,FALSE)))</f>
        <v/>
      </c>
      <c r="S488" s="7"/>
      <c r="T488" s="312"/>
      <c r="U488" s="7"/>
      <c r="V488" s="313">
        <f ca="1">IF(AND(D488&lt;&gt;"",B488&lt;&gt;B487),(SUMIF(B$9:B$1008,B488,M$9:M$1008)-SUMIF(B$9:B$1008,B488,N$9:N$1008))+(SUMIF('Sezione INPS'!B$9:B$1008,B488,'Sezione INPS'!N$9:N$1008)-SUMIF('Sezione INPS'!B$9:B$1008,B488,'Sezione INPS'!O$9:O$1008))+(SUMIF('Sezione REGIONI'!B$9:B$1008,B488,'Sezione REGIONI'!K$9:K$1008)-SUMIF('Sezione REGIONI'!B$9:B$1008,B488,'Sezione REGIONI'!L$9:L$1008))+(SUMIF('Sezione IMU e trib. locali'!B$9:B$1008,B488,'Sezione IMU e trib. locali'!M$9:M$1008)-SUMIF('Sezione IMU e trib. locali'!B$9:B$1008,B488,'Sezione IMU e trib. locali'!N$9:N$1008))+(SUMIF('Sezione INAIL'!B$9:B$508,B488,'Sezione INAIL'!L$9:L$508)-SUMIF('Sezione INAIL'!B$9:B$508,B488,'Sezione INAIL'!M$9:M$508))+(SUMIF('Sezione Altri Enti Prev.li'!B$9:B$508,B488,'Sezione Altri Enti Prev.li'!P$9:P$508)-SUMIF('Sezione Altri Enti Prev.li'!B$9:B$508,B488,'Sezione Altri Enti Prev.li'!Q$9:Q$508)),0)</f>
        <v>0</v>
      </c>
      <c r="W488" s="81"/>
      <c r="X488" s="292"/>
      <c r="Y488" s="314"/>
      <c r="Z488" s="315"/>
      <c r="AA488" s="316"/>
      <c r="AB488" s="317"/>
      <c r="AC488" s="7"/>
      <c r="AD488" s="348"/>
      <c r="AE488" s="7"/>
      <c r="AF488" s="17">
        <f ca="1">IF(B488="",0,IF(B488=B487,COUNTIF(B$9:B487,B488)+1,1))</f>
        <v>478</v>
      </c>
      <c r="AG488" s="17">
        <f t="shared" ca="1" si="28"/>
        <v>0</v>
      </c>
      <c r="AH488" s="364" t="str">
        <f t="shared" si="31"/>
        <v/>
      </c>
    </row>
    <row r="489" spans="1:34" ht="16.5" customHeight="1">
      <c r="A489" s="334" t="s">
        <v>765</v>
      </c>
      <c r="B489" s="65" t="str">
        <f t="shared" ca="1" si="30"/>
        <v>-1900</v>
      </c>
      <c r="C489" s="65" t="str">
        <f t="shared" ca="1" si="29"/>
        <v>-1900-479</v>
      </c>
      <c r="D489" s="340"/>
      <c r="E489" s="283"/>
      <c r="F489" s="7"/>
      <c r="G489" s="309"/>
      <c r="H489" s="310"/>
      <c r="I489" s="7"/>
      <c r="J489" s="297"/>
      <c r="K489" s="285"/>
      <c r="L489" s="301"/>
      <c r="M489" s="290"/>
      <c r="N489" s="291"/>
      <c r="O489" s="7"/>
      <c r="P489" s="307"/>
      <c r="Q489" s="308" t="str">
        <f ca="1">IF(M$1021=1,"",IF(P489="","",VLOOKUP(P489,Tabelle!$B$5:$F$7,5,FALSE)))</f>
        <v/>
      </c>
      <c r="R489" s="311" t="str">
        <f ca="1">IF(M$1021=1,"",IF(P489="","",VLOOKUP(P489,Tabelle!$B$5:$G$7,6,FALSE)))</f>
        <v/>
      </c>
      <c r="S489" s="7"/>
      <c r="T489" s="312"/>
      <c r="U489" s="7"/>
      <c r="V489" s="313">
        <f ca="1">IF(AND(D489&lt;&gt;"",B489&lt;&gt;B488),(SUMIF(B$9:B$1008,B489,M$9:M$1008)-SUMIF(B$9:B$1008,B489,N$9:N$1008))+(SUMIF('Sezione INPS'!B$9:B$1008,B489,'Sezione INPS'!N$9:N$1008)-SUMIF('Sezione INPS'!B$9:B$1008,B489,'Sezione INPS'!O$9:O$1008))+(SUMIF('Sezione REGIONI'!B$9:B$1008,B489,'Sezione REGIONI'!K$9:K$1008)-SUMIF('Sezione REGIONI'!B$9:B$1008,B489,'Sezione REGIONI'!L$9:L$1008))+(SUMIF('Sezione IMU e trib. locali'!B$9:B$1008,B489,'Sezione IMU e trib. locali'!M$9:M$1008)-SUMIF('Sezione IMU e trib. locali'!B$9:B$1008,B489,'Sezione IMU e trib. locali'!N$9:N$1008))+(SUMIF('Sezione INAIL'!B$9:B$508,B489,'Sezione INAIL'!L$9:L$508)-SUMIF('Sezione INAIL'!B$9:B$508,B489,'Sezione INAIL'!M$9:M$508))+(SUMIF('Sezione Altri Enti Prev.li'!B$9:B$508,B489,'Sezione Altri Enti Prev.li'!P$9:P$508)-SUMIF('Sezione Altri Enti Prev.li'!B$9:B$508,B489,'Sezione Altri Enti Prev.li'!Q$9:Q$508)),0)</f>
        <v>0</v>
      </c>
      <c r="W489" s="81"/>
      <c r="X489" s="292"/>
      <c r="Y489" s="314"/>
      <c r="Z489" s="315"/>
      <c r="AA489" s="316"/>
      <c r="AB489" s="317"/>
      <c r="AC489" s="7"/>
      <c r="AD489" s="348"/>
      <c r="AE489" s="7"/>
      <c r="AF489" s="17">
        <f ca="1">IF(B489="",0,IF(B489=B488,COUNTIF(B$9:B488,B489)+1,1))</f>
        <v>479</v>
      </c>
      <c r="AG489" s="17">
        <f t="shared" ca="1" si="28"/>
        <v>0</v>
      </c>
      <c r="AH489" s="364" t="str">
        <f t="shared" si="31"/>
        <v/>
      </c>
    </row>
    <row r="490" spans="1:34" ht="16.5" customHeight="1">
      <c r="A490" s="334" t="s">
        <v>766</v>
      </c>
      <c r="B490" s="65" t="str">
        <f t="shared" ca="1" si="30"/>
        <v>-1900</v>
      </c>
      <c r="C490" s="65" t="str">
        <f t="shared" ca="1" si="29"/>
        <v>-1900-480</v>
      </c>
      <c r="D490" s="340"/>
      <c r="E490" s="283"/>
      <c r="F490" s="7"/>
      <c r="G490" s="309"/>
      <c r="H490" s="310"/>
      <c r="I490" s="7"/>
      <c r="J490" s="297"/>
      <c r="K490" s="285"/>
      <c r="L490" s="301"/>
      <c r="M490" s="290"/>
      <c r="N490" s="291"/>
      <c r="O490" s="7"/>
      <c r="P490" s="307"/>
      <c r="Q490" s="308" t="str">
        <f ca="1">IF(M$1021=1,"",IF(P490="","",VLOOKUP(P490,Tabelle!$B$5:$F$7,5,FALSE)))</f>
        <v/>
      </c>
      <c r="R490" s="311" t="str">
        <f ca="1">IF(M$1021=1,"",IF(P490="","",VLOOKUP(P490,Tabelle!$B$5:$G$7,6,FALSE)))</f>
        <v/>
      </c>
      <c r="S490" s="7"/>
      <c r="T490" s="312"/>
      <c r="U490" s="7"/>
      <c r="V490" s="313">
        <f ca="1">IF(AND(D490&lt;&gt;"",B490&lt;&gt;B489),(SUMIF(B$9:B$1008,B490,M$9:M$1008)-SUMIF(B$9:B$1008,B490,N$9:N$1008))+(SUMIF('Sezione INPS'!B$9:B$1008,B490,'Sezione INPS'!N$9:N$1008)-SUMIF('Sezione INPS'!B$9:B$1008,B490,'Sezione INPS'!O$9:O$1008))+(SUMIF('Sezione REGIONI'!B$9:B$1008,B490,'Sezione REGIONI'!K$9:K$1008)-SUMIF('Sezione REGIONI'!B$9:B$1008,B490,'Sezione REGIONI'!L$9:L$1008))+(SUMIF('Sezione IMU e trib. locali'!B$9:B$1008,B490,'Sezione IMU e trib. locali'!M$9:M$1008)-SUMIF('Sezione IMU e trib. locali'!B$9:B$1008,B490,'Sezione IMU e trib. locali'!N$9:N$1008))+(SUMIF('Sezione INAIL'!B$9:B$508,B490,'Sezione INAIL'!L$9:L$508)-SUMIF('Sezione INAIL'!B$9:B$508,B490,'Sezione INAIL'!M$9:M$508))+(SUMIF('Sezione Altri Enti Prev.li'!B$9:B$508,B490,'Sezione Altri Enti Prev.li'!P$9:P$508)-SUMIF('Sezione Altri Enti Prev.li'!B$9:B$508,B490,'Sezione Altri Enti Prev.li'!Q$9:Q$508)),0)</f>
        <v>0</v>
      </c>
      <c r="W490" s="81"/>
      <c r="X490" s="292"/>
      <c r="Y490" s="314"/>
      <c r="Z490" s="315"/>
      <c r="AA490" s="316"/>
      <c r="AB490" s="317"/>
      <c r="AC490" s="7"/>
      <c r="AD490" s="348"/>
      <c r="AE490" s="7"/>
      <c r="AF490" s="17">
        <f ca="1">IF(B490="",0,IF(B490=B489,COUNTIF(B$9:B489,B490)+1,1))</f>
        <v>480</v>
      </c>
      <c r="AG490" s="17">
        <f t="shared" ca="1" si="28"/>
        <v>0</v>
      </c>
      <c r="AH490" s="364" t="str">
        <f t="shared" si="31"/>
        <v/>
      </c>
    </row>
    <row r="491" spans="1:34" ht="16.5" customHeight="1">
      <c r="A491" s="334" t="s">
        <v>767</v>
      </c>
      <c r="B491" s="65" t="str">
        <f t="shared" ca="1" si="30"/>
        <v>-1900</v>
      </c>
      <c r="C491" s="65" t="str">
        <f t="shared" ca="1" si="29"/>
        <v>-1900-481</v>
      </c>
      <c r="D491" s="340"/>
      <c r="E491" s="283"/>
      <c r="F491" s="7"/>
      <c r="G491" s="309"/>
      <c r="H491" s="310"/>
      <c r="I491" s="7"/>
      <c r="J491" s="297"/>
      <c r="K491" s="285"/>
      <c r="L491" s="301"/>
      <c r="M491" s="290"/>
      <c r="N491" s="291"/>
      <c r="O491" s="7"/>
      <c r="P491" s="307"/>
      <c r="Q491" s="308" t="str">
        <f ca="1">IF(M$1021=1,"",IF(P491="","",VLOOKUP(P491,Tabelle!$B$5:$F$7,5,FALSE)))</f>
        <v/>
      </c>
      <c r="R491" s="311" t="str">
        <f ca="1">IF(M$1021=1,"",IF(P491="","",VLOOKUP(P491,Tabelle!$B$5:$G$7,6,FALSE)))</f>
        <v/>
      </c>
      <c r="S491" s="7"/>
      <c r="T491" s="312"/>
      <c r="U491" s="7"/>
      <c r="V491" s="313">
        <f ca="1">IF(AND(D491&lt;&gt;"",B491&lt;&gt;B490),(SUMIF(B$9:B$1008,B491,M$9:M$1008)-SUMIF(B$9:B$1008,B491,N$9:N$1008))+(SUMIF('Sezione INPS'!B$9:B$1008,B491,'Sezione INPS'!N$9:N$1008)-SUMIF('Sezione INPS'!B$9:B$1008,B491,'Sezione INPS'!O$9:O$1008))+(SUMIF('Sezione REGIONI'!B$9:B$1008,B491,'Sezione REGIONI'!K$9:K$1008)-SUMIF('Sezione REGIONI'!B$9:B$1008,B491,'Sezione REGIONI'!L$9:L$1008))+(SUMIF('Sezione IMU e trib. locali'!B$9:B$1008,B491,'Sezione IMU e trib. locali'!M$9:M$1008)-SUMIF('Sezione IMU e trib. locali'!B$9:B$1008,B491,'Sezione IMU e trib. locali'!N$9:N$1008))+(SUMIF('Sezione INAIL'!B$9:B$508,B491,'Sezione INAIL'!L$9:L$508)-SUMIF('Sezione INAIL'!B$9:B$508,B491,'Sezione INAIL'!M$9:M$508))+(SUMIF('Sezione Altri Enti Prev.li'!B$9:B$508,B491,'Sezione Altri Enti Prev.li'!P$9:P$508)-SUMIF('Sezione Altri Enti Prev.li'!B$9:B$508,B491,'Sezione Altri Enti Prev.li'!Q$9:Q$508)),0)</f>
        <v>0</v>
      </c>
      <c r="W491" s="81"/>
      <c r="X491" s="292"/>
      <c r="Y491" s="314"/>
      <c r="Z491" s="315"/>
      <c r="AA491" s="316"/>
      <c r="AB491" s="317"/>
      <c r="AC491" s="7"/>
      <c r="AD491" s="348"/>
      <c r="AE491" s="7"/>
      <c r="AF491" s="17">
        <f ca="1">IF(B491="",0,IF(B491=B490,COUNTIF(B$9:B490,B491)+1,1))</f>
        <v>481</v>
      </c>
      <c r="AG491" s="17">
        <f t="shared" ca="1" si="28"/>
        <v>0</v>
      </c>
      <c r="AH491" s="364" t="str">
        <f t="shared" si="31"/>
        <v/>
      </c>
    </row>
    <row r="492" spans="1:34" ht="16.5" customHeight="1">
      <c r="A492" s="334" t="s">
        <v>768</v>
      </c>
      <c r="B492" s="65" t="str">
        <f t="shared" ca="1" si="30"/>
        <v>-1900</v>
      </c>
      <c r="C492" s="65" t="str">
        <f t="shared" ca="1" si="29"/>
        <v>-1900-482</v>
      </c>
      <c r="D492" s="340"/>
      <c r="E492" s="283"/>
      <c r="F492" s="7"/>
      <c r="G492" s="309"/>
      <c r="H492" s="310"/>
      <c r="I492" s="7"/>
      <c r="J492" s="297"/>
      <c r="K492" s="285"/>
      <c r="L492" s="301"/>
      <c r="M492" s="290"/>
      <c r="N492" s="291"/>
      <c r="O492" s="7"/>
      <c r="P492" s="307"/>
      <c r="Q492" s="308" t="str">
        <f ca="1">IF(M$1021=1,"",IF(P492="","",VLOOKUP(P492,Tabelle!$B$5:$F$7,5,FALSE)))</f>
        <v/>
      </c>
      <c r="R492" s="311" t="str">
        <f ca="1">IF(M$1021=1,"",IF(P492="","",VLOOKUP(P492,Tabelle!$B$5:$G$7,6,FALSE)))</f>
        <v/>
      </c>
      <c r="S492" s="7"/>
      <c r="T492" s="312"/>
      <c r="U492" s="7"/>
      <c r="V492" s="313">
        <f ca="1">IF(AND(D492&lt;&gt;"",B492&lt;&gt;B491),(SUMIF(B$9:B$1008,B492,M$9:M$1008)-SUMIF(B$9:B$1008,B492,N$9:N$1008))+(SUMIF('Sezione INPS'!B$9:B$1008,B492,'Sezione INPS'!N$9:N$1008)-SUMIF('Sezione INPS'!B$9:B$1008,B492,'Sezione INPS'!O$9:O$1008))+(SUMIF('Sezione REGIONI'!B$9:B$1008,B492,'Sezione REGIONI'!K$9:K$1008)-SUMIF('Sezione REGIONI'!B$9:B$1008,B492,'Sezione REGIONI'!L$9:L$1008))+(SUMIF('Sezione IMU e trib. locali'!B$9:B$1008,B492,'Sezione IMU e trib. locali'!M$9:M$1008)-SUMIF('Sezione IMU e trib. locali'!B$9:B$1008,B492,'Sezione IMU e trib. locali'!N$9:N$1008))+(SUMIF('Sezione INAIL'!B$9:B$508,B492,'Sezione INAIL'!L$9:L$508)-SUMIF('Sezione INAIL'!B$9:B$508,B492,'Sezione INAIL'!M$9:M$508))+(SUMIF('Sezione Altri Enti Prev.li'!B$9:B$508,B492,'Sezione Altri Enti Prev.li'!P$9:P$508)-SUMIF('Sezione Altri Enti Prev.li'!B$9:B$508,B492,'Sezione Altri Enti Prev.li'!Q$9:Q$508)),0)</f>
        <v>0</v>
      </c>
      <c r="W492" s="81"/>
      <c r="X492" s="292"/>
      <c r="Y492" s="314"/>
      <c r="Z492" s="315"/>
      <c r="AA492" s="316"/>
      <c r="AB492" s="317"/>
      <c r="AC492" s="7"/>
      <c r="AD492" s="348"/>
      <c r="AE492" s="7"/>
      <c r="AF492" s="17">
        <f ca="1">IF(B492="",0,IF(B492=B491,COUNTIF(B$9:B491,B492)+1,1))</f>
        <v>482</v>
      </c>
      <c r="AG492" s="17">
        <f t="shared" ca="1" si="28"/>
        <v>0</v>
      </c>
      <c r="AH492" s="364" t="str">
        <f t="shared" si="31"/>
        <v/>
      </c>
    </row>
    <row r="493" spans="1:34" ht="16.5" customHeight="1">
      <c r="A493" s="334" t="s">
        <v>769</v>
      </c>
      <c r="B493" s="65" t="str">
        <f t="shared" ca="1" si="30"/>
        <v>-1900</v>
      </c>
      <c r="C493" s="65" t="str">
        <f t="shared" ca="1" si="29"/>
        <v>-1900-483</v>
      </c>
      <c r="D493" s="340"/>
      <c r="E493" s="283"/>
      <c r="F493" s="7"/>
      <c r="G493" s="309"/>
      <c r="H493" s="310"/>
      <c r="I493" s="7"/>
      <c r="J493" s="297"/>
      <c r="K493" s="285"/>
      <c r="L493" s="301"/>
      <c r="M493" s="290"/>
      <c r="N493" s="291"/>
      <c r="O493" s="7"/>
      <c r="P493" s="307"/>
      <c r="Q493" s="308" t="str">
        <f ca="1">IF(M$1021=1,"",IF(P493="","",VLOOKUP(P493,Tabelle!$B$5:$F$7,5,FALSE)))</f>
        <v/>
      </c>
      <c r="R493" s="311" t="str">
        <f ca="1">IF(M$1021=1,"",IF(P493="","",VLOOKUP(P493,Tabelle!$B$5:$G$7,6,FALSE)))</f>
        <v/>
      </c>
      <c r="S493" s="7"/>
      <c r="T493" s="312"/>
      <c r="U493" s="7"/>
      <c r="V493" s="313">
        <f ca="1">IF(AND(D493&lt;&gt;"",B493&lt;&gt;B492),(SUMIF(B$9:B$1008,B493,M$9:M$1008)-SUMIF(B$9:B$1008,B493,N$9:N$1008))+(SUMIF('Sezione INPS'!B$9:B$1008,B493,'Sezione INPS'!N$9:N$1008)-SUMIF('Sezione INPS'!B$9:B$1008,B493,'Sezione INPS'!O$9:O$1008))+(SUMIF('Sezione REGIONI'!B$9:B$1008,B493,'Sezione REGIONI'!K$9:K$1008)-SUMIF('Sezione REGIONI'!B$9:B$1008,B493,'Sezione REGIONI'!L$9:L$1008))+(SUMIF('Sezione IMU e trib. locali'!B$9:B$1008,B493,'Sezione IMU e trib. locali'!M$9:M$1008)-SUMIF('Sezione IMU e trib. locali'!B$9:B$1008,B493,'Sezione IMU e trib. locali'!N$9:N$1008))+(SUMIF('Sezione INAIL'!B$9:B$508,B493,'Sezione INAIL'!L$9:L$508)-SUMIF('Sezione INAIL'!B$9:B$508,B493,'Sezione INAIL'!M$9:M$508))+(SUMIF('Sezione Altri Enti Prev.li'!B$9:B$508,B493,'Sezione Altri Enti Prev.li'!P$9:P$508)-SUMIF('Sezione Altri Enti Prev.li'!B$9:B$508,B493,'Sezione Altri Enti Prev.li'!Q$9:Q$508)),0)</f>
        <v>0</v>
      </c>
      <c r="W493" s="81"/>
      <c r="X493" s="292"/>
      <c r="Y493" s="314"/>
      <c r="Z493" s="315"/>
      <c r="AA493" s="316"/>
      <c r="AB493" s="317"/>
      <c r="AC493" s="7"/>
      <c r="AD493" s="348"/>
      <c r="AE493" s="7"/>
      <c r="AF493" s="17">
        <f ca="1">IF(B493="",0,IF(B493=B492,COUNTIF(B$9:B492,B493)+1,1))</f>
        <v>483</v>
      </c>
      <c r="AG493" s="17">
        <f t="shared" ca="1" si="28"/>
        <v>0</v>
      </c>
      <c r="AH493" s="364" t="str">
        <f t="shared" si="31"/>
        <v/>
      </c>
    </row>
    <row r="494" spans="1:34" ht="16.5" customHeight="1">
      <c r="A494" s="334" t="s">
        <v>770</v>
      </c>
      <c r="B494" s="65" t="str">
        <f t="shared" ca="1" si="30"/>
        <v>-1900</v>
      </c>
      <c r="C494" s="65" t="str">
        <f t="shared" ca="1" si="29"/>
        <v>-1900-484</v>
      </c>
      <c r="D494" s="340"/>
      <c r="E494" s="283"/>
      <c r="F494" s="7"/>
      <c r="G494" s="309"/>
      <c r="H494" s="310"/>
      <c r="I494" s="7"/>
      <c r="J494" s="297"/>
      <c r="K494" s="285"/>
      <c r="L494" s="301"/>
      <c r="M494" s="290"/>
      <c r="N494" s="291"/>
      <c r="O494" s="7"/>
      <c r="P494" s="307"/>
      <c r="Q494" s="308" t="str">
        <f ca="1">IF(M$1021=1,"",IF(P494="","",VLOOKUP(P494,Tabelle!$B$5:$F$7,5,FALSE)))</f>
        <v/>
      </c>
      <c r="R494" s="311" t="str">
        <f ca="1">IF(M$1021=1,"",IF(P494="","",VLOOKUP(P494,Tabelle!$B$5:$G$7,6,FALSE)))</f>
        <v/>
      </c>
      <c r="S494" s="7"/>
      <c r="T494" s="312"/>
      <c r="U494" s="7"/>
      <c r="V494" s="313">
        <f ca="1">IF(AND(D494&lt;&gt;"",B494&lt;&gt;B493),(SUMIF(B$9:B$1008,B494,M$9:M$1008)-SUMIF(B$9:B$1008,B494,N$9:N$1008))+(SUMIF('Sezione INPS'!B$9:B$1008,B494,'Sezione INPS'!N$9:N$1008)-SUMIF('Sezione INPS'!B$9:B$1008,B494,'Sezione INPS'!O$9:O$1008))+(SUMIF('Sezione REGIONI'!B$9:B$1008,B494,'Sezione REGIONI'!K$9:K$1008)-SUMIF('Sezione REGIONI'!B$9:B$1008,B494,'Sezione REGIONI'!L$9:L$1008))+(SUMIF('Sezione IMU e trib. locali'!B$9:B$1008,B494,'Sezione IMU e trib. locali'!M$9:M$1008)-SUMIF('Sezione IMU e trib. locali'!B$9:B$1008,B494,'Sezione IMU e trib. locali'!N$9:N$1008))+(SUMIF('Sezione INAIL'!B$9:B$508,B494,'Sezione INAIL'!L$9:L$508)-SUMIF('Sezione INAIL'!B$9:B$508,B494,'Sezione INAIL'!M$9:M$508))+(SUMIF('Sezione Altri Enti Prev.li'!B$9:B$508,B494,'Sezione Altri Enti Prev.li'!P$9:P$508)-SUMIF('Sezione Altri Enti Prev.li'!B$9:B$508,B494,'Sezione Altri Enti Prev.li'!Q$9:Q$508)),0)</f>
        <v>0</v>
      </c>
      <c r="W494" s="81"/>
      <c r="X494" s="292"/>
      <c r="Y494" s="314"/>
      <c r="Z494" s="315"/>
      <c r="AA494" s="316"/>
      <c r="AB494" s="317"/>
      <c r="AC494" s="7"/>
      <c r="AD494" s="348"/>
      <c r="AE494" s="7"/>
      <c r="AF494" s="17">
        <f ca="1">IF(B494="",0,IF(B494=B493,COUNTIF(B$9:B493,B494)+1,1))</f>
        <v>484</v>
      </c>
      <c r="AG494" s="17">
        <f t="shared" ca="1" si="28"/>
        <v>0</v>
      </c>
      <c r="AH494" s="364" t="str">
        <f t="shared" si="31"/>
        <v/>
      </c>
    </row>
    <row r="495" spans="1:34" ht="16.5" customHeight="1">
      <c r="A495" s="334" t="s">
        <v>771</v>
      </c>
      <c r="B495" s="65" t="str">
        <f t="shared" ca="1" si="30"/>
        <v>-1900</v>
      </c>
      <c r="C495" s="65" t="str">
        <f t="shared" ca="1" si="29"/>
        <v>-1900-485</v>
      </c>
      <c r="D495" s="340"/>
      <c r="E495" s="283"/>
      <c r="F495" s="7"/>
      <c r="G495" s="309"/>
      <c r="H495" s="310"/>
      <c r="I495" s="7"/>
      <c r="J495" s="297"/>
      <c r="K495" s="285"/>
      <c r="L495" s="301"/>
      <c r="M495" s="290"/>
      <c r="N495" s="291"/>
      <c r="O495" s="7"/>
      <c r="P495" s="307"/>
      <c r="Q495" s="308" t="str">
        <f ca="1">IF(M$1021=1,"",IF(P495="","",VLOOKUP(P495,Tabelle!$B$5:$F$7,5,FALSE)))</f>
        <v/>
      </c>
      <c r="R495" s="311" t="str">
        <f ca="1">IF(M$1021=1,"",IF(P495="","",VLOOKUP(P495,Tabelle!$B$5:$G$7,6,FALSE)))</f>
        <v/>
      </c>
      <c r="S495" s="7"/>
      <c r="T495" s="312"/>
      <c r="U495" s="7"/>
      <c r="V495" s="313">
        <f ca="1">IF(AND(D495&lt;&gt;"",B495&lt;&gt;B494),(SUMIF(B$9:B$1008,B495,M$9:M$1008)-SUMIF(B$9:B$1008,B495,N$9:N$1008))+(SUMIF('Sezione INPS'!B$9:B$1008,B495,'Sezione INPS'!N$9:N$1008)-SUMIF('Sezione INPS'!B$9:B$1008,B495,'Sezione INPS'!O$9:O$1008))+(SUMIF('Sezione REGIONI'!B$9:B$1008,B495,'Sezione REGIONI'!K$9:K$1008)-SUMIF('Sezione REGIONI'!B$9:B$1008,B495,'Sezione REGIONI'!L$9:L$1008))+(SUMIF('Sezione IMU e trib. locali'!B$9:B$1008,B495,'Sezione IMU e trib. locali'!M$9:M$1008)-SUMIF('Sezione IMU e trib. locali'!B$9:B$1008,B495,'Sezione IMU e trib. locali'!N$9:N$1008))+(SUMIF('Sezione INAIL'!B$9:B$508,B495,'Sezione INAIL'!L$9:L$508)-SUMIF('Sezione INAIL'!B$9:B$508,B495,'Sezione INAIL'!M$9:M$508))+(SUMIF('Sezione Altri Enti Prev.li'!B$9:B$508,B495,'Sezione Altri Enti Prev.li'!P$9:P$508)-SUMIF('Sezione Altri Enti Prev.li'!B$9:B$508,B495,'Sezione Altri Enti Prev.li'!Q$9:Q$508)),0)</f>
        <v>0</v>
      </c>
      <c r="W495" s="81"/>
      <c r="X495" s="292"/>
      <c r="Y495" s="314"/>
      <c r="Z495" s="315"/>
      <c r="AA495" s="316"/>
      <c r="AB495" s="317"/>
      <c r="AC495" s="7"/>
      <c r="AD495" s="348"/>
      <c r="AE495" s="7"/>
      <c r="AF495" s="17">
        <f ca="1">IF(B495="",0,IF(B495=B494,COUNTIF(B$9:B494,B495)+1,1))</f>
        <v>485</v>
      </c>
      <c r="AG495" s="17">
        <f t="shared" ref="AG495:AG558" ca="1" si="32">IF(OR(D495="",M$1021=1),0,IF(AF495=6,1,0))</f>
        <v>0</v>
      </c>
      <c r="AH495" s="364" t="str">
        <f t="shared" si="31"/>
        <v/>
      </c>
    </row>
    <row r="496" spans="1:34" ht="16.5" customHeight="1">
      <c r="A496" s="334" t="s">
        <v>772</v>
      </c>
      <c r="B496" s="65" t="str">
        <f t="shared" ca="1" si="30"/>
        <v>-1900</v>
      </c>
      <c r="C496" s="65" t="str">
        <f t="shared" ca="1" si="29"/>
        <v>-1900-486</v>
      </c>
      <c r="D496" s="340"/>
      <c r="E496" s="283"/>
      <c r="F496" s="7"/>
      <c r="G496" s="309"/>
      <c r="H496" s="310"/>
      <c r="I496" s="7"/>
      <c r="J496" s="297"/>
      <c r="K496" s="285"/>
      <c r="L496" s="301"/>
      <c r="M496" s="290"/>
      <c r="N496" s="291"/>
      <c r="O496" s="7"/>
      <c r="P496" s="307"/>
      <c r="Q496" s="308" t="str">
        <f ca="1">IF(M$1021=1,"",IF(P496="","",VLOOKUP(P496,Tabelle!$B$5:$F$7,5,FALSE)))</f>
        <v/>
      </c>
      <c r="R496" s="311" t="str">
        <f ca="1">IF(M$1021=1,"",IF(P496="","",VLOOKUP(P496,Tabelle!$B$5:$G$7,6,FALSE)))</f>
        <v/>
      </c>
      <c r="S496" s="7"/>
      <c r="T496" s="312"/>
      <c r="U496" s="7"/>
      <c r="V496" s="313">
        <f ca="1">IF(AND(D496&lt;&gt;"",B496&lt;&gt;B495),(SUMIF(B$9:B$1008,B496,M$9:M$1008)-SUMIF(B$9:B$1008,B496,N$9:N$1008))+(SUMIF('Sezione INPS'!B$9:B$1008,B496,'Sezione INPS'!N$9:N$1008)-SUMIF('Sezione INPS'!B$9:B$1008,B496,'Sezione INPS'!O$9:O$1008))+(SUMIF('Sezione REGIONI'!B$9:B$1008,B496,'Sezione REGIONI'!K$9:K$1008)-SUMIF('Sezione REGIONI'!B$9:B$1008,B496,'Sezione REGIONI'!L$9:L$1008))+(SUMIF('Sezione IMU e trib. locali'!B$9:B$1008,B496,'Sezione IMU e trib. locali'!M$9:M$1008)-SUMIF('Sezione IMU e trib. locali'!B$9:B$1008,B496,'Sezione IMU e trib. locali'!N$9:N$1008))+(SUMIF('Sezione INAIL'!B$9:B$508,B496,'Sezione INAIL'!L$9:L$508)-SUMIF('Sezione INAIL'!B$9:B$508,B496,'Sezione INAIL'!M$9:M$508))+(SUMIF('Sezione Altri Enti Prev.li'!B$9:B$508,B496,'Sezione Altri Enti Prev.li'!P$9:P$508)-SUMIF('Sezione Altri Enti Prev.li'!B$9:B$508,B496,'Sezione Altri Enti Prev.li'!Q$9:Q$508)),0)</f>
        <v>0</v>
      </c>
      <c r="W496" s="81"/>
      <c r="X496" s="292"/>
      <c r="Y496" s="314"/>
      <c r="Z496" s="315"/>
      <c r="AA496" s="316"/>
      <c r="AB496" s="317"/>
      <c r="AC496" s="7"/>
      <c r="AD496" s="348"/>
      <c r="AE496" s="7"/>
      <c r="AF496" s="17">
        <f ca="1">IF(B496="",0,IF(B496=B495,COUNTIF(B$9:B495,B496)+1,1))</f>
        <v>486</v>
      </c>
      <c r="AG496" s="17">
        <f t="shared" ca="1" si="32"/>
        <v>0</v>
      </c>
      <c r="AH496" s="364" t="str">
        <f t="shared" si="31"/>
        <v/>
      </c>
    </row>
    <row r="497" spans="1:34" ht="16.5" customHeight="1">
      <c r="A497" s="334" t="s">
        <v>773</v>
      </c>
      <c r="B497" s="65" t="str">
        <f t="shared" ca="1" si="30"/>
        <v>-1900</v>
      </c>
      <c r="C497" s="65" t="str">
        <f t="shared" ca="1" si="29"/>
        <v>-1900-487</v>
      </c>
      <c r="D497" s="340"/>
      <c r="E497" s="283"/>
      <c r="F497" s="7"/>
      <c r="G497" s="309"/>
      <c r="H497" s="310"/>
      <c r="I497" s="7"/>
      <c r="J497" s="297"/>
      <c r="K497" s="285"/>
      <c r="L497" s="301"/>
      <c r="M497" s="290"/>
      <c r="N497" s="291"/>
      <c r="O497" s="7"/>
      <c r="P497" s="307"/>
      <c r="Q497" s="308" t="str">
        <f ca="1">IF(M$1021=1,"",IF(P497="","",VLOOKUP(P497,Tabelle!$B$5:$F$7,5,FALSE)))</f>
        <v/>
      </c>
      <c r="R497" s="311" t="str">
        <f ca="1">IF(M$1021=1,"",IF(P497="","",VLOOKUP(P497,Tabelle!$B$5:$G$7,6,FALSE)))</f>
        <v/>
      </c>
      <c r="S497" s="7"/>
      <c r="T497" s="312"/>
      <c r="U497" s="7"/>
      <c r="V497" s="313">
        <f ca="1">IF(AND(D497&lt;&gt;"",B497&lt;&gt;B496),(SUMIF(B$9:B$1008,B497,M$9:M$1008)-SUMIF(B$9:B$1008,B497,N$9:N$1008))+(SUMIF('Sezione INPS'!B$9:B$1008,B497,'Sezione INPS'!N$9:N$1008)-SUMIF('Sezione INPS'!B$9:B$1008,B497,'Sezione INPS'!O$9:O$1008))+(SUMIF('Sezione REGIONI'!B$9:B$1008,B497,'Sezione REGIONI'!K$9:K$1008)-SUMIF('Sezione REGIONI'!B$9:B$1008,B497,'Sezione REGIONI'!L$9:L$1008))+(SUMIF('Sezione IMU e trib. locali'!B$9:B$1008,B497,'Sezione IMU e trib. locali'!M$9:M$1008)-SUMIF('Sezione IMU e trib. locali'!B$9:B$1008,B497,'Sezione IMU e trib. locali'!N$9:N$1008))+(SUMIF('Sezione INAIL'!B$9:B$508,B497,'Sezione INAIL'!L$9:L$508)-SUMIF('Sezione INAIL'!B$9:B$508,B497,'Sezione INAIL'!M$9:M$508))+(SUMIF('Sezione Altri Enti Prev.li'!B$9:B$508,B497,'Sezione Altri Enti Prev.li'!P$9:P$508)-SUMIF('Sezione Altri Enti Prev.li'!B$9:B$508,B497,'Sezione Altri Enti Prev.li'!Q$9:Q$508)),0)</f>
        <v>0</v>
      </c>
      <c r="W497" s="81"/>
      <c r="X497" s="292"/>
      <c r="Y497" s="314"/>
      <c r="Z497" s="315"/>
      <c r="AA497" s="316"/>
      <c r="AB497" s="317"/>
      <c r="AC497" s="7"/>
      <c r="AD497" s="348"/>
      <c r="AE497" s="7"/>
      <c r="AF497" s="17">
        <f ca="1">IF(B497="",0,IF(B497=B496,COUNTIF(B$9:B496,B497)+1,1))</f>
        <v>487</v>
      </c>
      <c r="AG497" s="17">
        <f t="shared" ca="1" si="32"/>
        <v>0</v>
      </c>
      <c r="AH497" s="364" t="str">
        <f t="shared" si="31"/>
        <v/>
      </c>
    </row>
    <row r="498" spans="1:34" ht="16.5" customHeight="1">
      <c r="A498" s="334" t="s">
        <v>774</v>
      </c>
      <c r="B498" s="65" t="str">
        <f t="shared" ca="1" si="30"/>
        <v>-1900</v>
      </c>
      <c r="C498" s="65" t="str">
        <f t="shared" ca="1" si="29"/>
        <v>-1900-488</v>
      </c>
      <c r="D498" s="340"/>
      <c r="E498" s="283"/>
      <c r="F498" s="7"/>
      <c r="G498" s="309"/>
      <c r="H498" s="310"/>
      <c r="I498" s="7"/>
      <c r="J498" s="297"/>
      <c r="K498" s="285"/>
      <c r="L498" s="301"/>
      <c r="M498" s="290"/>
      <c r="N498" s="291"/>
      <c r="O498" s="7"/>
      <c r="P498" s="307"/>
      <c r="Q498" s="308" t="str">
        <f ca="1">IF(M$1021=1,"",IF(P498="","",VLOOKUP(P498,Tabelle!$B$5:$F$7,5,FALSE)))</f>
        <v/>
      </c>
      <c r="R498" s="311" t="str">
        <f ca="1">IF(M$1021=1,"",IF(P498="","",VLOOKUP(P498,Tabelle!$B$5:$G$7,6,FALSE)))</f>
        <v/>
      </c>
      <c r="S498" s="7"/>
      <c r="T498" s="312"/>
      <c r="U498" s="7"/>
      <c r="V498" s="313">
        <f ca="1">IF(AND(D498&lt;&gt;"",B498&lt;&gt;B497),(SUMIF(B$9:B$1008,B498,M$9:M$1008)-SUMIF(B$9:B$1008,B498,N$9:N$1008))+(SUMIF('Sezione INPS'!B$9:B$1008,B498,'Sezione INPS'!N$9:N$1008)-SUMIF('Sezione INPS'!B$9:B$1008,B498,'Sezione INPS'!O$9:O$1008))+(SUMIF('Sezione REGIONI'!B$9:B$1008,B498,'Sezione REGIONI'!K$9:K$1008)-SUMIF('Sezione REGIONI'!B$9:B$1008,B498,'Sezione REGIONI'!L$9:L$1008))+(SUMIF('Sezione IMU e trib. locali'!B$9:B$1008,B498,'Sezione IMU e trib. locali'!M$9:M$1008)-SUMIF('Sezione IMU e trib. locali'!B$9:B$1008,B498,'Sezione IMU e trib. locali'!N$9:N$1008))+(SUMIF('Sezione INAIL'!B$9:B$508,B498,'Sezione INAIL'!L$9:L$508)-SUMIF('Sezione INAIL'!B$9:B$508,B498,'Sezione INAIL'!M$9:M$508))+(SUMIF('Sezione Altri Enti Prev.li'!B$9:B$508,B498,'Sezione Altri Enti Prev.li'!P$9:P$508)-SUMIF('Sezione Altri Enti Prev.li'!B$9:B$508,B498,'Sezione Altri Enti Prev.li'!Q$9:Q$508)),0)</f>
        <v>0</v>
      </c>
      <c r="W498" s="81"/>
      <c r="X498" s="292"/>
      <c r="Y498" s="314"/>
      <c r="Z498" s="315"/>
      <c r="AA498" s="316"/>
      <c r="AB498" s="317"/>
      <c r="AC498" s="7"/>
      <c r="AD498" s="348"/>
      <c r="AE498" s="7"/>
      <c r="AF498" s="17">
        <f ca="1">IF(B498="",0,IF(B498=B497,COUNTIF(B$9:B497,B498)+1,1))</f>
        <v>488</v>
      </c>
      <c r="AG498" s="17">
        <f t="shared" ca="1" si="32"/>
        <v>0</v>
      </c>
      <c r="AH498" s="364" t="str">
        <f t="shared" si="31"/>
        <v/>
      </c>
    </row>
    <row r="499" spans="1:34" ht="16.5" customHeight="1">
      <c r="A499" s="334" t="s">
        <v>775</v>
      </c>
      <c r="B499" s="65" t="str">
        <f t="shared" ca="1" si="30"/>
        <v>-1900</v>
      </c>
      <c r="C499" s="65" t="str">
        <f t="shared" ca="1" si="29"/>
        <v>-1900-489</v>
      </c>
      <c r="D499" s="340"/>
      <c r="E499" s="283"/>
      <c r="F499" s="7"/>
      <c r="G499" s="309"/>
      <c r="H499" s="310"/>
      <c r="I499" s="7"/>
      <c r="J499" s="297"/>
      <c r="K499" s="285"/>
      <c r="L499" s="301"/>
      <c r="M499" s="290"/>
      <c r="N499" s="291"/>
      <c r="O499" s="7"/>
      <c r="P499" s="307"/>
      <c r="Q499" s="308" t="str">
        <f ca="1">IF(M$1021=1,"",IF(P499="","",VLOOKUP(P499,Tabelle!$B$5:$F$7,5,FALSE)))</f>
        <v/>
      </c>
      <c r="R499" s="311" t="str">
        <f ca="1">IF(M$1021=1,"",IF(P499="","",VLOOKUP(P499,Tabelle!$B$5:$G$7,6,FALSE)))</f>
        <v/>
      </c>
      <c r="S499" s="7"/>
      <c r="T499" s="312"/>
      <c r="U499" s="7"/>
      <c r="V499" s="313">
        <f ca="1">IF(AND(D499&lt;&gt;"",B499&lt;&gt;B498),(SUMIF(B$9:B$1008,B499,M$9:M$1008)-SUMIF(B$9:B$1008,B499,N$9:N$1008))+(SUMIF('Sezione INPS'!B$9:B$1008,B499,'Sezione INPS'!N$9:N$1008)-SUMIF('Sezione INPS'!B$9:B$1008,B499,'Sezione INPS'!O$9:O$1008))+(SUMIF('Sezione REGIONI'!B$9:B$1008,B499,'Sezione REGIONI'!K$9:K$1008)-SUMIF('Sezione REGIONI'!B$9:B$1008,B499,'Sezione REGIONI'!L$9:L$1008))+(SUMIF('Sezione IMU e trib. locali'!B$9:B$1008,B499,'Sezione IMU e trib. locali'!M$9:M$1008)-SUMIF('Sezione IMU e trib. locali'!B$9:B$1008,B499,'Sezione IMU e trib. locali'!N$9:N$1008))+(SUMIF('Sezione INAIL'!B$9:B$508,B499,'Sezione INAIL'!L$9:L$508)-SUMIF('Sezione INAIL'!B$9:B$508,B499,'Sezione INAIL'!M$9:M$508))+(SUMIF('Sezione Altri Enti Prev.li'!B$9:B$508,B499,'Sezione Altri Enti Prev.li'!P$9:P$508)-SUMIF('Sezione Altri Enti Prev.li'!B$9:B$508,B499,'Sezione Altri Enti Prev.li'!Q$9:Q$508)),0)</f>
        <v>0</v>
      </c>
      <c r="W499" s="81"/>
      <c r="X499" s="292"/>
      <c r="Y499" s="314"/>
      <c r="Z499" s="315"/>
      <c r="AA499" s="316"/>
      <c r="AB499" s="317"/>
      <c r="AC499" s="7"/>
      <c r="AD499" s="348"/>
      <c r="AE499" s="7"/>
      <c r="AF499" s="17">
        <f ca="1">IF(B499="",0,IF(B499=B498,COUNTIF(B$9:B498,B499)+1,1))</f>
        <v>489</v>
      </c>
      <c r="AG499" s="17">
        <f t="shared" ca="1" si="32"/>
        <v>0</v>
      </c>
      <c r="AH499" s="364" t="str">
        <f t="shared" si="31"/>
        <v/>
      </c>
    </row>
    <row r="500" spans="1:34" ht="16.5" customHeight="1">
      <c r="A500" s="334" t="s">
        <v>776</v>
      </c>
      <c r="B500" s="65" t="str">
        <f t="shared" ca="1" si="30"/>
        <v>-1900</v>
      </c>
      <c r="C500" s="65" t="str">
        <f t="shared" ref="C500:C563" ca="1" si="33">IF(M$1021=1,0,B500&amp;"-"&amp;AF500)</f>
        <v>-1900-490</v>
      </c>
      <c r="D500" s="340"/>
      <c r="E500" s="283"/>
      <c r="F500" s="7"/>
      <c r="G500" s="309"/>
      <c r="H500" s="310"/>
      <c r="I500" s="7"/>
      <c r="J500" s="297"/>
      <c r="K500" s="285"/>
      <c r="L500" s="301"/>
      <c r="M500" s="290"/>
      <c r="N500" s="291"/>
      <c r="O500" s="7"/>
      <c r="P500" s="307"/>
      <c r="Q500" s="308" t="str">
        <f ca="1">IF(M$1021=1,"",IF(P500="","",VLOOKUP(P500,Tabelle!$B$5:$F$7,5,FALSE)))</f>
        <v/>
      </c>
      <c r="R500" s="311" t="str">
        <f ca="1">IF(M$1021=1,"",IF(P500="","",VLOOKUP(P500,Tabelle!$B$5:$G$7,6,FALSE)))</f>
        <v/>
      </c>
      <c r="S500" s="7"/>
      <c r="T500" s="312"/>
      <c r="U500" s="7"/>
      <c r="V500" s="313">
        <f ca="1">IF(AND(D500&lt;&gt;"",B500&lt;&gt;B499),(SUMIF(B$9:B$1008,B500,M$9:M$1008)-SUMIF(B$9:B$1008,B500,N$9:N$1008))+(SUMIF('Sezione INPS'!B$9:B$1008,B500,'Sezione INPS'!N$9:N$1008)-SUMIF('Sezione INPS'!B$9:B$1008,B500,'Sezione INPS'!O$9:O$1008))+(SUMIF('Sezione REGIONI'!B$9:B$1008,B500,'Sezione REGIONI'!K$9:K$1008)-SUMIF('Sezione REGIONI'!B$9:B$1008,B500,'Sezione REGIONI'!L$9:L$1008))+(SUMIF('Sezione IMU e trib. locali'!B$9:B$1008,B500,'Sezione IMU e trib. locali'!M$9:M$1008)-SUMIF('Sezione IMU e trib. locali'!B$9:B$1008,B500,'Sezione IMU e trib. locali'!N$9:N$1008))+(SUMIF('Sezione INAIL'!B$9:B$508,B500,'Sezione INAIL'!L$9:L$508)-SUMIF('Sezione INAIL'!B$9:B$508,B500,'Sezione INAIL'!M$9:M$508))+(SUMIF('Sezione Altri Enti Prev.li'!B$9:B$508,B500,'Sezione Altri Enti Prev.li'!P$9:P$508)-SUMIF('Sezione Altri Enti Prev.li'!B$9:B$508,B500,'Sezione Altri Enti Prev.li'!Q$9:Q$508)),0)</f>
        <v>0</v>
      </c>
      <c r="W500" s="81"/>
      <c r="X500" s="292"/>
      <c r="Y500" s="314"/>
      <c r="Z500" s="315"/>
      <c r="AA500" s="316"/>
      <c r="AB500" s="317"/>
      <c r="AC500" s="7"/>
      <c r="AD500" s="348"/>
      <c r="AE500" s="7"/>
      <c r="AF500" s="17">
        <f ca="1">IF(B500="",0,IF(B500=B499,COUNTIF(B$9:B499,B500)+1,1))</f>
        <v>490</v>
      </c>
      <c r="AG500" s="17">
        <f t="shared" ca="1" si="32"/>
        <v>0</v>
      </c>
      <c r="AH500" s="364" t="str">
        <f t="shared" si="31"/>
        <v/>
      </c>
    </row>
    <row r="501" spans="1:34" ht="16.5" customHeight="1">
      <c r="A501" s="334" t="s">
        <v>777</v>
      </c>
      <c r="B501" s="65" t="str">
        <f t="shared" ca="1" si="30"/>
        <v>-1900</v>
      </c>
      <c r="C501" s="65" t="str">
        <f t="shared" ca="1" si="33"/>
        <v>-1900-491</v>
      </c>
      <c r="D501" s="340"/>
      <c r="E501" s="283"/>
      <c r="F501" s="7"/>
      <c r="G501" s="309"/>
      <c r="H501" s="310"/>
      <c r="I501" s="7"/>
      <c r="J501" s="297"/>
      <c r="K501" s="285"/>
      <c r="L501" s="301"/>
      <c r="M501" s="290"/>
      <c r="N501" s="291"/>
      <c r="O501" s="7"/>
      <c r="P501" s="307"/>
      <c r="Q501" s="308" t="str">
        <f ca="1">IF(M$1021=1,"",IF(P501="","",VLOOKUP(P501,Tabelle!$B$5:$F$7,5,FALSE)))</f>
        <v/>
      </c>
      <c r="R501" s="311" t="str">
        <f ca="1">IF(M$1021=1,"",IF(P501="","",VLOOKUP(P501,Tabelle!$B$5:$G$7,6,FALSE)))</f>
        <v/>
      </c>
      <c r="S501" s="7"/>
      <c r="T501" s="312"/>
      <c r="U501" s="7"/>
      <c r="V501" s="313">
        <f ca="1">IF(AND(D501&lt;&gt;"",B501&lt;&gt;B500),(SUMIF(B$9:B$1008,B501,M$9:M$1008)-SUMIF(B$9:B$1008,B501,N$9:N$1008))+(SUMIF('Sezione INPS'!B$9:B$1008,B501,'Sezione INPS'!N$9:N$1008)-SUMIF('Sezione INPS'!B$9:B$1008,B501,'Sezione INPS'!O$9:O$1008))+(SUMIF('Sezione REGIONI'!B$9:B$1008,B501,'Sezione REGIONI'!K$9:K$1008)-SUMIF('Sezione REGIONI'!B$9:B$1008,B501,'Sezione REGIONI'!L$9:L$1008))+(SUMIF('Sezione IMU e trib. locali'!B$9:B$1008,B501,'Sezione IMU e trib. locali'!M$9:M$1008)-SUMIF('Sezione IMU e trib. locali'!B$9:B$1008,B501,'Sezione IMU e trib. locali'!N$9:N$1008))+(SUMIF('Sezione INAIL'!B$9:B$508,B501,'Sezione INAIL'!L$9:L$508)-SUMIF('Sezione INAIL'!B$9:B$508,B501,'Sezione INAIL'!M$9:M$508))+(SUMIF('Sezione Altri Enti Prev.li'!B$9:B$508,B501,'Sezione Altri Enti Prev.li'!P$9:P$508)-SUMIF('Sezione Altri Enti Prev.li'!B$9:B$508,B501,'Sezione Altri Enti Prev.li'!Q$9:Q$508)),0)</f>
        <v>0</v>
      </c>
      <c r="W501" s="81"/>
      <c r="X501" s="292"/>
      <c r="Y501" s="314"/>
      <c r="Z501" s="315"/>
      <c r="AA501" s="316"/>
      <c r="AB501" s="317"/>
      <c r="AC501" s="7"/>
      <c r="AD501" s="348"/>
      <c r="AE501" s="7"/>
      <c r="AF501" s="17">
        <f ca="1">IF(B501="",0,IF(B501=B500,COUNTIF(B$9:B500,B501)+1,1))</f>
        <v>491</v>
      </c>
      <c r="AG501" s="17">
        <f t="shared" ca="1" si="32"/>
        <v>0</v>
      </c>
      <c r="AH501" s="364" t="str">
        <f t="shared" si="31"/>
        <v/>
      </c>
    </row>
    <row r="502" spans="1:34" ht="16.5" customHeight="1">
      <c r="A502" s="334" t="s">
        <v>778</v>
      </c>
      <c r="B502" s="65" t="str">
        <f t="shared" ca="1" si="30"/>
        <v>-1900</v>
      </c>
      <c r="C502" s="65" t="str">
        <f t="shared" ca="1" si="33"/>
        <v>-1900-492</v>
      </c>
      <c r="D502" s="340"/>
      <c r="E502" s="283"/>
      <c r="F502" s="7"/>
      <c r="G502" s="309"/>
      <c r="H502" s="310"/>
      <c r="I502" s="7"/>
      <c r="J502" s="297"/>
      <c r="K502" s="285"/>
      <c r="L502" s="301"/>
      <c r="M502" s="290"/>
      <c r="N502" s="291"/>
      <c r="O502" s="7"/>
      <c r="P502" s="307"/>
      <c r="Q502" s="308" t="str">
        <f ca="1">IF(M$1021=1,"",IF(P502="","",VLOOKUP(P502,Tabelle!$B$5:$F$7,5,FALSE)))</f>
        <v/>
      </c>
      <c r="R502" s="311" t="str">
        <f ca="1">IF(M$1021=1,"",IF(P502="","",VLOOKUP(P502,Tabelle!$B$5:$G$7,6,FALSE)))</f>
        <v/>
      </c>
      <c r="S502" s="7"/>
      <c r="T502" s="312"/>
      <c r="U502" s="7"/>
      <c r="V502" s="313">
        <f ca="1">IF(AND(D502&lt;&gt;"",B502&lt;&gt;B501),(SUMIF(B$9:B$1008,B502,M$9:M$1008)-SUMIF(B$9:B$1008,B502,N$9:N$1008))+(SUMIF('Sezione INPS'!B$9:B$1008,B502,'Sezione INPS'!N$9:N$1008)-SUMIF('Sezione INPS'!B$9:B$1008,B502,'Sezione INPS'!O$9:O$1008))+(SUMIF('Sezione REGIONI'!B$9:B$1008,B502,'Sezione REGIONI'!K$9:K$1008)-SUMIF('Sezione REGIONI'!B$9:B$1008,B502,'Sezione REGIONI'!L$9:L$1008))+(SUMIF('Sezione IMU e trib. locali'!B$9:B$1008,B502,'Sezione IMU e trib. locali'!M$9:M$1008)-SUMIF('Sezione IMU e trib. locali'!B$9:B$1008,B502,'Sezione IMU e trib. locali'!N$9:N$1008))+(SUMIF('Sezione INAIL'!B$9:B$508,B502,'Sezione INAIL'!L$9:L$508)-SUMIF('Sezione INAIL'!B$9:B$508,B502,'Sezione INAIL'!M$9:M$508))+(SUMIF('Sezione Altri Enti Prev.li'!B$9:B$508,B502,'Sezione Altri Enti Prev.li'!P$9:P$508)-SUMIF('Sezione Altri Enti Prev.li'!B$9:B$508,B502,'Sezione Altri Enti Prev.li'!Q$9:Q$508)),0)</f>
        <v>0</v>
      </c>
      <c r="W502" s="81"/>
      <c r="X502" s="292"/>
      <c r="Y502" s="314"/>
      <c r="Z502" s="315"/>
      <c r="AA502" s="316"/>
      <c r="AB502" s="317"/>
      <c r="AC502" s="7"/>
      <c r="AD502" s="348"/>
      <c r="AE502" s="7"/>
      <c r="AF502" s="17">
        <f ca="1">IF(B502="",0,IF(B502=B501,COUNTIF(B$9:B501,B502)+1,1))</f>
        <v>492</v>
      </c>
      <c r="AG502" s="17">
        <f t="shared" ca="1" si="32"/>
        <v>0</v>
      </c>
      <c r="AH502" s="364" t="str">
        <f t="shared" si="31"/>
        <v/>
      </c>
    </row>
    <row r="503" spans="1:34" ht="16.5" customHeight="1">
      <c r="A503" s="334" t="s">
        <v>779</v>
      </c>
      <c r="B503" s="65" t="str">
        <f t="shared" ca="1" si="30"/>
        <v>-1900</v>
      </c>
      <c r="C503" s="65" t="str">
        <f t="shared" ca="1" si="33"/>
        <v>-1900-493</v>
      </c>
      <c r="D503" s="340"/>
      <c r="E503" s="283"/>
      <c r="F503" s="7"/>
      <c r="G503" s="309"/>
      <c r="H503" s="310"/>
      <c r="I503" s="7"/>
      <c r="J503" s="297"/>
      <c r="K503" s="285"/>
      <c r="L503" s="301"/>
      <c r="M503" s="290"/>
      <c r="N503" s="291"/>
      <c r="O503" s="7"/>
      <c r="P503" s="307"/>
      <c r="Q503" s="308" t="str">
        <f ca="1">IF(M$1021=1,"",IF(P503="","",VLOOKUP(P503,Tabelle!$B$5:$F$7,5,FALSE)))</f>
        <v/>
      </c>
      <c r="R503" s="311" t="str">
        <f ca="1">IF(M$1021=1,"",IF(P503="","",VLOOKUP(P503,Tabelle!$B$5:$G$7,6,FALSE)))</f>
        <v/>
      </c>
      <c r="S503" s="7"/>
      <c r="T503" s="312"/>
      <c r="U503" s="7"/>
      <c r="V503" s="313">
        <f ca="1">IF(AND(D503&lt;&gt;"",B503&lt;&gt;B502),(SUMIF(B$9:B$1008,B503,M$9:M$1008)-SUMIF(B$9:B$1008,B503,N$9:N$1008))+(SUMIF('Sezione INPS'!B$9:B$1008,B503,'Sezione INPS'!N$9:N$1008)-SUMIF('Sezione INPS'!B$9:B$1008,B503,'Sezione INPS'!O$9:O$1008))+(SUMIF('Sezione REGIONI'!B$9:B$1008,B503,'Sezione REGIONI'!K$9:K$1008)-SUMIF('Sezione REGIONI'!B$9:B$1008,B503,'Sezione REGIONI'!L$9:L$1008))+(SUMIF('Sezione IMU e trib. locali'!B$9:B$1008,B503,'Sezione IMU e trib. locali'!M$9:M$1008)-SUMIF('Sezione IMU e trib. locali'!B$9:B$1008,B503,'Sezione IMU e trib. locali'!N$9:N$1008))+(SUMIF('Sezione INAIL'!B$9:B$508,B503,'Sezione INAIL'!L$9:L$508)-SUMIF('Sezione INAIL'!B$9:B$508,B503,'Sezione INAIL'!M$9:M$508))+(SUMIF('Sezione Altri Enti Prev.li'!B$9:B$508,B503,'Sezione Altri Enti Prev.li'!P$9:P$508)-SUMIF('Sezione Altri Enti Prev.li'!B$9:B$508,B503,'Sezione Altri Enti Prev.li'!Q$9:Q$508)),0)</f>
        <v>0</v>
      </c>
      <c r="W503" s="81"/>
      <c r="X503" s="292"/>
      <c r="Y503" s="314"/>
      <c r="Z503" s="315"/>
      <c r="AA503" s="316"/>
      <c r="AB503" s="317"/>
      <c r="AC503" s="7"/>
      <c r="AD503" s="348"/>
      <c r="AE503" s="7"/>
      <c r="AF503" s="17">
        <f ca="1">IF(B503="",0,IF(B503=B502,COUNTIF(B$9:B502,B503)+1,1))</f>
        <v>493</v>
      </c>
      <c r="AG503" s="17">
        <f t="shared" ca="1" si="32"/>
        <v>0</v>
      </c>
      <c r="AH503" s="364" t="str">
        <f t="shared" si="31"/>
        <v/>
      </c>
    </row>
    <row r="504" spans="1:34" ht="16.5" customHeight="1">
      <c r="A504" s="334" t="s">
        <v>780</v>
      </c>
      <c r="B504" s="65" t="str">
        <f t="shared" ca="1" si="30"/>
        <v>-1900</v>
      </c>
      <c r="C504" s="65" t="str">
        <f t="shared" ca="1" si="33"/>
        <v>-1900-494</v>
      </c>
      <c r="D504" s="340"/>
      <c r="E504" s="283"/>
      <c r="F504" s="7"/>
      <c r="G504" s="309"/>
      <c r="H504" s="310"/>
      <c r="I504" s="7"/>
      <c r="J504" s="297"/>
      <c r="K504" s="285"/>
      <c r="L504" s="301"/>
      <c r="M504" s="290"/>
      <c r="N504" s="291"/>
      <c r="O504" s="7"/>
      <c r="P504" s="307"/>
      <c r="Q504" s="308" t="str">
        <f ca="1">IF(M$1021=1,"",IF(P504="","",VLOOKUP(P504,Tabelle!$B$5:$F$7,5,FALSE)))</f>
        <v/>
      </c>
      <c r="R504" s="311" t="str">
        <f ca="1">IF(M$1021=1,"",IF(P504="","",VLOOKUP(P504,Tabelle!$B$5:$G$7,6,FALSE)))</f>
        <v/>
      </c>
      <c r="S504" s="7"/>
      <c r="T504" s="312"/>
      <c r="U504" s="7"/>
      <c r="V504" s="313">
        <f ca="1">IF(AND(D504&lt;&gt;"",B504&lt;&gt;B503),(SUMIF(B$9:B$1008,B504,M$9:M$1008)-SUMIF(B$9:B$1008,B504,N$9:N$1008))+(SUMIF('Sezione INPS'!B$9:B$1008,B504,'Sezione INPS'!N$9:N$1008)-SUMIF('Sezione INPS'!B$9:B$1008,B504,'Sezione INPS'!O$9:O$1008))+(SUMIF('Sezione REGIONI'!B$9:B$1008,B504,'Sezione REGIONI'!K$9:K$1008)-SUMIF('Sezione REGIONI'!B$9:B$1008,B504,'Sezione REGIONI'!L$9:L$1008))+(SUMIF('Sezione IMU e trib. locali'!B$9:B$1008,B504,'Sezione IMU e trib. locali'!M$9:M$1008)-SUMIF('Sezione IMU e trib. locali'!B$9:B$1008,B504,'Sezione IMU e trib. locali'!N$9:N$1008))+(SUMIF('Sezione INAIL'!B$9:B$508,B504,'Sezione INAIL'!L$9:L$508)-SUMIF('Sezione INAIL'!B$9:B$508,B504,'Sezione INAIL'!M$9:M$508))+(SUMIF('Sezione Altri Enti Prev.li'!B$9:B$508,B504,'Sezione Altri Enti Prev.li'!P$9:P$508)-SUMIF('Sezione Altri Enti Prev.li'!B$9:B$508,B504,'Sezione Altri Enti Prev.li'!Q$9:Q$508)),0)</f>
        <v>0</v>
      </c>
      <c r="W504" s="81"/>
      <c r="X504" s="292"/>
      <c r="Y504" s="314"/>
      <c r="Z504" s="315"/>
      <c r="AA504" s="316"/>
      <c r="AB504" s="317"/>
      <c r="AC504" s="7"/>
      <c r="AD504" s="348"/>
      <c r="AE504" s="7"/>
      <c r="AF504" s="17">
        <f ca="1">IF(B504="",0,IF(B504=B503,COUNTIF(B$9:B503,B504)+1,1))</f>
        <v>494</v>
      </c>
      <c r="AG504" s="17">
        <f t="shared" ca="1" si="32"/>
        <v>0</v>
      </c>
      <c r="AH504" s="364" t="str">
        <f t="shared" si="31"/>
        <v/>
      </c>
    </row>
    <row r="505" spans="1:34" ht="16.5" customHeight="1">
      <c r="A505" s="334" t="s">
        <v>781</v>
      </c>
      <c r="B505" s="65" t="str">
        <f t="shared" ca="1" si="30"/>
        <v>-1900</v>
      </c>
      <c r="C505" s="65" t="str">
        <f t="shared" ca="1" si="33"/>
        <v>-1900-495</v>
      </c>
      <c r="D505" s="340"/>
      <c r="E505" s="283"/>
      <c r="F505" s="7"/>
      <c r="G505" s="309"/>
      <c r="H505" s="310"/>
      <c r="I505" s="7"/>
      <c r="J505" s="297"/>
      <c r="K505" s="285"/>
      <c r="L505" s="301"/>
      <c r="M505" s="290"/>
      <c r="N505" s="291"/>
      <c r="O505" s="7"/>
      <c r="P505" s="307"/>
      <c r="Q505" s="308" t="str">
        <f ca="1">IF(M$1021=1,"",IF(P505="","",VLOOKUP(P505,Tabelle!$B$5:$F$7,5,FALSE)))</f>
        <v/>
      </c>
      <c r="R505" s="311" t="str">
        <f ca="1">IF(M$1021=1,"",IF(P505="","",VLOOKUP(P505,Tabelle!$B$5:$G$7,6,FALSE)))</f>
        <v/>
      </c>
      <c r="S505" s="7"/>
      <c r="T505" s="312"/>
      <c r="U505" s="7"/>
      <c r="V505" s="313">
        <f ca="1">IF(AND(D505&lt;&gt;"",B505&lt;&gt;B504),(SUMIF(B$9:B$1008,B505,M$9:M$1008)-SUMIF(B$9:B$1008,B505,N$9:N$1008))+(SUMIF('Sezione INPS'!B$9:B$1008,B505,'Sezione INPS'!N$9:N$1008)-SUMIF('Sezione INPS'!B$9:B$1008,B505,'Sezione INPS'!O$9:O$1008))+(SUMIF('Sezione REGIONI'!B$9:B$1008,B505,'Sezione REGIONI'!K$9:K$1008)-SUMIF('Sezione REGIONI'!B$9:B$1008,B505,'Sezione REGIONI'!L$9:L$1008))+(SUMIF('Sezione IMU e trib. locali'!B$9:B$1008,B505,'Sezione IMU e trib. locali'!M$9:M$1008)-SUMIF('Sezione IMU e trib. locali'!B$9:B$1008,B505,'Sezione IMU e trib. locali'!N$9:N$1008))+(SUMIF('Sezione INAIL'!B$9:B$508,B505,'Sezione INAIL'!L$9:L$508)-SUMIF('Sezione INAIL'!B$9:B$508,B505,'Sezione INAIL'!M$9:M$508))+(SUMIF('Sezione Altri Enti Prev.li'!B$9:B$508,B505,'Sezione Altri Enti Prev.li'!P$9:P$508)-SUMIF('Sezione Altri Enti Prev.li'!B$9:B$508,B505,'Sezione Altri Enti Prev.li'!Q$9:Q$508)),0)</f>
        <v>0</v>
      </c>
      <c r="W505" s="81"/>
      <c r="X505" s="292"/>
      <c r="Y505" s="314"/>
      <c r="Z505" s="315"/>
      <c r="AA505" s="316"/>
      <c r="AB505" s="317"/>
      <c r="AC505" s="7"/>
      <c r="AD505" s="348"/>
      <c r="AE505" s="7"/>
      <c r="AF505" s="17">
        <f ca="1">IF(B505="",0,IF(B505=B504,COUNTIF(B$9:B504,B505)+1,1))</f>
        <v>495</v>
      </c>
      <c r="AG505" s="17">
        <f t="shared" ca="1" si="32"/>
        <v>0</v>
      </c>
      <c r="AH505" s="364" t="str">
        <f t="shared" si="31"/>
        <v/>
      </c>
    </row>
    <row r="506" spans="1:34" ht="16.5" customHeight="1">
      <c r="A506" s="334" t="s">
        <v>782</v>
      </c>
      <c r="B506" s="65" t="str">
        <f t="shared" ca="1" si="30"/>
        <v>-1900</v>
      </c>
      <c r="C506" s="65" t="str">
        <f t="shared" ca="1" si="33"/>
        <v>-1900-496</v>
      </c>
      <c r="D506" s="340"/>
      <c r="E506" s="283"/>
      <c r="F506" s="7"/>
      <c r="G506" s="309"/>
      <c r="H506" s="310"/>
      <c r="I506" s="7"/>
      <c r="J506" s="297"/>
      <c r="K506" s="285"/>
      <c r="L506" s="301"/>
      <c r="M506" s="290"/>
      <c r="N506" s="291"/>
      <c r="O506" s="7"/>
      <c r="P506" s="307"/>
      <c r="Q506" s="308" t="str">
        <f ca="1">IF(M$1021=1,"",IF(P506="","",VLOOKUP(P506,Tabelle!$B$5:$F$7,5,FALSE)))</f>
        <v/>
      </c>
      <c r="R506" s="311" t="str">
        <f ca="1">IF(M$1021=1,"",IF(P506="","",VLOOKUP(P506,Tabelle!$B$5:$G$7,6,FALSE)))</f>
        <v/>
      </c>
      <c r="S506" s="7"/>
      <c r="T506" s="312"/>
      <c r="U506" s="7"/>
      <c r="V506" s="313">
        <f ca="1">IF(AND(D506&lt;&gt;"",B506&lt;&gt;B505),(SUMIF(B$9:B$1008,B506,M$9:M$1008)-SUMIF(B$9:B$1008,B506,N$9:N$1008))+(SUMIF('Sezione INPS'!B$9:B$1008,B506,'Sezione INPS'!N$9:N$1008)-SUMIF('Sezione INPS'!B$9:B$1008,B506,'Sezione INPS'!O$9:O$1008))+(SUMIF('Sezione REGIONI'!B$9:B$1008,B506,'Sezione REGIONI'!K$9:K$1008)-SUMIF('Sezione REGIONI'!B$9:B$1008,B506,'Sezione REGIONI'!L$9:L$1008))+(SUMIF('Sezione IMU e trib. locali'!B$9:B$1008,B506,'Sezione IMU e trib. locali'!M$9:M$1008)-SUMIF('Sezione IMU e trib. locali'!B$9:B$1008,B506,'Sezione IMU e trib. locali'!N$9:N$1008))+(SUMIF('Sezione INAIL'!B$9:B$508,B506,'Sezione INAIL'!L$9:L$508)-SUMIF('Sezione INAIL'!B$9:B$508,B506,'Sezione INAIL'!M$9:M$508))+(SUMIF('Sezione Altri Enti Prev.li'!B$9:B$508,B506,'Sezione Altri Enti Prev.li'!P$9:P$508)-SUMIF('Sezione Altri Enti Prev.li'!B$9:B$508,B506,'Sezione Altri Enti Prev.li'!Q$9:Q$508)),0)</f>
        <v>0</v>
      </c>
      <c r="W506" s="81"/>
      <c r="X506" s="292"/>
      <c r="Y506" s="314"/>
      <c r="Z506" s="315"/>
      <c r="AA506" s="316"/>
      <c r="AB506" s="317"/>
      <c r="AC506" s="7"/>
      <c r="AD506" s="348"/>
      <c r="AE506" s="7"/>
      <c r="AF506" s="17">
        <f ca="1">IF(B506="",0,IF(B506=B505,COUNTIF(B$9:B505,B506)+1,1))</f>
        <v>496</v>
      </c>
      <c r="AG506" s="17">
        <f t="shared" ca="1" si="32"/>
        <v>0</v>
      </c>
      <c r="AH506" s="364" t="str">
        <f t="shared" si="31"/>
        <v/>
      </c>
    </row>
    <row r="507" spans="1:34" ht="16.5" customHeight="1">
      <c r="A507" s="334" t="s">
        <v>783</v>
      </c>
      <c r="B507" s="65" t="str">
        <f t="shared" ca="1" si="30"/>
        <v>-1900</v>
      </c>
      <c r="C507" s="65" t="str">
        <f t="shared" ca="1" si="33"/>
        <v>-1900-497</v>
      </c>
      <c r="D507" s="340"/>
      <c r="E507" s="283"/>
      <c r="F507" s="7"/>
      <c r="G507" s="309"/>
      <c r="H507" s="310"/>
      <c r="I507" s="7"/>
      <c r="J507" s="297"/>
      <c r="K507" s="285"/>
      <c r="L507" s="301"/>
      <c r="M507" s="290"/>
      <c r="N507" s="291"/>
      <c r="O507" s="7"/>
      <c r="P507" s="307"/>
      <c r="Q507" s="308" t="str">
        <f ca="1">IF(M$1021=1,"",IF(P507="","",VLOOKUP(P507,Tabelle!$B$5:$F$7,5,FALSE)))</f>
        <v/>
      </c>
      <c r="R507" s="311" t="str">
        <f ca="1">IF(M$1021=1,"",IF(P507="","",VLOOKUP(P507,Tabelle!$B$5:$G$7,6,FALSE)))</f>
        <v/>
      </c>
      <c r="S507" s="7"/>
      <c r="T507" s="312"/>
      <c r="U507" s="7"/>
      <c r="V507" s="313">
        <f ca="1">IF(AND(D507&lt;&gt;"",B507&lt;&gt;B506),(SUMIF(B$9:B$1008,B507,M$9:M$1008)-SUMIF(B$9:B$1008,B507,N$9:N$1008))+(SUMIF('Sezione INPS'!B$9:B$1008,B507,'Sezione INPS'!N$9:N$1008)-SUMIF('Sezione INPS'!B$9:B$1008,B507,'Sezione INPS'!O$9:O$1008))+(SUMIF('Sezione REGIONI'!B$9:B$1008,B507,'Sezione REGIONI'!K$9:K$1008)-SUMIF('Sezione REGIONI'!B$9:B$1008,B507,'Sezione REGIONI'!L$9:L$1008))+(SUMIF('Sezione IMU e trib. locali'!B$9:B$1008,B507,'Sezione IMU e trib. locali'!M$9:M$1008)-SUMIF('Sezione IMU e trib. locali'!B$9:B$1008,B507,'Sezione IMU e trib. locali'!N$9:N$1008))+(SUMIF('Sezione INAIL'!B$9:B$508,B507,'Sezione INAIL'!L$9:L$508)-SUMIF('Sezione INAIL'!B$9:B$508,B507,'Sezione INAIL'!M$9:M$508))+(SUMIF('Sezione Altri Enti Prev.li'!B$9:B$508,B507,'Sezione Altri Enti Prev.li'!P$9:P$508)-SUMIF('Sezione Altri Enti Prev.li'!B$9:B$508,B507,'Sezione Altri Enti Prev.li'!Q$9:Q$508)),0)</f>
        <v>0</v>
      </c>
      <c r="W507" s="81"/>
      <c r="X507" s="292"/>
      <c r="Y507" s="314"/>
      <c r="Z507" s="315"/>
      <c r="AA507" s="316"/>
      <c r="AB507" s="317"/>
      <c r="AC507" s="7"/>
      <c r="AD507" s="348"/>
      <c r="AE507" s="7"/>
      <c r="AF507" s="17">
        <f ca="1">IF(B507="",0,IF(B507=B506,COUNTIF(B$9:B506,B507)+1,1))</f>
        <v>497</v>
      </c>
      <c r="AG507" s="17">
        <f t="shared" ca="1" si="32"/>
        <v>0</v>
      </c>
      <c r="AH507" s="364" t="str">
        <f t="shared" si="31"/>
        <v/>
      </c>
    </row>
    <row r="508" spans="1:34" ht="16.5" customHeight="1">
      <c r="A508" s="334" t="s">
        <v>1284</v>
      </c>
      <c r="B508" s="65" t="str">
        <f t="shared" ca="1" si="30"/>
        <v>-1900</v>
      </c>
      <c r="C508" s="65" t="str">
        <f t="shared" ca="1" si="33"/>
        <v>-1900-498</v>
      </c>
      <c r="D508" s="340"/>
      <c r="E508" s="283"/>
      <c r="F508" s="7"/>
      <c r="G508" s="309"/>
      <c r="H508" s="310"/>
      <c r="I508" s="7"/>
      <c r="J508" s="297"/>
      <c r="K508" s="285"/>
      <c r="L508" s="301"/>
      <c r="M508" s="290"/>
      <c r="N508" s="291"/>
      <c r="O508" s="7"/>
      <c r="P508" s="307"/>
      <c r="Q508" s="308" t="str">
        <f ca="1">IF(M$1021=1,"",IF(P508="","",VLOOKUP(P508,Tabelle!$B$5:$F$7,5,FALSE)))</f>
        <v/>
      </c>
      <c r="R508" s="311" t="str">
        <f ca="1">IF(M$1021=1,"",IF(P508="","",VLOOKUP(P508,Tabelle!$B$5:$G$7,6,FALSE)))</f>
        <v/>
      </c>
      <c r="S508" s="7"/>
      <c r="T508" s="312"/>
      <c r="U508" s="7"/>
      <c r="V508" s="313">
        <f ca="1">IF(AND(D508&lt;&gt;"",B508&lt;&gt;B507),(SUMIF(B$9:B$1008,B508,M$9:M$1008)-SUMIF(B$9:B$1008,B508,N$9:N$1008))+(SUMIF('Sezione INPS'!B$9:B$1008,B508,'Sezione INPS'!N$9:N$1008)-SUMIF('Sezione INPS'!B$9:B$1008,B508,'Sezione INPS'!O$9:O$1008))+(SUMIF('Sezione REGIONI'!B$9:B$1008,B508,'Sezione REGIONI'!K$9:K$1008)-SUMIF('Sezione REGIONI'!B$9:B$1008,B508,'Sezione REGIONI'!L$9:L$1008))+(SUMIF('Sezione IMU e trib. locali'!B$9:B$1008,B508,'Sezione IMU e trib. locali'!M$9:M$1008)-SUMIF('Sezione IMU e trib. locali'!B$9:B$1008,B508,'Sezione IMU e trib. locali'!N$9:N$1008))+(SUMIF('Sezione INAIL'!B$9:B$508,B508,'Sezione INAIL'!L$9:L$508)-SUMIF('Sezione INAIL'!B$9:B$508,B508,'Sezione INAIL'!M$9:M$508))+(SUMIF('Sezione Altri Enti Prev.li'!B$9:B$508,B508,'Sezione Altri Enti Prev.li'!P$9:P$508)-SUMIF('Sezione Altri Enti Prev.li'!B$9:B$508,B508,'Sezione Altri Enti Prev.li'!Q$9:Q$508)),0)</f>
        <v>0</v>
      </c>
      <c r="W508" s="81"/>
      <c r="X508" s="292"/>
      <c r="Y508" s="314"/>
      <c r="Z508" s="315"/>
      <c r="AA508" s="316"/>
      <c r="AB508" s="317"/>
      <c r="AC508" s="7"/>
      <c r="AD508" s="348"/>
      <c r="AE508" s="7"/>
      <c r="AF508" s="17">
        <f ca="1">IF(B508="",0,IF(B508=B507,COUNTIF(B$9:B507,B508)+1,1))</f>
        <v>498</v>
      </c>
      <c r="AG508" s="17">
        <f t="shared" ca="1" si="32"/>
        <v>0</v>
      </c>
      <c r="AH508" s="364" t="str">
        <f t="shared" si="31"/>
        <v/>
      </c>
    </row>
    <row r="509" spans="1:34" ht="16.5" customHeight="1">
      <c r="A509" s="334" t="s">
        <v>785</v>
      </c>
      <c r="B509" s="65" t="str">
        <f t="shared" ca="1" si="30"/>
        <v>-1900</v>
      </c>
      <c r="C509" s="65" t="str">
        <f t="shared" ca="1" si="33"/>
        <v>-1900-499</v>
      </c>
      <c r="D509" s="340"/>
      <c r="E509" s="283"/>
      <c r="F509" s="7"/>
      <c r="G509" s="309"/>
      <c r="H509" s="310"/>
      <c r="I509" s="7"/>
      <c r="J509" s="297"/>
      <c r="K509" s="285"/>
      <c r="L509" s="301"/>
      <c r="M509" s="290"/>
      <c r="N509" s="291"/>
      <c r="O509" s="7"/>
      <c r="P509" s="307"/>
      <c r="Q509" s="308" t="str">
        <f ca="1">IF(M$1021=1,"",IF(P509="","",VLOOKUP(P509,Tabelle!$B$5:$F$7,5,FALSE)))</f>
        <v/>
      </c>
      <c r="R509" s="311" t="str">
        <f ca="1">IF(M$1021=1,"",IF(P509="","",VLOOKUP(P509,Tabelle!$B$5:$G$7,6,FALSE)))</f>
        <v/>
      </c>
      <c r="S509" s="7"/>
      <c r="T509" s="312"/>
      <c r="U509" s="7"/>
      <c r="V509" s="313">
        <f ca="1">IF(AND(D509&lt;&gt;"",B509&lt;&gt;B508),(SUMIF(B$9:B$1008,B509,M$9:M$1008)-SUMIF(B$9:B$1008,B509,N$9:N$1008))+(SUMIF('Sezione INPS'!B$9:B$1008,B509,'Sezione INPS'!N$9:N$1008)-SUMIF('Sezione INPS'!B$9:B$1008,B509,'Sezione INPS'!O$9:O$1008))+(SUMIF('Sezione REGIONI'!B$9:B$1008,B509,'Sezione REGIONI'!K$9:K$1008)-SUMIF('Sezione REGIONI'!B$9:B$1008,B509,'Sezione REGIONI'!L$9:L$1008))+(SUMIF('Sezione IMU e trib. locali'!B$9:B$1008,B509,'Sezione IMU e trib. locali'!M$9:M$1008)-SUMIF('Sezione IMU e trib. locali'!B$9:B$1008,B509,'Sezione IMU e trib. locali'!N$9:N$1008))+(SUMIF('Sezione INAIL'!B$9:B$508,B509,'Sezione INAIL'!L$9:L$508)-SUMIF('Sezione INAIL'!B$9:B$508,B509,'Sezione INAIL'!M$9:M$508))+(SUMIF('Sezione Altri Enti Prev.li'!B$9:B$508,B509,'Sezione Altri Enti Prev.li'!P$9:P$508)-SUMIF('Sezione Altri Enti Prev.li'!B$9:B$508,B509,'Sezione Altri Enti Prev.li'!Q$9:Q$508)),0)</f>
        <v>0</v>
      </c>
      <c r="W509" s="81"/>
      <c r="X509" s="292"/>
      <c r="Y509" s="314"/>
      <c r="Z509" s="315"/>
      <c r="AA509" s="316"/>
      <c r="AB509" s="317"/>
      <c r="AC509" s="7"/>
      <c r="AD509" s="348"/>
      <c r="AE509" s="7"/>
      <c r="AF509" s="17">
        <f ca="1">IF(B509="",0,IF(B509=B508,COUNTIF(B$9:B508,B509)+1,1))</f>
        <v>499</v>
      </c>
      <c r="AG509" s="17">
        <f t="shared" ca="1" si="32"/>
        <v>0</v>
      </c>
      <c r="AH509" s="364" t="str">
        <f t="shared" si="31"/>
        <v/>
      </c>
    </row>
    <row r="510" spans="1:34" ht="16.5" customHeight="1">
      <c r="A510" s="334" t="s">
        <v>786</v>
      </c>
      <c r="B510" s="65" t="str">
        <f t="shared" ca="1" si="30"/>
        <v>-1900</v>
      </c>
      <c r="C510" s="65" t="str">
        <f t="shared" ca="1" si="33"/>
        <v>-1900-500</v>
      </c>
      <c r="D510" s="340"/>
      <c r="E510" s="283"/>
      <c r="F510" s="7"/>
      <c r="G510" s="309"/>
      <c r="H510" s="310"/>
      <c r="I510" s="7"/>
      <c r="J510" s="297"/>
      <c r="K510" s="285"/>
      <c r="L510" s="301"/>
      <c r="M510" s="290"/>
      <c r="N510" s="291"/>
      <c r="O510" s="7"/>
      <c r="P510" s="307"/>
      <c r="Q510" s="308" t="str">
        <f ca="1">IF(M$1021=1,"",IF(P510="","",VLOOKUP(P510,Tabelle!$B$5:$F$7,5,FALSE)))</f>
        <v/>
      </c>
      <c r="R510" s="311" t="str">
        <f ca="1">IF(M$1021=1,"",IF(P510="","",VLOOKUP(P510,Tabelle!$B$5:$G$7,6,FALSE)))</f>
        <v/>
      </c>
      <c r="S510" s="7"/>
      <c r="T510" s="312"/>
      <c r="U510" s="7"/>
      <c r="V510" s="313">
        <f ca="1">IF(AND(D510&lt;&gt;"",B510&lt;&gt;B509),(SUMIF(B$9:B$1008,B510,M$9:M$1008)-SUMIF(B$9:B$1008,B510,N$9:N$1008))+(SUMIF('Sezione INPS'!B$9:B$1008,B510,'Sezione INPS'!N$9:N$1008)-SUMIF('Sezione INPS'!B$9:B$1008,B510,'Sezione INPS'!O$9:O$1008))+(SUMIF('Sezione REGIONI'!B$9:B$1008,B510,'Sezione REGIONI'!K$9:K$1008)-SUMIF('Sezione REGIONI'!B$9:B$1008,B510,'Sezione REGIONI'!L$9:L$1008))+(SUMIF('Sezione IMU e trib. locali'!B$9:B$1008,B510,'Sezione IMU e trib. locali'!M$9:M$1008)-SUMIF('Sezione IMU e trib. locali'!B$9:B$1008,B510,'Sezione IMU e trib. locali'!N$9:N$1008))+(SUMIF('Sezione INAIL'!B$9:B$508,B510,'Sezione INAIL'!L$9:L$508)-SUMIF('Sezione INAIL'!B$9:B$508,B510,'Sezione INAIL'!M$9:M$508))+(SUMIF('Sezione Altri Enti Prev.li'!B$9:B$508,B510,'Sezione Altri Enti Prev.li'!P$9:P$508)-SUMIF('Sezione Altri Enti Prev.li'!B$9:B$508,B510,'Sezione Altri Enti Prev.li'!Q$9:Q$508)),0)</f>
        <v>0</v>
      </c>
      <c r="W510" s="81"/>
      <c r="X510" s="292"/>
      <c r="Y510" s="314"/>
      <c r="Z510" s="315"/>
      <c r="AA510" s="316"/>
      <c r="AB510" s="317"/>
      <c r="AC510" s="7"/>
      <c r="AD510" s="348"/>
      <c r="AE510" s="7"/>
      <c r="AF510" s="17">
        <f ca="1">IF(B510="",0,IF(B510=B509,COUNTIF(B$9:B509,B510)+1,1))</f>
        <v>500</v>
      </c>
      <c r="AG510" s="17">
        <f t="shared" ca="1" si="32"/>
        <v>0</v>
      </c>
      <c r="AH510" s="364" t="str">
        <f t="shared" si="31"/>
        <v/>
      </c>
    </row>
    <row r="511" spans="1:34" ht="16.5" customHeight="1">
      <c r="A511" s="334" t="s">
        <v>787</v>
      </c>
      <c r="B511" s="65" t="str">
        <f t="shared" ca="1" si="30"/>
        <v>-1900</v>
      </c>
      <c r="C511" s="65" t="str">
        <f t="shared" ca="1" si="33"/>
        <v>-1900-501</v>
      </c>
      <c r="D511" s="340"/>
      <c r="E511" s="283"/>
      <c r="F511" s="7"/>
      <c r="G511" s="309"/>
      <c r="H511" s="310"/>
      <c r="I511" s="7"/>
      <c r="J511" s="297"/>
      <c r="K511" s="285"/>
      <c r="L511" s="301"/>
      <c r="M511" s="290"/>
      <c r="N511" s="291"/>
      <c r="O511" s="7"/>
      <c r="P511" s="307"/>
      <c r="Q511" s="308" t="str">
        <f ca="1">IF(M$1021=1,"",IF(P511="","",VLOOKUP(P511,Tabelle!$B$5:$F$7,5,FALSE)))</f>
        <v/>
      </c>
      <c r="R511" s="311" t="str">
        <f ca="1">IF(M$1021=1,"",IF(P511="","",VLOOKUP(P511,Tabelle!$B$5:$G$7,6,FALSE)))</f>
        <v/>
      </c>
      <c r="S511" s="7"/>
      <c r="T511" s="312"/>
      <c r="U511" s="7"/>
      <c r="V511" s="313">
        <f ca="1">IF(AND(D511&lt;&gt;"",B511&lt;&gt;B510),(SUMIF(B$9:B$1008,B511,M$9:M$1008)-SUMIF(B$9:B$1008,B511,N$9:N$1008))+(SUMIF('Sezione INPS'!B$9:B$1008,B511,'Sezione INPS'!N$9:N$1008)-SUMIF('Sezione INPS'!B$9:B$1008,B511,'Sezione INPS'!O$9:O$1008))+(SUMIF('Sezione REGIONI'!B$9:B$1008,B511,'Sezione REGIONI'!K$9:K$1008)-SUMIF('Sezione REGIONI'!B$9:B$1008,B511,'Sezione REGIONI'!L$9:L$1008))+(SUMIF('Sezione IMU e trib. locali'!B$9:B$1008,B511,'Sezione IMU e trib. locali'!M$9:M$1008)-SUMIF('Sezione IMU e trib. locali'!B$9:B$1008,B511,'Sezione IMU e trib. locali'!N$9:N$1008))+(SUMIF('Sezione INAIL'!B$9:B$508,B511,'Sezione INAIL'!L$9:L$508)-SUMIF('Sezione INAIL'!B$9:B$508,B511,'Sezione INAIL'!M$9:M$508))+(SUMIF('Sezione Altri Enti Prev.li'!B$9:B$508,B511,'Sezione Altri Enti Prev.li'!P$9:P$508)-SUMIF('Sezione Altri Enti Prev.li'!B$9:B$508,B511,'Sezione Altri Enti Prev.li'!Q$9:Q$508)),0)</f>
        <v>0</v>
      </c>
      <c r="W511" s="81"/>
      <c r="X511" s="292"/>
      <c r="Y511" s="314"/>
      <c r="Z511" s="315"/>
      <c r="AA511" s="316"/>
      <c r="AB511" s="317"/>
      <c r="AC511" s="7"/>
      <c r="AD511" s="348"/>
      <c r="AE511" s="7"/>
      <c r="AF511" s="17">
        <f ca="1">IF(B511="",0,IF(B511=B510,COUNTIF(B$9:B510,B511)+1,1))</f>
        <v>501</v>
      </c>
      <c r="AG511" s="17">
        <f t="shared" ca="1" si="32"/>
        <v>0</v>
      </c>
      <c r="AH511" s="364" t="str">
        <f t="shared" si="31"/>
        <v/>
      </c>
    </row>
    <row r="512" spans="1:34" ht="16.5" customHeight="1">
      <c r="A512" s="334" t="s">
        <v>788</v>
      </c>
      <c r="B512" s="65" t="str">
        <f t="shared" ca="1" si="30"/>
        <v>-1900</v>
      </c>
      <c r="C512" s="65" t="str">
        <f t="shared" ca="1" si="33"/>
        <v>-1900-502</v>
      </c>
      <c r="D512" s="340"/>
      <c r="E512" s="283"/>
      <c r="F512" s="7"/>
      <c r="G512" s="309"/>
      <c r="H512" s="310"/>
      <c r="I512" s="7"/>
      <c r="J512" s="297"/>
      <c r="K512" s="285"/>
      <c r="L512" s="301"/>
      <c r="M512" s="290"/>
      <c r="N512" s="291"/>
      <c r="O512" s="7"/>
      <c r="P512" s="307"/>
      <c r="Q512" s="308" t="str">
        <f ca="1">IF(M$1021=1,"",IF(P512="","",VLOOKUP(P512,Tabelle!$B$5:$F$7,5,FALSE)))</f>
        <v/>
      </c>
      <c r="R512" s="311" t="str">
        <f ca="1">IF(M$1021=1,"",IF(P512="","",VLOOKUP(P512,Tabelle!$B$5:$G$7,6,FALSE)))</f>
        <v/>
      </c>
      <c r="S512" s="7"/>
      <c r="T512" s="312"/>
      <c r="U512" s="7"/>
      <c r="V512" s="313">
        <f ca="1">IF(AND(D512&lt;&gt;"",B512&lt;&gt;B511),(SUMIF(B$9:B$1008,B512,M$9:M$1008)-SUMIF(B$9:B$1008,B512,N$9:N$1008))+(SUMIF('Sezione INPS'!B$9:B$1008,B512,'Sezione INPS'!N$9:N$1008)-SUMIF('Sezione INPS'!B$9:B$1008,B512,'Sezione INPS'!O$9:O$1008))+(SUMIF('Sezione REGIONI'!B$9:B$1008,B512,'Sezione REGIONI'!K$9:K$1008)-SUMIF('Sezione REGIONI'!B$9:B$1008,B512,'Sezione REGIONI'!L$9:L$1008))+(SUMIF('Sezione IMU e trib. locali'!B$9:B$1008,B512,'Sezione IMU e trib. locali'!M$9:M$1008)-SUMIF('Sezione IMU e trib. locali'!B$9:B$1008,B512,'Sezione IMU e trib. locali'!N$9:N$1008))+(SUMIF('Sezione INAIL'!B$9:B$508,B512,'Sezione INAIL'!L$9:L$508)-SUMIF('Sezione INAIL'!B$9:B$508,B512,'Sezione INAIL'!M$9:M$508))+(SUMIF('Sezione Altri Enti Prev.li'!B$9:B$508,B512,'Sezione Altri Enti Prev.li'!P$9:P$508)-SUMIF('Sezione Altri Enti Prev.li'!B$9:B$508,B512,'Sezione Altri Enti Prev.li'!Q$9:Q$508)),0)</f>
        <v>0</v>
      </c>
      <c r="W512" s="81"/>
      <c r="X512" s="292"/>
      <c r="Y512" s="314"/>
      <c r="Z512" s="315"/>
      <c r="AA512" s="316"/>
      <c r="AB512" s="317"/>
      <c r="AC512" s="7"/>
      <c r="AD512" s="348"/>
      <c r="AE512" s="7"/>
      <c r="AF512" s="17">
        <f ca="1">IF(B512="",0,IF(B512=B511,COUNTIF(B$9:B511,B512)+1,1))</f>
        <v>502</v>
      </c>
      <c r="AG512" s="17">
        <f t="shared" ca="1" si="32"/>
        <v>0</v>
      </c>
      <c r="AH512" s="364" t="str">
        <f t="shared" si="31"/>
        <v/>
      </c>
    </row>
    <row r="513" spans="1:34" ht="16.5" customHeight="1">
      <c r="A513" s="334" t="s">
        <v>789</v>
      </c>
      <c r="B513" s="65" t="str">
        <f t="shared" ca="1" si="30"/>
        <v>-1900</v>
      </c>
      <c r="C513" s="65" t="str">
        <f t="shared" ca="1" si="33"/>
        <v>-1900-503</v>
      </c>
      <c r="D513" s="340"/>
      <c r="E513" s="283"/>
      <c r="F513" s="7"/>
      <c r="G513" s="309"/>
      <c r="H513" s="310"/>
      <c r="I513" s="7"/>
      <c r="J513" s="297"/>
      <c r="K513" s="285"/>
      <c r="L513" s="301"/>
      <c r="M513" s="290"/>
      <c r="N513" s="291"/>
      <c r="O513" s="7"/>
      <c r="P513" s="307"/>
      <c r="Q513" s="308" t="str">
        <f ca="1">IF(M$1021=1,"",IF(P513="","",VLOOKUP(P513,Tabelle!$B$5:$F$7,5,FALSE)))</f>
        <v/>
      </c>
      <c r="R513" s="311" t="str">
        <f ca="1">IF(M$1021=1,"",IF(P513="","",VLOOKUP(P513,Tabelle!$B$5:$G$7,6,FALSE)))</f>
        <v/>
      </c>
      <c r="S513" s="7"/>
      <c r="T513" s="312"/>
      <c r="U513" s="7"/>
      <c r="V513" s="313">
        <f ca="1">IF(AND(D513&lt;&gt;"",B513&lt;&gt;B512),(SUMIF(B$9:B$1008,B513,M$9:M$1008)-SUMIF(B$9:B$1008,B513,N$9:N$1008))+(SUMIF('Sezione INPS'!B$9:B$1008,B513,'Sezione INPS'!N$9:N$1008)-SUMIF('Sezione INPS'!B$9:B$1008,B513,'Sezione INPS'!O$9:O$1008))+(SUMIF('Sezione REGIONI'!B$9:B$1008,B513,'Sezione REGIONI'!K$9:K$1008)-SUMIF('Sezione REGIONI'!B$9:B$1008,B513,'Sezione REGIONI'!L$9:L$1008))+(SUMIF('Sezione IMU e trib. locali'!B$9:B$1008,B513,'Sezione IMU e trib. locali'!M$9:M$1008)-SUMIF('Sezione IMU e trib. locali'!B$9:B$1008,B513,'Sezione IMU e trib. locali'!N$9:N$1008))+(SUMIF('Sezione INAIL'!B$9:B$508,B513,'Sezione INAIL'!L$9:L$508)-SUMIF('Sezione INAIL'!B$9:B$508,B513,'Sezione INAIL'!M$9:M$508))+(SUMIF('Sezione Altri Enti Prev.li'!B$9:B$508,B513,'Sezione Altri Enti Prev.li'!P$9:P$508)-SUMIF('Sezione Altri Enti Prev.li'!B$9:B$508,B513,'Sezione Altri Enti Prev.li'!Q$9:Q$508)),0)</f>
        <v>0</v>
      </c>
      <c r="W513" s="81"/>
      <c r="X513" s="292"/>
      <c r="Y513" s="314"/>
      <c r="Z513" s="315"/>
      <c r="AA513" s="316"/>
      <c r="AB513" s="317"/>
      <c r="AC513" s="7"/>
      <c r="AD513" s="348"/>
      <c r="AE513" s="7"/>
      <c r="AF513" s="17">
        <f ca="1">IF(B513="",0,IF(B513=B512,COUNTIF(B$9:B512,B513)+1,1))</f>
        <v>503</v>
      </c>
      <c r="AG513" s="17">
        <f t="shared" ca="1" si="32"/>
        <v>0</v>
      </c>
      <c r="AH513" s="364" t="str">
        <f t="shared" si="31"/>
        <v/>
      </c>
    </row>
    <row r="514" spans="1:34" ht="16.5" customHeight="1">
      <c r="A514" s="334" t="s">
        <v>790</v>
      </c>
      <c r="B514" s="65" t="str">
        <f t="shared" ca="1" si="30"/>
        <v>-1900</v>
      </c>
      <c r="C514" s="65" t="str">
        <f t="shared" ca="1" si="33"/>
        <v>-1900-504</v>
      </c>
      <c r="D514" s="340"/>
      <c r="E514" s="283"/>
      <c r="F514" s="7"/>
      <c r="G514" s="309"/>
      <c r="H514" s="310"/>
      <c r="I514" s="7"/>
      <c r="J514" s="297"/>
      <c r="K514" s="285"/>
      <c r="L514" s="301"/>
      <c r="M514" s="290"/>
      <c r="N514" s="291"/>
      <c r="O514" s="7"/>
      <c r="P514" s="307"/>
      <c r="Q514" s="308" t="str">
        <f ca="1">IF(M$1021=1,"",IF(P514="","",VLOOKUP(P514,Tabelle!$B$5:$F$7,5,FALSE)))</f>
        <v/>
      </c>
      <c r="R514" s="311" t="str">
        <f ca="1">IF(M$1021=1,"",IF(P514="","",VLOOKUP(P514,Tabelle!$B$5:$G$7,6,FALSE)))</f>
        <v/>
      </c>
      <c r="S514" s="7"/>
      <c r="T514" s="312"/>
      <c r="U514" s="7"/>
      <c r="V514" s="313">
        <f ca="1">IF(AND(D514&lt;&gt;"",B514&lt;&gt;B513),(SUMIF(B$9:B$1008,B514,M$9:M$1008)-SUMIF(B$9:B$1008,B514,N$9:N$1008))+(SUMIF('Sezione INPS'!B$9:B$1008,B514,'Sezione INPS'!N$9:N$1008)-SUMIF('Sezione INPS'!B$9:B$1008,B514,'Sezione INPS'!O$9:O$1008))+(SUMIF('Sezione REGIONI'!B$9:B$1008,B514,'Sezione REGIONI'!K$9:K$1008)-SUMIF('Sezione REGIONI'!B$9:B$1008,B514,'Sezione REGIONI'!L$9:L$1008))+(SUMIF('Sezione IMU e trib. locali'!B$9:B$1008,B514,'Sezione IMU e trib. locali'!M$9:M$1008)-SUMIF('Sezione IMU e trib. locali'!B$9:B$1008,B514,'Sezione IMU e trib. locali'!N$9:N$1008))+(SUMIF('Sezione INAIL'!B$9:B$508,B514,'Sezione INAIL'!L$9:L$508)-SUMIF('Sezione INAIL'!B$9:B$508,B514,'Sezione INAIL'!M$9:M$508))+(SUMIF('Sezione Altri Enti Prev.li'!B$9:B$508,B514,'Sezione Altri Enti Prev.li'!P$9:P$508)-SUMIF('Sezione Altri Enti Prev.li'!B$9:B$508,B514,'Sezione Altri Enti Prev.li'!Q$9:Q$508)),0)</f>
        <v>0</v>
      </c>
      <c r="W514" s="81"/>
      <c r="X514" s="292"/>
      <c r="Y514" s="314"/>
      <c r="Z514" s="315"/>
      <c r="AA514" s="316"/>
      <c r="AB514" s="317"/>
      <c r="AC514" s="7"/>
      <c r="AD514" s="348"/>
      <c r="AE514" s="7"/>
      <c r="AF514" s="17">
        <f ca="1">IF(B514="",0,IF(B514=B513,COUNTIF(B$9:B513,B514)+1,1))</f>
        <v>504</v>
      </c>
      <c r="AG514" s="17">
        <f t="shared" ca="1" si="32"/>
        <v>0</v>
      </c>
      <c r="AH514" s="364" t="str">
        <f t="shared" si="31"/>
        <v/>
      </c>
    </row>
    <row r="515" spans="1:34" ht="16.5" customHeight="1">
      <c r="A515" s="334" t="s">
        <v>791</v>
      </c>
      <c r="B515" s="65" t="str">
        <f t="shared" ca="1" si="30"/>
        <v>-1900</v>
      </c>
      <c r="C515" s="65" t="str">
        <f t="shared" ca="1" si="33"/>
        <v>-1900-505</v>
      </c>
      <c r="D515" s="340"/>
      <c r="E515" s="283"/>
      <c r="F515" s="7"/>
      <c r="G515" s="309"/>
      <c r="H515" s="310"/>
      <c r="I515" s="7"/>
      <c r="J515" s="297"/>
      <c r="K515" s="285"/>
      <c r="L515" s="301"/>
      <c r="M515" s="290"/>
      <c r="N515" s="291"/>
      <c r="O515" s="7"/>
      <c r="P515" s="307"/>
      <c r="Q515" s="308" t="str">
        <f ca="1">IF(M$1021=1,"",IF(P515="","",VLOOKUP(P515,Tabelle!$B$5:$F$7,5,FALSE)))</f>
        <v/>
      </c>
      <c r="R515" s="311" t="str">
        <f ca="1">IF(M$1021=1,"",IF(P515="","",VLOOKUP(P515,Tabelle!$B$5:$G$7,6,FALSE)))</f>
        <v/>
      </c>
      <c r="S515" s="7"/>
      <c r="T515" s="312"/>
      <c r="U515" s="7"/>
      <c r="V515" s="313">
        <f ca="1">IF(AND(D515&lt;&gt;"",B515&lt;&gt;B514),(SUMIF(B$9:B$1008,B515,M$9:M$1008)-SUMIF(B$9:B$1008,B515,N$9:N$1008))+(SUMIF('Sezione INPS'!B$9:B$1008,B515,'Sezione INPS'!N$9:N$1008)-SUMIF('Sezione INPS'!B$9:B$1008,B515,'Sezione INPS'!O$9:O$1008))+(SUMIF('Sezione REGIONI'!B$9:B$1008,B515,'Sezione REGIONI'!K$9:K$1008)-SUMIF('Sezione REGIONI'!B$9:B$1008,B515,'Sezione REGIONI'!L$9:L$1008))+(SUMIF('Sezione IMU e trib. locali'!B$9:B$1008,B515,'Sezione IMU e trib. locali'!M$9:M$1008)-SUMIF('Sezione IMU e trib. locali'!B$9:B$1008,B515,'Sezione IMU e trib. locali'!N$9:N$1008))+(SUMIF('Sezione INAIL'!B$9:B$508,B515,'Sezione INAIL'!L$9:L$508)-SUMIF('Sezione INAIL'!B$9:B$508,B515,'Sezione INAIL'!M$9:M$508))+(SUMIF('Sezione Altri Enti Prev.li'!B$9:B$508,B515,'Sezione Altri Enti Prev.li'!P$9:P$508)-SUMIF('Sezione Altri Enti Prev.li'!B$9:B$508,B515,'Sezione Altri Enti Prev.li'!Q$9:Q$508)),0)</f>
        <v>0</v>
      </c>
      <c r="W515" s="81"/>
      <c r="X515" s="292"/>
      <c r="Y515" s="314"/>
      <c r="Z515" s="315"/>
      <c r="AA515" s="316"/>
      <c r="AB515" s="317"/>
      <c r="AC515" s="7"/>
      <c r="AD515" s="348"/>
      <c r="AE515" s="7"/>
      <c r="AF515" s="17">
        <f ca="1">IF(B515="",0,IF(B515=B514,COUNTIF(B$9:B514,B515)+1,1))</f>
        <v>505</v>
      </c>
      <c r="AG515" s="17">
        <f t="shared" ca="1" si="32"/>
        <v>0</v>
      </c>
      <c r="AH515" s="364" t="str">
        <f t="shared" si="31"/>
        <v/>
      </c>
    </row>
    <row r="516" spans="1:34" ht="16.5" customHeight="1">
      <c r="A516" s="334" t="s">
        <v>792</v>
      </c>
      <c r="B516" s="65" t="str">
        <f t="shared" ca="1" si="30"/>
        <v>-1900</v>
      </c>
      <c r="C516" s="65" t="str">
        <f t="shared" ca="1" si="33"/>
        <v>-1900-506</v>
      </c>
      <c r="D516" s="340"/>
      <c r="E516" s="283"/>
      <c r="F516" s="7"/>
      <c r="G516" s="309"/>
      <c r="H516" s="310"/>
      <c r="I516" s="7"/>
      <c r="J516" s="297"/>
      <c r="K516" s="285"/>
      <c r="L516" s="301"/>
      <c r="M516" s="290"/>
      <c r="N516" s="291"/>
      <c r="O516" s="7"/>
      <c r="P516" s="307"/>
      <c r="Q516" s="308" t="str">
        <f ca="1">IF(M$1021=1,"",IF(P516="","",VLOOKUP(P516,Tabelle!$B$5:$F$7,5,FALSE)))</f>
        <v/>
      </c>
      <c r="R516" s="311" t="str">
        <f ca="1">IF(M$1021=1,"",IF(P516="","",VLOOKUP(P516,Tabelle!$B$5:$G$7,6,FALSE)))</f>
        <v/>
      </c>
      <c r="S516" s="7"/>
      <c r="T516" s="312"/>
      <c r="U516" s="7"/>
      <c r="V516" s="313">
        <f ca="1">IF(AND(D516&lt;&gt;"",B516&lt;&gt;B515),(SUMIF(B$9:B$1008,B516,M$9:M$1008)-SUMIF(B$9:B$1008,B516,N$9:N$1008))+(SUMIF('Sezione INPS'!B$9:B$1008,B516,'Sezione INPS'!N$9:N$1008)-SUMIF('Sezione INPS'!B$9:B$1008,B516,'Sezione INPS'!O$9:O$1008))+(SUMIF('Sezione REGIONI'!B$9:B$1008,B516,'Sezione REGIONI'!K$9:K$1008)-SUMIF('Sezione REGIONI'!B$9:B$1008,B516,'Sezione REGIONI'!L$9:L$1008))+(SUMIF('Sezione IMU e trib. locali'!B$9:B$1008,B516,'Sezione IMU e trib. locali'!M$9:M$1008)-SUMIF('Sezione IMU e trib. locali'!B$9:B$1008,B516,'Sezione IMU e trib. locali'!N$9:N$1008))+(SUMIF('Sezione INAIL'!B$9:B$508,B516,'Sezione INAIL'!L$9:L$508)-SUMIF('Sezione INAIL'!B$9:B$508,B516,'Sezione INAIL'!M$9:M$508))+(SUMIF('Sezione Altri Enti Prev.li'!B$9:B$508,B516,'Sezione Altri Enti Prev.li'!P$9:P$508)-SUMIF('Sezione Altri Enti Prev.li'!B$9:B$508,B516,'Sezione Altri Enti Prev.li'!Q$9:Q$508)),0)</f>
        <v>0</v>
      </c>
      <c r="W516" s="81"/>
      <c r="X516" s="292"/>
      <c r="Y516" s="314"/>
      <c r="Z516" s="315"/>
      <c r="AA516" s="316"/>
      <c r="AB516" s="317"/>
      <c r="AC516" s="7"/>
      <c r="AD516" s="348"/>
      <c r="AE516" s="7"/>
      <c r="AF516" s="17">
        <f ca="1">IF(B516="",0,IF(B516=B515,COUNTIF(B$9:B515,B516)+1,1))</f>
        <v>506</v>
      </c>
      <c r="AG516" s="17">
        <f t="shared" ca="1" si="32"/>
        <v>0</v>
      </c>
      <c r="AH516" s="364" t="str">
        <f t="shared" si="31"/>
        <v/>
      </c>
    </row>
    <row r="517" spans="1:34" ht="16.5" customHeight="1">
      <c r="A517" s="334" t="s">
        <v>793</v>
      </c>
      <c r="B517" s="65" t="str">
        <f t="shared" ca="1" si="30"/>
        <v>-1900</v>
      </c>
      <c r="C517" s="65" t="str">
        <f t="shared" ca="1" si="33"/>
        <v>-1900-507</v>
      </c>
      <c r="D517" s="340"/>
      <c r="E517" s="283"/>
      <c r="F517" s="7"/>
      <c r="G517" s="309"/>
      <c r="H517" s="310"/>
      <c r="I517" s="7"/>
      <c r="J517" s="297"/>
      <c r="K517" s="285"/>
      <c r="L517" s="301"/>
      <c r="M517" s="290"/>
      <c r="N517" s="291"/>
      <c r="O517" s="7"/>
      <c r="P517" s="307"/>
      <c r="Q517" s="308" t="str">
        <f ca="1">IF(M$1021=1,"",IF(P517="","",VLOOKUP(P517,Tabelle!$B$5:$F$7,5,FALSE)))</f>
        <v/>
      </c>
      <c r="R517" s="311" t="str">
        <f ca="1">IF(M$1021=1,"",IF(P517="","",VLOOKUP(P517,Tabelle!$B$5:$G$7,6,FALSE)))</f>
        <v/>
      </c>
      <c r="S517" s="7"/>
      <c r="T517" s="312"/>
      <c r="U517" s="7"/>
      <c r="V517" s="313">
        <f ca="1">IF(AND(D517&lt;&gt;"",B517&lt;&gt;B516),(SUMIF(B$9:B$1008,B517,M$9:M$1008)-SUMIF(B$9:B$1008,B517,N$9:N$1008))+(SUMIF('Sezione INPS'!B$9:B$1008,B517,'Sezione INPS'!N$9:N$1008)-SUMIF('Sezione INPS'!B$9:B$1008,B517,'Sezione INPS'!O$9:O$1008))+(SUMIF('Sezione REGIONI'!B$9:B$1008,B517,'Sezione REGIONI'!K$9:K$1008)-SUMIF('Sezione REGIONI'!B$9:B$1008,B517,'Sezione REGIONI'!L$9:L$1008))+(SUMIF('Sezione IMU e trib. locali'!B$9:B$1008,B517,'Sezione IMU e trib. locali'!M$9:M$1008)-SUMIF('Sezione IMU e trib. locali'!B$9:B$1008,B517,'Sezione IMU e trib. locali'!N$9:N$1008))+(SUMIF('Sezione INAIL'!B$9:B$508,B517,'Sezione INAIL'!L$9:L$508)-SUMIF('Sezione INAIL'!B$9:B$508,B517,'Sezione INAIL'!M$9:M$508))+(SUMIF('Sezione Altri Enti Prev.li'!B$9:B$508,B517,'Sezione Altri Enti Prev.li'!P$9:P$508)-SUMIF('Sezione Altri Enti Prev.li'!B$9:B$508,B517,'Sezione Altri Enti Prev.li'!Q$9:Q$508)),0)</f>
        <v>0</v>
      </c>
      <c r="W517" s="81"/>
      <c r="X517" s="292"/>
      <c r="Y517" s="314"/>
      <c r="Z517" s="315"/>
      <c r="AA517" s="316"/>
      <c r="AB517" s="317"/>
      <c r="AC517" s="7"/>
      <c r="AD517" s="348"/>
      <c r="AE517" s="7"/>
      <c r="AF517" s="17">
        <f ca="1">IF(B517="",0,IF(B517=B516,COUNTIF(B$9:B516,B517)+1,1))</f>
        <v>507</v>
      </c>
      <c r="AG517" s="17">
        <f t="shared" ca="1" si="32"/>
        <v>0</v>
      </c>
      <c r="AH517" s="364" t="str">
        <f t="shared" si="31"/>
        <v/>
      </c>
    </row>
    <row r="518" spans="1:34" ht="16.5" customHeight="1">
      <c r="A518" s="334" t="s">
        <v>794</v>
      </c>
      <c r="B518" s="65" t="str">
        <f t="shared" ca="1" si="30"/>
        <v>-1900</v>
      </c>
      <c r="C518" s="65" t="str">
        <f t="shared" ca="1" si="33"/>
        <v>-1900-508</v>
      </c>
      <c r="D518" s="340"/>
      <c r="E518" s="283"/>
      <c r="F518" s="7"/>
      <c r="G518" s="309"/>
      <c r="H518" s="310"/>
      <c r="I518" s="7"/>
      <c r="J518" s="297"/>
      <c r="K518" s="285"/>
      <c r="L518" s="301"/>
      <c r="M518" s="290"/>
      <c r="N518" s="291"/>
      <c r="O518" s="7"/>
      <c r="P518" s="307"/>
      <c r="Q518" s="308" t="str">
        <f ca="1">IF(M$1021=1,"",IF(P518="","",VLOOKUP(P518,Tabelle!$B$5:$F$7,5,FALSE)))</f>
        <v/>
      </c>
      <c r="R518" s="311" t="str">
        <f ca="1">IF(M$1021=1,"",IF(P518="","",VLOOKUP(P518,Tabelle!$B$5:$G$7,6,FALSE)))</f>
        <v/>
      </c>
      <c r="S518" s="7"/>
      <c r="T518" s="312"/>
      <c r="U518" s="7"/>
      <c r="V518" s="313">
        <f ca="1">IF(AND(D518&lt;&gt;"",B518&lt;&gt;B517),(SUMIF(B$9:B$1008,B518,M$9:M$1008)-SUMIF(B$9:B$1008,B518,N$9:N$1008))+(SUMIF('Sezione INPS'!B$9:B$1008,B518,'Sezione INPS'!N$9:N$1008)-SUMIF('Sezione INPS'!B$9:B$1008,B518,'Sezione INPS'!O$9:O$1008))+(SUMIF('Sezione REGIONI'!B$9:B$1008,B518,'Sezione REGIONI'!K$9:K$1008)-SUMIF('Sezione REGIONI'!B$9:B$1008,B518,'Sezione REGIONI'!L$9:L$1008))+(SUMIF('Sezione IMU e trib. locali'!B$9:B$1008,B518,'Sezione IMU e trib. locali'!M$9:M$1008)-SUMIF('Sezione IMU e trib. locali'!B$9:B$1008,B518,'Sezione IMU e trib. locali'!N$9:N$1008))+(SUMIF('Sezione INAIL'!B$9:B$508,B518,'Sezione INAIL'!L$9:L$508)-SUMIF('Sezione INAIL'!B$9:B$508,B518,'Sezione INAIL'!M$9:M$508))+(SUMIF('Sezione Altri Enti Prev.li'!B$9:B$508,B518,'Sezione Altri Enti Prev.li'!P$9:P$508)-SUMIF('Sezione Altri Enti Prev.li'!B$9:B$508,B518,'Sezione Altri Enti Prev.li'!Q$9:Q$508)),0)</f>
        <v>0</v>
      </c>
      <c r="W518" s="81"/>
      <c r="X518" s="292"/>
      <c r="Y518" s="314"/>
      <c r="Z518" s="315"/>
      <c r="AA518" s="316"/>
      <c r="AB518" s="317"/>
      <c r="AC518" s="7"/>
      <c r="AD518" s="348"/>
      <c r="AE518" s="7"/>
      <c r="AF518" s="17">
        <f ca="1">IF(B518="",0,IF(B518=B517,COUNTIF(B$9:B517,B518)+1,1))</f>
        <v>508</v>
      </c>
      <c r="AG518" s="17">
        <f t="shared" ca="1" si="32"/>
        <v>0</v>
      </c>
      <c r="AH518" s="364" t="str">
        <f t="shared" si="31"/>
        <v/>
      </c>
    </row>
    <row r="519" spans="1:34" ht="16.5" customHeight="1">
      <c r="A519" s="334" t="s">
        <v>795</v>
      </c>
      <c r="B519" s="65" t="str">
        <f t="shared" ca="1" si="30"/>
        <v>-1900</v>
      </c>
      <c r="C519" s="65" t="str">
        <f t="shared" ca="1" si="33"/>
        <v>-1900-509</v>
      </c>
      <c r="D519" s="340"/>
      <c r="E519" s="283"/>
      <c r="F519" s="7"/>
      <c r="G519" s="309"/>
      <c r="H519" s="310"/>
      <c r="I519" s="7"/>
      <c r="J519" s="297"/>
      <c r="K519" s="285"/>
      <c r="L519" s="301"/>
      <c r="M519" s="290"/>
      <c r="N519" s="291"/>
      <c r="O519" s="7"/>
      <c r="P519" s="307"/>
      <c r="Q519" s="308" t="str">
        <f ca="1">IF(M$1021=1,"",IF(P519="","",VLOOKUP(P519,Tabelle!$B$5:$F$7,5,FALSE)))</f>
        <v/>
      </c>
      <c r="R519" s="311" t="str">
        <f ca="1">IF(M$1021=1,"",IF(P519="","",VLOOKUP(P519,Tabelle!$B$5:$G$7,6,FALSE)))</f>
        <v/>
      </c>
      <c r="S519" s="7"/>
      <c r="T519" s="312"/>
      <c r="U519" s="7"/>
      <c r="V519" s="313">
        <f ca="1">IF(AND(D519&lt;&gt;"",B519&lt;&gt;B518),(SUMIF(B$9:B$1008,B519,M$9:M$1008)-SUMIF(B$9:B$1008,B519,N$9:N$1008))+(SUMIF('Sezione INPS'!B$9:B$1008,B519,'Sezione INPS'!N$9:N$1008)-SUMIF('Sezione INPS'!B$9:B$1008,B519,'Sezione INPS'!O$9:O$1008))+(SUMIF('Sezione REGIONI'!B$9:B$1008,B519,'Sezione REGIONI'!K$9:K$1008)-SUMIF('Sezione REGIONI'!B$9:B$1008,B519,'Sezione REGIONI'!L$9:L$1008))+(SUMIF('Sezione IMU e trib. locali'!B$9:B$1008,B519,'Sezione IMU e trib. locali'!M$9:M$1008)-SUMIF('Sezione IMU e trib. locali'!B$9:B$1008,B519,'Sezione IMU e trib. locali'!N$9:N$1008))+(SUMIF('Sezione INAIL'!B$9:B$508,B519,'Sezione INAIL'!L$9:L$508)-SUMIF('Sezione INAIL'!B$9:B$508,B519,'Sezione INAIL'!M$9:M$508))+(SUMIF('Sezione Altri Enti Prev.li'!B$9:B$508,B519,'Sezione Altri Enti Prev.li'!P$9:P$508)-SUMIF('Sezione Altri Enti Prev.li'!B$9:B$508,B519,'Sezione Altri Enti Prev.li'!Q$9:Q$508)),0)</f>
        <v>0</v>
      </c>
      <c r="W519" s="81"/>
      <c r="X519" s="292"/>
      <c r="Y519" s="314"/>
      <c r="Z519" s="315"/>
      <c r="AA519" s="316"/>
      <c r="AB519" s="317"/>
      <c r="AC519" s="7"/>
      <c r="AD519" s="348"/>
      <c r="AE519" s="7"/>
      <c r="AF519" s="17">
        <f ca="1">IF(B519="",0,IF(B519=B518,COUNTIF(B$9:B518,B519)+1,1))</f>
        <v>509</v>
      </c>
      <c r="AG519" s="17">
        <f t="shared" ca="1" si="32"/>
        <v>0</v>
      </c>
      <c r="AH519" s="364" t="str">
        <f t="shared" si="31"/>
        <v/>
      </c>
    </row>
    <row r="520" spans="1:34" ht="16.5" customHeight="1">
      <c r="A520" s="334" t="s">
        <v>796</v>
      </c>
      <c r="B520" s="65" t="str">
        <f t="shared" ca="1" si="30"/>
        <v>-1900</v>
      </c>
      <c r="C520" s="65" t="str">
        <f t="shared" ca="1" si="33"/>
        <v>-1900-510</v>
      </c>
      <c r="D520" s="340"/>
      <c r="E520" s="283"/>
      <c r="F520" s="7"/>
      <c r="G520" s="309"/>
      <c r="H520" s="310"/>
      <c r="I520" s="7"/>
      <c r="J520" s="297"/>
      <c r="K520" s="285"/>
      <c r="L520" s="301"/>
      <c r="M520" s="290"/>
      <c r="N520" s="291"/>
      <c r="O520" s="7"/>
      <c r="P520" s="307"/>
      <c r="Q520" s="308" t="str">
        <f ca="1">IF(M$1021=1,"",IF(P520="","",VLOOKUP(P520,Tabelle!$B$5:$F$7,5,FALSE)))</f>
        <v/>
      </c>
      <c r="R520" s="311" t="str">
        <f ca="1">IF(M$1021=1,"",IF(P520="","",VLOOKUP(P520,Tabelle!$B$5:$G$7,6,FALSE)))</f>
        <v/>
      </c>
      <c r="S520" s="7"/>
      <c r="T520" s="312"/>
      <c r="U520" s="7"/>
      <c r="V520" s="313">
        <f ca="1">IF(AND(D520&lt;&gt;"",B520&lt;&gt;B519),(SUMIF(B$9:B$1008,B520,M$9:M$1008)-SUMIF(B$9:B$1008,B520,N$9:N$1008))+(SUMIF('Sezione INPS'!B$9:B$1008,B520,'Sezione INPS'!N$9:N$1008)-SUMIF('Sezione INPS'!B$9:B$1008,B520,'Sezione INPS'!O$9:O$1008))+(SUMIF('Sezione REGIONI'!B$9:B$1008,B520,'Sezione REGIONI'!K$9:K$1008)-SUMIF('Sezione REGIONI'!B$9:B$1008,B520,'Sezione REGIONI'!L$9:L$1008))+(SUMIF('Sezione IMU e trib. locali'!B$9:B$1008,B520,'Sezione IMU e trib. locali'!M$9:M$1008)-SUMIF('Sezione IMU e trib. locali'!B$9:B$1008,B520,'Sezione IMU e trib. locali'!N$9:N$1008))+(SUMIF('Sezione INAIL'!B$9:B$508,B520,'Sezione INAIL'!L$9:L$508)-SUMIF('Sezione INAIL'!B$9:B$508,B520,'Sezione INAIL'!M$9:M$508))+(SUMIF('Sezione Altri Enti Prev.li'!B$9:B$508,B520,'Sezione Altri Enti Prev.li'!P$9:P$508)-SUMIF('Sezione Altri Enti Prev.li'!B$9:B$508,B520,'Sezione Altri Enti Prev.li'!Q$9:Q$508)),0)</f>
        <v>0</v>
      </c>
      <c r="W520" s="81"/>
      <c r="X520" s="292"/>
      <c r="Y520" s="314"/>
      <c r="Z520" s="315"/>
      <c r="AA520" s="316"/>
      <c r="AB520" s="317"/>
      <c r="AC520" s="7"/>
      <c r="AD520" s="348"/>
      <c r="AE520" s="7"/>
      <c r="AF520" s="17">
        <f ca="1">IF(B520="",0,IF(B520=B519,COUNTIF(B$9:B519,B520)+1,1))</f>
        <v>510</v>
      </c>
      <c r="AG520" s="17">
        <f t="shared" ca="1" si="32"/>
        <v>0</v>
      </c>
      <c r="AH520" s="364" t="str">
        <f t="shared" si="31"/>
        <v/>
      </c>
    </row>
    <row r="521" spans="1:34" ht="16.5" customHeight="1">
      <c r="A521" s="334" t="s">
        <v>797</v>
      </c>
      <c r="B521" s="65" t="str">
        <f t="shared" ca="1" si="30"/>
        <v>-1900</v>
      </c>
      <c r="C521" s="65" t="str">
        <f t="shared" ca="1" si="33"/>
        <v>-1900-511</v>
      </c>
      <c r="D521" s="340"/>
      <c r="E521" s="283"/>
      <c r="F521" s="7"/>
      <c r="G521" s="309"/>
      <c r="H521" s="310"/>
      <c r="I521" s="7"/>
      <c r="J521" s="297"/>
      <c r="K521" s="285"/>
      <c r="L521" s="301"/>
      <c r="M521" s="290"/>
      <c r="N521" s="291"/>
      <c r="O521" s="7"/>
      <c r="P521" s="307"/>
      <c r="Q521" s="308" t="str">
        <f ca="1">IF(M$1021=1,"",IF(P521="","",VLOOKUP(P521,Tabelle!$B$5:$F$7,5,FALSE)))</f>
        <v/>
      </c>
      <c r="R521" s="311" t="str">
        <f ca="1">IF(M$1021=1,"",IF(P521="","",VLOOKUP(P521,Tabelle!$B$5:$G$7,6,FALSE)))</f>
        <v/>
      </c>
      <c r="S521" s="7"/>
      <c r="T521" s="312"/>
      <c r="U521" s="7"/>
      <c r="V521" s="313">
        <f ca="1">IF(AND(D521&lt;&gt;"",B521&lt;&gt;B520),(SUMIF(B$9:B$1008,B521,M$9:M$1008)-SUMIF(B$9:B$1008,B521,N$9:N$1008))+(SUMIF('Sezione INPS'!B$9:B$1008,B521,'Sezione INPS'!N$9:N$1008)-SUMIF('Sezione INPS'!B$9:B$1008,B521,'Sezione INPS'!O$9:O$1008))+(SUMIF('Sezione REGIONI'!B$9:B$1008,B521,'Sezione REGIONI'!K$9:K$1008)-SUMIF('Sezione REGIONI'!B$9:B$1008,B521,'Sezione REGIONI'!L$9:L$1008))+(SUMIF('Sezione IMU e trib. locali'!B$9:B$1008,B521,'Sezione IMU e trib. locali'!M$9:M$1008)-SUMIF('Sezione IMU e trib. locali'!B$9:B$1008,B521,'Sezione IMU e trib. locali'!N$9:N$1008))+(SUMIF('Sezione INAIL'!B$9:B$508,B521,'Sezione INAIL'!L$9:L$508)-SUMIF('Sezione INAIL'!B$9:B$508,B521,'Sezione INAIL'!M$9:M$508))+(SUMIF('Sezione Altri Enti Prev.li'!B$9:B$508,B521,'Sezione Altri Enti Prev.li'!P$9:P$508)-SUMIF('Sezione Altri Enti Prev.li'!B$9:B$508,B521,'Sezione Altri Enti Prev.li'!Q$9:Q$508)),0)</f>
        <v>0</v>
      </c>
      <c r="W521" s="81"/>
      <c r="X521" s="292"/>
      <c r="Y521" s="314"/>
      <c r="Z521" s="315"/>
      <c r="AA521" s="316"/>
      <c r="AB521" s="317"/>
      <c r="AC521" s="7"/>
      <c r="AD521" s="348"/>
      <c r="AE521" s="7"/>
      <c r="AF521" s="17">
        <f ca="1">IF(B521="",0,IF(B521=B520,COUNTIF(B$9:B520,B521)+1,1))</f>
        <v>511</v>
      </c>
      <c r="AG521" s="17">
        <f t="shared" ca="1" si="32"/>
        <v>0</v>
      </c>
      <c r="AH521" s="364" t="str">
        <f t="shared" si="31"/>
        <v/>
      </c>
    </row>
    <row r="522" spans="1:34" ht="16.5" customHeight="1">
      <c r="A522" s="334" t="s">
        <v>798</v>
      </c>
      <c r="B522" s="65" t="str">
        <f t="shared" ref="B522:B585" ca="1" si="34">IF(AH522=$AH$1015,0,IF(M$1021=1,0,D522&amp;"-"&amp;YEAR(E522)))</f>
        <v>-1900</v>
      </c>
      <c r="C522" s="65" t="str">
        <f t="shared" ca="1" si="33"/>
        <v>-1900-512</v>
      </c>
      <c r="D522" s="340"/>
      <c r="E522" s="283"/>
      <c r="F522" s="7"/>
      <c r="G522" s="309"/>
      <c r="H522" s="310"/>
      <c r="I522" s="7"/>
      <c r="J522" s="297"/>
      <c r="K522" s="285"/>
      <c r="L522" s="301"/>
      <c r="M522" s="290"/>
      <c r="N522" s="291"/>
      <c r="O522" s="7"/>
      <c r="P522" s="307"/>
      <c r="Q522" s="308" t="str">
        <f ca="1">IF(M$1021=1,"",IF(P522="","",VLOOKUP(P522,Tabelle!$B$5:$F$7,5,FALSE)))</f>
        <v/>
      </c>
      <c r="R522" s="311" t="str">
        <f ca="1">IF(M$1021=1,"",IF(P522="","",VLOOKUP(P522,Tabelle!$B$5:$G$7,6,FALSE)))</f>
        <v/>
      </c>
      <c r="S522" s="7"/>
      <c r="T522" s="312"/>
      <c r="U522" s="7"/>
      <c r="V522" s="313">
        <f ca="1">IF(AND(D522&lt;&gt;"",B522&lt;&gt;B521),(SUMIF(B$9:B$1008,B522,M$9:M$1008)-SUMIF(B$9:B$1008,B522,N$9:N$1008))+(SUMIF('Sezione INPS'!B$9:B$1008,B522,'Sezione INPS'!N$9:N$1008)-SUMIF('Sezione INPS'!B$9:B$1008,B522,'Sezione INPS'!O$9:O$1008))+(SUMIF('Sezione REGIONI'!B$9:B$1008,B522,'Sezione REGIONI'!K$9:K$1008)-SUMIF('Sezione REGIONI'!B$9:B$1008,B522,'Sezione REGIONI'!L$9:L$1008))+(SUMIF('Sezione IMU e trib. locali'!B$9:B$1008,B522,'Sezione IMU e trib. locali'!M$9:M$1008)-SUMIF('Sezione IMU e trib. locali'!B$9:B$1008,B522,'Sezione IMU e trib. locali'!N$9:N$1008))+(SUMIF('Sezione INAIL'!B$9:B$508,B522,'Sezione INAIL'!L$9:L$508)-SUMIF('Sezione INAIL'!B$9:B$508,B522,'Sezione INAIL'!M$9:M$508))+(SUMIF('Sezione Altri Enti Prev.li'!B$9:B$508,B522,'Sezione Altri Enti Prev.li'!P$9:P$508)-SUMIF('Sezione Altri Enti Prev.li'!B$9:B$508,B522,'Sezione Altri Enti Prev.li'!Q$9:Q$508)),0)</f>
        <v>0</v>
      </c>
      <c r="W522" s="81"/>
      <c r="X522" s="292"/>
      <c r="Y522" s="314"/>
      <c r="Z522" s="315"/>
      <c r="AA522" s="316"/>
      <c r="AB522" s="317"/>
      <c r="AC522" s="7"/>
      <c r="AD522" s="348"/>
      <c r="AE522" s="7"/>
      <c r="AF522" s="17">
        <f ca="1">IF(B522="",0,IF(B522=B521,COUNTIF(B$9:B521,B522)+1,1))</f>
        <v>512</v>
      </c>
      <c r="AG522" s="17">
        <f t="shared" ca="1" si="32"/>
        <v>0</v>
      </c>
      <c r="AH522" s="364" t="str">
        <f t="shared" ref="AH522:AH585" si="35">IF(ISBLANK(D522),"",IF(OR(D522&lt;$L$1027,D522&gt;$L$1028),AH$1015,0))</f>
        <v/>
      </c>
    </row>
    <row r="523" spans="1:34" ht="16.5" customHeight="1">
      <c r="A523" s="334" t="s">
        <v>799</v>
      </c>
      <c r="B523" s="65" t="str">
        <f t="shared" ca="1" si="34"/>
        <v>-1900</v>
      </c>
      <c r="C523" s="65" t="str">
        <f t="shared" ca="1" si="33"/>
        <v>-1900-513</v>
      </c>
      <c r="D523" s="340"/>
      <c r="E523" s="283"/>
      <c r="F523" s="7"/>
      <c r="G523" s="309"/>
      <c r="H523" s="310"/>
      <c r="I523" s="7"/>
      <c r="J523" s="297"/>
      <c r="K523" s="285"/>
      <c r="L523" s="301"/>
      <c r="M523" s="290"/>
      <c r="N523" s="291"/>
      <c r="O523" s="7"/>
      <c r="P523" s="307"/>
      <c r="Q523" s="308" t="str">
        <f ca="1">IF(M$1021=1,"",IF(P523="","",VLOOKUP(P523,Tabelle!$B$5:$F$7,5,FALSE)))</f>
        <v/>
      </c>
      <c r="R523" s="311" t="str">
        <f ca="1">IF(M$1021=1,"",IF(P523="","",VLOOKUP(P523,Tabelle!$B$5:$G$7,6,FALSE)))</f>
        <v/>
      </c>
      <c r="S523" s="7"/>
      <c r="T523" s="312"/>
      <c r="U523" s="7"/>
      <c r="V523" s="313">
        <f ca="1">IF(AND(D523&lt;&gt;"",B523&lt;&gt;B522),(SUMIF(B$9:B$1008,B523,M$9:M$1008)-SUMIF(B$9:B$1008,B523,N$9:N$1008))+(SUMIF('Sezione INPS'!B$9:B$1008,B523,'Sezione INPS'!N$9:N$1008)-SUMIF('Sezione INPS'!B$9:B$1008,B523,'Sezione INPS'!O$9:O$1008))+(SUMIF('Sezione REGIONI'!B$9:B$1008,B523,'Sezione REGIONI'!K$9:K$1008)-SUMIF('Sezione REGIONI'!B$9:B$1008,B523,'Sezione REGIONI'!L$9:L$1008))+(SUMIF('Sezione IMU e trib. locali'!B$9:B$1008,B523,'Sezione IMU e trib. locali'!M$9:M$1008)-SUMIF('Sezione IMU e trib. locali'!B$9:B$1008,B523,'Sezione IMU e trib. locali'!N$9:N$1008))+(SUMIF('Sezione INAIL'!B$9:B$508,B523,'Sezione INAIL'!L$9:L$508)-SUMIF('Sezione INAIL'!B$9:B$508,B523,'Sezione INAIL'!M$9:M$508))+(SUMIF('Sezione Altri Enti Prev.li'!B$9:B$508,B523,'Sezione Altri Enti Prev.li'!P$9:P$508)-SUMIF('Sezione Altri Enti Prev.li'!B$9:B$508,B523,'Sezione Altri Enti Prev.li'!Q$9:Q$508)),0)</f>
        <v>0</v>
      </c>
      <c r="W523" s="81"/>
      <c r="X523" s="292"/>
      <c r="Y523" s="314"/>
      <c r="Z523" s="315"/>
      <c r="AA523" s="316"/>
      <c r="AB523" s="317"/>
      <c r="AC523" s="7"/>
      <c r="AD523" s="348"/>
      <c r="AE523" s="7"/>
      <c r="AF523" s="17">
        <f ca="1">IF(B523="",0,IF(B523=B522,COUNTIF(B$9:B522,B523)+1,1))</f>
        <v>513</v>
      </c>
      <c r="AG523" s="17">
        <f t="shared" ca="1" si="32"/>
        <v>0</v>
      </c>
      <c r="AH523" s="364" t="str">
        <f t="shared" si="35"/>
        <v/>
      </c>
    </row>
    <row r="524" spans="1:34" ht="16.5" customHeight="1">
      <c r="A524" s="334" t="s">
        <v>800</v>
      </c>
      <c r="B524" s="65" t="str">
        <f t="shared" ca="1" si="34"/>
        <v>-1900</v>
      </c>
      <c r="C524" s="65" t="str">
        <f t="shared" ca="1" si="33"/>
        <v>-1900-514</v>
      </c>
      <c r="D524" s="340"/>
      <c r="E524" s="283"/>
      <c r="F524" s="7"/>
      <c r="G524" s="309"/>
      <c r="H524" s="310"/>
      <c r="I524" s="7"/>
      <c r="J524" s="297"/>
      <c r="K524" s="285"/>
      <c r="L524" s="301"/>
      <c r="M524" s="290"/>
      <c r="N524" s="291"/>
      <c r="O524" s="7"/>
      <c r="P524" s="307"/>
      <c r="Q524" s="308" t="str">
        <f ca="1">IF(M$1021=1,"",IF(P524="","",VLOOKUP(P524,Tabelle!$B$5:$F$7,5,FALSE)))</f>
        <v/>
      </c>
      <c r="R524" s="311" t="str">
        <f ca="1">IF(M$1021=1,"",IF(P524="","",VLOOKUP(P524,Tabelle!$B$5:$G$7,6,FALSE)))</f>
        <v/>
      </c>
      <c r="S524" s="7"/>
      <c r="T524" s="312"/>
      <c r="U524" s="7"/>
      <c r="V524" s="313">
        <f ca="1">IF(AND(D524&lt;&gt;"",B524&lt;&gt;B523),(SUMIF(B$9:B$1008,B524,M$9:M$1008)-SUMIF(B$9:B$1008,B524,N$9:N$1008))+(SUMIF('Sezione INPS'!B$9:B$1008,B524,'Sezione INPS'!N$9:N$1008)-SUMIF('Sezione INPS'!B$9:B$1008,B524,'Sezione INPS'!O$9:O$1008))+(SUMIF('Sezione REGIONI'!B$9:B$1008,B524,'Sezione REGIONI'!K$9:K$1008)-SUMIF('Sezione REGIONI'!B$9:B$1008,B524,'Sezione REGIONI'!L$9:L$1008))+(SUMIF('Sezione IMU e trib. locali'!B$9:B$1008,B524,'Sezione IMU e trib. locali'!M$9:M$1008)-SUMIF('Sezione IMU e trib. locali'!B$9:B$1008,B524,'Sezione IMU e trib. locali'!N$9:N$1008))+(SUMIF('Sezione INAIL'!B$9:B$508,B524,'Sezione INAIL'!L$9:L$508)-SUMIF('Sezione INAIL'!B$9:B$508,B524,'Sezione INAIL'!M$9:M$508))+(SUMIF('Sezione Altri Enti Prev.li'!B$9:B$508,B524,'Sezione Altri Enti Prev.li'!P$9:P$508)-SUMIF('Sezione Altri Enti Prev.li'!B$9:B$508,B524,'Sezione Altri Enti Prev.li'!Q$9:Q$508)),0)</f>
        <v>0</v>
      </c>
      <c r="W524" s="81"/>
      <c r="X524" s="292"/>
      <c r="Y524" s="314"/>
      <c r="Z524" s="315"/>
      <c r="AA524" s="316"/>
      <c r="AB524" s="317"/>
      <c r="AC524" s="7"/>
      <c r="AD524" s="348"/>
      <c r="AE524" s="7"/>
      <c r="AF524" s="17">
        <f ca="1">IF(B524="",0,IF(B524=B523,COUNTIF(B$9:B523,B524)+1,1))</f>
        <v>514</v>
      </c>
      <c r="AG524" s="17">
        <f t="shared" ca="1" si="32"/>
        <v>0</v>
      </c>
      <c r="AH524" s="364" t="str">
        <f t="shared" si="35"/>
        <v/>
      </c>
    </row>
    <row r="525" spans="1:34" ht="16.5" customHeight="1">
      <c r="A525" s="334" t="s">
        <v>801</v>
      </c>
      <c r="B525" s="65" t="str">
        <f t="shared" ca="1" si="34"/>
        <v>-1900</v>
      </c>
      <c r="C525" s="65" t="str">
        <f t="shared" ca="1" si="33"/>
        <v>-1900-515</v>
      </c>
      <c r="D525" s="340"/>
      <c r="E525" s="283"/>
      <c r="F525" s="7"/>
      <c r="G525" s="309"/>
      <c r="H525" s="310"/>
      <c r="I525" s="7"/>
      <c r="J525" s="297"/>
      <c r="K525" s="285"/>
      <c r="L525" s="301"/>
      <c r="M525" s="290"/>
      <c r="N525" s="291"/>
      <c r="O525" s="7"/>
      <c r="P525" s="307"/>
      <c r="Q525" s="308" t="str">
        <f ca="1">IF(M$1021=1,"",IF(P525="","",VLOOKUP(P525,Tabelle!$B$5:$F$7,5,FALSE)))</f>
        <v/>
      </c>
      <c r="R525" s="311" t="str">
        <f ca="1">IF(M$1021=1,"",IF(P525="","",VLOOKUP(P525,Tabelle!$B$5:$G$7,6,FALSE)))</f>
        <v/>
      </c>
      <c r="S525" s="7"/>
      <c r="T525" s="312"/>
      <c r="U525" s="7"/>
      <c r="V525" s="313">
        <f ca="1">IF(AND(D525&lt;&gt;"",B525&lt;&gt;B524),(SUMIF(B$9:B$1008,B525,M$9:M$1008)-SUMIF(B$9:B$1008,B525,N$9:N$1008))+(SUMIF('Sezione INPS'!B$9:B$1008,B525,'Sezione INPS'!N$9:N$1008)-SUMIF('Sezione INPS'!B$9:B$1008,B525,'Sezione INPS'!O$9:O$1008))+(SUMIF('Sezione REGIONI'!B$9:B$1008,B525,'Sezione REGIONI'!K$9:K$1008)-SUMIF('Sezione REGIONI'!B$9:B$1008,B525,'Sezione REGIONI'!L$9:L$1008))+(SUMIF('Sezione IMU e trib. locali'!B$9:B$1008,B525,'Sezione IMU e trib. locali'!M$9:M$1008)-SUMIF('Sezione IMU e trib. locali'!B$9:B$1008,B525,'Sezione IMU e trib. locali'!N$9:N$1008))+(SUMIF('Sezione INAIL'!B$9:B$508,B525,'Sezione INAIL'!L$9:L$508)-SUMIF('Sezione INAIL'!B$9:B$508,B525,'Sezione INAIL'!M$9:M$508))+(SUMIF('Sezione Altri Enti Prev.li'!B$9:B$508,B525,'Sezione Altri Enti Prev.li'!P$9:P$508)-SUMIF('Sezione Altri Enti Prev.li'!B$9:B$508,B525,'Sezione Altri Enti Prev.li'!Q$9:Q$508)),0)</f>
        <v>0</v>
      </c>
      <c r="W525" s="81"/>
      <c r="X525" s="292"/>
      <c r="Y525" s="314"/>
      <c r="Z525" s="315"/>
      <c r="AA525" s="316"/>
      <c r="AB525" s="317"/>
      <c r="AC525" s="7"/>
      <c r="AD525" s="348"/>
      <c r="AE525" s="7"/>
      <c r="AF525" s="17">
        <f ca="1">IF(B525="",0,IF(B525=B524,COUNTIF(B$9:B524,B525)+1,1))</f>
        <v>515</v>
      </c>
      <c r="AG525" s="17">
        <f t="shared" ca="1" si="32"/>
        <v>0</v>
      </c>
      <c r="AH525" s="364" t="str">
        <f t="shared" si="35"/>
        <v/>
      </c>
    </row>
    <row r="526" spans="1:34" ht="16.5" customHeight="1">
      <c r="A526" s="334" t="s">
        <v>802</v>
      </c>
      <c r="B526" s="65" t="str">
        <f t="shared" ca="1" si="34"/>
        <v>-1900</v>
      </c>
      <c r="C526" s="65" t="str">
        <f t="shared" ca="1" si="33"/>
        <v>-1900-516</v>
      </c>
      <c r="D526" s="340"/>
      <c r="E526" s="283"/>
      <c r="F526" s="7"/>
      <c r="G526" s="309"/>
      <c r="H526" s="310"/>
      <c r="I526" s="7"/>
      <c r="J526" s="297"/>
      <c r="K526" s="285"/>
      <c r="L526" s="301"/>
      <c r="M526" s="290"/>
      <c r="N526" s="291"/>
      <c r="O526" s="7"/>
      <c r="P526" s="307"/>
      <c r="Q526" s="308" t="str">
        <f ca="1">IF(M$1021=1,"",IF(P526="","",VLOOKUP(P526,Tabelle!$B$5:$F$7,5,FALSE)))</f>
        <v/>
      </c>
      <c r="R526" s="311" t="str">
        <f ca="1">IF(M$1021=1,"",IF(P526="","",VLOOKUP(P526,Tabelle!$B$5:$G$7,6,FALSE)))</f>
        <v/>
      </c>
      <c r="S526" s="7"/>
      <c r="T526" s="312"/>
      <c r="U526" s="7"/>
      <c r="V526" s="313">
        <f ca="1">IF(AND(D526&lt;&gt;"",B526&lt;&gt;B525),(SUMIF(B$9:B$1008,B526,M$9:M$1008)-SUMIF(B$9:B$1008,B526,N$9:N$1008))+(SUMIF('Sezione INPS'!B$9:B$1008,B526,'Sezione INPS'!N$9:N$1008)-SUMIF('Sezione INPS'!B$9:B$1008,B526,'Sezione INPS'!O$9:O$1008))+(SUMIF('Sezione REGIONI'!B$9:B$1008,B526,'Sezione REGIONI'!K$9:K$1008)-SUMIF('Sezione REGIONI'!B$9:B$1008,B526,'Sezione REGIONI'!L$9:L$1008))+(SUMIF('Sezione IMU e trib. locali'!B$9:B$1008,B526,'Sezione IMU e trib. locali'!M$9:M$1008)-SUMIF('Sezione IMU e trib. locali'!B$9:B$1008,B526,'Sezione IMU e trib. locali'!N$9:N$1008))+(SUMIF('Sezione INAIL'!B$9:B$508,B526,'Sezione INAIL'!L$9:L$508)-SUMIF('Sezione INAIL'!B$9:B$508,B526,'Sezione INAIL'!M$9:M$508))+(SUMIF('Sezione Altri Enti Prev.li'!B$9:B$508,B526,'Sezione Altri Enti Prev.li'!P$9:P$508)-SUMIF('Sezione Altri Enti Prev.li'!B$9:B$508,B526,'Sezione Altri Enti Prev.li'!Q$9:Q$508)),0)</f>
        <v>0</v>
      </c>
      <c r="W526" s="81"/>
      <c r="X526" s="292"/>
      <c r="Y526" s="314"/>
      <c r="Z526" s="315"/>
      <c r="AA526" s="316"/>
      <c r="AB526" s="317"/>
      <c r="AC526" s="7"/>
      <c r="AD526" s="348"/>
      <c r="AE526" s="7"/>
      <c r="AF526" s="17">
        <f ca="1">IF(B526="",0,IF(B526=B525,COUNTIF(B$9:B525,B526)+1,1))</f>
        <v>516</v>
      </c>
      <c r="AG526" s="17">
        <f t="shared" ca="1" si="32"/>
        <v>0</v>
      </c>
      <c r="AH526" s="364" t="str">
        <f t="shared" si="35"/>
        <v/>
      </c>
    </row>
    <row r="527" spans="1:34" ht="16.5" customHeight="1">
      <c r="A527" s="334" t="s">
        <v>803</v>
      </c>
      <c r="B527" s="65" t="str">
        <f t="shared" ca="1" si="34"/>
        <v>-1900</v>
      </c>
      <c r="C527" s="65" t="str">
        <f t="shared" ca="1" si="33"/>
        <v>-1900-517</v>
      </c>
      <c r="D527" s="340"/>
      <c r="E527" s="283"/>
      <c r="F527" s="7"/>
      <c r="G527" s="309"/>
      <c r="H527" s="310"/>
      <c r="I527" s="7"/>
      <c r="J527" s="297"/>
      <c r="K527" s="285"/>
      <c r="L527" s="301"/>
      <c r="M527" s="290"/>
      <c r="N527" s="291"/>
      <c r="O527" s="7"/>
      <c r="P527" s="307"/>
      <c r="Q527" s="308" t="str">
        <f ca="1">IF(M$1021=1,"",IF(P527="","",VLOOKUP(P527,Tabelle!$B$5:$F$7,5,FALSE)))</f>
        <v/>
      </c>
      <c r="R527" s="311" t="str">
        <f ca="1">IF(M$1021=1,"",IF(P527="","",VLOOKUP(P527,Tabelle!$B$5:$G$7,6,FALSE)))</f>
        <v/>
      </c>
      <c r="S527" s="7"/>
      <c r="T527" s="312"/>
      <c r="U527" s="7"/>
      <c r="V527" s="313">
        <f ca="1">IF(AND(D527&lt;&gt;"",B527&lt;&gt;B526),(SUMIF(B$9:B$1008,B527,M$9:M$1008)-SUMIF(B$9:B$1008,B527,N$9:N$1008))+(SUMIF('Sezione INPS'!B$9:B$1008,B527,'Sezione INPS'!N$9:N$1008)-SUMIF('Sezione INPS'!B$9:B$1008,B527,'Sezione INPS'!O$9:O$1008))+(SUMIF('Sezione REGIONI'!B$9:B$1008,B527,'Sezione REGIONI'!K$9:K$1008)-SUMIF('Sezione REGIONI'!B$9:B$1008,B527,'Sezione REGIONI'!L$9:L$1008))+(SUMIF('Sezione IMU e trib. locali'!B$9:B$1008,B527,'Sezione IMU e trib. locali'!M$9:M$1008)-SUMIF('Sezione IMU e trib. locali'!B$9:B$1008,B527,'Sezione IMU e trib. locali'!N$9:N$1008))+(SUMIF('Sezione INAIL'!B$9:B$508,B527,'Sezione INAIL'!L$9:L$508)-SUMIF('Sezione INAIL'!B$9:B$508,B527,'Sezione INAIL'!M$9:M$508))+(SUMIF('Sezione Altri Enti Prev.li'!B$9:B$508,B527,'Sezione Altri Enti Prev.li'!P$9:P$508)-SUMIF('Sezione Altri Enti Prev.li'!B$9:B$508,B527,'Sezione Altri Enti Prev.li'!Q$9:Q$508)),0)</f>
        <v>0</v>
      </c>
      <c r="W527" s="81"/>
      <c r="X527" s="292"/>
      <c r="Y527" s="314"/>
      <c r="Z527" s="315"/>
      <c r="AA527" s="316"/>
      <c r="AB527" s="317"/>
      <c r="AC527" s="7"/>
      <c r="AD527" s="348"/>
      <c r="AE527" s="7"/>
      <c r="AF527" s="17">
        <f ca="1">IF(B527="",0,IF(B527=B526,COUNTIF(B$9:B526,B527)+1,1))</f>
        <v>517</v>
      </c>
      <c r="AG527" s="17">
        <f t="shared" ca="1" si="32"/>
        <v>0</v>
      </c>
      <c r="AH527" s="364" t="str">
        <f t="shared" si="35"/>
        <v/>
      </c>
    </row>
    <row r="528" spans="1:34" ht="16.5" customHeight="1">
      <c r="A528" s="334" t="s">
        <v>804</v>
      </c>
      <c r="B528" s="65" t="str">
        <f t="shared" ca="1" si="34"/>
        <v>-1900</v>
      </c>
      <c r="C528" s="65" t="str">
        <f t="shared" ca="1" si="33"/>
        <v>-1900-518</v>
      </c>
      <c r="D528" s="340"/>
      <c r="E528" s="283"/>
      <c r="F528" s="7"/>
      <c r="G528" s="309"/>
      <c r="H528" s="310"/>
      <c r="I528" s="7"/>
      <c r="J528" s="297"/>
      <c r="K528" s="285"/>
      <c r="L528" s="301"/>
      <c r="M528" s="290"/>
      <c r="N528" s="291"/>
      <c r="O528" s="7"/>
      <c r="P528" s="307"/>
      <c r="Q528" s="308" t="str">
        <f ca="1">IF(M$1021=1,"",IF(P528="","",VLOOKUP(P528,Tabelle!$B$5:$F$7,5,FALSE)))</f>
        <v/>
      </c>
      <c r="R528" s="311" t="str">
        <f ca="1">IF(M$1021=1,"",IF(P528="","",VLOOKUP(P528,Tabelle!$B$5:$G$7,6,FALSE)))</f>
        <v/>
      </c>
      <c r="S528" s="7"/>
      <c r="T528" s="312"/>
      <c r="U528" s="7"/>
      <c r="V528" s="313">
        <f ca="1">IF(AND(D528&lt;&gt;"",B528&lt;&gt;B527),(SUMIF(B$9:B$1008,B528,M$9:M$1008)-SUMIF(B$9:B$1008,B528,N$9:N$1008))+(SUMIF('Sezione INPS'!B$9:B$1008,B528,'Sezione INPS'!N$9:N$1008)-SUMIF('Sezione INPS'!B$9:B$1008,B528,'Sezione INPS'!O$9:O$1008))+(SUMIF('Sezione REGIONI'!B$9:B$1008,B528,'Sezione REGIONI'!K$9:K$1008)-SUMIF('Sezione REGIONI'!B$9:B$1008,B528,'Sezione REGIONI'!L$9:L$1008))+(SUMIF('Sezione IMU e trib. locali'!B$9:B$1008,B528,'Sezione IMU e trib. locali'!M$9:M$1008)-SUMIF('Sezione IMU e trib. locali'!B$9:B$1008,B528,'Sezione IMU e trib. locali'!N$9:N$1008))+(SUMIF('Sezione INAIL'!B$9:B$508,B528,'Sezione INAIL'!L$9:L$508)-SUMIF('Sezione INAIL'!B$9:B$508,B528,'Sezione INAIL'!M$9:M$508))+(SUMIF('Sezione Altri Enti Prev.li'!B$9:B$508,B528,'Sezione Altri Enti Prev.li'!P$9:P$508)-SUMIF('Sezione Altri Enti Prev.li'!B$9:B$508,B528,'Sezione Altri Enti Prev.li'!Q$9:Q$508)),0)</f>
        <v>0</v>
      </c>
      <c r="W528" s="81"/>
      <c r="X528" s="292"/>
      <c r="Y528" s="314"/>
      <c r="Z528" s="315"/>
      <c r="AA528" s="316"/>
      <c r="AB528" s="317"/>
      <c r="AC528" s="7"/>
      <c r="AD528" s="348"/>
      <c r="AE528" s="7"/>
      <c r="AF528" s="17">
        <f ca="1">IF(B528="",0,IF(B528=B527,COUNTIF(B$9:B527,B528)+1,1))</f>
        <v>518</v>
      </c>
      <c r="AG528" s="17">
        <f t="shared" ca="1" si="32"/>
        <v>0</v>
      </c>
      <c r="AH528" s="364" t="str">
        <f t="shared" si="35"/>
        <v/>
      </c>
    </row>
    <row r="529" spans="1:34" ht="16.5" customHeight="1">
      <c r="A529" s="334" t="s">
        <v>805</v>
      </c>
      <c r="B529" s="65" t="str">
        <f t="shared" ca="1" si="34"/>
        <v>-1900</v>
      </c>
      <c r="C529" s="65" t="str">
        <f t="shared" ca="1" si="33"/>
        <v>-1900-519</v>
      </c>
      <c r="D529" s="340"/>
      <c r="E529" s="283"/>
      <c r="F529" s="7"/>
      <c r="G529" s="309"/>
      <c r="H529" s="310"/>
      <c r="I529" s="7"/>
      <c r="J529" s="297"/>
      <c r="K529" s="285"/>
      <c r="L529" s="301"/>
      <c r="M529" s="290"/>
      <c r="N529" s="291"/>
      <c r="O529" s="7"/>
      <c r="P529" s="307"/>
      <c r="Q529" s="308" t="str">
        <f ca="1">IF(M$1021=1,"",IF(P529="","",VLOOKUP(P529,Tabelle!$B$5:$F$7,5,FALSE)))</f>
        <v/>
      </c>
      <c r="R529" s="311" t="str">
        <f ca="1">IF(M$1021=1,"",IF(P529="","",VLOOKUP(P529,Tabelle!$B$5:$G$7,6,FALSE)))</f>
        <v/>
      </c>
      <c r="S529" s="7"/>
      <c r="T529" s="312"/>
      <c r="U529" s="7"/>
      <c r="V529" s="313">
        <f ca="1">IF(AND(D529&lt;&gt;"",B529&lt;&gt;B528),(SUMIF(B$9:B$1008,B529,M$9:M$1008)-SUMIF(B$9:B$1008,B529,N$9:N$1008))+(SUMIF('Sezione INPS'!B$9:B$1008,B529,'Sezione INPS'!N$9:N$1008)-SUMIF('Sezione INPS'!B$9:B$1008,B529,'Sezione INPS'!O$9:O$1008))+(SUMIF('Sezione REGIONI'!B$9:B$1008,B529,'Sezione REGIONI'!K$9:K$1008)-SUMIF('Sezione REGIONI'!B$9:B$1008,B529,'Sezione REGIONI'!L$9:L$1008))+(SUMIF('Sezione IMU e trib. locali'!B$9:B$1008,B529,'Sezione IMU e trib. locali'!M$9:M$1008)-SUMIF('Sezione IMU e trib. locali'!B$9:B$1008,B529,'Sezione IMU e trib. locali'!N$9:N$1008))+(SUMIF('Sezione INAIL'!B$9:B$508,B529,'Sezione INAIL'!L$9:L$508)-SUMIF('Sezione INAIL'!B$9:B$508,B529,'Sezione INAIL'!M$9:M$508))+(SUMIF('Sezione Altri Enti Prev.li'!B$9:B$508,B529,'Sezione Altri Enti Prev.li'!P$9:P$508)-SUMIF('Sezione Altri Enti Prev.li'!B$9:B$508,B529,'Sezione Altri Enti Prev.li'!Q$9:Q$508)),0)</f>
        <v>0</v>
      </c>
      <c r="W529" s="81"/>
      <c r="X529" s="292"/>
      <c r="Y529" s="314"/>
      <c r="Z529" s="315"/>
      <c r="AA529" s="316"/>
      <c r="AB529" s="317"/>
      <c r="AC529" s="7"/>
      <c r="AD529" s="348"/>
      <c r="AE529" s="7"/>
      <c r="AF529" s="17">
        <f ca="1">IF(B529="",0,IF(B529=B528,COUNTIF(B$9:B528,B529)+1,1))</f>
        <v>519</v>
      </c>
      <c r="AG529" s="17">
        <f t="shared" ca="1" si="32"/>
        <v>0</v>
      </c>
      <c r="AH529" s="364" t="str">
        <f t="shared" si="35"/>
        <v/>
      </c>
    </row>
    <row r="530" spans="1:34" ht="16.5" customHeight="1">
      <c r="A530" s="334" t="s">
        <v>806</v>
      </c>
      <c r="B530" s="65" t="str">
        <f t="shared" ca="1" si="34"/>
        <v>-1900</v>
      </c>
      <c r="C530" s="65" t="str">
        <f t="shared" ca="1" si="33"/>
        <v>-1900-520</v>
      </c>
      <c r="D530" s="340"/>
      <c r="E530" s="283"/>
      <c r="F530" s="7"/>
      <c r="G530" s="309"/>
      <c r="H530" s="310"/>
      <c r="I530" s="7"/>
      <c r="J530" s="297"/>
      <c r="K530" s="285"/>
      <c r="L530" s="301"/>
      <c r="M530" s="290"/>
      <c r="N530" s="291"/>
      <c r="O530" s="7"/>
      <c r="P530" s="307"/>
      <c r="Q530" s="308" t="str">
        <f ca="1">IF(M$1021=1,"",IF(P530="","",VLOOKUP(P530,Tabelle!$B$5:$F$7,5,FALSE)))</f>
        <v/>
      </c>
      <c r="R530" s="311" t="str">
        <f ca="1">IF(M$1021=1,"",IF(P530="","",VLOOKUP(P530,Tabelle!$B$5:$G$7,6,FALSE)))</f>
        <v/>
      </c>
      <c r="S530" s="7"/>
      <c r="T530" s="312"/>
      <c r="U530" s="7"/>
      <c r="V530" s="313">
        <f ca="1">IF(AND(D530&lt;&gt;"",B530&lt;&gt;B529),(SUMIF(B$9:B$1008,B530,M$9:M$1008)-SUMIF(B$9:B$1008,B530,N$9:N$1008))+(SUMIF('Sezione INPS'!B$9:B$1008,B530,'Sezione INPS'!N$9:N$1008)-SUMIF('Sezione INPS'!B$9:B$1008,B530,'Sezione INPS'!O$9:O$1008))+(SUMIF('Sezione REGIONI'!B$9:B$1008,B530,'Sezione REGIONI'!K$9:K$1008)-SUMIF('Sezione REGIONI'!B$9:B$1008,B530,'Sezione REGIONI'!L$9:L$1008))+(SUMIF('Sezione IMU e trib. locali'!B$9:B$1008,B530,'Sezione IMU e trib. locali'!M$9:M$1008)-SUMIF('Sezione IMU e trib. locali'!B$9:B$1008,B530,'Sezione IMU e trib. locali'!N$9:N$1008))+(SUMIF('Sezione INAIL'!B$9:B$508,B530,'Sezione INAIL'!L$9:L$508)-SUMIF('Sezione INAIL'!B$9:B$508,B530,'Sezione INAIL'!M$9:M$508))+(SUMIF('Sezione Altri Enti Prev.li'!B$9:B$508,B530,'Sezione Altri Enti Prev.li'!P$9:P$508)-SUMIF('Sezione Altri Enti Prev.li'!B$9:B$508,B530,'Sezione Altri Enti Prev.li'!Q$9:Q$508)),0)</f>
        <v>0</v>
      </c>
      <c r="W530" s="81"/>
      <c r="X530" s="292"/>
      <c r="Y530" s="314"/>
      <c r="Z530" s="315"/>
      <c r="AA530" s="316"/>
      <c r="AB530" s="317"/>
      <c r="AC530" s="7"/>
      <c r="AD530" s="348"/>
      <c r="AE530" s="7"/>
      <c r="AF530" s="17">
        <f ca="1">IF(B530="",0,IF(B530=B529,COUNTIF(B$9:B529,B530)+1,1))</f>
        <v>520</v>
      </c>
      <c r="AG530" s="17">
        <f t="shared" ca="1" si="32"/>
        <v>0</v>
      </c>
      <c r="AH530" s="364" t="str">
        <f t="shared" si="35"/>
        <v/>
      </c>
    </row>
    <row r="531" spans="1:34" ht="16.5" customHeight="1">
      <c r="A531" s="334" t="s">
        <v>807</v>
      </c>
      <c r="B531" s="65" t="str">
        <f t="shared" ca="1" si="34"/>
        <v>-1900</v>
      </c>
      <c r="C531" s="65" t="str">
        <f t="shared" ca="1" si="33"/>
        <v>-1900-521</v>
      </c>
      <c r="D531" s="340"/>
      <c r="E531" s="283"/>
      <c r="F531" s="7"/>
      <c r="G531" s="309"/>
      <c r="H531" s="310"/>
      <c r="I531" s="7"/>
      <c r="J531" s="297"/>
      <c r="K531" s="285"/>
      <c r="L531" s="301"/>
      <c r="M531" s="290"/>
      <c r="N531" s="291"/>
      <c r="O531" s="7"/>
      <c r="P531" s="307"/>
      <c r="Q531" s="308" t="str">
        <f ca="1">IF(M$1021=1,"",IF(P531="","",VLOOKUP(P531,Tabelle!$B$5:$F$7,5,FALSE)))</f>
        <v/>
      </c>
      <c r="R531" s="311" t="str">
        <f ca="1">IF(M$1021=1,"",IF(P531="","",VLOOKUP(P531,Tabelle!$B$5:$G$7,6,FALSE)))</f>
        <v/>
      </c>
      <c r="S531" s="7"/>
      <c r="T531" s="312"/>
      <c r="U531" s="7"/>
      <c r="V531" s="313">
        <f ca="1">IF(AND(D531&lt;&gt;"",B531&lt;&gt;B530),(SUMIF(B$9:B$1008,B531,M$9:M$1008)-SUMIF(B$9:B$1008,B531,N$9:N$1008))+(SUMIF('Sezione INPS'!B$9:B$1008,B531,'Sezione INPS'!N$9:N$1008)-SUMIF('Sezione INPS'!B$9:B$1008,B531,'Sezione INPS'!O$9:O$1008))+(SUMIF('Sezione REGIONI'!B$9:B$1008,B531,'Sezione REGIONI'!K$9:K$1008)-SUMIF('Sezione REGIONI'!B$9:B$1008,B531,'Sezione REGIONI'!L$9:L$1008))+(SUMIF('Sezione IMU e trib. locali'!B$9:B$1008,B531,'Sezione IMU e trib. locali'!M$9:M$1008)-SUMIF('Sezione IMU e trib. locali'!B$9:B$1008,B531,'Sezione IMU e trib. locali'!N$9:N$1008))+(SUMIF('Sezione INAIL'!B$9:B$508,B531,'Sezione INAIL'!L$9:L$508)-SUMIF('Sezione INAIL'!B$9:B$508,B531,'Sezione INAIL'!M$9:M$508))+(SUMIF('Sezione Altri Enti Prev.li'!B$9:B$508,B531,'Sezione Altri Enti Prev.li'!P$9:P$508)-SUMIF('Sezione Altri Enti Prev.li'!B$9:B$508,B531,'Sezione Altri Enti Prev.li'!Q$9:Q$508)),0)</f>
        <v>0</v>
      </c>
      <c r="W531" s="81"/>
      <c r="X531" s="292"/>
      <c r="Y531" s="314"/>
      <c r="Z531" s="315"/>
      <c r="AA531" s="316"/>
      <c r="AB531" s="317"/>
      <c r="AC531" s="7"/>
      <c r="AD531" s="348"/>
      <c r="AE531" s="7"/>
      <c r="AF531" s="17">
        <f ca="1">IF(B531="",0,IF(B531=B530,COUNTIF(B$9:B530,B531)+1,1))</f>
        <v>521</v>
      </c>
      <c r="AG531" s="17">
        <f t="shared" ca="1" si="32"/>
        <v>0</v>
      </c>
      <c r="AH531" s="364" t="str">
        <f t="shared" si="35"/>
        <v/>
      </c>
    </row>
    <row r="532" spans="1:34" ht="16.5" customHeight="1">
      <c r="A532" s="334" t="s">
        <v>808</v>
      </c>
      <c r="B532" s="65" t="str">
        <f t="shared" ca="1" si="34"/>
        <v>-1900</v>
      </c>
      <c r="C532" s="65" t="str">
        <f t="shared" ca="1" si="33"/>
        <v>-1900-522</v>
      </c>
      <c r="D532" s="340"/>
      <c r="E532" s="283"/>
      <c r="F532" s="7"/>
      <c r="G532" s="309"/>
      <c r="H532" s="310"/>
      <c r="I532" s="7"/>
      <c r="J532" s="297"/>
      <c r="K532" s="285"/>
      <c r="L532" s="301"/>
      <c r="M532" s="290"/>
      <c r="N532" s="291"/>
      <c r="O532" s="7"/>
      <c r="P532" s="307"/>
      <c r="Q532" s="308" t="str">
        <f ca="1">IF(M$1021=1,"",IF(P532="","",VLOOKUP(P532,Tabelle!$B$5:$F$7,5,FALSE)))</f>
        <v/>
      </c>
      <c r="R532" s="311" t="str">
        <f ca="1">IF(M$1021=1,"",IF(P532="","",VLOOKUP(P532,Tabelle!$B$5:$G$7,6,FALSE)))</f>
        <v/>
      </c>
      <c r="S532" s="7"/>
      <c r="T532" s="312"/>
      <c r="U532" s="7"/>
      <c r="V532" s="313">
        <f ca="1">IF(AND(D532&lt;&gt;"",B532&lt;&gt;B531),(SUMIF(B$9:B$1008,B532,M$9:M$1008)-SUMIF(B$9:B$1008,B532,N$9:N$1008))+(SUMIF('Sezione INPS'!B$9:B$1008,B532,'Sezione INPS'!N$9:N$1008)-SUMIF('Sezione INPS'!B$9:B$1008,B532,'Sezione INPS'!O$9:O$1008))+(SUMIF('Sezione REGIONI'!B$9:B$1008,B532,'Sezione REGIONI'!K$9:K$1008)-SUMIF('Sezione REGIONI'!B$9:B$1008,B532,'Sezione REGIONI'!L$9:L$1008))+(SUMIF('Sezione IMU e trib. locali'!B$9:B$1008,B532,'Sezione IMU e trib. locali'!M$9:M$1008)-SUMIF('Sezione IMU e trib. locali'!B$9:B$1008,B532,'Sezione IMU e trib. locali'!N$9:N$1008))+(SUMIF('Sezione INAIL'!B$9:B$508,B532,'Sezione INAIL'!L$9:L$508)-SUMIF('Sezione INAIL'!B$9:B$508,B532,'Sezione INAIL'!M$9:M$508))+(SUMIF('Sezione Altri Enti Prev.li'!B$9:B$508,B532,'Sezione Altri Enti Prev.li'!P$9:P$508)-SUMIF('Sezione Altri Enti Prev.li'!B$9:B$508,B532,'Sezione Altri Enti Prev.li'!Q$9:Q$508)),0)</f>
        <v>0</v>
      </c>
      <c r="W532" s="81"/>
      <c r="X532" s="292"/>
      <c r="Y532" s="314"/>
      <c r="Z532" s="315"/>
      <c r="AA532" s="316"/>
      <c r="AB532" s="317"/>
      <c r="AC532" s="7"/>
      <c r="AD532" s="348"/>
      <c r="AE532" s="7"/>
      <c r="AF532" s="17">
        <f ca="1">IF(B532="",0,IF(B532=B531,COUNTIF(B$9:B531,B532)+1,1))</f>
        <v>522</v>
      </c>
      <c r="AG532" s="17">
        <f t="shared" ca="1" si="32"/>
        <v>0</v>
      </c>
      <c r="AH532" s="364" t="str">
        <f t="shared" si="35"/>
        <v/>
      </c>
    </row>
    <row r="533" spans="1:34" ht="16.5" customHeight="1">
      <c r="A533" s="334" t="s">
        <v>809</v>
      </c>
      <c r="B533" s="65" t="str">
        <f t="shared" ca="1" si="34"/>
        <v>-1900</v>
      </c>
      <c r="C533" s="65" t="str">
        <f t="shared" ca="1" si="33"/>
        <v>-1900-523</v>
      </c>
      <c r="D533" s="340"/>
      <c r="E533" s="283"/>
      <c r="F533" s="7"/>
      <c r="G533" s="309"/>
      <c r="H533" s="310"/>
      <c r="I533" s="7"/>
      <c r="J533" s="297"/>
      <c r="K533" s="285"/>
      <c r="L533" s="301"/>
      <c r="M533" s="290"/>
      <c r="N533" s="291"/>
      <c r="O533" s="7"/>
      <c r="P533" s="307"/>
      <c r="Q533" s="308" t="str">
        <f ca="1">IF(M$1021=1,"",IF(P533="","",VLOOKUP(P533,Tabelle!$B$5:$F$7,5,FALSE)))</f>
        <v/>
      </c>
      <c r="R533" s="311" t="str">
        <f ca="1">IF(M$1021=1,"",IF(P533="","",VLOOKUP(P533,Tabelle!$B$5:$G$7,6,FALSE)))</f>
        <v/>
      </c>
      <c r="S533" s="7"/>
      <c r="T533" s="312"/>
      <c r="U533" s="7"/>
      <c r="V533" s="313">
        <f ca="1">IF(AND(D533&lt;&gt;"",B533&lt;&gt;B532),(SUMIF(B$9:B$1008,B533,M$9:M$1008)-SUMIF(B$9:B$1008,B533,N$9:N$1008))+(SUMIF('Sezione INPS'!B$9:B$1008,B533,'Sezione INPS'!N$9:N$1008)-SUMIF('Sezione INPS'!B$9:B$1008,B533,'Sezione INPS'!O$9:O$1008))+(SUMIF('Sezione REGIONI'!B$9:B$1008,B533,'Sezione REGIONI'!K$9:K$1008)-SUMIF('Sezione REGIONI'!B$9:B$1008,B533,'Sezione REGIONI'!L$9:L$1008))+(SUMIF('Sezione IMU e trib. locali'!B$9:B$1008,B533,'Sezione IMU e trib. locali'!M$9:M$1008)-SUMIF('Sezione IMU e trib. locali'!B$9:B$1008,B533,'Sezione IMU e trib. locali'!N$9:N$1008))+(SUMIF('Sezione INAIL'!B$9:B$508,B533,'Sezione INAIL'!L$9:L$508)-SUMIF('Sezione INAIL'!B$9:B$508,B533,'Sezione INAIL'!M$9:M$508))+(SUMIF('Sezione Altri Enti Prev.li'!B$9:B$508,B533,'Sezione Altri Enti Prev.li'!P$9:P$508)-SUMIF('Sezione Altri Enti Prev.li'!B$9:B$508,B533,'Sezione Altri Enti Prev.li'!Q$9:Q$508)),0)</f>
        <v>0</v>
      </c>
      <c r="W533" s="81"/>
      <c r="X533" s="292"/>
      <c r="Y533" s="314"/>
      <c r="Z533" s="315"/>
      <c r="AA533" s="316"/>
      <c r="AB533" s="317"/>
      <c r="AC533" s="7"/>
      <c r="AD533" s="348"/>
      <c r="AE533" s="7"/>
      <c r="AF533" s="17">
        <f ca="1">IF(B533="",0,IF(B533=B532,COUNTIF(B$9:B532,B533)+1,1))</f>
        <v>523</v>
      </c>
      <c r="AG533" s="17">
        <f t="shared" ca="1" si="32"/>
        <v>0</v>
      </c>
      <c r="AH533" s="364" t="str">
        <f t="shared" si="35"/>
        <v/>
      </c>
    </row>
    <row r="534" spans="1:34" ht="16.5" customHeight="1">
      <c r="A534" s="334" t="s">
        <v>810</v>
      </c>
      <c r="B534" s="65" t="str">
        <f t="shared" ca="1" si="34"/>
        <v>-1900</v>
      </c>
      <c r="C534" s="65" t="str">
        <f t="shared" ca="1" si="33"/>
        <v>-1900-524</v>
      </c>
      <c r="D534" s="340"/>
      <c r="E534" s="283"/>
      <c r="F534" s="7"/>
      <c r="G534" s="309"/>
      <c r="H534" s="310"/>
      <c r="I534" s="7"/>
      <c r="J534" s="297"/>
      <c r="K534" s="285"/>
      <c r="L534" s="301"/>
      <c r="M534" s="290"/>
      <c r="N534" s="291"/>
      <c r="O534" s="7"/>
      <c r="P534" s="307"/>
      <c r="Q534" s="308" t="str">
        <f ca="1">IF(M$1021=1,"",IF(P534="","",VLOOKUP(P534,Tabelle!$B$5:$F$7,5,FALSE)))</f>
        <v/>
      </c>
      <c r="R534" s="311" t="str">
        <f ca="1">IF(M$1021=1,"",IF(P534="","",VLOOKUP(P534,Tabelle!$B$5:$G$7,6,FALSE)))</f>
        <v/>
      </c>
      <c r="S534" s="7"/>
      <c r="T534" s="312"/>
      <c r="U534" s="7"/>
      <c r="V534" s="313">
        <f ca="1">IF(AND(D534&lt;&gt;"",B534&lt;&gt;B533),(SUMIF(B$9:B$1008,B534,M$9:M$1008)-SUMIF(B$9:B$1008,B534,N$9:N$1008))+(SUMIF('Sezione INPS'!B$9:B$1008,B534,'Sezione INPS'!N$9:N$1008)-SUMIF('Sezione INPS'!B$9:B$1008,B534,'Sezione INPS'!O$9:O$1008))+(SUMIF('Sezione REGIONI'!B$9:B$1008,B534,'Sezione REGIONI'!K$9:K$1008)-SUMIF('Sezione REGIONI'!B$9:B$1008,B534,'Sezione REGIONI'!L$9:L$1008))+(SUMIF('Sezione IMU e trib. locali'!B$9:B$1008,B534,'Sezione IMU e trib. locali'!M$9:M$1008)-SUMIF('Sezione IMU e trib. locali'!B$9:B$1008,B534,'Sezione IMU e trib. locali'!N$9:N$1008))+(SUMIF('Sezione INAIL'!B$9:B$508,B534,'Sezione INAIL'!L$9:L$508)-SUMIF('Sezione INAIL'!B$9:B$508,B534,'Sezione INAIL'!M$9:M$508))+(SUMIF('Sezione Altri Enti Prev.li'!B$9:B$508,B534,'Sezione Altri Enti Prev.li'!P$9:P$508)-SUMIF('Sezione Altri Enti Prev.li'!B$9:B$508,B534,'Sezione Altri Enti Prev.li'!Q$9:Q$508)),0)</f>
        <v>0</v>
      </c>
      <c r="W534" s="81"/>
      <c r="X534" s="292"/>
      <c r="Y534" s="314"/>
      <c r="Z534" s="315"/>
      <c r="AA534" s="316"/>
      <c r="AB534" s="317"/>
      <c r="AC534" s="7"/>
      <c r="AD534" s="348"/>
      <c r="AE534" s="7"/>
      <c r="AF534" s="17">
        <f ca="1">IF(B534="",0,IF(B534=B533,COUNTIF(B$9:B533,B534)+1,1))</f>
        <v>524</v>
      </c>
      <c r="AG534" s="17">
        <f t="shared" ca="1" si="32"/>
        <v>0</v>
      </c>
      <c r="AH534" s="364" t="str">
        <f t="shared" si="35"/>
        <v/>
      </c>
    </row>
    <row r="535" spans="1:34" ht="16.5" customHeight="1">
      <c r="A535" s="334" t="s">
        <v>811</v>
      </c>
      <c r="B535" s="65" t="str">
        <f t="shared" ca="1" si="34"/>
        <v>-1900</v>
      </c>
      <c r="C535" s="65" t="str">
        <f t="shared" ca="1" si="33"/>
        <v>-1900-525</v>
      </c>
      <c r="D535" s="340"/>
      <c r="E535" s="283"/>
      <c r="F535" s="7"/>
      <c r="G535" s="309"/>
      <c r="H535" s="310"/>
      <c r="I535" s="7"/>
      <c r="J535" s="297"/>
      <c r="K535" s="285"/>
      <c r="L535" s="301"/>
      <c r="M535" s="290"/>
      <c r="N535" s="291"/>
      <c r="O535" s="7"/>
      <c r="P535" s="307"/>
      <c r="Q535" s="308" t="str">
        <f ca="1">IF(M$1021=1,"",IF(P535="","",VLOOKUP(P535,Tabelle!$B$5:$F$7,5,FALSE)))</f>
        <v/>
      </c>
      <c r="R535" s="311" t="str">
        <f ca="1">IF(M$1021=1,"",IF(P535="","",VLOOKUP(P535,Tabelle!$B$5:$G$7,6,FALSE)))</f>
        <v/>
      </c>
      <c r="S535" s="7"/>
      <c r="T535" s="312"/>
      <c r="U535" s="7"/>
      <c r="V535" s="313">
        <f ca="1">IF(AND(D535&lt;&gt;"",B535&lt;&gt;B534),(SUMIF(B$9:B$1008,B535,M$9:M$1008)-SUMIF(B$9:B$1008,B535,N$9:N$1008))+(SUMIF('Sezione INPS'!B$9:B$1008,B535,'Sezione INPS'!N$9:N$1008)-SUMIF('Sezione INPS'!B$9:B$1008,B535,'Sezione INPS'!O$9:O$1008))+(SUMIF('Sezione REGIONI'!B$9:B$1008,B535,'Sezione REGIONI'!K$9:K$1008)-SUMIF('Sezione REGIONI'!B$9:B$1008,B535,'Sezione REGIONI'!L$9:L$1008))+(SUMIF('Sezione IMU e trib. locali'!B$9:B$1008,B535,'Sezione IMU e trib. locali'!M$9:M$1008)-SUMIF('Sezione IMU e trib. locali'!B$9:B$1008,B535,'Sezione IMU e trib. locali'!N$9:N$1008))+(SUMIF('Sezione INAIL'!B$9:B$508,B535,'Sezione INAIL'!L$9:L$508)-SUMIF('Sezione INAIL'!B$9:B$508,B535,'Sezione INAIL'!M$9:M$508))+(SUMIF('Sezione Altri Enti Prev.li'!B$9:B$508,B535,'Sezione Altri Enti Prev.li'!P$9:P$508)-SUMIF('Sezione Altri Enti Prev.li'!B$9:B$508,B535,'Sezione Altri Enti Prev.li'!Q$9:Q$508)),0)</f>
        <v>0</v>
      </c>
      <c r="W535" s="81"/>
      <c r="X535" s="292"/>
      <c r="Y535" s="314"/>
      <c r="Z535" s="315"/>
      <c r="AA535" s="316"/>
      <c r="AB535" s="317"/>
      <c r="AC535" s="7"/>
      <c r="AD535" s="348"/>
      <c r="AE535" s="7"/>
      <c r="AF535" s="17">
        <f ca="1">IF(B535="",0,IF(B535=B534,COUNTIF(B$9:B534,B535)+1,1))</f>
        <v>525</v>
      </c>
      <c r="AG535" s="17">
        <f t="shared" ca="1" si="32"/>
        <v>0</v>
      </c>
      <c r="AH535" s="364" t="str">
        <f t="shared" si="35"/>
        <v/>
      </c>
    </row>
    <row r="536" spans="1:34" ht="16.5" customHeight="1">
      <c r="A536" s="334" t="s">
        <v>812</v>
      </c>
      <c r="B536" s="65" t="str">
        <f t="shared" ca="1" si="34"/>
        <v>-1900</v>
      </c>
      <c r="C536" s="65" t="str">
        <f t="shared" ca="1" si="33"/>
        <v>-1900-526</v>
      </c>
      <c r="D536" s="340"/>
      <c r="E536" s="283"/>
      <c r="F536" s="7"/>
      <c r="G536" s="309"/>
      <c r="H536" s="310"/>
      <c r="I536" s="7"/>
      <c r="J536" s="297"/>
      <c r="K536" s="285"/>
      <c r="L536" s="301"/>
      <c r="M536" s="290"/>
      <c r="N536" s="291"/>
      <c r="O536" s="7"/>
      <c r="P536" s="307"/>
      <c r="Q536" s="308" t="str">
        <f ca="1">IF(M$1021=1,"",IF(P536="","",VLOOKUP(P536,Tabelle!$B$5:$F$7,5,FALSE)))</f>
        <v/>
      </c>
      <c r="R536" s="311" t="str">
        <f ca="1">IF(M$1021=1,"",IF(P536="","",VLOOKUP(P536,Tabelle!$B$5:$G$7,6,FALSE)))</f>
        <v/>
      </c>
      <c r="S536" s="7"/>
      <c r="T536" s="312"/>
      <c r="U536" s="7"/>
      <c r="V536" s="313">
        <f ca="1">IF(AND(D536&lt;&gt;"",B536&lt;&gt;B535),(SUMIF(B$9:B$1008,B536,M$9:M$1008)-SUMIF(B$9:B$1008,B536,N$9:N$1008))+(SUMIF('Sezione INPS'!B$9:B$1008,B536,'Sezione INPS'!N$9:N$1008)-SUMIF('Sezione INPS'!B$9:B$1008,B536,'Sezione INPS'!O$9:O$1008))+(SUMIF('Sezione REGIONI'!B$9:B$1008,B536,'Sezione REGIONI'!K$9:K$1008)-SUMIF('Sezione REGIONI'!B$9:B$1008,B536,'Sezione REGIONI'!L$9:L$1008))+(SUMIF('Sezione IMU e trib. locali'!B$9:B$1008,B536,'Sezione IMU e trib. locali'!M$9:M$1008)-SUMIF('Sezione IMU e trib. locali'!B$9:B$1008,B536,'Sezione IMU e trib. locali'!N$9:N$1008))+(SUMIF('Sezione INAIL'!B$9:B$508,B536,'Sezione INAIL'!L$9:L$508)-SUMIF('Sezione INAIL'!B$9:B$508,B536,'Sezione INAIL'!M$9:M$508))+(SUMIF('Sezione Altri Enti Prev.li'!B$9:B$508,B536,'Sezione Altri Enti Prev.li'!P$9:P$508)-SUMIF('Sezione Altri Enti Prev.li'!B$9:B$508,B536,'Sezione Altri Enti Prev.li'!Q$9:Q$508)),0)</f>
        <v>0</v>
      </c>
      <c r="W536" s="81"/>
      <c r="X536" s="292"/>
      <c r="Y536" s="314"/>
      <c r="Z536" s="315"/>
      <c r="AA536" s="316"/>
      <c r="AB536" s="317"/>
      <c r="AC536" s="7"/>
      <c r="AD536" s="348"/>
      <c r="AE536" s="7"/>
      <c r="AF536" s="17">
        <f ca="1">IF(B536="",0,IF(B536=B535,COUNTIF(B$9:B535,B536)+1,1))</f>
        <v>526</v>
      </c>
      <c r="AG536" s="17">
        <f t="shared" ca="1" si="32"/>
        <v>0</v>
      </c>
      <c r="AH536" s="364" t="str">
        <f t="shared" si="35"/>
        <v/>
      </c>
    </row>
    <row r="537" spans="1:34" ht="16.5" customHeight="1">
      <c r="A537" s="334" t="s">
        <v>813</v>
      </c>
      <c r="B537" s="65" t="str">
        <f t="shared" ca="1" si="34"/>
        <v>-1900</v>
      </c>
      <c r="C537" s="65" t="str">
        <f t="shared" ca="1" si="33"/>
        <v>-1900-527</v>
      </c>
      <c r="D537" s="340"/>
      <c r="E537" s="283"/>
      <c r="F537" s="7"/>
      <c r="G537" s="309"/>
      <c r="H537" s="310"/>
      <c r="I537" s="7"/>
      <c r="J537" s="297"/>
      <c r="K537" s="285"/>
      <c r="L537" s="301"/>
      <c r="M537" s="290"/>
      <c r="N537" s="291"/>
      <c r="O537" s="7"/>
      <c r="P537" s="307"/>
      <c r="Q537" s="308" t="str">
        <f ca="1">IF(M$1021=1,"",IF(P537="","",VLOOKUP(P537,Tabelle!$B$5:$F$7,5,FALSE)))</f>
        <v/>
      </c>
      <c r="R537" s="311" t="str">
        <f ca="1">IF(M$1021=1,"",IF(P537="","",VLOOKUP(P537,Tabelle!$B$5:$G$7,6,FALSE)))</f>
        <v/>
      </c>
      <c r="S537" s="7"/>
      <c r="T537" s="312"/>
      <c r="U537" s="7"/>
      <c r="V537" s="313">
        <f ca="1">IF(AND(D537&lt;&gt;"",B537&lt;&gt;B536),(SUMIF(B$9:B$1008,B537,M$9:M$1008)-SUMIF(B$9:B$1008,B537,N$9:N$1008))+(SUMIF('Sezione INPS'!B$9:B$1008,B537,'Sezione INPS'!N$9:N$1008)-SUMIF('Sezione INPS'!B$9:B$1008,B537,'Sezione INPS'!O$9:O$1008))+(SUMIF('Sezione REGIONI'!B$9:B$1008,B537,'Sezione REGIONI'!K$9:K$1008)-SUMIF('Sezione REGIONI'!B$9:B$1008,B537,'Sezione REGIONI'!L$9:L$1008))+(SUMIF('Sezione IMU e trib. locali'!B$9:B$1008,B537,'Sezione IMU e trib. locali'!M$9:M$1008)-SUMIF('Sezione IMU e trib. locali'!B$9:B$1008,B537,'Sezione IMU e trib. locali'!N$9:N$1008))+(SUMIF('Sezione INAIL'!B$9:B$508,B537,'Sezione INAIL'!L$9:L$508)-SUMIF('Sezione INAIL'!B$9:B$508,B537,'Sezione INAIL'!M$9:M$508))+(SUMIF('Sezione Altri Enti Prev.li'!B$9:B$508,B537,'Sezione Altri Enti Prev.li'!P$9:P$508)-SUMIF('Sezione Altri Enti Prev.li'!B$9:B$508,B537,'Sezione Altri Enti Prev.li'!Q$9:Q$508)),0)</f>
        <v>0</v>
      </c>
      <c r="W537" s="81"/>
      <c r="X537" s="292"/>
      <c r="Y537" s="314"/>
      <c r="Z537" s="315"/>
      <c r="AA537" s="316"/>
      <c r="AB537" s="317"/>
      <c r="AC537" s="7"/>
      <c r="AD537" s="348"/>
      <c r="AE537" s="7"/>
      <c r="AF537" s="17">
        <f ca="1">IF(B537="",0,IF(B537=B536,COUNTIF(B$9:B536,B537)+1,1))</f>
        <v>527</v>
      </c>
      <c r="AG537" s="17">
        <f t="shared" ca="1" si="32"/>
        <v>0</v>
      </c>
      <c r="AH537" s="364" t="str">
        <f t="shared" si="35"/>
        <v/>
      </c>
    </row>
    <row r="538" spans="1:34" ht="16.5" customHeight="1">
      <c r="A538" s="334" t="s">
        <v>814</v>
      </c>
      <c r="B538" s="65" t="str">
        <f t="shared" ca="1" si="34"/>
        <v>-1900</v>
      </c>
      <c r="C538" s="65" t="str">
        <f t="shared" ca="1" si="33"/>
        <v>-1900-528</v>
      </c>
      <c r="D538" s="340"/>
      <c r="E538" s="283"/>
      <c r="F538" s="7"/>
      <c r="G538" s="309"/>
      <c r="H538" s="310"/>
      <c r="I538" s="7"/>
      <c r="J538" s="297"/>
      <c r="K538" s="285"/>
      <c r="L538" s="301"/>
      <c r="M538" s="290"/>
      <c r="N538" s="291"/>
      <c r="O538" s="7"/>
      <c r="P538" s="307"/>
      <c r="Q538" s="308" t="str">
        <f ca="1">IF(M$1021=1,"",IF(P538="","",VLOOKUP(P538,Tabelle!$B$5:$F$7,5,FALSE)))</f>
        <v/>
      </c>
      <c r="R538" s="311" t="str">
        <f ca="1">IF(M$1021=1,"",IF(P538="","",VLOOKUP(P538,Tabelle!$B$5:$G$7,6,FALSE)))</f>
        <v/>
      </c>
      <c r="S538" s="7"/>
      <c r="T538" s="312"/>
      <c r="U538" s="7"/>
      <c r="V538" s="313">
        <f ca="1">IF(AND(D538&lt;&gt;"",B538&lt;&gt;B537),(SUMIF(B$9:B$1008,B538,M$9:M$1008)-SUMIF(B$9:B$1008,B538,N$9:N$1008))+(SUMIF('Sezione INPS'!B$9:B$1008,B538,'Sezione INPS'!N$9:N$1008)-SUMIF('Sezione INPS'!B$9:B$1008,B538,'Sezione INPS'!O$9:O$1008))+(SUMIF('Sezione REGIONI'!B$9:B$1008,B538,'Sezione REGIONI'!K$9:K$1008)-SUMIF('Sezione REGIONI'!B$9:B$1008,B538,'Sezione REGIONI'!L$9:L$1008))+(SUMIF('Sezione IMU e trib. locali'!B$9:B$1008,B538,'Sezione IMU e trib. locali'!M$9:M$1008)-SUMIF('Sezione IMU e trib. locali'!B$9:B$1008,B538,'Sezione IMU e trib. locali'!N$9:N$1008))+(SUMIF('Sezione INAIL'!B$9:B$508,B538,'Sezione INAIL'!L$9:L$508)-SUMIF('Sezione INAIL'!B$9:B$508,B538,'Sezione INAIL'!M$9:M$508))+(SUMIF('Sezione Altri Enti Prev.li'!B$9:B$508,B538,'Sezione Altri Enti Prev.li'!P$9:P$508)-SUMIF('Sezione Altri Enti Prev.li'!B$9:B$508,B538,'Sezione Altri Enti Prev.li'!Q$9:Q$508)),0)</f>
        <v>0</v>
      </c>
      <c r="W538" s="81"/>
      <c r="X538" s="292"/>
      <c r="Y538" s="314"/>
      <c r="Z538" s="315"/>
      <c r="AA538" s="316"/>
      <c r="AB538" s="317"/>
      <c r="AC538" s="7"/>
      <c r="AD538" s="348"/>
      <c r="AE538" s="7"/>
      <c r="AF538" s="17">
        <f ca="1">IF(B538="",0,IF(B538=B537,COUNTIF(B$9:B537,B538)+1,1))</f>
        <v>528</v>
      </c>
      <c r="AG538" s="17">
        <f t="shared" ca="1" si="32"/>
        <v>0</v>
      </c>
      <c r="AH538" s="364" t="str">
        <f t="shared" si="35"/>
        <v/>
      </c>
    </row>
    <row r="539" spans="1:34" ht="16.5" customHeight="1">
      <c r="A539" s="334" t="s">
        <v>815</v>
      </c>
      <c r="B539" s="65" t="str">
        <f t="shared" ca="1" si="34"/>
        <v>-1900</v>
      </c>
      <c r="C539" s="65" t="str">
        <f t="shared" ca="1" si="33"/>
        <v>-1900-529</v>
      </c>
      <c r="D539" s="340"/>
      <c r="E539" s="283"/>
      <c r="F539" s="7"/>
      <c r="G539" s="309"/>
      <c r="H539" s="310"/>
      <c r="I539" s="7"/>
      <c r="J539" s="297"/>
      <c r="K539" s="285"/>
      <c r="L539" s="301"/>
      <c r="M539" s="290"/>
      <c r="N539" s="291"/>
      <c r="O539" s="7"/>
      <c r="P539" s="307"/>
      <c r="Q539" s="308" t="str">
        <f ca="1">IF(M$1021=1,"",IF(P539="","",VLOOKUP(P539,Tabelle!$B$5:$F$7,5,FALSE)))</f>
        <v/>
      </c>
      <c r="R539" s="311" t="str">
        <f ca="1">IF(M$1021=1,"",IF(P539="","",VLOOKUP(P539,Tabelle!$B$5:$G$7,6,FALSE)))</f>
        <v/>
      </c>
      <c r="S539" s="7"/>
      <c r="T539" s="312"/>
      <c r="U539" s="7"/>
      <c r="V539" s="313">
        <f ca="1">IF(AND(D539&lt;&gt;"",B539&lt;&gt;B538),(SUMIF(B$9:B$1008,B539,M$9:M$1008)-SUMIF(B$9:B$1008,B539,N$9:N$1008))+(SUMIF('Sezione INPS'!B$9:B$1008,B539,'Sezione INPS'!N$9:N$1008)-SUMIF('Sezione INPS'!B$9:B$1008,B539,'Sezione INPS'!O$9:O$1008))+(SUMIF('Sezione REGIONI'!B$9:B$1008,B539,'Sezione REGIONI'!K$9:K$1008)-SUMIF('Sezione REGIONI'!B$9:B$1008,B539,'Sezione REGIONI'!L$9:L$1008))+(SUMIF('Sezione IMU e trib. locali'!B$9:B$1008,B539,'Sezione IMU e trib. locali'!M$9:M$1008)-SUMIF('Sezione IMU e trib. locali'!B$9:B$1008,B539,'Sezione IMU e trib. locali'!N$9:N$1008))+(SUMIF('Sezione INAIL'!B$9:B$508,B539,'Sezione INAIL'!L$9:L$508)-SUMIF('Sezione INAIL'!B$9:B$508,B539,'Sezione INAIL'!M$9:M$508))+(SUMIF('Sezione Altri Enti Prev.li'!B$9:B$508,B539,'Sezione Altri Enti Prev.li'!P$9:P$508)-SUMIF('Sezione Altri Enti Prev.li'!B$9:B$508,B539,'Sezione Altri Enti Prev.li'!Q$9:Q$508)),0)</f>
        <v>0</v>
      </c>
      <c r="W539" s="81"/>
      <c r="X539" s="292"/>
      <c r="Y539" s="314"/>
      <c r="Z539" s="315"/>
      <c r="AA539" s="316"/>
      <c r="AB539" s="317"/>
      <c r="AC539" s="7"/>
      <c r="AD539" s="348"/>
      <c r="AE539" s="7"/>
      <c r="AF539" s="17">
        <f ca="1">IF(B539="",0,IF(B539=B538,COUNTIF(B$9:B538,B539)+1,1))</f>
        <v>529</v>
      </c>
      <c r="AG539" s="17">
        <f t="shared" ca="1" si="32"/>
        <v>0</v>
      </c>
      <c r="AH539" s="364" t="str">
        <f t="shared" si="35"/>
        <v/>
      </c>
    </row>
    <row r="540" spans="1:34" ht="16.5" customHeight="1">
      <c r="A540" s="334" t="s">
        <v>816</v>
      </c>
      <c r="B540" s="65" t="str">
        <f t="shared" ca="1" si="34"/>
        <v>-1900</v>
      </c>
      <c r="C540" s="65" t="str">
        <f t="shared" ca="1" si="33"/>
        <v>-1900-530</v>
      </c>
      <c r="D540" s="340"/>
      <c r="E540" s="283"/>
      <c r="F540" s="7"/>
      <c r="G540" s="309"/>
      <c r="H540" s="310"/>
      <c r="I540" s="7"/>
      <c r="J540" s="297"/>
      <c r="K540" s="285"/>
      <c r="L540" s="301"/>
      <c r="M540" s="290"/>
      <c r="N540" s="291"/>
      <c r="O540" s="7"/>
      <c r="P540" s="307"/>
      <c r="Q540" s="308" t="str">
        <f ca="1">IF(M$1021=1,"",IF(P540="","",VLOOKUP(P540,Tabelle!$B$5:$F$7,5,FALSE)))</f>
        <v/>
      </c>
      <c r="R540" s="311" t="str">
        <f ca="1">IF(M$1021=1,"",IF(P540="","",VLOOKUP(P540,Tabelle!$B$5:$G$7,6,FALSE)))</f>
        <v/>
      </c>
      <c r="S540" s="7"/>
      <c r="T540" s="312"/>
      <c r="U540" s="7"/>
      <c r="V540" s="313">
        <f ca="1">IF(AND(D540&lt;&gt;"",B540&lt;&gt;B539),(SUMIF(B$9:B$1008,B540,M$9:M$1008)-SUMIF(B$9:B$1008,B540,N$9:N$1008))+(SUMIF('Sezione INPS'!B$9:B$1008,B540,'Sezione INPS'!N$9:N$1008)-SUMIF('Sezione INPS'!B$9:B$1008,B540,'Sezione INPS'!O$9:O$1008))+(SUMIF('Sezione REGIONI'!B$9:B$1008,B540,'Sezione REGIONI'!K$9:K$1008)-SUMIF('Sezione REGIONI'!B$9:B$1008,B540,'Sezione REGIONI'!L$9:L$1008))+(SUMIF('Sezione IMU e trib. locali'!B$9:B$1008,B540,'Sezione IMU e trib. locali'!M$9:M$1008)-SUMIF('Sezione IMU e trib. locali'!B$9:B$1008,B540,'Sezione IMU e trib. locali'!N$9:N$1008))+(SUMIF('Sezione INAIL'!B$9:B$508,B540,'Sezione INAIL'!L$9:L$508)-SUMIF('Sezione INAIL'!B$9:B$508,B540,'Sezione INAIL'!M$9:M$508))+(SUMIF('Sezione Altri Enti Prev.li'!B$9:B$508,B540,'Sezione Altri Enti Prev.li'!P$9:P$508)-SUMIF('Sezione Altri Enti Prev.li'!B$9:B$508,B540,'Sezione Altri Enti Prev.li'!Q$9:Q$508)),0)</f>
        <v>0</v>
      </c>
      <c r="W540" s="81"/>
      <c r="X540" s="292"/>
      <c r="Y540" s="314"/>
      <c r="Z540" s="315"/>
      <c r="AA540" s="316"/>
      <c r="AB540" s="317"/>
      <c r="AC540" s="7"/>
      <c r="AD540" s="348"/>
      <c r="AE540" s="7"/>
      <c r="AF540" s="17">
        <f ca="1">IF(B540="",0,IF(B540=B539,COUNTIF(B$9:B539,B540)+1,1))</f>
        <v>530</v>
      </c>
      <c r="AG540" s="17">
        <f t="shared" ca="1" si="32"/>
        <v>0</v>
      </c>
      <c r="AH540" s="364" t="str">
        <f t="shared" si="35"/>
        <v/>
      </c>
    </row>
    <row r="541" spans="1:34" ht="16.5" customHeight="1">
      <c r="A541" s="334" t="s">
        <v>817</v>
      </c>
      <c r="B541" s="65" t="str">
        <f t="shared" ca="1" si="34"/>
        <v>-1900</v>
      </c>
      <c r="C541" s="65" t="str">
        <f t="shared" ca="1" si="33"/>
        <v>-1900-531</v>
      </c>
      <c r="D541" s="340"/>
      <c r="E541" s="283"/>
      <c r="F541" s="7"/>
      <c r="G541" s="309"/>
      <c r="H541" s="310"/>
      <c r="I541" s="7"/>
      <c r="J541" s="297"/>
      <c r="K541" s="285"/>
      <c r="L541" s="301"/>
      <c r="M541" s="290"/>
      <c r="N541" s="291"/>
      <c r="O541" s="7"/>
      <c r="P541" s="307"/>
      <c r="Q541" s="308" t="str">
        <f ca="1">IF(M$1021=1,"",IF(P541="","",VLOOKUP(P541,Tabelle!$B$5:$F$7,5,FALSE)))</f>
        <v/>
      </c>
      <c r="R541" s="311" t="str">
        <f ca="1">IF(M$1021=1,"",IF(P541="","",VLOOKUP(P541,Tabelle!$B$5:$G$7,6,FALSE)))</f>
        <v/>
      </c>
      <c r="S541" s="7"/>
      <c r="T541" s="312"/>
      <c r="U541" s="7"/>
      <c r="V541" s="313">
        <f ca="1">IF(AND(D541&lt;&gt;"",B541&lt;&gt;B540),(SUMIF(B$9:B$1008,B541,M$9:M$1008)-SUMIF(B$9:B$1008,B541,N$9:N$1008))+(SUMIF('Sezione INPS'!B$9:B$1008,B541,'Sezione INPS'!N$9:N$1008)-SUMIF('Sezione INPS'!B$9:B$1008,B541,'Sezione INPS'!O$9:O$1008))+(SUMIF('Sezione REGIONI'!B$9:B$1008,B541,'Sezione REGIONI'!K$9:K$1008)-SUMIF('Sezione REGIONI'!B$9:B$1008,B541,'Sezione REGIONI'!L$9:L$1008))+(SUMIF('Sezione IMU e trib. locali'!B$9:B$1008,B541,'Sezione IMU e trib. locali'!M$9:M$1008)-SUMIF('Sezione IMU e trib. locali'!B$9:B$1008,B541,'Sezione IMU e trib. locali'!N$9:N$1008))+(SUMIF('Sezione INAIL'!B$9:B$508,B541,'Sezione INAIL'!L$9:L$508)-SUMIF('Sezione INAIL'!B$9:B$508,B541,'Sezione INAIL'!M$9:M$508))+(SUMIF('Sezione Altri Enti Prev.li'!B$9:B$508,B541,'Sezione Altri Enti Prev.li'!P$9:P$508)-SUMIF('Sezione Altri Enti Prev.li'!B$9:B$508,B541,'Sezione Altri Enti Prev.li'!Q$9:Q$508)),0)</f>
        <v>0</v>
      </c>
      <c r="W541" s="81"/>
      <c r="X541" s="292"/>
      <c r="Y541" s="314"/>
      <c r="Z541" s="315"/>
      <c r="AA541" s="316"/>
      <c r="AB541" s="317"/>
      <c r="AC541" s="7"/>
      <c r="AD541" s="348"/>
      <c r="AE541" s="7"/>
      <c r="AF541" s="17">
        <f ca="1">IF(B541="",0,IF(B541=B540,COUNTIF(B$9:B540,B541)+1,1))</f>
        <v>531</v>
      </c>
      <c r="AG541" s="17">
        <f t="shared" ca="1" si="32"/>
        <v>0</v>
      </c>
      <c r="AH541" s="364" t="str">
        <f t="shared" si="35"/>
        <v/>
      </c>
    </row>
    <row r="542" spans="1:34" ht="16.5" customHeight="1">
      <c r="A542" s="334" t="s">
        <v>818</v>
      </c>
      <c r="B542" s="65" t="str">
        <f t="shared" ca="1" si="34"/>
        <v>-1900</v>
      </c>
      <c r="C542" s="65" t="str">
        <f t="shared" ca="1" si="33"/>
        <v>-1900-532</v>
      </c>
      <c r="D542" s="340"/>
      <c r="E542" s="283"/>
      <c r="F542" s="7"/>
      <c r="G542" s="309"/>
      <c r="H542" s="310"/>
      <c r="I542" s="7"/>
      <c r="J542" s="297"/>
      <c r="K542" s="285"/>
      <c r="L542" s="301"/>
      <c r="M542" s="290"/>
      <c r="N542" s="291"/>
      <c r="O542" s="7"/>
      <c r="P542" s="307"/>
      <c r="Q542" s="308" t="str">
        <f ca="1">IF(M$1021=1,"",IF(P542="","",VLOOKUP(P542,Tabelle!$B$5:$F$7,5,FALSE)))</f>
        <v/>
      </c>
      <c r="R542" s="311" t="str">
        <f ca="1">IF(M$1021=1,"",IF(P542="","",VLOOKUP(P542,Tabelle!$B$5:$G$7,6,FALSE)))</f>
        <v/>
      </c>
      <c r="S542" s="7"/>
      <c r="T542" s="312"/>
      <c r="U542" s="7"/>
      <c r="V542" s="313">
        <f ca="1">IF(AND(D542&lt;&gt;"",B542&lt;&gt;B541),(SUMIF(B$9:B$1008,B542,M$9:M$1008)-SUMIF(B$9:B$1008,B542,N$9:N$1008))+(SUMIF('Sezione INPS'!B$9:B$1008,B542,'Sezione INPS'!N$9:N$1008)-SUMIF('Sezione INPS'!B$9:B$1008,B542,'Sezione INPS'!O$9:O$1008))+(SUMIF('Sezione REGIONI'!B$9:B$1008,B542,'Sezione REGIONI'!K$9:K$1008)-SUMIF('Sezione REGIONI'!B$9:B$1008,B542,'Sezione REGIONI'!L$9:L$1008))+(SUMIF('Sezione IMU e trib. locali'!B$9:B$1008,B542,'Sezione IMU e trib. locali'!M$9:M$1008)-SUMIF('Sezione IMU e trib. locali'!B$9:B$1008,B542,'Sezione IMU e trib. locali'!N$9:N$1008))+(SUMIF('Sezione INAIL'!B$9:B$508,B542,'Sezione INAIL'!L$9:L$508)-SUMIF('Sezione INAIL'!B$9:B$508,B542,'Sezione INAIL'!M$9:M$508))+(SUMIF('Sezione Altri Enti Prev.li'!B$9:B$508,B542,'Sezione Altri Enti Prev.li'!P$9:P$508)-SUMIF('Sezione Altri Enti Prev.li'!B$9:B$508,B542,'Sezione Altri Enti Prev.li'!Q$9:Q$508)),0)</f>
        <v>0</v>
      </c>
      <c r="W542" s="81"/>
      <c r="X542" s="292"/>
      <c r="Y542" s="314"/>
      <c r="Z542" s="315"/>
      <c r="AA542" s="316"/>
      <c r="AB542" s="317"/>
      <c r="AC542" s="7"/>
      <c r="AD542" s="348"/>
      <c r="AE542" s="7"/>
      <c r="AF542" s="17">
        <f ca="1">IF(B542="",0,IF(B542=B541,COUNTIF(B$9:B541,B542)+1,1))</f>
        <v>532</v>
      </c>
      <c r="AG542" s="17">
        <f t="shared" ca="1" si="32"/>
        <v>0</v>
      </c>
      <c r="AH542" s="364" t="str">
        <f t="shared" si="35"/>
        <v/>
      </c>
    </row>
    <row r="543" spans="1:34" ht="16.5" customHeight="1">
      <c r="A543" s="334" t="s">
        <v>819</v>
      </c>
      <c r="B543" s="65" t="str">
        <f t="shared" ca="1" si="34"/>
        <v>-1900</v>
      </c>
      <c r="C543" s="65" t="str">
        <f t="shared" ca="1" si="33"/>
        <v>-1900-533</v>
      </c>
      <c r="D543" s="340"/>
      <c r="E543" s="283"/>
      <c r="F543" s="7"/>
      <c r="G543" s="309"/>
      <c r="H543" s="310"/>
      <c r="I543" s="7"/>
      <c r="J543" s="297"/>
      <c r="K543" s="285"/>
      <c r="L543" s="301"/>
      <c r="M543" s="290"/>
      <c r="N543" s="291"/>
      <c r="O543" s="7"/>
      <c r="P543" s="307"/>
      <c r="Q543" s="308" t="str">
        <f ca="1">IF(M$1021=1,"",IF(P543="","",VLOOKUP(P543,Tabelle!$B$5:$F$7,5,FALSE)))</f>
        <v/>
      </c>
      <c r="R543" s="311" t="str">
        <f ca="1">IF(M$1021=1,"",IF(P543="","",VLOOKUP(P543,Tabelle!$B$5:$G$7,6,FALSE)))</f>
        <v/>
      </c>
      <c r="S543" s="7"/>
      <c r="T543" s="312"/>
      <c r="U543" s="7"/>
      <c r="V543" s="313">
        <f ca="1">IF(AND(D543&lt;&gt;"",B543&lt;&gt;B542),(SUMIF(B$9:B$1008,B543,M$9:M$1008)-SUMIF(B$9:B$1008,B543,N$9:N$1008))+(SUMIF('Sezione INPS'!B$9:B$1008,B543,'Sezione INPS'!N$9:N$1008)-SUMIF('Sezione INPS'!B$9:B$1008,B543,'Sezione INPS'!O$9:O$1008))+(SUMIF('Sezione REGIONI'!B$9:B$1008,B543,'Sezione REGIONI'!K$9:K$1008)-SUMIF('Sezione REGIONI'!B$9:B$1008,B543,'Sezione REGIONI'!L$9:L$1008))+(SUMIF('Sezione IMU e trib. locali'!B$9:B$1008,B543,'Sezione IMU e trib. locali'!M$9:M$1008)-SUMIF('Sezione IMU e trib. locali'!B$9:B$1008,B543,'Sezione IMU e trib. locali'!N$9:N$1008))+(SUMIF('Sezione INAIL'!B$9:B$508,B543,'Sezione INAIL'!L$9:L$508)-SUMIF('Sezione INAIL'!B$9:B$508,B543,'Sezione INAIL'!M$9:M$508))+(SUMIF('Sezione Altri Enti Prev.li'!B$9:B$508,B543,'Sezione Altri Enti Prev.li'!P$9:P$508)-SUMIF('Sezione Altri Enti Prev.li'!B$9:B$508,B543,'Sezione Altri Enti Prev.li'!Q$9:Q$508)),0)</f>
        <v>0</v>
      </c>
      <c r="W543" s="81"/>
      <c r="X543" s="292"/>
      <c r="Y543" s="314"/>
      <c r="Z543" s="315"/>
      <c r="AA543" s="316"/>
      <c r="AB543" s="317"/>
      <c r="AC543" s="7"/>
      <c r="AD543" s="348"/>
      <c r="AE543" s="7"/>
      <c r="AF543" s="17">
        <f ca="1">IF(B543="",0,IF(B543=B542,COUNTIF(B$9:B542,B543)+1,1))</f>
        <v>533</v>
      </c>
      <c r="AG543" s="17">
        <f t="shared" ca="1" si="32"/>
        <v>0</v>
      </c>
      <c r="AH543" s="364" t="str">
        <f t="shared" si="35"/>
        <v/>
      </c>
    </row>
    <row r="544" spans="1:34" ht="16.5" customHeight="1">
      <c r="A544" s="334" t="s">
        <v>820</v>
      </c>
      <c r="B544" s="65" t="str">
        <f t="shared" ca="1" si="34"/>
        <v>-1900</v>
      </c>
      <c r="C544" s="65" t="str">
        <f t="shared" ca="1" si="33"/>
        <v>-1900-534</v>
      </c>
      <c r="D544" s="340"/>
      <c r="E544" s="283"/>
      <c r="F544" s="7"/>
      <c r="G544" s="309"/>
      <c r="H544" s="310"/>
      <c r="I544" s="7"/>
      <c r="J544" s="297"/>
      <c r="K544" s="285"/>
      <c r="L544" s="301"/>
      <c r="M544" s="290"/>
      <c r="N544" s="291"/>
      <c r="O544" s="7"/>
      <c r="P544" s="307"/>
      <c r="Q544" s="308" t="str">
        <f ca="1">IF(M$1021=1,"",IF(P544="","",VLOOKUP(P544,Tabelle!$B$5:$F$7,5,FALSE)))</f>
        <v/>
      </c>
      <c r="R544" s="311" t="str">
        <f ca="1">IF(M$1021=1,"",IF(P544="","",VLOOKUP(P544,Tabelle!$B$5:$G$7,6,FALSE)))</f>
        <v/>
      </c>
      <c r="S544" s="7"/>
      <c r="T544" s="312"/>
      <c r="U544" s="7"/>
      <c r="V544" s="313">
        <f ca="1">IF(AND(D544&lt;&gt;"",B544&lt;&gt;B543),(SUMIF(B$9:B$1008,B544,M$9:M$1008)-SUMIF(B$9:B$1008,B544,N$9:N$1008))+(SUMIF('Sezione INPS'!B$9:B$1008,B544,'Sezione INPS'!N$9:N$1008)-SUMIF('Sezione INPS'!B$9:B$1008,B544,'Sezione INPS'!O$9:O$1008))+(SUMIF('Sezione REGIONI'!B$9:B$1008,B544,'Sezione REGIONI'!K$9:K$1008)-SUMIF('Sezione REGIONI'!B$9:B$1008,B544,'Sezione REGIONI'!L$9:L$1008))+(SUMIF('Sezione IMU e trib. locali'!B$9:B$1008,B544,'Sezione IMU e trib. locali'!M$9:M$1008)-SUMIF('Sezione IMU e trib. locali'!B$9:B$1008,B544,'Sezione IMU e trib. locali'!N$9:N$1008))+(SUMIF('Sezione INAIL'!B$9:B$508,B544,'Sezione INAIL'!L$9:L$508)-SUMIF('Sezione INAIL'!B$9:B$508,B544,'Sezione INAIL'!M$9:M$508))+(SUMIF('Sezione Altri Enti Prev.li'!B$9:B$508,B544,'Sezione Altri Enti Prev.li'!P$9:P$508)-SUMIF('Sezione Altri Enti Prev.li'!B$9:B$508,B544,'Sezione Altri Enti Prev.li'!Q$9:Q$508)),0)</f>
        <v>0</v>
      </c>
      <c r="W544" s="81"/>
      <c r="X544" s="292"/>
      <c r="Y544" s="314"/>
      <c r="Z544" s="315"/>
      <c r="AA544" s="316"/>
      <c r="AB544" s="317"/>
      <c r="AC544" s="7"/>
      <c r="AD544" s="348"/>
      <c r="AE544" s="7"/>
      <c r="AF544" s="17">
        <f ca="1">IF(B544="",0,IF(B544=B543,COUNTIF(B$9:B543,B544)+1,1))</f>
        <v>534</v>
      </c>
      <c r="AG544" s="17">
        <f t="shared" ca="1" si="32"/>
        <v>0</v>
      </c>
      <c r="AH544" s="364" t="str">
        <f t="shared" si="35"/>
        <v/>
      </c>
    </row>
    <row r="545" spans="1:34" ht="16.5" customHeight="1">
      <c r="A545" s="334" t="s">
        <v>821</v>
      </c>
      <c r="B545" s="65" t="str">
        <f t="shared" ca="1" si="34"/>
        <v>-1900</v>
      </c>
      <c r="C545" s="65" t="str">
        <f t="shared" ca="1" si="33"/>
        <v>-1900-535</v>
      </c>
      <c r="D545" s="340"/>
      <c r="E545" s="283"/>
      <c r="F545" s="7"/>
      <c r="G545" s="309"/>
      <c r="H545" s="310"/>
      <c r="I545" s="7"/>
      <c r="J545" s="297"/>
      <c r="K545" s="285"/>
      <c r="L545" s="301"/>
      <c r="M545" s="290"/>
      <c r="N545" s="291"/>
      <c r="O545" s="7"/>
      <c r="P545" s="307"/>
      <c r="Q545" s="308" t="str">
        <f ca="1">IF(M$1021=1,"",IF(P545="","",VLOOKUP(P545,Tabelle!$B$5:$F$7,5,FALSE)))</f>
        <v/>
      </c>
      <c r="R545" s="311" t="str">
        <f ca="1">IF(M$1021=1,"",IF(P545="","",VLOOKUP(P545,Tabelle!$B$5:$G$7,6,FALSE)))</f>
        <v/>
      </c>
      <c r="S545" s="7"/>
      <c r="T545" s="312"/>
      <c r="U545" s="7"/>
      <c r="V545" s="313">
        <f ca="1">IF(AND(D545&lt;&gt;"",B545&lt;&gt;B544),(SUMIF(B$9:B$1008,B545,M$9:M$1008)-SUMIF(B$9:B$1008,B545,N$9:N$1008))+(SUMIF('Sezione INPS'!B$9:B$1008,B545,'Sezione INPS'!N$9:N$1008)-SUMIF('Sezione INPS'!B$9:B$1008,B545,'Sezione INPS'!O$9:O$1008))+(SUMIF('Sezione REGIONI'!B$9:B$1008,B545,'Sezione REGIONI'!K$9:K$1008)-SUMIF('Sezione REGIONI'!B$9:B$1008,B545,'Sezione REGIONI'!L$9:L$1008))+(SUMIF('Sezione IMU e trib. locali'!B$9:B$1008,B545,'Sezione IMU e trib. locali'!M$9:M$1008)-SUMIF('Sezione IMU e trib. locali'!B$9:B$1008,B545,'Sezione IMU e trib. locali'!N$9:N$1008))+(SUMIF('Sezione INAIL'!B$9:B$508,B545,'Sezione INAIL'!L$9:L$508)-SUMIF('Sezione INAIL'!B$9:B$508,B545,'Sezione INAIL'!M$9:M$508))+(SUMIF('Sezione Altri Enti Prev.li'!B$9:B$508,B545,'Sezione Altri Enti Prev.li'!P$9:P$508)-SUMIF('Sezione Altri Enti Prev.li'!B$9:B$508,B545,'Sezione Altri Enti Prev.li'!Q$9:Q$508)),0)</f>
        <v>0</v>
      </c>
      <c r="W545" s="81"/>
      <c r="X545" s="292"/>
      <c r="Y545" s="314"/>
      <c r="Z545" s="315"/>
      <c r="AA545" s="316"/>
      <c r="AB545" s="317"/>
      <c r="AC545" s="7"/>
      <c r="AD545" s="348"/>
      <c r="AE545" s="7"/>
      <c r="AF545" s="17">
        <f ca="1">IF(B545="",0,IF(B545=B544,COUNTIF(B$9:B544,B545)+1,1))</f>
        <v>535</v>
      </c>
      <c r="AG545" s="17">
        <f t="shared" ca="1" si="32"/>
        <v>0</v>
      </c>
      <c r="AH545" s="364" t="str">
        <f t="shared" si="35"/>
        <v/>
      </c>
    </row>
    <row r="546" spans="1:34" ht="16.5" customHeight="1">
      <c r="A546" s="334" t="s">
        <v>822</v>
      </c>
      <c r="B546" s="65" t="str">
        <f t="shared" ca="1" si="34"/>
        <v>-1900</v>
      </c>
      <c r="C546" s="65" t="str">
        <f t="shared" ca="1" si="33"/>
        <v>-1900-536</v>
      </c>
      <c r="D546" s="340"/>
      <c r="E546" s="283"/>
      <c r="F546" s="7"/>
      <c r="G546" s="309"/>
      <c r="H546" s="310"/>
      <c r="I546" s="7"/>
      <c r="J546" s="297"/>
      <c r="K546" s="285"/>
      <c r="L546" s="301"/>
      <c r="M546" s="290"/>
      <c r="N546" s="291"/>
      <c r="O546" s="7"/>
      <c r="P546" s="307"/>
      <c r="Q546" s="308" t="str">
        <f ca="1">IF(M$1021=1,"",IF(P546="","",VLOOKUP(P546,Tabelle!$B$5:$F$7,5,FALSE)))</f>
        <v/>
      </c>
      <c r="R546" s="311" t="str">
        <f ca="1">IF(M$1021=1,"",IF(P546="","",VLOOKUP(P546,Tabelle!$B$5:$G$7,6,FALSE)))</f>
        <v/>
      </c>
      <c r="S546" s="7"/>
      <c r="T546" s="312"/>
      <c r="U546" s="7"/>
      <c r="V546" s="313">
        <f ca="1">IF(AND(D546&lt;&gt;"",B546&lt;&gt;B545),(SUMIF(B$9:B$1008,B546,M$9:M$1008)-SUMIF(B$9:B$1008,B546,N$9:N$1008))+(SUMIF('Sezione INPS'!B$9:B$1008,B546,'Sezione INPS'!N$9:N$1008)-SUMIF('Sezione INPS'!B$9:B$1008,B546,'Sezione INPS'!O$9:O$1008))+(SUMIF('Sezione REGIONI'!B$9:B$1008,B546,'Sezione REGIONI'!K$9:K$1008)-SUMIF('Sezione REGIONI'!B$9:B$1008,B546,'Sezione REGIONI'!L$9:L$1008))+(SUMIF('Sezione IMU e trib. locali'!B$9:B$1008,B546,'Sezione IMU e trib. locali'!M$9:M$1008)-SUMIF('Sezione IMU e trib. locali'!B$9:B$1008,B546,'Sezione IMU e trib. locali'!N$9:N$1008))+(SUMIF('Sezione INAIL'!B$9:B$508,B546,'Sezione INAIL'!L$9:L$508)-SUMIF('Sezione INAIL'!B$9:B$508,B546,'Sezione INAIL'!M$9:M$508))+(SUMIF('Sezione Altri Enti Prev.li'!B$9:B$508,B546,'Sezione Altri Enti Prev.li'!P$9:P$508)-SUMIF('Sezione Altri Enti Prev.li'!B$9:B$508,B546,'Sezione Altri Enti Prev.li'!Q$9:Q$508)),0)</f>
        <v>0</v>
      </c>
      <c r="W546" s="81"/>
      <c r="X546" s="292"/>
      <c r="Y546" s="314"/>
      <c r="Z546" s="315"/>
      <c r="AA546" s="316"/>
      <c r="AB546" s="317"/>
      <c r="AC546" s="7"/>
      <c r="AD546" s="348"/>
      <c r="AE546" s="7"/>
      <c r="AF546" s="17">
        <f ca="1">IF(B546="",0,IF(B546=B545,COUNTIF(B$9:B545,B546)+1,1))</f>
        <v>536</v>
      </c>
      <c r="AG546" s="17">
        <f t="shared" ca="1" si="32"/>
        <v>0</v>
      </c>
      <c r="AH546" s="364" t="str">
        <f t="shared" si="35"/>
        <v/>
      </c>
    </row>
    <row r="547" spans="1:34" ht="16.5" customHeight="1">
      <c r="A547" s="334" t="s">
        <v>823</v>
      </c>
      <c r="B547" s="65" t="str">
        <f t="shared" ca="1" si="34"/>
        <v>-1900</v>
      </c>
      <c r="C547" s="65" t="str">
        <f t="shared" ca="1" si="33"/>
        <v>-1900-537</v>
      </c>
      <c r="D547" s="340"/>
      <c r="E547" s="283"/>
      <c r="F547" s="7"/>
      <c r="G547" s="309"/>
      <c r="H547" s="310"/>
      <c r="I547" s="7"/>
      <c r="J547" s="297"/>
      <c r="K547" s="285"/>
      <c r="L547" s="301"/>
      <c r="M547" s="290"/>
      <c r="N547" s="291"/>
      <c r="O547" s="7"/>
      <c r="P547" s="307"/>
      <c r="Q547" s="308" t="str">
        <f ca="1">IF(M$1021=1,"",IF(P547="","",VLOOKUP(P547,Tabelle!$B$5:$F$7,5,FALSE)))</f>
        <v/>
      </c>
      <c r="R547" s="311" t="str">
        <f ca="1">IF(M$1021=1,"",IF(P547="","",VLOOKUP(P547,Tabelle!$B$5:$G$7,6,FALSE)))</f>
        <v/>
      </c>
      <c r="S547" s="7"/>
      <c r="T547" s="312"/>
      <c r="U547" s="7"/>
      <c r="V547" s="313">
        <f ca="1">IF(AND(D547&lt;&gt;"",B547&lt;&gt;B546),(SUMIF(B$9:B$1008,B547,M$9:M$1008)-SUMIF(B$9:B$1008,B547,N$9:N$1008))+(SUMIF('Sezione INPS'!B$9:B$1008,B547,'Sezione INPS'!N$9:N$1008)-SUMIF('Sezione INPS'!B$9:B$1008,B547,'Sezione INPS'!O$9:O$1008))+(SUMIF('Sezione REGIONI'!B$9:B$1008,B547,'Sezione REGIONI'!K$9:K$1008)-SUMIF('Sezione REGIONI'!B$9:B$1008,B547,'Sezione REGIONI'!L$9:L$1008))+(SUMIF('Sezione IMU e trib. locali'!B$9:B$1008,B547,'Sezione IMU e trib. locali'!M$9:M$1008)-SUMIF('Sezione IMU e trib. locali'!B$9:B$1008,B547,'Sezione IMU e trib. locali'!N$9:N$1008))+(SUMIF('Sezione INAIL'!B$9:B$508,B547,'Sezione INAIL'!L$9:L$508)-SUMIF('Sezione INAIL'!B$9:B$508,B547,'Sezione INAIL'!M$9:M$508))+(SUMIF('Sezione Altri Enti Prev.li'!B$9:B$508,B547,'Sezione Altri Enti Prev.li'!P$9:P$508)-SUMIF('Sezione Altri Enti Prev.li'!B$9:B$508,B547,'Sezione Altri Enti Prev.li'!Q$9:Q$508)),0)</f>
        <v>0</v>
      </c>
      <c r="W547" s="81"/>
      <c r="X547" s="292"/>
      <c r="Y547" s="314"/>
      <c r="Z547" s="315"/>
      <c r="AA547" s="316"/>
      <c r="AB547" s="317"/>
      <c r="AC547" s="7"/>
      <c r="AD547" s="348"/>
      <c r="AE547" s="7"/>
      <c r="AF547" s="17">
        <f ca="1">IF(B547="",0,IF(B547=B546,COUNTIF(B$9:B546,B547)+1,1))</f>
        <v>537</v>
      </c>
      <c r="AG547" s="17">
        <f t="shared" ca="1" si="32"/>
        <v>0</v>
      </c>
      <c r="AH547" s="364" t="str">
        <f t="shared" si="35"/>
        <v/>
      </c>
    </row>
    <row r="548" spans="1:34" ht="16.5" customHeight="1">
      <c r="A548" s="334" t="s">
        <v>824</v>
      </c>
      <c r="B548" s="65" t="str">
        <f t="shared" ca="1" si="34"/>
        <v>-1900</v>
      </c>
      <c r="C548" s="65" t="str">
        <f t="shared" ca="1" si="33"/>
        <v>-1900-538</v>
      </c>
      <c r="D548" s="340"/>
      <c r="E548" s="283"/>
      <c r="F548" s="7"/>
      <c r="G548" s="309"/>
      <c r="H548" s="310"/>
      <c r="I548" s="7"/>
      <c r="J548" s="297"/>
      <c r="K548" s="285"/>
      <c r="L548" s="301"/>
      <c r="M548" s="290"/>
      <c r="N548" s="291"/>
      <c r="O548" s="7"/>
      <c r="P548" s="307"/>
      <c r="Q548" s="308" t="str">
        <f ca="1">IF(M$1021=1,"",IF(P548="","",VLOOKUP(P548,Tabelle!$B$5:$F$7,5,FALSE)))</f>
        <v/>
      </c>
      <c r="R548" s="311" t="str">
        <f ca="1">IF(M$1021=1,"",IF(P548="","",VLOOKUP(P548,Tabelle!$B$5:$G$7,6,FALSE)))</f>
        <v/>
      </c>
      <c r="S548" s="7"/>
      <c r="T548" s="312"/>
      <c r="U548" s="7"/>
      <c r="V548" s="313">
        <f ca="1">IF(AND(D548&lt;&gt;"",B548&lt;&gt;B547),(SUMIF(B$9:B$1008,B548,M$9:M$1008)-SUMIF(B$9:B$1008,B548,N$9:N$1008))+(SUMIF('Sezione INPS'!B$9:B$1008,B548,'Sezione INPS'!N$9:N$1008)-SUMIF('Sezione INPS'!B$9:B$1008,B548,'Sezione INPS'!O$9:O$1008))+(SUMIF('Sezione REGIONI'!B$9:B$1008,B548,'Sezione REGIONI'!K$9:K$1008)-SUMIF('Sezione REGIONI'!B$9:B$1008,B548,'Sezione REGIONI'!L$9:L$1008))+(SUMIF('Sezione IMU e trib. locali'!B$9:B$1008,B548,'Sezione IMU e trib. locali'!M$9:M$1008)-SUMIF('Sezione IMU e trib. locali'!B$9:B$1008,B548,'Sezione IMU e trib. locali'!N$9:N$1008))+(SUMIF('Sezione INAIL'!B$9:B$508,B548,'Sezione INAIL'!L$9:L$508)-SUMIF('Sezione INAIL'!B$9:B$508,B548,'Sezione INAIL'!M$9:M$508))+(SUMIF('Sezione Altri Enti Prev.li'!B$9:B$508,B548,'Sezione Altri Enti Prev.li'!P$9:P$508)-SUMIF('Sezione Altri Enti Prev.li'!B$9:B$508,B548,'Sezione Altri Enti Prev.li'!Q$9:Q$508)),0)</f>
        <v>0</v>
      </c>
      <c r="W548" s="81"/>
      <c r="X548" s="292"/>
      <c r="Y548" s="314"/>
      <c r="Z548" s="315"/>
      <c r="AA548" s="316"/>
      <c r="AB548" s="317"/>
      <c r="AC548" s="7"/>
      <c r="AD548" s="348"/>
      <c r="AE548" s="7"/>
      <c r="AF548" s="17">
        <f ca="1">IF(B548="",0,IF(B548=B547,COUNTIF(B$9:B547,B548)+1,1))</f>
        <v>538</v>
      </c>
      <c r="AG548" s="17">
        <f t="shared" ca="1" si="32"/>
        <v>0</v>
      </c>
      <c r="AH548" s="364" t="str">
        <f t="shared" si="35"/>
        <v/>
      </c>
    </row>
    <row r="549" spans="1:34" ht="16.5" customHeight="1">
      <c r="A549" s="334" t="s">
        <v>825</v>
      </c>
      <c r="B549" s="65" t="str">
        <f t="shared" ca="1" si="34"/>
        <v>-1900</v>
      </c>
      <c r="C549" s="65" t="str">
        <f t="shared" ca="1" si="33"/>
        <v>-1900-539</v>
      </c>
      <c r="D549" s="340"/>
      <c r="E549" s="283"/>
      <c r="F549" s="7"/>
      <c r="G549" s="309"/>
      <c r="H549" s="310"/>
      <c r="I549" s="7"/>
      <c r="J549" s="297"/>
      <c r="K549" s="285"/>
      <c r="L549" s="301"/>
      <c r="M549" s="290"/>
      <c r="N549" s="291"/>
      <c r="O549" s="7"/>
      <c r="P549" s="307"/>
      <c r="Q549" s="308" t="str">
        <f ca="1">IF(M$1021=1,"",IF(P549="","",VLOOKUP(P549,Tabelle!$B$5:$F$7,5,FALSE)))</f>
        <v/>
      </c>
      <c r="R549" s="311" t="str">
        <f ca="1">IF(M$1021=1,"",IF(P549="","",VLOOKUP(P549,Tabelle!$B$5:$G$7,6,FALSE)))</f>
        <v/>
      </c>
      <c r="S549" s="7"/>
      <c r="T549" s="312"/>
      <c r="U549" s="7"/>
      <c r="V549" s="313">
        <f ca="1">IF(AND(D549&lt;&gt;"",B549&lt;&gt;B548),(SUMIF(B$9:B$1008,B549,M$9:M$1008)-SUMIF(B$9:B$1008,B549,N$9:N$1008))+(SUMIF('Sezione INPS'!B$9:B$1008,B549,'Sezione INPS'!N$9:N$1008)-SUMIF('Sezione INPS'!B$9:B$1008,B549,'Sezione INPS'!O$9:O$1008))+(SUMIF('Sezione REGIONI'!B$9:B$1008,B549,'Sezione REGIONI'!K$9:K$1008)-SUMIF('Sezione REGIONI'!B$9:B$1008,B549,'Sezione REGIONI'!L$9:L$1008))+(SUMIF('Sezione IMU e trib. locali'!B$9:B$1008,B549,'Sezione IMU e trib. locali'!M$9:M$1008)-SUMIF('Sezione IMU e trib. locali'!B$9:B$1008,B549,'Sezione IMU e trib. locali'!N$9:N$1008))+(SUMIF('Sezione INAIL'!B$9:B$508,B549,'Sezione INAIL'!L$9:L$508)-SUMIF('Sezione INAIL'!B$9:B$508,B549,'Sezione INAIL'!M$9:M$508))+(SUMIF('Sezione Altri Enti Prev.li'!B$9:B$508,B549,'Sezione Altri Enti Prev.li'!P$9:P$508)-SUMIF('Sezione Altri Enti Prev.li'!B$9:B$508,B549,'Sezione Altri Enti Prev.li'!Q$9:Q$508)),0)</f>
        <v>0</v>
      </c>
      <c r="W549" s="81"/>
      <c r="X549" s="292"/>
      <c r="Y549" s="314"/>
      <c r="Z549" s="315"/>
      <c r="AA549" s="316"/>
      <c r="AB549" s="317"/>
      <c r="AC549" s="7"/>
      <c r="AD549" s="348"/>
      <c r="AE549" s="7"/>
      <c r="AF549" s="17">
        <f ca="1">IF(B549="",0,IF(B549=B548,COUNTIF(B$9:B548,B549)+1,1))</f>
        <v>539</v>
      </c>
      <c r="AG549" s="17">
        <f t="shared" ca="1" si="32"/>
        <v>0</v>
      </c>
      <c r="AH549" s="364" t="str">
        <f t="shared" si="35"/>
        <v/>
      </c>
    </row>
    <row r="550" spans="1:34" ht="16.5" customHeight="1">
      <c r="A550" s="334" t="s">
        <v>826</v>
      </c>
      <c r="B550" s="65" t="str">
        <f t="shared" ca="1" si="34"/>
        <v>-1900</v>
      </c>
      <c r="C550" s="65" t="str">
        <f t="shared" ca="1" si="33"/>
        <v>-1900-540</v>
      </c>
      <c r="D550" s="340"/>
      <c r="E550" s="283"/>
      <c r="F550" s="7"/>
      <c r="G550" s="309"/>
      <c r="H550" s="310"/>
      <c r="I550" s="7"/>
      <c r="J550" s="297"/>
      <c r="K550" s="285"/>
      <c r="L550" s="301"/>
      <c r="M550" s="290"/>
      <c r="N550" s="291"/>
      <c r="O550" s="7"/>
      <c r="P550" s="307"/>
      <c r="Q550" s="308" t="str">
        <f ca="1">IF(M$1021=1,"",IF(P550="","",VLOOKUP(P550,Tabelle!$B$5:$F$7,5,FALSE)))</f>
        <v/>
      </c>
      <c r="R550" s="311" t="str">
        <f ca="1">IF(M$1021=1,"",IF(P550="","",VLOOKUP(P550,Tabelle!$B$5:$G$7,6,FALSE)))</f>
        <v/>
      </c>
      <c r="S550" s="7"/>
      <c r="T550" s="312"/>
      <c r="U550" s="7"/>
      <c r="V550" s="313">
        <f ca="1">IF(AND(D550&lt;&gt;"",B550&lt;&gt;B549),(SUMIF(B$9:B$1008,B550,M$9:M$1008)-SUMIF(B$9:B$1008,B550,N$9:N$1008))+(SUMIF('Sezione INPS'!B$9:B$1008,B550,'Sezione INPS'!N$9:N$1008)-SUMIF('Sezione INPS'!B$9:B$1008,B550,'Sezione INPS'!O$9:O$1008))+(SUMIF('Sezione REGIONI'!B$9:B$1008,B550,'Sezione REGIONI'!K$9:K$1008)-SUMIF('Sezione REGIONI'!B$9:B$1008,B550,'Sezione REGIONI'!L$9:L$1008))+(SUMIF('Sezione IMU e trib. locali'!B$9:B$1008,B550,'Sezione IMU e trib. locali'!M$9:M$1008)-SUMIF('Sezione IMU e trib. locali'!B$9:B$1008,B550,'Sezione IMU e trib. locali'!N$9:N$1008))+(SUMIF('Sezione INAIL'!B$9:B$508,B550,'Sezione INAIL'!L$9:L$508)-SUMIF('Sezione INAIL'!B$9:B$508,B550,'Sezione INAIL'!M$9:M$508))+(SUMIF('Sezione Altri Enti Prev.li'!B$9:B$508,B550,'Sezione Altri Enti Prev.li'!P$9:P$508)-SUMIF('Sezione Altri Enti Prev.li'!B$9:B$508,B550,'Sezione Altri Enti Prev.li'!Q$9:Q$508)),0)</f>
        <v>0</v>
      </c>
      <c r="W550" s="81"/>
      <c r="X550" s="292"/>
      <c r="Y550" s="314"/>
      <c r="Z550" s="315"/>
      <c r="AA550" s="316"/>
      <c r="AB550" s="317"/>
      <c r="AC550" s="7"/>
      <c r="AD550" s="348"/>
      <c r="AE550" s="7"/>
      <c r="AF550" s="17">
        <f ca="1">IF(B550="",0,IF(B550=B549,COUNTIF(B$9:B549,B550)+1,1))</f>
        <v>540</v>
      </c>
      <c r="AG550" s="17">
        <f t="shared" ca="1" si="32"/>
        <v>0</v>
      </c>
      <c r="AH550" s="364" t="str">
        <f t="shared" si="35"/>
        <v/>
      </c>
    </row>
    <row r="551" spans="1:34" ht="16.5" customHeight="1">
      <c r="A551" s="334" t="s">
        <v>827</v>
      </c>
      <c r="B551" s="65" t="str">
        <f t="shared" ca="1" si="34"/>
        <v>-1900</v>
      </c>
      <c r="C551" s="65" t="str">
        <f t="shared" ca="1" si="33"/>
        <v>-1900-541</v>
      </c>
      <c r="D551" s="340"/>
      <c r="E551" s="283"/>
      <c r="F551" s="7"/>
      <c r="G551" s="309"/>
      <c r="H551" s="310"/>
      <c r="I551" s="7"/>
      <c r="J551" s="297"/>
      <c r="K551" s="285"/>
      <c r="L551" s="301"/>
      <c r="M551" s="290"/>
      <c r="N551" s="291"/>
      <c r="O551" s="7"/>
      <c r="P551" s="307"/>
      <c r="Q551" s="308" t="str">
        <f ca="1">IF(M$1021=1,"",IF(P551="","",VLOOKUP(P551,Tabelle!$B$5:$F$7,5,FALSE)))</f>
        <v/>
      </c>
      <c r="R551" s="311" t="str">
        <f ca="1">IF(M$1021=1,"",IF(P551="","",VLOOKUP(P551,Tabelle!$B$5:$G$7,6,FALSE)))</f>
        <v/>
      </c>
      <c r="S551" s="7"/>
      <c r="T551" s="312"/>
      <c r="U551" s="7"/>
      <c r="V551" s="313">
        <f ca="1">IF(AND(D551&lt;&gt;"",B551&lt;&gt;B550),(SUMIF(B$9:B$1008,B551,M$9:M$1008)-SUMIF(B$9:B$1008,B551,N$9:N$1008))+(SUMIF('Sezione INPS'!B$9:B$1008,B551,'Sezione INPS'!N$9:N$1008)-SUMIF('Sezione INPS'!B$9:B$1008,B551,'Sezione INPS'!O$9:O$1008))+(SUMIF('Sezione REGIONI'!B$9:B$1008,B551,'Sezione REGIONI'!K$9:K$1008)-SUMIF('Sezione REGIONI'!B$9:B$1008,B551,'Sezione REGIONI'!L$9:L$1008))+(SUMIF('Sezione IMU e trib. locali'!B$9:B$1008,B551,'Sezione IMU e trib. locali'!M$9:M$1008)-SUMIF('Sezione IMU e trib. locali'!B$9:B$1008,B551,'Sezione IMU e trib. locali'!N$9:N$1008))+(SUMIF('Sezione INAIL'!B$9:B$508,B551,'Sezione INAIL'!L$9:L$508)-SUMIF('Sezione INAIL'!B$9:B$508,B551,'Sezione INAIL'!M$9:M$508))+(SUMIF('Sezione Altri Enti Prev.li'!B$9:B$508,B551,'Sezione Altri Enti Prev.li'!P$9:P$508)-SUMIF('Sezione Altri Enti Prev.li'!B$9:B$508,B551,'Sezione Altri Enti Prev.li'!Q$9:Q$508)),0)</f>
        <v>0</v>
      </c>
      <c r="W551" s="81"/>
      <c r="X551" s="292"/>
      <c r="Y551" s="314"/>
      <c r="Z551" s="315"/>
      <c r="AA551" s="316"/>
      <c r="AB551" s="317"/>
      <c r="AC551" s="7"/>
      <c r="AD551" s="348"/>
      <c r="AE551" s="7"/>
      <c r="AF551" s="17">
        <f ca="1">IF(B551="",0,IF(B551=B550,COUNTIF(B$9:B550,B551)+1,1))</f>
        <v>541</v>
      </c>
      <c r="AG551" s="17">
        <f t="shared" ca="1" si="32"/>
        <v>0</v>
      </c>
      <c r="AH551" s="364" t="str">
        <f t="shared" si="35"/>
        <v/>
      </c>
    </row>
    <row r="552" spans="1:34" ht="16.5" customHeight="1">
      <c r="A552" s="334" t="s">
        <v>828</v>
      </c>
      <c r="B552" s="65" t="str">
        <f t="shared" ca="1" si="34"/>
        <v>-1900</v>
      </c>
      <c r="C552" s="65" t="str">
        <f t="shared" ca="1" si="33"/>
        <v>-1900-542</v>
      </c>
      <c r="D552" s="340"/>
      <c r="E552" s="283"/>
      <c r="F552" s="7"/>
      <c r="G552" s="309"/>
      <c r="H552" s="310"/>
      <c r="I552" s="7"/>
      <c r="J552" s="297"/>
      <c r="K552" s="285"/>
      <c r="L552" s="301"/>
      <c r="M552" s="290"/>
      <c r="N552" s="291"/>
      <c r="O552" s="7"/>
      <c r="P552" s="307"/>
      <c r="Q552" s="308" t="str">
        <f ca="1">IF(M$1021=1,"",IF(P552="","",VLOOKUP(P552,Tabelle!$B$5:$F$7,5,FALSE)))</f>
        <v/>
      </c>
      <c r="R552" s="311" t="str">
        <f ca="1">IF(M$1021=1,"",IF(P552="","",VLOOKUP(P552,Tabelle!$B$5:$G$7,6,FALSE)))</f>
        <v/>
      </c>
      <c r="S552" s="7"/>
      <c r="T552" s="312"/>
      <c r="U552" s="7"/>
      <c r="V552" s="313">
        <f ca="1">IF(AND(D552&lt;&gt;"",B552&lt;&gt;B551),(SUMIF(B$9:B$1008,B552,M$9:M$1008)-SUMIF(B$9:B$1008,B552,N$9:N$1008))+(SUMIF('Sezione INPS'!B$9:B$1008,B552,'Sezione INPS'!N$9:N$1008)-SUMIF('Sezione INPS'!B$9:B$1008,B552,'Sezione INPS'!O$9:O$1008))+(SUMIF('Sezione REGIONI'!B$9:B$1008,B552,'Sezione REGIONI'!K$9:K$1008)-SUMIF('Sezione REGIONI'!B$9:B$1008,B552,'Sezione REGIONI'!L$9:L$1008))+(SUMIF('Sezione IMU e trib. locali'!B$9:B$1008,B552,'Sezione IMU e trib. locali'!M$9:M$1008)-SUMIF('Sezione IMU e trib. locali'!B$9:B$1008,B552,'Sezione IMU e trib. locali'!N$9:N$1008))+(SUMIF('Sezione INAIL'!B$9:B$508,B552,'Sezione INAIL'!L$9:L$508)-SUMIF('Sezione INAIL'!B$9:B$508,B552,'Sezione INAIL'!M$9:M$508))+(SUMIF('Sezione Altri Enti Prev.li'!B$9:B$508,B552,'Sezione Altri Enti Prev.li'!P$9:P$508)-SUMIF('Sezione Altri Enti Prev.li'!B$9:B$508,B552,'Sezione Altri Enti Prev.li'!Q$9:Q$508)),0)</f>
        <v>0</v>
      </c>
      <c r="W552" s="81"/>
      <c r="X552" s="292"/>
      <c r="Y552" s="314"/>
      <c r="Z552" s="315"/>
      <c r="AA552" s="316"/>
      <c r="AB552" s="317"/>
      <c r="AC552" s="7"/>
      <c r="AD552" s="348"/>
      <c r="AE552" s="7"/>
      <c r="AF552" s="17">
        <f ca="1">IF(B552="",0,IF(B552=B551,COUNTIF(B$9:B551,B552)+1,1))</f>
        <v>542</v>
      </c>
      <c r="AG552" s="17">
        <f t="shared" ca="1" si="32"/>
        <v>0</v>
      </c>
      <c r="AH552" s="364" t="str">
        <f t="shared" si="35"/>
        <v/>
      </c>
    </row>
    <row r="553" spans="1:34" ht="16.5" customHeight="1">
      <c r="A553" s="334" t="s">
        <v>829</v>
      </c>
      <c r="B553" s="65" t="str">
        <f t="shared" ca="1" si="34"/>
        <v>-1900</v>
      </c>
      <c r="C553" s="65" t="str">
        <f t="shared" ca="1" si="33"/>
        <v>-1900-543</v>
      </c>
      <c r="D553" s="340"/>
      <c r="E553" s="283"/>
      <c r="F553" s="7"/>
      <c r="G553" s="309"/>
      <c r="H553" s="310"/>
      <c r="I553" s="7"/>
      <c r="J553" s="297"/>
      <c r="K553" s="285"/>
      <c r="L553" s="301"/>
      <c r="M553" s="290"/>
      <c r="N553" s="291"/>
      <c r="O553" s="7"/>
      <c r="P553" s="307"/>
      <c r="Q553" s="308" t="str">
        <f ca="1">IF(M$1021=1,"",IF(P553="","",VLOOKUP(P553,Tabelle!$B$5:$F$7,5,FALSE)))</f>
        <v/>
      </c>
      <c r="R553" s="311" t="str">
        <f ca="1">IF(M$1021=1,"",IF(P553="","",VLOOKUP(P553,Tabelle!$B$5:$G$7,6,FALSE)))</f>
        <v/>
      </c>
      <c r="S553" s="7"/>
      <c r="T553" s="312"/>
      <c r="U553" s="7"/>
      <c r="V553" s="313">
        <f ca="1">IF(AND(D553&lt;&gt;"",B553&lt;&gt;B552),(SUMIF(B$9:B$1008,B553,M$9:M$1008)-SUMIF(B$9:B$1008,B553,N$9:N$1008))+(SUMIF('Sezione INPS'!B$9:B$1008,B553,'Sezione INPS'!N$9:N$1008)-SUMIF('Sezione INPS'!B$9:B$1008,B553,'Sezione INPS'!O$9:O$1008))+(SUMIF('Sezione REGIONI'!B$9:B$1008,B553,'Sezione REGIONI'!K$9:K$1008)-SUMIF('Sezione REGIONI'!B$9:B$1008,B553,'Sezione REGIONI'!L$9:L$1008))+(SUMIF('Sezione IMU e trib. locali'!B$9:B$1008,B553,'Sezione IMU e trib. locali'!M$9:M$1008)-SUMIF('Sezione IMU e trib. locali'!B$9:B$1008,B553,'Sezione IMU e trib. locali'!N$9:N$1008))+(SUMIF('Sezione INAIL'!B$9:B$508,B553,'Sezione INAIL'!L$9:L$508)-SUMIF('Sezione INAIL'!B$9:B$508,B553,'Sezione INAIL'!M$9:M$508))+(SUMIF('Sezione Altri Enti Prev.li'!B$9:B$508,B553,'Sezione Altri Enti Prev.li'!P$9:P$508)-SUMIF('Sezione Altri Enti Prev.li'!B$9:B$508,B553,'Sezione Altri Enti Prev.li'!Q$9:Q$508)),0)</f>
        <v>0</v>
      </c>
      <c r="W553" s="81"/>
      <c r="X553" s="292"/>
      <c r="Y553" s="314"/>
      <c r="Z553" s="315"/>
      <c r="AA553" s="316"/>
      <c r="AB553" s="317"/>
      <c r="AC553" s="7"/>
      <c r="AD553" s="348"/>
      <c r="AE553" s="7"/>
      <c r="AF553" s="17">
        <f ca="1">IF(B553="",0,IF(B553=B552,COUNTIF(B$9:B552,B553)+1,1))</f>
        <v>543</v>
      </c>
      <c r="AG553" s="17">
        <f t="shared" ca="1" si="32"/>
        <v>0</v>
      </c>
      <c r="AH553" s="364" t="str">
        <f t="shared" si="35"/>
        <v/>
      </c>
    </row>
    <row r="554" spans="1:34" ht="16.5" customHeight="1">
      <c r="A554" s="334" t="s">
        <v>830</v>
      </c>
      <c r="B554" s="65" t="str">
        <f t="shared" ca="1" si="34"/>
        <v>-1900</v>
      </c>
      <c r="C554" s="65" t="str">
        <f t="shared" ca="1" si="33"/>
        <v>-1900-544</v>
      </c>
      <c r="D554" s="340"/>
      <c r="E554" s="283"/>
      <c r="F554" s="7"/>
      <c r="G554" s="309"/>
      <c r="H554" s="310"/>
      <c r="I554" s="7"/>
      <c r="J554" s="297"/>
      <c r="K554" s="285"/>
      <c r="L554" s="301"/>
      <c r="M554" s="290"/>
      <c r="N554" s="291"/>
      <c r="O554" s="7"/>
      <c r="P554" s="307"/>
      <c r="Q554" s="308" t="str">
        <f ca="1">IF(M$1021=1,"",IF(P554="","",VLOOKUP(P554,Tabelle!$B$5:$F$7,5,FALSE)))</f>
        <v/>
      </c>
      <c r="R554" s="311" t="str">
        <f ca="1">IF(M$1021=1,"",IF(P554="","",VLOOKUP(P554,Tabelle!$B$5:$G$7,6,FALSE)))</f>
        <v/>
      </c>
      <c r="S554" s="7"/>
      <c r="T554" s="312"/>
      <c r="U554" s="7"/>
      <c r="V554" s="313">
        <f ca="1">IF(AND(D554&lt;&gt;"",B554&lt;&gt;B553),(SUMIF(B$9:B$1008,B554,M$9:M$1008)-SUMIF(B$9:B$1008,B554,N$9:N$1008))+(SUMIF('Sezione INPS'!B$9:B$1008,B554,'Sezione INPS'!N$9:N$1008)-SUMIF('Sezione INPS'!B$9:B$1008,B554,'Sezione INPS'!O$9:O$1008))+(SUMIF('Sezione REGIONI'!B$9:B$1008,B554,'Sezione REGIONI'!K$9:K$1008)-SUMIF('Sezione REGIONI'!B$9:B$1008,B554,'Sezione REGIONI'!L$9:L$1008))+(SUMIF('Sezione IMU e trib. locali'!B$9:B$1008,B554,'Sezione IMU e trib. locali'!M$9:M$1008)-SUMIF('Sezione IMU e trib. locali'!B$9:B$1008,B554,'Sezione IMU e trib. locali'!N$9:N$1008))+(SUMIF('Sezione INAIL'!B$9:B$508,B554,'Sezione INAIL'!L$9:L$508)-SUMIF('Sezione INAIL'!B$9:B$508,B554,'Sezione INAIL'!M$9:M$508))+(SUMIF('Sezione Altri Enti Prev.li'!B$9:B$508,B554,'Sezione Altri Enti Prev.li'!P$9:P$508)-SUMIF('Sezione Altri Enti Prev.li'!B$9:B$508,B554,'Sezione Altri Enti Prev.li'!Q$9:Q$508)),0)</f>
        <v>0</v>
      </c>
      <c r="W554" s="81"/>
      <c r="X554" s="292"/>
      <c r="Y554" s="314"/>
      <c r="Z554" s="315"/>
      <c r="AA554" s="316"/>
      <c r="AB554" s="317"/>
      <c r="AC554" s="7"/>
      <c r="AD554" s="348"/>
      <c r="AE554" s="7"/>
      <c r="AF554" s="17">
        <f ca="1">IF(B554="",0,IF(B554=B553,COUNTIF(B$9:B553,B554)+1,1))</f>
        <v>544</v>
      </c>
      <c r="AG554" s="17">
        <f t="shared" ca="1" si="32"/>
        <v>0</v>
      </c>
      <c r="AH554" s="364" t="str">
        <f t="shared" si="35"/>
        <v/>
      </c>
    </row>
    <row r="555" spans="1:34" ht="16.5" customHeight="1">
      <c r="A555" s="334" t="s">
        <v>831</v>
      </c>
      <c r="B555" s="65" t="str">
        <f t="shared" ca="1" si="34"/>
        <v>-1900</v>
      </c>
      <c r="C555" s="65" t="str">
        <f t="shared" ca="1" si="33"/>
        <v>-1900-545</v>
      </c>
      <c r="D555" s="340"/>
      <c r="E555" s="283"/>
      <c r="F555" s="7"/>
      <c r="G555" s="309"/>
      <c r="H555" s="310"/>
      <c r="I555" s="7"/>
      <c r="J555" s="297"/>
      <c r="K555" s="285"/>
      <c r="L555" s="301"/>
      <c r="M555" s="290"/>
      <c r="N555" s="291"/>
      <c r="O555" s="7"/>
      <c r="P555" s="307"/>
      <c r="Q555" s="308" t="str">
        <f ca="1">IF(M$1021=1,"",IF(P555="","",VLOOKUP(P555,Tabelle!$B$5:$F$7,5,FALSE)))</f>
        <v/>
      </c>
      <c r="R555" s="311" t="str">
        <f ca="1">IF(M$1021=1,"",IF(P555="","",VLOOKUP(P555,Tabelle!$B$5:$G$7,6,FALSE)))</f>
        <v/>
      </c>
      <c r="S555" s="7"/>
      <c r="T555" s="312"/>
      <c r="U555" s="7"/>
      <c r="V555" s="313">
        <f ca="1">IF(AND(D555&lt;&gt;"",B555&lt;&gt;B554),(SUMIF(B$9:B$1008,B555,M$9:M$1008)-SUMIF(B$9:B$1008,B555,N$9:N$1008))+(SUMIF('Sezione INPS'!B$9:B$1008,B555,'Sezione INPS'!N$9:N$1008)-SUMIF('Sezione INPS'!B$9:B$1008,B555,'Sezione INPS'!O$9:O$1008))+(SUMIF('Sezione REGIONI'!B$9:B$1008,B555,'Sezione REGIONI'!K$9:K$1008)-SUMIF('Sezione REGIONI'!B$9:B$1008,B555,'Sezione REGIONI'!L$9:L$1008))+(SUMIF('Sezione IMU e trib. locali'!B$9:B$1008,B555,'Sezione IMU e trib. locali'!M$9:M$1008)-SUMIF('Sezione IMU e trib. locali'!B$9:B$1008,B555,'Sezione IMU e trib. locali'!N$9:N$1008))+(SUMIF('Sezione INAIL'!B$9:B$508,B555,'Sezione INAIL'!L$9:L$508)-SUMIF('Sezione INAIL'!B$9:B$508,B555,'Sezione INAIL'!M$9:M$508))+(SUMIF('Sezione Altri Enti Prev.li'!B$9:B$508,B555,'Sezione Altri Enti Prev.li'!P$9:P$508)-SUMIF('Sezione Altri Enti Prev.li'!B$9:B$508,B555,'Sezione Altri Enti Prev.li'!Q$9:Q$508)),0)</f>
        <v>0</v>
      </c>
      <c r="W555" s="81"/>
      <c r="X555" s="292"/>
      <c r="Y555" s="314"/>
      <c r="Z555" s="315"/>
      <c r="AA555" s="316"/>
      <c r="AB555" s="317"/>
      <c r="AC555" s="7"/>
      <c r="AD555" s="348"/>
      <c r="AE555" s="7"/>
      <c r="AF555" s="17">
        <f ca="1">IF(B555="",0,IF(B555=B554,COUNTIF(B$9:B554,B555)+1,1))</f>
        <v>545</v>
      </c>
      <c r="AG555" s="17">
        <f t="shared" ca="1" si="32"/>
        <v>0</v>
      </c>
      <c r="AH555" s="364" t="str">
        <f t="shared" si="35"/>
        <v/>
      </c>
    </row>
    <row r="556" spans="1:34" ht="16.5" customHeight="1">
      <c r="A556" s="334" t="s">
        <v>832</v>
      </c>
      <c r="B556" s="65" t="str">
        <f t="shared" ca="1" si="34"/>
        <v>-1900</v>
      </c>
      <c r="C556" s="65" t="str">
        <f t="shared" ca="1" si="33"/>
        <v>-1900-546</v>
      </c>
      <c r="D556" s="340"/>
      <c r="E556" s="283"/>
      <c r="F556" s="7"/>
      <c r="G556" s="309"/>
      <c r="H556" s="310"/>
      <c r="I556" s="7"/>
      <c r="J556" s="297"/>
      <c r="K556" s="285"/>
      <c r="L556" s="301"/>
      <c r="M556" s="290"/>
      <c r="N556" s="291"/>
      <c r="O556" s="7"/>
      <c r="P556" s="307"/>
      <c r="Q556" s="308" t="str">
        <f ca="1">IF(M$1021=1,"",IF(P556="","",VLOOKUP(P556,Tabelle!$B$5:$F$7,5,FALSE)))</f>
        <v/>
      </c>
      <c r="R556" s="311" t="str">
        <f ca="1">IF(M$1021=1,"",IF(P556="","",VLOOKUP(P556,Tabelle!$B$5:$G$7,6,FALSE)))</f>
        <v/>
      </c>
      <c r="S556" s="7"/>
      <c r="T556" s="312"/>
      <c r="U556" s="7"/>
      <c r="V556" s="313">
        <f ca="1">IF(AND(D556&lt;&gt;"",B556&lt;&gt;B555),(SUMIF(B$9:B$1008,B556,M$9:M$1008)-SUMIF(B$9:B$1008,B556,N$9:N$1008))+(SUMIF('Sezione INPS'!B$9:B$1008,B556,'Sezione INPS'!N$9:N$1008)-SUMIF('Sezione INPS'!B$9:B$1008,B556,'Sezione INPS'!O$9:O$1008))+(SUMIF('Sezione REGIONI'!B$9:B$1008,B556,'Sezione REGIONI'!K$9:K$1008)-SUMIF('Sezione REGIONI'!B$9:B$1008,B556,'Sezione REGIONI'!L$9:L$1008))+(SUMIF('Sezione IMU e trib. locali'!B$9:B$1008,B556,'Sezione IMU e trib. locali'!M$9:M$1008)-SUMIF('Sezione IMU e trib. locali'!B$9:B$1008,B556,'Sezione IMU e trib. locali'!N$9:N$1008))+(SUMIF('Sezione INAIL'!B$9:B$508,B556,'Sezione INAIL'!L$9:L$508)-SUMIF('Sezione INAIL'!B$9:B$508,B556,'Sezione INAIL'!M$9:M$508))+(SUMIF('Sezione Altri Enti Prev.li'!B$9:B$508,B556,'Sezione Altri Enti Prev.li'!P$9:P$508)-SUMIF('Sezione Altri Enti Prev.li'!B$9:B$508,B556,'Sezione Altri Enti Prev.li'!Q$9:Q$508)),0)</f>
        <v>0</v>
      </c>
      <c r="W556" s="81"/>
      <c r="X556" s="292"/>
      <c r="Y556" s="314"/>
      <c r="Z556" s="315"/>
      <c r="AA556" s="316"/>
      <c r="AB556" s="317"/>
      <c r="AC556" s="7"/>
      <c r="AD556" s="348"/>
      <c r="AE556" s="7"/>
      <c r="AF556" s="17">
        <f ca="1">IF(B556="",0,IF(B556=B555,COUNTIF(B$9:B555,B556)+1,1))</f>
        <v>546</v>
      </c>
      <c r="AG556" s="17">
        <f t="shared" ca="1" si="32"/>
        <v>0</v>
      </c>
      <c r="AH556" s="364" t="str">
        <f t="shared" si="35"/>
        <v/>
      </c>
    </row>
    <row r="557" spans="1:34" ht="16.5" customHeight="1">
      <c r="A557" s="334" t="s">
        <v>833</v>
      </c>
      <c r="B557" s="65" t="str">
        <f t="shared" ca="1" si="34"/>
        <v>-1900</v>
      </c>
      <c r="C557" s="65" t="str">
        <f t="shared" ca="1" si="33"/>
        <v>-1900-547</v>
      </c>
      <c r="D557" s="340"/>
      <c r="E557" s="283"/>
      <c r="F557" s="7"/>
      <c r="G557" s="309"/>
      <c r="H557" s="310"/>
      <c r="I557" s="7"/>
      <c r="J557" s="297"/>
      <c r="K557" s="285"/>
      <c r="L557" s="301"/>
      <c r="M557" s="290"/>
      <c r="N557" s="291"/>
      <c r="O557" s="7"/>
      <c r="P557" s="307"/>
      <c r="Q557" s="308" t="str">
        <f ca="1">IF(M$1021=1,"",IF(P557="","",VLOOKUP(P557,Tabelle!$B$5:$F$7,5,FALSE)))</f>
        <v/>
      </c>
      <c r="R557" s="311" t="str">
        <f ca="1">IF(M$1021=1,"",IF(P557="","",VLOOKUP(P557,Tabelle!$B$5:$G$7,6,FALSE)))</f>
        <v/>
      </c>
      <c r="S557" s="7"/>
      <c r="T557" s="312"/>
      <c r="U557" s="7"/>
      <c r="V557" s="313">
        <f ca="1">IF(AND(D557&lt;&gt;"",B557&lt;&gt;B556),(SUMIF(B$9:B$1008,B557,M$9:M$1008)-SUMIF(B$9:B$1008,B557,N$9:N$1008))+(SUMIF('Sezione INPS'!B$9:B$1008,B557,'Sezione INPS'!N$9:N$1008)-SUMIF('Sezione INPS'!B$9:B$1008,B557,'Sezione INPS'!O$9:O$1008))+(SUMIF('Sezione REGIONI'!B$9:B$1008,B557,'Sezione REGIONI'!K$9:K$1008)-SUMIF('Sezione REGIONI'!B$9:B$1008,B557,'Sezione REGIONI'!L$9:L$1008))+(SUMIF('Sezione IMU e trib. locali'!B$9:B$1008,B557,'Sezione IMU e trib. locali'!M$9:M$1008)-SUMIF('Sezione IMU e trib. locali'!B$9:B$1008,B557,'Sezione IMU e trib. locali'!N$9:N$1008))+(SUMIF('Sezione INAIL'!B$9:B$508,B557,'Sezione INAIL'!L$9:L$508)-SUMIF('Sezione INAIL'!B$9:B$508,B557,'Sezione INAIL'!M$9:M$508))+(SUMIF('Sezione Altri Enti Prev.li'!B$9:B$508,B557,'Sezione Altri Enti Prev.li'!P$9:P$508)-SUMIF('Sezione Altri Enti Prev.li'!B$9:B$508,B557,'Sezione Altri Enti Prev.li'!Q$9:Q$508)),0)</f>
        <v>0</v>
      </c>
      <c r="W557" s="81"/>
      <c r="X557" s="292"/>
      <c r="Y557" s="314"/>
      <c r="Z557" s="315"/>
      <c r="AA557" s="316"/>
      <c r="AB557" s="317"/>
      <c r="AC557" s="7"/>
      <c r="AD557" s="348"/>
      <c r="AE557" s="7"/>
      <c r="AF557" s="17">
        <f ca="1">IF(B557="",0,IF(B557=B556,COUNTIF(B$9:B556,B557)+1,1))</f>
        <v>547</v>
      </c>
      <c r="AG557" s="17">
        <f t="shared" ca="1" si="32"/>
        <v>0</v>
      </c>
      <c r="AH557" s="364" t="str">
        <f t="shared" si="35"/>
        <v/>
      </c>
    </row>
    <row r="558" spans="1:34" ht="16.5" customHeight="1">
      <c r="A558" s="334" t="s">
        <v>834</v>
      </c>
      <c r="B558" s="65" t="str">
        <f t="shared" ca="1" si="34"/>
        <v>-1900</v>
      </c>
      <c r="C558" s="65" t="str">
        <f t="shared" ca="1" si="33"/>
        <v>-1900-548</v>
      </c>
      <c r="D558" s="340"/>
      <c r="E558" s="283"/>
      <c r="F558" s="7"/>
      <c r="G558" s="309"/>
      <c r="H558" s="310"/>
      <c r="I558" s="7"/>
      <c r="J558" s="297"/>
      <c r="K558" s="285"/>
      <c r="L558" s="301"/>
      <c r="M558" s="290"/>
      <c r="N558" s="291"/>
      <c r="O558" s="7"/>
      <c r="P558" s="307"/>
      <c r="Q558" s="308" t="str">
        <f ca="1">IF(M$1021=1,"",IF(P558="","",VLOOKUP(P558,Tabelle!$B$5:$F$7,5,FALSE)))</f>
        <v/>
      </c>
      <c r="R558" s="311" t="str">
        <f ca="1">IF(M$1021=1,"",IF(P558="","",VLOOKUP(P558,Tabelle!$B$5:$G$7,6,FALSE)))</f>
        <v/>
      </c>
      <c r="S558" s="7"/>
      <c r="T558" s="312"/>
      <c r="U558" s="7"/>
      <c r="V558" s="313">
        <f ca="1">IF(AND(D558&lt;&gt;"",B558&lt;&gt;B557),(SUMIF(B$9:B$1008,B558,M$9:M$1008)-SUMIF(B$9:B$1008,B558,N$9:N$1008))+(SUMIF('Sezione INPS'!B$9:B$1008,B558,'Sezione INPS'!N$9:N$1008)-SUMIF('Sezione INPS'!B$9:B$1008,B558,'Sezione INPS'!O$9:O$1008))+(SUMIF('Sezione REGIONI'!B$9:B$1008,B558,'Sezione REGIONI'!K$9:K$1008)-SUMIF('Sezione REGIONI'!B$9:B$1008,B558,'Sezione REGIONI'!L$9:L$1008))+(SUMIF('Sezione IMU e trib. locali'!B$9:B$1008,B558,'Sezione IMU e trib. locali'!M$9:M$1008)-SUMIF('Sezione IMU e trib. locali'!B$9:B$1008,B558,'Sezione IMU e trib. locali'!N$9:N$1008))+(SUMIF('Sezione INAIL'!B$9:B$508,B558,'Sezione INAIL'!L$9:L$508)-SUMIF('Sezione INAIL'!B$9:B$508,B558,'Sezione INAIL'!M$9:M$508))+(SUMIF('Sezione Altri Enti Prev.li'!B$9:B$508,B558,'Sezione Altri Enti Prev.li'!P$9:P$508)-SUMIF('Sezione Altri Enti Prev.li'!B$9:B$508,B558,'Sezione Altri Enti Prev.li'!Q$9:Q$508)),0)</f>
        <v>0</v>
      </c>
      <c r="W558" s="81"/>
      <c r="X558" s="292"/>
      <c r="Y558" s="314"/>
      <c r="Z558" s="315"/>
      <c r="AA558" s="316"/>
      <c r="AB558" s="317"/>
      <c r="AC558" s="7"/>
      <c r="AD558" s="348"/>
      <c r="AE558" s="7"/>
      <c r="AF558" s="17">
        <f ca="1">IF(B558="",0,IF(B558=B557,COUNTIF(B$9:B557,B558)+1,1))</f>
        <v>548</v>
      </c>
      <c r="AG558" s="17">
        <f t="shared" ca="1" si="32"/>
        <v>0</v>
      </c>
      <c r="AH558" s="364" t="str">
        <f t="shared" si="35"/>
        <v/>
      </c>
    </row>
    <row r="559" spans="1:34" ht="16.5" customHeight="1">
      <c r="A559" s="334" t="s">
        <v>835</v>
      </c>
      <c r="B559" s="65" t="str">
        <f t="shared" ca="1" si="34"/>
        <v>-1900</v>
      </c>
      <c r="C559" s="65" t="str">
        <f t="shared" ca="1" si="33"/>
        <v>-1900-549</v>
      </c>
      <c r="D559" s="340"/>
      <c r="E559" s="283"/>
      <c r="F559" s="7"/>
      <c r="G559" s="309"/>
      <c r="H559" s="310"/>
      <c r="I559" s="7"/>
      <c r="J559" s="297"/>
      <c r="K559" s="285"/>
      <c r="L559" s="301"/>
      <c r="M559" s="290"/>
      <c r="N559" s="291"/>
      <c r="O559" s="7"/>
      <c r="P559" s="307"/>
      <c r="Q559" s="308" t="str">
        <f ca="1">IF(M$1021=1,"",IF(P559="","",VLOOKUP(P559,Tabelle!$B$5:$F$7,5,FALSE)))</f>
        <v/>
      </c>
      <c r="R559" s="311" t="str">
        <f ca="1">IF(M$1021=1,"",IF(P559="","",VLOOKUP(P559,Tabelle!$B$5:$G$7,6,FALSE)))</f>
        <v/>
      </c>
      <c r="S559" s="7"/>
      <c r="T559" s="312"/>
      <c r="U559" s="7"/>
      <c r="V559" s="313">
        <f ca="1">IF(AND(D559&lt;&gt;"",B559&lt;&gt;B558),(SUMIF(B$9:B$1008,B559,M$9:M$1008)-SUMIF(B$9:B$1008,B559,N$9:N$1008))+(SUMIF('Sezione INPS'!B$9:B$1008,B559,'Sezione INPS'!N$9:N$1008)-SUMIF('Sezione INPS'!B$9:B$1008,B559,'Sezione INPS'!O$9:O$1008))+(SUMIF('Sezione REGIONI'!B$9:B$1008,B559,'Sezione REGIONI'!K$9:K$1008)-SUMIF('Sezione REGIONI'!B$9:B$1008,B559,'Sezione REGIONI'!L$9:L$1008))+(SUMIF('Sezione IMU e trib. locali'!B$9:B$1008,B559,'Sezione IMU e trib. locali'!M$9:M$1008)-SUMIF('Sezione IMU e trib. locali'!B$9:B$1008,B559,'Sezione IMU e trib. locali'!N$9:N$1008))+(SUMIF('Sezione INAIL'!B$9:B$508,B559,'Sezione INAIL'!L$9:L$508)-SUMIF('Sezione INAIL'!B$9:B$508,B559,'Sezione INAIL'!M$9:M$508))+(SUMIF('Sezione Altri Enti Prev.li'!B$9:B$508,B559,'Sezione Altri Enti Prev.li'!P$9:P$508)-SUMIF('Sezione Altri Enti Prev.li'!B$9:B$508,B559,'Sezione Altri Enti Prev.li'!Q$9:Q$508)),0)</f>
        <v>0</v>
      </c>
      <c r="W559" s="81"/>
      <c r="X559" s="292"/>
      <c r="Y559" s="314"/>
      <c r="Z559" s="315"/>
      <c r="AA559" s="316"/>
      <c r="AB559" s="317"/>
      <c r="AC559" s="7"/>
      <c r="AD559" s="348"/>
      <c r="AE559" s="7"/>
      <c r="AF559" s="17">
        <f ca="1">IF(B559="",0,IF(B559=B558,COUNTIF(B$9:B558,B559)+1,1))</f>
        <v>549</v>
      </c>
      <c r="AG559" s="17">
        <f t="shared" ref="AG559:AG622" ca="1" si="36">IF(OR(D559="",M$1021=1),0,IF(AF559=6,1,0))</f>
        <v>0</v>
      </c>
      <c r="AH559" s="364" t="str">
        <f t="shared" si="35"/>
        <v/>
      </c>
    </row>
    <row r="560" spans="1:34" ht="16.5" customHeight="1">
      <c r="A560" s="334" t="s">
        <v>836</v>
      </c>
      <c r="B560" s="65" t="str">
        <f t="shared" ca="1" si="34"/>
        <v>-1900</v>
      </c>
      <c r="C560" s="65" t="str">
        <f t="shared" ca="1" si="33"/>
        <v>-1900-550</v>
      </c>
      <c r="D560" s="340"/>
      <c r="E560" s="283"/>
      <c r="F560" s="7"/>
      <c r="G560" s="309"/>
      <c r="H560" s="310"/>
      <c r="I560" s="7"/>
      <c r="J560" s="297"/>
      <c r="K560" s="285"/>
      <c r="L560" s="301"/>
      <c r="M560" s="290"/>
      <c r="N560" s="291"/>
      <c r="O560" s="7"/>
      <c r="P560" s="307"/>
      <c r="Q560" s="308" t="str">
        <f ca="1">IF(M$1021=1,"",IF(P560="","",VLOOKUP(P560,Tabelle!$B$5:$F$7,5,FALSE)))</f>
        <v/>
      </c>
      <c r="R560" s="311" t="str">
        <f ca="1">IF(M$1021=1,"",IF(P560="","",VLOOKUP(P560,Tabelle!$B$5:$G$7,6,FALSE)))</f>
        <v/>
      </c>
      <c r="S560" s="7"/>
      <c r="T560" s="312"/>
      <c r="U560" s="7"/>
      <c r="V560" s="313">
        <f ca="1">IF(AND(D560&lt;&gt;"",B560&lt;&gt;B559),(SUMIF(B$9:B$1008,B560,M$9:M$1008)-SUMIF(B$9:B$1008,B560,N$9:N$1008))+(SUMIF('Sezione INPS'!B$9:B$1008,B560,'Sezione INPS'!N$9:N$1008)-SUMIF('Sezione INPS'!B$9:B$1008,B560,'Sezione INPS'!O$9:O$1008))+(SUMIF('Sezione REGIONI'!B$9:B$1008,B560,'Sezione REGIONI'!K$9:K$1008)-SUMIF('Sezione REGIONI'!B$9:B$1008,B560,'Sezione REGIONI'!L$9:L$1008))+(SUMIF('Sezione IMU e trib. locali'!B$9:B$1008,B560,'Sezione IMU e trib. locali'!M$9:M$1008)-SUMIF('Sezione IMU e trib. locali'!B$9:B$1008,B560,'Sezione IMU e trib. locali'!N$9:N$1008))+(SUMIF('Sezione INAIL'!B$9:B$508,B560,'Sezione INAIL'!L$9:L$508)-SUMIF('Sezione INAIL'!B$9:B$508,B560,'Sezione INAIL'!M$9:M$508))+(SUMIF('Sezione Altri Enti Prev.li'!B$9:B$508,B560,'Sezione Altri Enti Prev.li'!P$9:P$508)-SUMIF('Sezione Altri Enti Prev.li'!B$9:B$508,B560,'Sezione Altri Enti Prev.li'!Q$9:Q$508)),0)</f>
        <v>0</v>
      </c>
      <c r="W560" s="81"/>
      <c r="X560" s="292"/>
      <c r="Y560" s="314"/>
      <c r="Z560" s="315"/>
      <c r="AA560" s="316"/>
      <c r="AB560" s="317"/>
      <c r="AC560" s="7"/>
      <c r="AD560" s="348"/>
      <c r="AE560" s="7"/>
      <c r="AF560" s="17">
        <f ca="1">IF(B560="",0,IF(B560=B559,COUNTIF(B$9:B559,B560)+1,1))</f>
        <v>550</v>
      </c>
      <c r="AG560" s="17">
        <f t="shared" ca="1" si="36"/>
        <v>0</v>
      </c>
      <c r="AH560" s="364" t="str">
        <f t="shared" si="35"/>
        <v/>
      </c>
    </row>
    <row r="561" spans="1:34" ht="16.5" customHeight="1">
      <c r="A561" s="334" t="s">
        <v>837</v>
      </c>
      <c r="B561" s="65" t="str">
        <f t="shared" ca="1" si="34"/>
        <v>-1900</v>
      </c>
      <c r="C561" s="65" t="str">
        <f t="shared" ca="1" si="33"/>
        <v>-1900-551</v>
      </c>
      <c r="D561" s="340"/>
      <c r="E561" s="283"/>
      <c r="F561" s="7"/>
      <c r="G561" s="309"/>
      <c r="H561" s="310"/>
      <c r="I561" s="7"/>
      <c r="J561" s="297"/>
      <c r="K561" s="285"/>
      <c r="L561" s="301"/>
      <c r="M561" s="290"/>
      <c r="N561" s="291"/>
      <c r="O561" s="7"/>
      <c r="P561" s="307"/>
      <c r="Q561" s="308" t="str">
        <f ca="1">IF(M$1021=1,"",IF(P561="","",VLOOKUP(P561,Tabelle!$B$5:$F$7,5,FALSE)))</f>
        <v/>
      </c>
      <c r="R561" s="311" t="str">
        <f ca="1">IF(M$1021=1,"",IF(P561="","",VLOOKUP(P561,Tabelle!$B$5:$G$7,6,FALSE)))</f>
        <v/>
      </c>
      <c r="S561" s="7"/>
      <c r="T561" s="312"/>
      <c r="U561" s="7"/>
      <c r="V561" s="313">
        <f ca="1">IF(AND(D561&lt;&gt;"",B561&lt;&gt;B560),(SUMIF(B$9:B$1008,B561,M$9:M$1008)-SUMIF(B$9:B$1008,B561,N$9:N$1008))+(SUMIF('Sezione INPS'!B$9:B$1008,B561,'Sezione INPS'!N$9:N$1008)-SUMIF('Sezione INPS'!B$9:B$1008,B561,'Sezione INPS'!O$9:O$1008))+(SUMIF('Sezione REGIONI'!B$9:B$1008,B561,'Sezione REGIONI'!K$9:K$1008)-SUMIF('Sezione REGIONI'!B$9:B$1008,B561,'Sezione REGIONI'!L$9:L$1008))+(SUMIF('Sezione IMU e trib. locali'!B$9:B$1008,B561,'Sezione IMU e trib. locali'!M$9:M$1008)-SUMIF('Sezione IMU e trib. locali'!B$9:B$1008,B561,'Sezione IMU e trib. locali'!N$9:N$1008))+(SUMIF('Sezione INAIL'!B$9:B$508,B561,'Sezione INAIL'!L$9:L$508)-SUMIF('Sezione INAIL'!B$9:B$508,B561,'Sezione INAIL'!M$9:M$508))+(SUMIF('Sezione Altri Enti Prev.li'!B$9:B$508,B561,'Sezione Altri Enti Prev.li'!P$9:P$508)-SUMIF('Sezione Altri Enti Prev.li'!B$9:B$508,B561,'Sezione Altri Enti Prev.li'!Q$9:Q$508)),0)</f>
        <v>0</v>
      </c>
      <c r="W561" s="81"/>
      <c r="X561" s="292"/>
      <c r="Y561" s="314"/>
      <c r="Z561" s="315"/>
      <c r="AA561" s="316"/>
      <c r="AB561" s="317"/>
      <c r="AC561" s="7"/>
      <c r="AD561" s="348"/>
      <c r="AE561" s="7"/>
      <c r="AF561" s="17">
        <f ca="1">IF(B561="",0,IF(B561=B560,COUNTIF(B$9:B560,B561)+1,1))</f>
        <v>551</v>
      </c>
      <c r="AG561" s="17">
        <f t="shared" ca="1" si="36"/>
        <v>0</v>
      </c>
      <c r="AH561" s="364" t="str">
        <f t="shared" si="35"/>
        <v/>
      </c>
    </row>
    <row r="562" spans="1:34" ht="16.5" customHeight="1">
      <c r="A562" s="334" t="s">
        <v>838</v>
      </c>
      <c r="B562" s="65" t="str">
        <f t="shared" ca="1" si="34"/>
        <v>-1900</v>
      </c>
      <c r="C562" s="65" t="str">
        <f t="shared" ca="1" si="33"/>
        <v>-1900-552</v>
      </c>
      <c r="D562" s="340"/>
      <c r="E562" s="283"/>
      <c r="F562" s="7"/>
      <c r="G562" s="309"/>
      <c r="H562" s="310"/>
      <c r="I562" s="7"/>
      <c r="J562" s="297"/>
      <c r="K562" s="285"/>
      <c r="L562" s="301"/>
      <c r="M562" s="290"/>
      <c r="N562" s="291"/>
      <c r="O562" s="7"/>
      <c r="P562" s="307"/>
      <c r="Q562" s="308" t="str">
        <f ca="1">IF(M$1021=1,"",IF(P562="","",VLOOKUP(P562,Tabelle!$B$5:$F$7,5,FALSE)))</f>
        <v/>
      </c>
      <c r="R562" s="311" t="str">
        <f ca="1">IF(M$1021=1,"",IF(P562="","",VLOOKUP(P562,Tabelle!$B$5:$G$7,6,FALSE)))</f>
        <v/>
      </c>
      <c r="S562" s="7"/>
      <c r="T562" s="312"/>
      <c r="U562" s="7"/>
      <c r="V562" s="313">
        <f ca="1">IF(AND(D562&lt;&gt;"",B562&lt;&gt;B561),(SUMIF(B$9:B$1008,B562,M$9:M$1008)-SUMIF(B$9:B$1008,B562,N$9:N$1008))+(SUMIF('Sezione INPS'!B$9:B$1008,B562,'Sezione INPS'!N$9:N$1008)-SUMIF('Sezione INPS'!B$9:B$1008,B562,'Sezione INPS'!O$9:O$1008))+(SUMIF('Sezione REGIONI'!B$9:B$1008,B562,'Sezione REGIONI'!K$9:K$1008)-SUMIF('Sezione REGIONI'!B$9:B$1008,B562,'Sezione REGIONI'!L$9:L$1008))+(SUMIF('Sezione IMU e trib. locali'!B$9:B$1008,B562,'Sezione IMU e trib. locali'!M$9:M$1008)-SUMIF('Sezione IMU e trib. locali'!B$9:B$1008,B562,'Sezione IMU e trib. locali'!N$9:N$1008))+(SUMIF('Sezione INAIL'!B$9:B$508,B562,'Sezione INAIL'!L$9:L$508)-SUMIF('Sezione INAIL'!B$9:B$508,B562,'Sezione INAIL'!M$9:M$508))+(SUMIF('Sezione Altri Enti Prev.li'!B$9:B$508,B562,'Sezione Altri Enti Prev.li'!P$9:P$508)-SUMIF('Sezione Altri Enti Prev.li'!B$9:B$508,B562,'Sezione Altri Enti Prev.li'!Q$9:Q$508)),0)</f>
        <v>0</v>
      </c>
      <c r="W562" s="81"/>
      <c r="X562" s="292"/>
      <c r="Y562" s="314"/>
      <c r="Z562" s="315"/>
      <c r="AA562" s="316"/>
      <c r="AB562" s="317"/>
      <c r="AC562" s="7"/>
      <c r="AD562" s="348"/>
      <c r="AE562" s="7"/>
      <c r="AF562" s="17">
        <f ca="1">IF(B562="",0,IF(B562=B561,COUNTIF(B$9:B561,B562)+1,1))</f>
        <v>552</v>
      </c>
      <c r="AG562" s="17">
        <f t="shared" ca="1" si="36"/>
        <v>0</v>
      </c>
      <c r="AH562" s="364" t="str">
        <f t="shared" si="35"/>
        <v/>
      </c>
    </row>
    <row r="563" spans="1:34" ht="16.5" customHeight="1">
      <c r="A563" s="334" t="s">
        <v>839</v>
      </c>
      <c r="B563" s="65" t="str">
        <f t="shared" ca="1" si="34"/>
        <v>-1900</v>
      </c>
      <c r="C563" s="65" t="str">
        <f t="shared" ca="1" si="33"/>
        <v>-1900-553</v>
      </c>
      <c r="D563" s="340"/>
      <c r="E563" s="283"/>
      <c r="F563" s="7"/>
      <c r="G563" s="309"/>
      <c r="H563" s="310"/>
      <c r="I563" s="7"/>
      <c r="J563" s="297"/>
      <c r="K563" s="285"/>
      <c r="L563" s="301"/>
      <c r="M563" s="290"/>
      <c r="N563" s="291"/>
      <c r="O563" s="7"/>
      <c r="P563" s="307"/>
      <c r="Q563" s="308" t="str">
        <f ca="1">IF(M$1021=1,"",IF(P563="","",VLOOKUP(P563,Tabelle!$B$5:$F$7,5,FALSE)))</f>
        <v/>
      </c>
      <c r="R563" s="311" t="str">
        <f ca="1">IF(M$1021=1,"",IF(P563="","",VLOOKUP(P563,Tabelle!$B$5:$G$7,6,FALSE)))</f>
        <v/>
      </c>
      <c r="S563" s="7"/>
      <c r="T563" s="312"/>
      <c r="U563" s="7"/>
      <c r="V563" s="313">
        <f ca="1">IF(AND(D563&lt;&gt;"",B563&lt;&gt;B562),(SUMIF(B$9:B$1008,B563,M$9:M$1008)-SUMIF(B$9:B$1008,B563,N$9:N$1008))+(SUMIF('Sezione INPS'!B$9:B$1008,B563,'Sezione INPS'!N$9:N$1008)-SUMIF('Sezione INPS'!B$9:B$1008,B563,'Sezione INPS'!O$9:O$1008))+(SUMIF('Sezione REGIONI'!B$9:B$1008,B563,'Sezione REGIONI'!K$9:K$1008)-SUMIF('Sezione REGIONI'!B$9:B$1008,B563,'Sezione REGIONI'!L$9:L$1008))+(SUMIF('Sezione IMU e trib. locali'!B$9:B$1008,B563,'Sezione IMU e trib. locali'!M$9:M$1008)-SUMIF('Sezione IMU e trib. locali'!B$9:B$1008,B563,'Sezione IMU e trib. locali'!N$9:N$1008))+(SUMIF('Sezione INAIL'!B$9:B$508,B563,'Sezione INAIL'!L$9:L$508)-SUMIF('Sezione INAIL'!B$9:B$508,B563,'Sezione INAIL'!M$9:M$508))+(SUMIF('Sezione Altri Enti Prev.li'!B$9:B$508,B563,'Sezione Altri Enti Prev.li'!P$9:P$508)-SUMIF('Sezione Altri Enti Prev.li'!B$9:B$508,B563,'Sezione Altri Enti Prev.li'!Q$9:Q$508)),0)</f>
        <v>0</v>
      </c>
      <c r="W563" s="81"/>
      <c r="X563" s="292"/>
      <c r="Y563" s="314"/>
      <c r="Z563" s="315"/>
      <c r="AA563" s="316"/>
      <c r="AB563" s="317"/>
      <c r="AC563" s="7"/>
      <c r="AD563" s="348"/>
      <c r="AE563" s="7"/>
      <c r="AF563" s="17">
        <f ca="1">IF(B563="",0,IF(B563=B562,COUNTIF(B$9:B562,B563)+1,1))</f>
        <v>553</v>
      </c>
      <c r="AG563" s="17">
        <f t="shared" ca="1" si="36"/>
        <v>0</v>
      </c>
      <c r="AH563" s="364" t="str">
        <f t="shared" si="35"/>
        <v/>
      </c>
    </row>
    <row r="564" spans="1:34" ht="16.5" customHeight="1">
      <c r="A564" s="334" t="s">
        <v>840</v>
      </c>
      <c r="B564" s="65" t="str">
        <f t="shared" ca="1" si="34"/>
        <v>-1900</v>
      </c>
      <c r="C564" s="65" t="str">
        <f t="shared" ref="C564:C627" ca="1" si="37">IF(M$1021=1,0,B564&amp;"-"&amp;AF564)</f>
        <v>-1900-554</v>
      </c>
      <c r="D564" s="340"/>
      <c r="E564" s="283"/>
      <c r="F564" s="7"/>
      <c r="G564" s="309"/>
      <c r="H564" s="310"/>
      <c r="I564" s="7"/>
      <c r="J564" s="297"/>
      <c r="K564" s="285"/>
      <c r="L564" s="301"/>
      <c r="M564" s="290"/>
      <c r="N564" s="291"/>
      <c r="O564" s="7"/>
      <c r="P564" s="307"/>
      <c r="Q564" s="308" t="str">
        <f ca="1">IF(M$1021=1,"",IF(P564="","",VLOOKUP(P564,Tabelle!$B$5:$F$7,5,FALSE)))</f>
        <v/>
      </c>
      <c r="R564" s="311" t="str">
        <f ca="1">IF(M$1021=1,"",IF(P564="","",VLOOKUP(P564,Tabelle!$B$5:$G$7,6,FALSE)))</f>
        <v/>
      </c>
      <c r="S564" s="7"/>
      <c r="T564" s="312"/>
      <c r="U564" s="7"/>
      <c r="V564" s="313">
        <f ca="1">IF(AND(D564&lt;&gt;"",B564&lt;&gt;B563),(SUMIF(B$9:B$1008,B564,M$9:M$1008)-SUMIF(B$9:B$1008,B564,N$9:N$1008))+(SUMIF('Sezione INPS'!B$9:B$1008,B564,'Sezione INPS'!N$9:N$1008)-SUMIF('Sezione INPS'!B$9:B$1008,B564,'Sezione INPS'!O$9:O$1008))+(SUMIF('Sezione REGIONI'!B$9:B$1008,B564,'Sezione REGIONI'!K$9:K$1008)-SUMIF('Sezione REGIONI'!B$9:B$1008,B564,'Sezione REGIONI'!L$9:L$1008))+(SUMIF('Sezione IMU e trib. locali'!B$9:B$1008,B564,'Sezione IMU e trib. locali'!M$9:M$1008)-SUMIF('Sezione IMU e trib. locali'!B$9:B$1008,B564,'Sezione IMU e trib. locali'!N$9:N$1008))+(SUMIF('Sezione INAIL'!B$9:B$508,B564,'Sezione INAIL'!L$9:L$508)-SUMIF('Sezione INAIL'!B$9:B$508,B564,'Sezione INAIL'!M$9:M$508))+(SUMIF('Sezione Altri Enti Prev.li'!B$9:B$508,B564,'Sezione Altri Enti Prev.li'!P$9:P$508)-SUMIF('Sezione Altri Enti Prev.li'!B$9:B$508,B564,'Sezione Altri Enti Prev.li'!Q$9:Q$508)),0)</f>
        <v>0</v>
      </c>
      <c r="W564" s="81"/>
      <c r="X564" s="292"/>
      <c r="Y564" s="314"/>
      <c r="Z564" s="315"/>
      <c r="AA564" s="316"/>
      <c r="AB564" s="317"/>
      <c r="AC564" s="7"/>
      <c r="AD564" s="348"/>
      <c r="AE564" s="7"/>
      <c r="AF564" s="17">
        <f ca="1">IF(B564="",0,IF(B564=B563,COUNTIF(B$9:B563,B564)+1,1))</f>
        <v>554</v>
      </c>
      <c r="AG564" s="17">
        <f t="shared" ca="1" si="36"/>
        <v>0</v>
      </c>
      <c r="AH564" s="364" t="str">
        <f t="shared" si="35"/>
        <v/>
      </c>
    </row>
    <row r="565" spans="1:34" ht="16.5" customHeight="1">
      <c r="A565" s="334" t="s">
        <v>841</v>
      </c>
      <c r="B565" s="65" t="str">
        <f t="shared" ca="1" si="34"/>
        <v>-1900</v>
      </c>
      <c r="C565" s="65" t="str">
        <f t="shared" ca="1" si="37"/>
        <v>-1900-555</v>
      </c>
      <c r="D565" s="340"/>
      <c r="E565" s="283"/>
      <c r="F565" s="7"/>
      <c r="G565" s="309"/>
      <c r="H565" s="310"/>
      <c r="I565" s="7"/>
      <c r="J565" s="297"/>
      <c r="K565" s="285"/>
      <c r="L565" s="301"/>
      <c r="M565" s="290"/>
      <c r="N565" s="291"/>
      <c r="O565" s="7"/>
      <c r="P565" s="307"/>
      <c r="Q565" s="308" t="str">
        <f ca="1">IF(M$1021=1,"",IF(P565="","",VLOOKUP(P565,Tabelle!$B$5:$F$7,5,FALSE)))</f>
        <v/>
      </c>
      <c r="R565" s="311" t="str">
        <f ca="1">IF(M$1021=1,"",IF(P565="","",VLOOKUP(P565,Tabelle!$B$5:$G$7,6,FALSE)))</f>
        <v/>
      </c>
      <c r="S565" s="7"/>
      <c r="T565" s="312"/>
      <c r="U565" s="7"/>
      <c r="V565" s="313">
        <f ca="1">IF(AND(D565&lt;&gt;"",B565&lt;&gt;B564),(SUMIF(B$9:B$1008,B565,M$9:M$1008)-SUMIF(B$9:B$1008,B565,N$9:N$1008))+(SUMIF('Sezione INPS'!B$9:B$1008,B565,'Sezione INPS'!N$9:N$1008)-SUMIF('Sezione INPS'!B$9:B$1008,B565,'Sezione INPS'!O$9:O$1008))+(SUMIF('Sezione REGIONI'!B$9:B$1008,B565,'Sezione REGIONI'!K$9:K$1008)-SUMIF('Sezione REGIONI'!B$9:B$1008,B565,'Sezione REGIONI'!L$9:L$1008))+(SUMIF('Sezione IMU e trib. locali'!B$9:B$1008,B565,'Sezione IMU e trib. locali'!M$9:M$1008)-SUMIF('Sezione IMU e trib. locali'!B$9:B$1008,B565,'Sezione IMU e trib. locali'!N$9:N$1008))+(SUMIF('Sezione INAIL'!B$9:B$508,B565,'Sezione INAIL'!L$9:L$508)-SUMIF('Sezione INAIL'!B$9:B$508,B565,'Sezione INAIL'!M$9:M$508))+(SUMIF('Sezione Altri Enti Prev.li'!B$9:B$508,B565,'Sezione Altri Enti Prev.li'!P$9:P$508)-SUMIF('Sezione Altri Enti Prev.li'!B$9:B$508,B565,'Sezione Altri Enti Prev.li'!Q$9:Q$508)),0)</f>
        <v>0</v>
      </c>
      <c r="W565" s="81"/>
      <c r="X565" s="292"/>
      <c r="Y565" s="314"/>
      <c r="Z565" s="315"/>
      <c r="AA565" s="316"/>
      <c r="AB565" s="317"/>
      <c r="AC565" s="7"/>
      <c r="AD565" s="348"/>
      <c r="AE565" s="7"/>
      <c r="AF565" s="17">
        <f ca="1">IF(B565="",0,IF(B565=B564,COUNTIF(B$9:B564,B565)+1,1))</f>
        <v>555</v>
      </c>
      <c r="AG565" s="17">
        <f t="shared" ca="1" si="36"/>
        <v>0</v>
      </c>
      <c r="AH565" s="364" t="str">
        <f t="shared" si="35"/>
        <v/>
      </c>
    </row>
    <row r="566" spans="1:34" ht="16.5" customHeight="1">
      <c r="A566" s="334" t="s">
        <v>842</v>
      </c>
      <c r="B566" s="65" t="str">
        <f t="shared" ca="1" si="34"/>
        <v>-1900</v>
      </c>
      <c r="C566" s="65" t="str">
        <f t="shared" ca="1" si="37"/>
        <v>-1900-556</v>
      </c>
      <c r="D566" s="340"/>
      <c r="E566" s="283"/>
      <c r="F566" s="7"/>
      <c r="G566" s="309"/>
      <c r="H566" s="310"/>
      <c r="I566" s="7"/>
      <c r="J566" s="297"/>
      <c r="K566" s="285"/>
      <c r="L566" s="301"/>
      <c r="M566" s="290"/>
      <c r="N566" s="291"/>
      <c r="O566" s="7"/>
      <c r="P566" s="307"/>
      <c r="Q566" s="308" t="str">
        <f ca="1">IF(M$1021=1,"",IF(P566="","",VLOOKUP(P566,Tabelle!$B$5:$F$7,5,FALSE)))</f>
        <v/>
      </c>
      <c r="R566" s="311" t="str">
        <f ca="1">IF(M$1021=1,"",IF(P566="","",VLOOKUP(P566,Tabelle!$B$5:$G$7,6,FALSE)))</f>
        <v/>
      </c>
      <c r="S566" s="7"/>
      <c r="T566" s="312"/>
      <c r="U566" s="7"/>
      <c r="V566" s="313">
        <f ca="1">IF(AND(D566&lt;&gt;"",B566&lt;&gt;B565),(SUMIF(B$9:B$1008,B566,M$9:M$1008)-SUMIF(B$9:B$1008,B566,N$9:N$1008))+(SUMIF('Sezione INPS'!B$9:B$1008,B566,'Sezione INPS'!N$9:N$1008)-SUMIF('Sezione INPS'!B$9:B$1008,B566,'Sezione INPS'!O$9:O$1008))+(SUMIF('Sezione REGIONI'!B$9:B$1008,B566,'Sezione REGIONI'!K$9:K$1008)-SUMIF('Sezione REGIONI'!B$9:B$1008,B566,'Sezione REGIONI'!L$9:L$1008))+(SUMIF('Sezione IMU e trib. locali'!B$9:B$1008,B566,'Sezione IMU e trib. locali'!M$9:M$1008)-SUMIF('Sezione IMU e trib. locali'!B$9:B$1008,B566,'Sezione IMU e trib. locali'!N$9:N$1008))+(SUMIF('Sezione INAIL'!B$9:B$508,B566,'Sezione INAIL'!L$9:L$508)-SUMIF('Sezione INAIL'!B$9:B$508,B566,'Sezione INAIL'!M$9:M$508))+(SUMIF('Sezione Altri Enti Prev.li'!B$9:B$508,B566,'Sezione Altri Enti Prev.li'!P$9:P$508)-SUMIF('Sezione Altri Enti Prev.li'!B$9:B$508,B566,'Sezione Altri Enti Prev.li'!Q$9:Q$508)),0)</f>
        <v>0</v>
      </c>
      <c r="W566" s="81"/>
      <c r="X566" s="292"/>
      <c r="Y566" s="314"/>
      <c r="Z566" s="315"/>
      <c r="AA566" s="316"/>
      <c r="AB566" s="317"/>
      <c r="AC566" s="7"/>
      <c r="AD566" s="348"/>
      <c r="AE566" s="7"/>
      <c r="AF566" s="17">
        <f ca="1">IF(B566="",0,IF(B566=B565,COUNTIF(B$9:B565,B566)+1,1))</f>
        <v>556</v>
      </c>
      <c r="AG566" s="17">
        <f t="shared" ca="1" si="36"/>
        <v>0</v>
      </c>
      <c r="AH566" s="364" t="str">
        <f t="shared" si="35"/>
        <v/>
      </c>
    </row>
    <row r="567" spans="1:34" ht="16.5" customHeight="1">
      <c r="A567" s="334" t="s">
        <v>843</v>
      </c>
      <c r="B567" s="65" t="str">
        <f t="shared" ca="1" si="34"/>
        <v>-1900</v>
      </c>
      <c r="C567" s="65" t="str">
        <f t="shared" ca="1" si="37"/>
        <v>-1900-557</v>
      </c>
      <c r="D567" s="340"/>
      <c r="E567" s="283"/>
      <c r="F567" s="7"/>
      <c r="G567" s="309"/>
      <c r="H567" s="310"/>
      <c r="I567" s="7"/>
      <c r="J567" s="297"/>
      <c r="K567" s="285"/>
      <c r="L567" s="301"/>
      <c r="M567" s="290"/>
      <c r="N567" s="291"/>
      <c r="O567" s="7"/>
      <c r="P567" s="307"/>
      <c r="Q567" s="308" t="str">
        <f ca="1">IF(M$1021=1,"",IF(P567="","",VLOOKUP(P567,Tabelle!$B$5:$F$7,5,FALSE)))</f>
        <v/>
      </c>
      <c r="R567" s="311" t="str">
        <f ca="1">IF(M$1021=1,"",IF(P567="","",VLOOKUP(P567,Tabelle!$B$5:$G$7,6,FALSE)))</f>
        <v/>
      </c>
      <c r="S567" s="7"/>
      <c r="T567" s="312"/>
      <c r="U567" s="7"/>
      <c r="V567" s="313">
        <f ca="1">IF(AND(D567&lt;&gt;"",B567&lt;&gt;B566),(SUMIF(B$9:B$1008,B567,M$9:M$1008)-SUMIF(B$9:B$1008,B567,N$9:N$1008))+(SUMIF('Sezione INPS'!B$9:B$1008,B567,'Sezione INPS'!N$9:N$1008)-SUMIF('Sezione INPS'!B$9:B$1008,B567,'Sezione INPS'!O$9:O$1008))+(SUMIF('Sezione REGIONI'!B$9:B$1008,B567,'Sezione REGIONI'!K$9:K$1008)-SUMIF('Sezione REGIONI'!B$9:B$1008,B567,'Sezione REGIONI'!L$9:L$1008))+(SUMIF('Sezione IMU e trib. locali'!B$9:B$1008,B567,'Sezione IMU e trib. locali'!M$9:M$1008)-SUMIF('Sezione IMU e trib. locali'!B$9:B$1008,B567,'Sezione IMU e trib. locali'!N$9:N$1008))+(SUMIF('Sezione INAIL'!B$9:B$508,B567,'Sezione INAIL'!L$9:L$508)-SUMIF('Sezione INAIL'!B$9:B$508,B567,'Sezione INAIL'!M$9:M$508))+(SUMIF('Sezione Altri Enti Prev.li'!B$9:B$508,B567,'Sezione Altri Enti Prev.li'!P$9:P$508)-SUMIF('Sezione Altri Enti Prev.li'!B$9:B$508,B567,'Sezione Altri Enti Prev.li'!Q$9:Q$508)),0)</f>
        <v>0</v>
      </c>
      <c r="W567" s="81"/>
      <c r="X567" s="292"/>
      <c r="Y567" s="314"/>
      <c r="Z567" s="315"/>
      <c r="AA567" s="316"/>
      <c r="AB567" s="317"/>
      <c r="AC567" s="7"/>
      <c r="AD567" s="348"/>
      <c r="AE567" s="7"/>
      <c r="AF567" s="17">
        <f ca="1">IF(B567="",0,IF(B567=B566,COUNTIF(B$9:B566,B567)+1,1))</f>
        <v>557</v>
      </c>
      <c r="AG567" s="17">
        <f t="shared" ca="1" si="36"/>
        <v>0</v>
      </c>
      <c r="AH567" s="364" t="str">
        <f t="shared" si="35"/>
        <v/>
      </c>
    </row>
    <row r="568" spans="1:34" ht="16.5" customHeight="1">
      <c r="A568" s="334" t="s">
        <v>844</v>
      </c>
      <c r="B568" s="65" t="str">
        <f t="shared" ca="1" si="34"/>
        <v>-1900</v>
      </c>
      <c r="C568" s="65" t="str">
        <f t="shared" ca="1" si="37"/>
        <v>-1900-558</v>
      </c>
      <c r="D568" s="340"/>
      <c r="E568" s="283"/>
      <c r="F568" s="7"/>
      <c r="G568" s="309"/>
      <c r="H568" s="310"/>
      <c r="I568" s="7"/>
      <c r="J568" s="297"/>
      <c r="K568" s="285"/>
      <c r="L568" s="301"/>
      <c r="M568" s="290"/>
      <c r="N568" s="291"/>
      <c r="O568" s="7"/>
      <c r="P568" s="307"/>
      <c r="Q568" s="308" t="str">
        <f ca="1">IF(M$1021=1,"",IF(P568="","",VLOOKUP(P568,Tabelle!$B$5:$F$7,5,FALSE)))</f>
        <v/>
      </c>
      <c r="R568" s="311" t="str">
        <f ca="1">IF(M$1021=1,"",IF(P568="","",VLOOKUP(P568,Tabelle!$B$5:$G$7,6,FALSE)))</f>
        <v/>
      </c>
      <c r="S568" s="7"/>
      <c r="T568" s="312"/>
      <c r="U568" s="7"/>
      <c r="V568" s="313">
        <f ca="1">IF(AND(D568&lt;&gt;"",B568&lt;&gt;B567),(SUMIF(B$9:B$1008,B568,M$9:M$1008)-SUMIF(B$9:B$1008,B568,N$9:N$1008))+(SUMIF('Sezione INPS'!B$9:B$1008,B568,'Sezione INPS'!N$9:N$1008)-SUMIF('Sezione INPS'!B$9:B$1008,B568,'Sezione INPS'!O$9:O$1008))+(SUMIF('Sezione REGIONI'!B$9:B$1008,B568,'Sezione REGIONI'!K$9:K$1008)-SUMIF('Sezione REGIONI'!B$9:B$1008,B568,'Sezione REGIONI'!L$9:L$1008))+(SUMIF('Sezione IMU e trib. locali'!B$9:B$1008,B568,'Sezione IMU e trib. locali'!M$9:M$1008)-SUMIF('Sezione IMU e trib. locali'!B$9:B$1008,B568,'Sezione IMU e trib. locali'!N$9:N$1008))+(SUMIF('Sezione INAIL'!B$9:B$508,B568,'Sezione INAIL'!L$9:L$508)-SUMIF('Sezione INAIL'!B$9:B$508,B568,'Sezione INAIL'!M$9:M$508))+(SUMIF('Sezione Altri Enti Prev.li'!B$9:B$508,B568,'Sezione Altri Enti Prev.li'!P$9:P$508)-SUMIF('Sezione Altri Enti Prev.li'!B$9:B$508,B568,'Sezione Altri Enti Prev.li'!Q$9:Q$508)),0)</f>
        <v>0</v>
      </c>
      <c r="W568" s="81"/>
      <c r="X568" s="292"/>
      <c r="Y568" s="314"/>
      <c r="Z568" s="315"/>
      <c r="AA568" s="316"/>
      <c r="AB568" s="317"/>
      <c r="AC568" s="7"/>
      <c r="AD568" s="348"/>
      <c r="AE568" s="7"/>
      <c r="AF568" s="17">
        <f ca="1">IF(B568="",0,IF(B568=B567,COUNTIF(B$9:B567,B568)+1,1))</f>
        <v>558</v>
      </c>
      <c r="AG568" s="17">
        <f t="shared" ca="1" si="36"/>
        <v>0</v>
      </c>
      <c r="AH568" s="364" t="str">
        <f t="shared" si="35"/>
        <v/>
      </c>
    </row>
    <row r="569" spans="1:34" ht="16.5" customHeight="1">
      <c r="A569" s="334" t="s">
        <v>845</v>
      </c>
      <c r="B569" s="65" t="str">
        <f t="shared" ca="1" si="34"/>
        <v>-1900</v>
      </c>
      <c r="C569" s="65" t="str">
        <f t="shared" ca="1" si="37"/>
        <v>-1900-559</v>
      </c>
      <c r="D569" s="340"/>
      <c r="E569" s="283"/>
      <c r="F569" s="7"/>
      <c r="G569" s="309"/>
      <c r="H569" s="310"/>
      <c r="I569" s="7"/>
      <c r="J569" s="297"/>
      <c r="K569" s="285"/>
      <c r="L569" s="301"/>
      <c r="M569" s="290"/>
      <c r="N569" s="291"/>
      <c r="O569" s="7"/>
      <c r="P569" s="307"/>
      <c r="Q569" s="308" t="str">
        <f ca="1">IF(M$1021=1,"",IF(P569="","",VLOOKUP(P569,Tabelle!$B$5:$F$7,5,FALSE)))</f>
        <v/>
      </c>
      <c r="R569" s="311" t="str">
        <f ca="1">IF(M$1021=1,"",IF(P569="","",VLOOKUP(P569,Tabelle!$B$5:$G$7,6,FALSE)))</f>
        <v/>
      </c>
      <c r="S569" s="7"/>
      <c r="T569" s="312"/>
      <c r="U569" s="7"/>
      <c r="V569" s="313">
        <f ca="1">IF(AND(D569&lt;&gt;"",B569&lt;&gt;B568),(SUMIF(B$9:B$1008,B569,M$9:M$1008)-SUMIF(B$9:B$1008,B569,N$9:N$1008))+(SUMIF('Sezione INPS'!B$9:B$1008,B569,'Sezione INPS'!N$9:N$1008)-SUMIF('Sezione INPS'!B$9:B$1008,B569,'Sezione INPS'!O$9:O$1008))+(SUMIF('Sezione REGIONI'!B$9:B$1008,B569,'Sezione REGIONI'!K$9:K$1008)-SUMIF('Sezione REGIONI'!B$9:B$1008,B569,'Sezione REGIONI'!L$9:L$1008))+(SUMIF('Sezione IMU e trib. locali'!B$9:B$1008,B569,'Sezione IMU e trib. locali'!M$9:M$1008)-SUMIF('Sezione IMU e trib. locali'!B$9:B$1008,B569,'Sezione IMU e trib. locali'!N$9:N$1008))+(SUMIF('Sezione INAIL'!B$9:B$508,B569,'Sezione INAIL'!L$9:L$508)-SUMIF('Sezione INAIL'!B$9:B$508,B569,'Sezione INAIL'!M$9:M$508))+(SUMIF('Sezione Altri Enti Prev.li'!B$9:B$508,B569,'Sezione Altri Enti Prev.li'!P$9:P$508)-SUMIF('Sezione Altri Enti Prev.li'!B$9:B$508,B569,'Sezione Altri Enti Prev.li'!Q$9:Q$508)),0)</f>
        <v>0</v>
      </c>
      <c r="W569" s="81"/>
      <c r="X569" s="292"/>
      <c r="Y569" s="314"/>
      <c r="Z569" s="315"/>
      <c r="AA569" s="316"/>
      <c r="AB569" s="317"/>
      <c r="AC569" s="7"/>
      <c r="AD569" s="348"/>
      <c r="AE569" s="7"/>
      <c r="AF569" s="17">
        <f ca="1">IF(B569="",0,IF(B569=B568,COUNTIF(B$9:B568,B569)+1,1))</f>
        <v>559</v>
      </c>
      <c r="AG569" s="17">
        <f t="shared" ca="1" si="36"/>
        <v>0</v>
      </c>
      <c r="AH569" s="364" t="str">
        <f t="shared" si="35"/>
        <v/>
      </c>
    </row>
    <row r="570" spans="1:34" ht="16.5" customHeight="1">
      <c r="A570" s="334" t="s">
        <v>846</v>
      </c>
      <c r="B570" s="65" t="str">
        <f t="shared" ca="1" si="34"/>
        <v>-1900</v>
      </c>
      <c r="C570" s="65" t="str">
        <f t="shared" ca="1" si="37"/>
        <v>-1900-560</v>
      </c>
      <c r="D570" s="340"/>
      <c r="E570" s="283"/>
      <c r="F570" s="7"/>
      <c r="G570" s="309"/>
      <c r="H570" s="310"/>
      <c r="I570" s="7"/>
      <c r="J570" s="297"/>
      <c r="K570" s="285"/>
      <c r="L570" s="301"/>
      <c r="M570" s="290"/>
      <c r="N570" s="291"/>
      <c r="O570" s="7"/>
      <c r="P570" s="307"/>
      <c r="Q570" s="308" t="str">
        <f ca="1">IF(M$1021=1,"",IF(P570="","",VLOOKUP(P570,Tabelle!$B$5:$F$7,5,FALSE)))</f>
        <v/>
      </c>
      <c r="R570" s="311" t="str">
        <f ca="1">IF(M$1021=1,"",IF(P570="","",VLOOKUP(P570,Tabelle!$B$5:$G$7,6,FALSE)))</f>
        <v/>
      </c>
      <c r="S570" s="7"/>
      <c r="T570" s="312"/>
      <c r="U570" s="7"/>
      <c r="V570" s="313">
        <f ca="1">IF(AND(D570&lt;&gt;"",B570&lt;&gt;B569),(SUMIF(B$9:B$1008,B570,M$9:M$1008)-SUMIF(B$9:B$1008,B570,N$9:N$1008))+(SUMIF('Sezione INPS'!B$9:B$1008,B570,'Sezione INPS'!N$9:N$1008)-SUMIF('Sezione INPS'!B$9:B$1008,B570,'Sezione INPS'!O$9:O$1008))+(SUMIF('Sezione REGIONI'!B$9:B$1008,B570,'Sezione REGIONI'!K$9:K$1008)-SUMIF('Sezione REGIONI'!B$9:B$1008,B570,'Sezione REGIONI'!L$9:L$1008))+(SUMIF('Sezione IMU e trib. locali'!B$9:B$1008,B570,'Sezione IMU e trib. locali'!M$9:M$1008)-SUMIF('Sezione IMU e trib. locali'!B$9:B$1008,B570,'Sezione IMU e trib. locali'!N$9:N$1008))+(SUMIF('Sezione INAIL'!B$9:B$508,B570,'Sezione INAIL'!L$9:L$508)-SUMIF('Sezione INAIL'!B$9:B$508,B570,'Sezione INAIL'!M$9:M$508))+(SUMIF('Sezione Altri Enti Prev.li'!B$9:B$508,B570,'Sezione Altri Enti Prev.li'!P$9:P$508)-SUMIF('Sezione Altri Enti Prev.li'!B$9:B$508,B570,'Sezione Altri Enti Prev.li'!Q$9:Q$508)),0)</f>
        <v>0</v>
      </c>
      <c r="W570" s="81"/>
      <c r="X570" s="292"/>
      <c r="Y570" s="314"/>
      <c r="Z570" s="315"/>
      <c r="AA570" s="316"/>
      <c r="AB570" s="317"/>
      <c r="AC570" s="7"/>
      <c r="AD570" s="348"/>
      <c r="AE570" s="7"/>
      <c r="AF570" s="17">
        <f ca="1">IF(B570="",0,IF(B570=B569,COUNTIF(B$9:B569,B570)+1,1))</f>
        <v>560</v>
      </c>
      <c r="AG570" s="17">
        <f t="shared" ca="1" si="36"/>
        <v>0</v>
      </c>
      <c r="AH570" s="364" t="str">
        <f t="shared" si="35"/>
        <v/>
      </c>
    </row>
    <row r="571" spans="1:34" ht="16.5" customHeight="1">
      <c r="A571" s="334" t="s">
        <v>847</v>
      </c>
      <c r="B571" s="65" t="str">
        <f t="shared" ca="1" si="34"/>
        <v>-1900</v>
      </c>
      <c r="C571" s="65" t="str">
        <f t="shared" ca="1" si="37"/>
        <v>-1900-561</v>
      </c>
      <c r="D571" s="340"/>
      <c r="E571" s="283"/>
      <c r="F571" s="7"/>
      <c r="G571" s="309"/>
      <c r="H571" s="310"/>
      <c r="I571" s="7"/>
      <c r="J571" s="297"/>
      <c r="K571" s="285"/>
      <c r="L571" s="301"/>
      <c r="M571" s="290"/>
      <c r="N571" s="291"/>
      <c r="O571" s="7"/>
      <c r="P571" s="307"/>
      <c r="Q571" s="308" t="str">
        <f ca="1">IF(M$1021=1,"",IF(P571="","",VLOOKUP(P571,Tabelle!$B$5:$F$7,5,FALSE)))</f>
        <v/>
      </c>
      <c r="R571" s="311" t="str">
        <f ca="1">IF(M$1021=1,"",IF(P571="","",VLOOKUP(P571,Tabelle!$B$5:$G$7,6,FALSE)))</f>
        <v/>
      </c>
      <c r="S571" s="7"/>
      <c r="T571" s="312"/>
      <c r="U571" s="7"/>
      <c r="V571" s="313">
        <f ca="1">IF(AND(D571&lt;&gt;"",B571&lt;&gt;B570),(SUMIF(B$9:B$1008,B571,M$9:M$1008)-SUMIF(B$9:B$1008,B571,N$9:N$1008))+(SUMIF('Sezione INPS'!B$9:B$1008,B571,'Sezione INPS'!N$9:N$1008)-SUMIF('Sezione INPS'!B$9:B$1008,B571,'Sezione INPS'!O$9:O$1008))+(SUMIF('Sezione REGIONI'!B$9:B$1008,B571,'Sezione REGIONI'!K$9:K$1008)-SUMIF('Sezione REGIONI'!B$9:B$1008,B571,'Sezione REGIONI'!L$9:L$1008))+(SUMIF('Sezione IMU e trib. locali'!B$9:B$1008,B571,'Sezione IMU e trib. locali'!M$9:M$1008)-SUMIF('Sezione IMU e trib. locali'!B$9:B$1008,B571,'Sezione IMU e trib. locali'!N$9:N$1008))+(SUMIF('Sezione INAIL'!B$9:B$508,B571,'Sezione INAIL'!L$9:L$508)-SUMIF('Sezione INAIL'!B$9:B$508,B571,'Sezione INAIL'!M$9:M$508))+(SUMIF('Sezione Altri Enti Prev.li'!B$9:B$508,B571,'Sezione Altri Enti Prev.li'!P$9:P$508)-SUMIF('Sezione Altri Enti Prev.li'!B$9:B$508,B571,'Sezione Altri Enti Prev.li'!Q$9:Q$508)),0)</f>
        <v>0</v>
      </c>
      <c r="W571" s="81"/>
      <c r="X571" s="292"/>
      <c r="Y571" s="314"/>
      <c r="Z571" s="315"/>
      <c r="AA571" s="316"/>
      <c r="AB571" s="317"/>
      <c r="AC571" s="7"/>
      <c r="AD571" s="348"/>
      <c r="AE571" s="7"/>
      <c r="AF571" s="17">
        <f ca="1">IF(B571="",0,IF(B571=B570,COUNTIF(B$9:B570,B571)+1,1))</f>
        <v>561</v>
      </c>
      <c r="AG571" s="17">
        <f t="shared" ca="1" si="36"/>
        <v>0</v>
      </c>
      <c r="AH571" s="364" t="str">
        <f t="shared" si="35"/>
        <v/>
      </c>
    </row>
    <row r="572" spans="1:34" ht="16.5" customHeight="1">
      <c r="A572" s="334" t="s">
        <v>848</v>
      </c>
      <c r="B572" s="65" t="str">
        <f t="shared" ca="1" si="34"/>
        <v>-1900</v>
      </c>
      <c r="C572" s="65" t="str">
        <f t="shared" ca="1" si="37"/>
        <v>-1900-562</v>
      </c>
      <c r="D572" s="340"/>
      <c r="E572" s="283"/>
      <c r="F572" s="7"/>
      <c r="G572" s="309"/>
      <c r="H572" s="310"/>
      <c r="I572" s="7"/>
      <c r="J572" s="297"/>
      <c r="K572" s="285"/>
      <c r="L572" s="301"/>
      <c r="M572" s="290"/>
      <c r="N572" s="291"/>
      <c r="O572" s="7"/>
      <c r="P572" s="307"/>
      <c r="Q572" s="308" t="str">
        <f ca="1">IF(M$1021=1,"",IF(P572="","",VLOOKUP(P572,Tabelle!$B$5:$F$7,5,FALSE)))</f>
        <v/>
      </c>
      <c r="R572" s="311" t="str">
        <f ca="1">IF(M$1021=1,"",IF(P572="","",VLOOKUP(P572,Tabelle!$B$5:$G$7,6,FALSE)))</f>
        <v/>
      </c>
      <c r="S572" s="7"/>
      <c r="T572" s="312"/>
      <c r="U572" s="7"/>
      <c r="V572" s="313">
        <f ca="1">IF(AND(D572&lt;&gt;"",B572&lt;&gt;B571),(SUMIF(B$9:B$1008,B572,M$9:M$1008)-SUMIF(B$9:B$1008,B572,N$9:N$1008))+(SUMIF('Sezione INPS'!B$9:B$1008,B572,'Sezione INPS'!N$9:N$1008)-SUMIF('Sezione INPS'!B$9:B$1008,B572,'Sezione INPS'!O$9:O$1008))+(SUMIF('Sezione REGIONI'!B$9:B$1008,B572,'Sezione REGIONI'!K$9:K$1008)-SUMIF('Sezione REGIONI'!B$9:B$1008,B572,'Sezione REGIONI'!L$9:L$1008))+(SUMIF('Sezione IMU e trib. locali'!B$9:B$1008,B572,'Sezione IMU e trib. locali'!M$9:M$1008)-SUMIF('Sezione IMU e trib. locali'!B$9:B$1008,B572,'Sezione IMU e trib. locali'!N$9:N$1008))+(SUMIF('Sezione INAIL'!B$9:B$508,B572,'Sezione INAIL'!L$9:L$508)-SUMIF('Sezione INAIL'!B$9:B$508,B572,'Sezione INAIL'!M$9:M$508))+(SUMIF('Sezione Altri Enti Prev.li'!B$9:B$508,B572,'Sezione Altri Enti Prev.li'!P$9:P$508)-SUMIF('Sezione Altri Enti Prev.li'!B$9:B$508,B572,'Sezione Altri Enti Prev.li'!Q$9:Q$508)),0)</f>
        <v>0</v>
      </c>
      <c r="W572" s="81"/>
      <c r="X572" s="292"/>
      <c r="Y572" s="314"/>
      <c r="Z572" s="315"/>
      <c r="AA572" s="316"/>
      <c r="AB572" s="317"/>
      <c r="AC572" s="7"/>
      <c r="AD572" s="348"/>
      <c r="AE572" s="7"/>
      <c r="AF572" s="17">
        <f ca="1">IF(B572="",0,IF(B572=B571,COUNTIF(B$9:B571,B572)+1,1))</f>
        <v>562</v>
      </c>
      <c r="AG572" s="17">
        <f t="shared" ca="1" si="36"/>
        <v>0</v>
      </c>
      <c r="AH572" s="364" t="str">
        <f t="shared" si="35"/>
        <v/>
      </c>
    </row>
    <row r="573" spans="1:34" ht="16.5" customHeight="1">
      <c r="A573" s="334" t="s">
        <v>849</v>
      </c>
      <c r="B573" s="65" t="str">
        <f t="shared" ca="1" si="34"/>
        <v>-1900</v>
      </c>
      <c r="C573" s="65" t="str">
        <f t="shared" ca="1" si="37"/>
        <v>-1900-563</v>
      </c>
      <c r="D573" s="340"/>
      <c r="E573" s="283"/>
      <c r="F573" s="7"/>
      <c r="G573" s="309"/>
      <c r="H573" s="310"/>
      <c r="I573" s="7"/>
      <c r="J573" s="297"/>
      <c r="K573" s="285"/>
      <c r="L573" s="301"/>
      <c r="M573" s="290"/>
      <c r="N573" s="291"/>
      <c r="O573" s="7"/>
      <c r="P573" s="307"/>
      <c r="Q573" s="308" t="str">
        <f ca="1">IF(M$1021=1,"",IF(P573="","",VLOOKUP(P573,Tabelle!$B$5:$F$7,5,FALSE)))</f>
        <v/>
      </c>
      <c r="R573" s="311" t="str">
        <f ca="1">IF(M$1021=1,"",IF(P573="","",VLOOKUP(P573,Tabelle!$B$5:$G$7,6,FALSE)))</f>
        <v/>
      </c>
      <c r="S573" s="7"/>
      <c r="T573" s="312"/>
      <c r="U573" s="7"/>
      <c r="V573" s="313">
        <f ca="1">IF(AND(D573&lt;&gt;"",B573&lt;&gt;B572),(SUMIF(B$9:B$1008,B573,M$9:M$1008)-SUMIF(B$9:B$1008,B573,N$9:N$1008))+(SUMIF('Sezione INPS'!B$9:B$1008,B573,'Sezione INPS'!N$9:N$1008)-SUMIF('Sezione INPS'!B$9:B$1008,B573,'Sezione INPS'!O$9:O$1008))+(SUMIF('Sezione REGIONI'!B$9:B$1008,B573,'Sezione REGIONI'!K$9:K$1008)-SUMIF('Sezione REGIONI'!B$9:B$1008,B573,'Sezione REGIONI'!L$9:L$1008))+(SUMIF('Sezione IMU e trib. locali'!B$9:B$1008,B573,'Sezione IMU e trib. locali'!M$9:M$1008)-SUMIF('Sezione IMU e trib. locali'!B$9:B$1008,B573,'Sezione IMU e trib. locali'!N$9:N$1008))+(SUMIF('Sezione INAIL'!B$9:B$508,B573,'Sezione INAIL'!L$9:L$508)-SUMIF('Sezione INAIL'!B$9:B$508,B573,'Sezione INAIL'!M$9:M$508))+(SUMIF('Sezione Altri Enti Prev.li'!B$9:B$508,B573,'Sezione Altri Enti Prev.li'!P$9:P$508)-SUMIF('Sezione Altri Enti Prev.li'!B$9:B$508,B573,'Sezione Altri Enti Prev.li'!Q$9:Q$508)),0)</f>
        <v>0</v>
      </c>
      <c r="W573" s="81"/>
      <c r="X573" s="292"/>
      <c r="Y573" s="314"/>
      <c r="Z573" s="315"/>
      <c r="AA573" s="316"/>
      <c r="AB573" s="317"/>
      <c r="AC573" s="7"/>
      <c r="AD573" s="348"/>
      <c r="AE573" s="7"/>
      <c r="AF573" s="17">
        <f ca="1">IF(B573="",0,IF(B573=B572,COUNTIF(B$9:B572,B573)+1,1))</f>
        <v>563</v>
      </c>
      <c r="AG573" s="17">
        <f t="shared" ca="1" si="36"/>
        <v>0</v>
      </c>
      <c r="AH573" s="364" t="str">
        <f t="shared" si="35"/>
        <v/>
      </c>
    </row>
    <row r="574" spans="1:34" ht="16.5" customHeight="1">
      <c r="A574" s="334" t="s">
        <v>850</v>
      </c>
      <c r="B574" s="65" t="str">
        <f t="shared" ca="1" si="34"/>
        <v>-1900</v>
      </c>
      <c r="C574" s="65" t="str">
        <f t="shared" ca="1" si="37"/>
        <v>-1900-564</v>
      </c>
      <c r="D574" s="340"/>
      <c r="E574" s="283"/>
      <c r="F574" s="7"/>
      <c r="G574" s="309"/>
      <c r="H574" s="310"/>
      <c r="I574" s="7"/>
      <c r="J574" s="297"/>
      <c r="K574" s="285"/>
      <c r="L574" s="301"/>
      <c r="M574" s="290"/>
      <c r="N574" s="291"/>
      <c r="O574" s="7"/>
      <c r="P574" s="307"/>
      <c r="Q574" s="308" t="str">
        <f ca="1">IF(M$1021=1,"",IF(P574="","",VLOOKUP(P574,Tabelle!$B$5:$F$7,5,FALSE)))</f>
        <v/>
      </c>
      <c r="R574" s="311" t="str">
        <f ca="1">IF(M$1021=1,"",IF(P574="","",VLOOKUP(P574,Tabelle!$B$5:$G$7,6,FALSE)))</f>
        <v/>
      </c>
      <c r="S574" s="7"/>
      <c r="T574" s="312"/>
      <c r="U574" s="7"/>
      <c r="V574" s="313">
        <f ca="1">IF(AND(D574&lt;&gt;"",B574&lt;&gt;B573),(SUMIF(B$9:B$1008,B574,M$9:M$1008)-SUMIF(B$9:B$1008,B574,N$9:N$1008))+(SUMIF('Sezione INPS'!B$9:B$1008,B574,'Sezione INPS'!N$9:N$1008)-SUMIF('Sezione INPS'!B$9:B$1008,B574,'Sezione INPS'!O$9:O$1008))+(SUMIF('Sezione REGIONI'!B$9:B$1008,B574,'Sezione REGIONI'!K$9:K$1008)-SUMIF('Sezione REGIONI'!B$9:B$1008,B574,'Sezione REGIONI'!L$9:L$1008))+(SUMIF('Sezione IMU e trib. locali'!B$9:B$1008,B574,'Sezione IMU e trib. locali'!M$9:M$1008)-SUMIF('Sezione IMU e trib. locali'!B$9:B$1008,B574,'Sezione IMU e trib. locali'!N$9:N$1008))+(SUMIF('Sezione INAIL'!B$9:B$508,B574,'Sezione INAIL'!L$9:L$508)-SUMIF('Sezione INAIL'!B$9:B$508,B574,'Sezione INAIL'!M$9:M$508))+(SUMIF('Sezione Altri Enti Prev.li'!B$9:B$508,B574,'Sezione Altri Enti Prev.li'!P$9:P$508)-SUMIF('Sezione Altri Enti Prev.li'!B$9:B$508,B574,'Sezione Altri Enti Prev.li'!Q$9:Q$508)),0)</f>
        <v>0</v>
      </c>
      <c r="W574" s="81"/>
      <c r="X574" s="292"/>
      <c r="Y574" s="314"/>
      <c r="Z574" s="315"/>
      <c r="AA574" s="316"/>
      <c r="AB574" s="317"/>
      <c r="AC574" s="7"/>
      <c r="AD574" s="348"/>
      <c r="AE574" s="7"/>
      <c r="AF574" s="17">
        <f ca="1">IF(B574="",0,IF(B574=B573,COUNTIF(B$9:B573,B574)+1,1))</f>
        <v>564</v>
      </c>
      <c r="AG574" s="17">
        <f t="shared" ca="1" si="36"/>
        <v>0</v>
      </c>
      <c r="AH574" s="364" t="str">
        <f t="shared" si="35"/>
        <v/>
      </c>
    </row>
    <row r="575" spans="1:34" ht="16.5" customHeight="1">
      <c r="A575" s="334" t="s">
        <v>851</v>
      </c>
      <c r="B575" s="65" t="str">
        <f t="shared" ca="1" si="34"/>
        <v>-1900</v>
      </c>
      <c r="C575" s="65" t="str">
        <f t="shared" ca="1" si="37"/>
        <v>-1900-565</v>
      </c>
      <c r="D575" s="340"/>
      <c r="E575" s="283"/>
      <c r="F575" s="7"/>
      <c r="G575" s="309"/>
      <c r="H575" s="310"/>
      <c r="I575" s="7"/>
      <c r="J575" s="297"/>
      <c r="K575" s="285"/>
      <c r="L575" s="301"/>
      <c r="M575" s="290"/>
      <c r="N575" s="291"/>
      <c r="O575" s="7"/>
      <c r="P575" s="307"/>
      <c r="Q575" s="308" t="str">
        <f ca="1">IF(M$1021=1,"",IF(P575="","",VLOOKUP(P575,Tabelle!$B$5:$F$7,5,FALSE)))</f>
        <v/>
      </c>
      <c r="R575" s="311" t="str">
        <f ca="1">IF(M$1021=1,"",IF(P575="","",VLOOKUP(P575,Tabelle!$B$5:$G$7,6,FALSE)))</f>
        <v/>
      </c>
      <c r="S575" s="7"/>
      <c r="T575" s="312"/>
      <c r="U575" s="7"/>
      <c r="V575" s="313">
        <f ca="1">IF(AND(D575&lt;&gt;"",B575&lt;&gt;B574),(SUMIF(B$9:B$1008,B575,M$9:M$1008)-SUMIF(B$9:B$1008,B575,N$9:N$1008))+(SUMIF('Sezione INPS'!B$9:B$1008,B575,'Sezione INPS'!N$9:N$1008)-SUMIF('Sezione INPS'!B$9:B$1008,B575,'Sezione INPS'!O$9:O$1008))+(SUMIF('Sezione REGIONI'!B$9:B$1008,B575,'Sezione REGIONI'!K$9:K$1008)-SUMIF('Sezione REGIONI'!B$9:B$1008,B575,'Sezione REGIONI'!L$9:L$1008))+(SUMIF('Sezione IMU e trib. locali'!B$9:B$1008,B575,'Sezione IMU e trib. locali'!M$9:M$1008)-SUMIF('Sezione IMU e trib. locali'!B$9:B$1008,B575,'Sezione IMU e trib. locali'!N$9:N$1008))+(SUMIF('Sezione INAIL'!B$9:B$508,B575,'Sezione INAIL'!L$9:L$508)-SUMIF('Sezione INAIL'!B$9:B$508,B575,'Sezione INAIL'!M$9:M$508))+(SUMIF('Sezione Altri Enti Prev.li'!B$9:B$508,B575,'Sezione Altri Enti Prev.li'!P$9:P$508)-SUMIF('Sezione Altri Enti Prev.li'!B$9:B$508,B575,'Sezione Altri Enti Prev.li'!Q$9:Q$508)),0)</f>
        <v>0</v>
      </c>
      <c r="W575" s="81"/>
      <c r="X575" s="292"/>
      <c r="Y575" s="314"/>
      <c r="Z575" s="315"/>
      <c r="AA575" s="316"/>
      <c r="AB575" s="317"/>
      <c r="AC575" s="7"/>
      <c r="AD575" s="348"/>
      <c r="AE575" s="7"/>
      <c r="AF575" s="17">
        <f ca="1">IF(B575="",0,IF(B575=B574,COUNTIF(B$9:B574,B575)+1,1))</f>
        <v>565</v>
      </c>
      <c r="AG575" s="17">
        <f t="shared" ca="1" si="36"/>
        <v>0</v>
      </c>
      <c r="AH575" s="364" t="str">
        <f t="shared" si="35"/>
        <v/>
      </c>
    </row>
    <row r="576" spans="1:34" ht="16.5" customHeight="1">
      <c r="A576" s="334" t="s">
        <v>852</v>
      </c>
      <c r="B576" s="65" t="str">
        <f t="shared" ca="1" si="34"/>
        <v>-1900</v>
      </c>
      <c r="C576" s="65" t="str">
        <f t="shared" ca="1" si="37"/>
        <v>-1900-566</v>
      </c>
      <c r="D576" s="340"/>
      <c r="E576" s="283"/>
      <c r="F576" s="7"/>
      <c r="G576" s="309"/>
      <c r="H576" s="310"/>
      <c r="I576" s="7"/>
      <c r="J576" s="297"/>
      <c r="K576" s="285"/>
      <c r="L576" s="301"/>
      <c r="M576" s="290"/>
      <c r="N576" s="291"/>
      <c r="O576" s="7"/>
      <c r="P576" s="307"/>
      <c r="Q576" s="308" t="str">
        <f ca="1">IF(M$1021=1,"",IF(P576="","",VLOOKUP(P576,Tabelle!$B$5:$F$7,5,FALSE)))</f>
        <v/>
      </c>
      <c r="R576" s="311" t="str">
        <f ca="1">IF(M$1021=1,"",IF(P576="","",VLOOKUP(P576,Tabelle!$B$5:$G$7,6,FALSE)))</f>
        <v/>
      </c>
      <c r="S576" s="7"/>
      <c r="T576" s="312"/>
      <c r="U576" s="7"/>
      <c r="V576" s="313">
        <f ca="1">IF(AND(D576&lt;&gt;"",B576&lt;&gt;B575),(SUMIF(B$9:B$1008,B576,M$9:M$1008)-SUMIF(B$9:B$1008,B576,N$9:N$1008))+(SUMIF('Sezione INPS'!B$9:B$1008,B576,'Sezione INPS'!N$9:N$1008)-SUMIF('Sezione INPS'!B$9:B$1008,B576,'Sezione INPS'!O$9:O$1008))+(SUMIF('Sezione REGIONI'!B$9:B$1008,B576,'Sezione REGIONI'!K$9:K$1008)-SUMIF('Sezione REGIONI'!B$9:B$1008,B576,'Sezione REGIONI'!L$9:L$1008))+(SUMIF('Sezione IMU e trib. locali'!B$9:B$1008,B576,'Sezione IMU e trib. locali'!M$9:M$1008)-SUMIF('Sezione IMU e trib. locali'!B$9:B$1008,B576,'Sezione IMU e trib. locali'!N$9:N$1008))+(SUMIF('Sezione INAIL'!B$9:B$508,B576,'Sezione INAIL'!L$9:L$508)-SUMIF('Sezione INAIL'!B$9:B$508,B576,'Sezione INAIL'!M$9:M$508))+(SUMIF('Sezione Altri Enti Prev.li'!B$9:B$508,B576,'Sezione Altri Enti Prev.li'!P$9:P$508)-SUMIF('Sezione Altri Enti Prev.li'!B$9:B$508,B576,'Sezione Altri Enti Prev.li'!Q$9:Q$508)),0)</f>
        <v>0</v>
      </c>
      <c r="W576" s="81"/>
      <c r="X576" s="292"/>
      <c r="Y576" s="314"/>
      <c r="Z576" s="315"/>
      <c r="AA576" s="316"/>
      <c r="AB576" s="317"/>
      <c r="AC576" s="7"/>
      <c r="AD576" s="348"/>
      <c r="AE576" s="7"/>
      <c r="AF576" s="17">
        <f ca="1">IF(B576="",0,IF(B576=B575,COUNTIF(B$9:B575,B576)+1,1))</f>
        <v>566</v>
      </c>
      <c r="AG576" s="17">
        <f t="shared" ca="1" si="36"/>
        <v>0</v>
      </c>
      <c r="AH576" s="364" t="str">
        <f t="shared" si="35"/>
        <v/>
      </c>
    </row>
    <row r="577" spans="1:34" ht="16.5" customHeight="1">
      <c r="A577" s="334" t="s">
        <v>853</v>
      </c>
      <c r="B577" s="65" t="str">
        <f t="shared" ca="1" si="34"/>
        <v>-1900</v>
      </c>
      <c r="C577" s="65" t="str">
        <f t="shared" ca="1" si="37"/>
        <v>-1900-567</v>
      </c>
      <c r="D577" s="340"/>
      <c r="E577" s="283"/>
      <c r="F577" s="7"/>
      <c r="G577" s="309"/>
      <c r="H577" s="310"/>
      <c r="I577" s="7"/>
      <c r="J577" s="297"/>
      <c r="K577" s="285"/>
      <c r="L577" s="301"/>
      <c r="M577" s="290"/>
      <c r="N577" s="291"/>
      <c r="O577" s="7"/>
      <c r="P577" s="307"/>
      <c r="Q577" s="308" t="str">
        <f ca="1">IF(M$1021=1,"",IF(P577="","",VLOOKUP(P577,Tabelle!$B$5:$F$7,5,FALSE)))</f>
        <v/>
      </c>
      <c r="R577" s="311" t="str">
        <f ca="1">IF(M$1021=1,"",IF(P577="","",VLOOKUP(P577,Tabelle!$B$5:$G$7,6,FALSE)))</f>
        <v/>
      </c>
      <c r="S577" s="7"/>
      <c r="T577" s="312"/>
      <c r="U577" s="7"/>
      <c r="V577" s="313">
        <f ca="1">IF(AND(D577&lt;&gt;"",B577&lt;&gt;B576),(SUMIF(B$9:B$1008,B577,M$9:M$1008)-SUMIF(B$9:B$1008,B577,N$9:N$1008))+(SUMIF('Sezione INPS'!B$9:B$1008,B577,'Sezione INPS'!N$9:N$1008)-SUMIF('Sezione INPS'!B$9:B$1008,B577,'Sezione INPS'!O$9:O$1008))+(SUMIF('Sezione REGIONI'!B$9:B$1008,B577,'Sezione REGIONI'!K$9:K$1008)-SUMIF('Sezione REGIONI'!B$9:B$1008,B577,'Sezione REGIONI'!L$9:L$1008))+(SUMIF('Sezione IMU e trib. locali'!B$9:B$1008,B577,'Sezione IMU e trib. locali'!M$9:M$1008)-SUMIF('Sezione IMU e trib. locali'!B$9:B$1008,B577,'Sezione IMU e trib. locali'!N$9:N$1008))+(SUMIF('Sezione INAIL'!B$9:B$508,B577,'Sezione INAIL'!L$9:L$508)-SUMIF('Sezione INAIL'!B$9:B$508,B577,'Sezione INAIL'!M$9:M$508))+(SUMIF('Sezione Altri Enti Prev.li'!B$9:B$508,B577,'Sezione Altri Enti Prev.li'!P$9:P$508)-SUMIF('Sezione Altri Enti Prev.li'!B$9:B$508,B577,'Sezione Altri Enti Prev.li'!Q$9:Q$508)),0)</f>
        <v>0</v>
      </c>
      <c r="W577" s="81"/>
      <c r="X577" s="292"/>
      <c r="Y577" s="314"/>
      <c r="Z577" s="315"/>
      <c r="AA577" s="316"/>
      <c r="AB577" s="317"/>
      <c r="AC577" s="7"/>
      <c r="AD577" s="348"/>
      <c r="AE577" s="7"/>
      <c r="AF577" s="17">
        <f ca="1">IF(B577="",0,IF(B577=B576,COUNTIF(B$9:B576,B577)+1,1))</f>
        <v>567</v>
      </c>
      <c r="AG577" s="17">
        <f t="shared" ca="1" si="36"/>
        <v>0</v>
      </c>
      <c r="AH577" s="364" t="str">
        <f t="shared" si="35"/>
        <v/>
      </c>
    </row>
    <row r="578" spans="1:34" ht="16.5" customHeight="1">
      <c r="A578" s="334" t="s">
        <v>854</v>
      </c>
      <c r="B578" s="65" t="str">
        <f t="shared" ca="1" si="34"/>
        <v>-1900</v>
      </c>
      <c r="C578" s="65" t="str">
        <f t="shared" ca="1" si="37"/>
        <v>-1900-568</v>
      </c>
      <c r="D578" s="340"/>
      <c r="E578" s="283"/>
      <c r="F578" s="7"/>
      <c r="G578" s="309"/>
      <c r="H578" s="310"/>
      <c r="I578" s="7"/>
      <c r="J578" s="297"/>
      <c r="K578" s="285"/>
      <c r="L578" s="301"/>
      <c r="M578" s="290"/>
      <c r="N578" s="291"/>
      <c r="O578" s="7"/>
      <c r="P578" s="307"/>
      <c r="Q578" s="308" t="str">
        <f ca="1">IF(M$1021=1,"",IF(P578="","",VLOOKUP(P578,Tabelle!$B$5:$F$7,5,FALSE)))</f>
        <v/>
      </c>
      <c r="R578" s="311" t="str">
        <f ca="1">IF(M$1021=1,"",IF(P578="","",VLOOKUP(P578,Tabelle!$B$5:$G$7,6,FALSE)))</f>
        <v/>
      </c>
      <c r="S578" s="7"/>
      <c r="T578" s="312"/>
      <c r="U578" s="7"/>
      <c r="V578" s="313">
        <f ca="1">IF(AND(D578&lt;&gt;"",B578&lt;&gt;B577),(SUMIF(B$9:B$1008,B578,M$9:M$1008)-SUMIF(B$9:B$1008,B578,N$9:N$1008))+(SUMIF('Sezione INPS'!B$9:B$1008,B578,'Sezione INPS'!N$9:N$1008)-SUMIF('Sezione INPS'!B$9:B$1008,B578,'Sezione INPS'!O$9:O$1008))+(SUMIF('Sezione REGIONI'!B$9:B$1008,B578,'Sezione REGIONI'!K$9:K$1008)-SUMIF('Sezione REGIONI'!B$9:B$1008,B578,'Sezione REGIONI'!L$9:L$1008))+(SUMIF('Sezione IMU e trib. locali'!B$9:B$1008,B578,'Sezione IMU e trib. locali'!M$9:M$1008)-SUMIF('Sezione IMU e trib. locali'!B$9:B$1008,B578,'Sezione IMU e trib. locali'!N$9:N$1008))+(SUMIF('Sezione INAIL'!B$9:B$508,B578,'Sezione INAIL'!L$9:L$508)-SUMIF('Sezione INAIL'!B$9:B$508,B578,'Sezione INAIL'!M$9:M$508))+(SUMIF('Sezione Altri Enti Prev.li'!B$9:B$508,B578,'Sezione Altri Enti Prev.li'!P$9:P$508)-SUMIF('Sezione Altri Enti Prev.li'!B$9:B$508,B578,'Sezione Altri Enti Prev.li'!Q$9:Q$508)),0)</f>
        <v>0</v>
      </c>
      <c r="W578" s="81"/>
      <c r="X578" s="292"/>
      <c r="Y578" s="314"/>
      <c r="Z578" s="315"/>
      <c r="AA578" s="316"/>
      <c r="AB578" s="317"/>
      <c r="AC578" s="7"/>
      <c r="AD578" s="348"/>
      <c r="AE578" s="7"/>
      <c r="AF578" s="17">
        <f ca="1">IF(B578="",0,IF(B578=B577,COUNTIF(B$9:B577,B578)+1,1))</f>
        <v>568</v>
      </c>
      <c r="AG578" s="17">
        <f t="shared" ca="1" si="36"/>
        <v>0</v>
      </c>
      <c r="AH578" s="364" t="str">
        <f t="shared" si="35"/>
        <v/>
      </c>
    </row>
    <row r="579" spans="1:34" ht="16.5" customHeight="1">
      <c r="A579" s="334" t="s">
        <v>855</v>
      </c>
      <c r="B579" s="65" t="str">
        <f t="shared" ca="1" si="34"/>
        <v>-1900</v>
      </c>
      <c r="C579" s="65" t="str">
        <f t="shared" ca="1" si="37"/>
        <v>-1900-569</v>
      </c>
      <c r="D579" s="340"/>
      <c r="E579" s="283"/>
      <c r="F579" s="7"/>
      <c r="G579" s="309"/>
      <c r="H579" s="310"/>
      <c r="I579" s="7"/>
      <c r="J579" s="297"/>
      <c r="K579" s="285"/>
      <c r="L579" s="301"/>
      <c r="M579" s="290"/>
      <c r="N579" s="291"/>
      <c r="O579" s="7"/>
      <c r="P579" s="307"/>
      <c r="Q579" s="308" t="str">
        <f ca="1">IF(M$1021=1,"",IF(P579="","",VLOOKUP(P579,Tabelle!$B$5:$F$7,5,FALSE)))</f>
        <v/>
      </c>
      <c r="R579" s="311" t="str">
        <f ca="1">IF(M$1021=1,"",IF(P579="","",VLOOKUP(P579,Tabelle!$B$5:$G$7,6,FALSE)))</f>
        <v/>
      </c>
      <c r="S579" s="7"/>
      <c r="T579" s="312"/>
      <c r="U579" s="7"/>
      <c r="V579" s="313">
        <f ca="1">IF(AND(D579&lt;&gt;"",B579&lt;&gt;B578),(SUMIF(B$9:B$1008,B579,M$9:M$1008)-SUMIF(B$9:B$1008,B579,N$9:N$1008))+(SUMIF('Sezione INPS'!B$9:B$1008,B579,'Sezione INPS'!N$9:N$1008)-SUMIF('Sezione INPS'!B$9:B$1008,B579,'Sezione INPS'!O$9:O$1008))+(SUMIF('Sezione REGIONI'!B$9:B$1008,B579,'Sezione REGIONI'!K$9:K$1008)-SUMIF('Sezione REGIONI'!B$9:B$1008,B579,'Sezione REGIONI'!L$9:L$1008))+(SUMIF('Sezione IMU e trib. locali'!B$9:B$1008,B579,'Sezione IMU e trib. locali'!M$9:M$1008)-SUMIF('Sezione IMU e trib. locali'!B$9:B$1008,B579,'Sezione IMU e trib. locali'!N$9:N$1008))+(SUMIF('Sezione INAIL'!B$9:B$508,B579,'Sezione INAIL'!L$9:L$508)-SUMIF('Sezione INAIL'!B$9:B$508,B579,'Sezione INAIL'!M$9:M$508))+(SUMIF('Sezione Altri Enti Prev.li'!B$9:B$508,B579,'Sezione Altri Enti Prev.li'!P$9:P$508)-SUMIF('Sezione Altri Enti Prev.li'!B$9:B$508,B579,'Sezione Altri Enti Prev.li'!Q$9:Q$508)),0)</f>
        <v>0</v>
      </c>
      <c r="W579" s="81"/>
      <c r="X579" s="292"/>
      <c r="Y579" s="314"/>
      <c r="Z579" s="315"/>
      <c r="AA579" s="316"/>
      <c r="AB579" s="317"/>
      <c r="AC579" s="7"/>
      <c r="AD579" s="348"/>
      <c r="AE579" s="7"/>
      <c r="AF579" s="17">
        <f ca="1">IF(B579="",0,IF(B579=B578,COUNTIF(B$9:B578,B579)+1,1))</f>
        <v>569</v>
      </c>
      <c r="AG579" s="17">
        <f t="shared" ca="1" si="36"/>
        <v>0</v>
      </c>
      <c r="AH579" s="364" t="str">
        <f t="shared" si="35"/>
        <v/>
      </c>
    </row>
    <row r="580" spans="1:34" ht="16.5" customHeight="1">
      <c r="A580" s="334" t="s">
        <v>856</v>
      </c>
      <c r="B580" s="65" t="str">
        <f t="shared" ca="1" si="34"/>
        <v>-1900</v>
      </c>
      <c r="C580" s="65" t="str">
        <f t="shared" ca="1" si="37"/>
        <v>-1900-570</v>
      </c>
      <c r="D580" s="340"/>
      <c r="E580" s="283"/>
      <c r="F580" s="7"/>
      <c r="G580" s="309"/>
      <c r="H580" s="310"/>
      <c r="I580" s="7"/>
      <c r="J580" s="297"/>
      <c r="K580" s="285"/>
      <c r="L580" s="301"/>
      <c r="M580" s="290"/>
      <c r="N580" s="291"/>
      <c r="O580" s="7"/>
      <c r="P580" s="307"/>
      <c r="Q580" s="308" t="str">
        <f ca="1">IF(M$1021=1,"",IF(P580="","",VLOOKUP(P580,Tabelle!$B$5:$F$7,5,FALSE)))</f>
        <v/>
      </c>
      <c r="R580" s="311" t="str">
        <f ca="1">IF(M$1021=1,"",IF(P580="","",VLOOKUP(P580,Tabelle!$B$5:$G$7,6,FALSE)))</f>
        <v/>
      </c>
      <c r="S580" s="7"/>
      <c r="T580" s="312"/>
      <c r="U580" s="7"/>
      <c r="V580" s="313">
        <f ca="1">IF(AND(D580&lt;&gt;"",B580&lt;&gt;B579),(SUMIF(B$9:B$1008,B580,M$9:M$1008)-SUMIF(B$9:B$1008,B580,N$9:N$1008))+(SUMIF('Sezione INPS'!B$9:B$1008,B580,'Sezione INPS'!N$9:N$1008)-SUMIF('Sezione INPS'!B$9:B$1008,B580,'Sezione INPS'!O$9:O$1008))+(SUMIF('Sezione REGIONI'!B$9:B$1008,B580,'Sezione REGIONI'!K$9:K$1008)-SUMIF('Sezione REGIONI'!B$9:B$1008,B580,'Sezione REGIONI'!L$9:L$1008))+(SUMIF('Sezione IMU e trib. locali'!B$9:B$1008,B580,'Sezione IMU e trib. locali'!M$9:M$1008)-SUMIF('Sezione IMU e trib. locali'!B$9:B$1008,B580,'Sezione IMU e trib. locali'!N$9:N$1008))+(SUMIF('Sezione INAIL'!B$9:B$508,B580,'Sezione INAIL'!L$9:L$508)-SUMIF('Sezione INAIL'!B$9:B$508,B580,'Sezione INAIL'!M$9:M$508))+(SUMIF('Sezione Altri Enti Prev.li'!B$9:B$508,B580,'Sezione Altri Enti Prev.li'!P$9:P$508)-SUMIF('Sezione Altri Enti Prev.li'!B$9:B$508,B580,'Sezione Altri Enti Prev.li'!Q$9:Q$508)),0)</f>
        <v>0</v>
      </c>
      <c r="W580" s="81"/>
      <c r="X580" s="292"/>
      <c r="Y580" s="314"/>
      <c r="Z580" s="315"/>
      <c r="AA580" s="316"/>
      <c r="AB580" s="317"/>
      <c r="AC580" s="7"/>
      <c r="AD580" s="348"/>
      <c r="AE580" s="7"/>
      <c r="AF580" s="17">
        <f ca="1">IF(B580="",0,IF(B580=B579,COUNTIF(B$9:B579,B580)+1,1))</f>
        <v>570</v>
      </c>
      <c r="AG580" s="17">
        <f t="shared" ca="1" si="36"/>
        <v>0</v>
      </c>
      <c r="AH580" s="364" t="str">
        <f t="shared" si="35"/>
        <v/>
      </c>
    </row>
    <row r="581" spans="1:34" ht="16.5" customHeight="1">
      <c r="A581" s="334" t="s">
        <v>857</v>
      </c>
      <c r="B581" s="65" t="str">
        <f t="shared" ca="1" si="34"/>
        <v>-1900</v>
      </c>
      <c r="C581" s="65" t="str">
        <f t="shared" ca="1" si="37"/>
        <v>-1900-571</v>
      </c>
      <c r="D581" s="340"/>
      <c r="E581" s="283"/>
      <c r="F581" s="7"/>
      <c r="G581" s="309"/>
      <c r="H581" s="310"/>
      <c r="I581" s="7"/>
      <c r="J581" s="297"/>
      <c r="K581" s="285"/>
      <c r="L581" s="301"/>
      <c r="M581" s="290"/>
      <c r="N581" s="291"/>
      <c r="O581" s="7"/>
      <c r="P581" s="307"/>
      <c r="Q581" s="308" t="str">
        <f ca="1">IF(M$1021=1,"",IF(P581="","",VLOOKUP(P581,Tabelle!$B$5:$F$7,5,FALSE)))</f>
        <v/>
      </c>
      <c r="R581" s="311" t="str">
        <f ca="1">IF(M$1021=1,"",IF(P581="","",VLOOKUP(P581,Tabelle!$B$5:$G$7,6,FALSE)))</f>
        <v/>
      </c>
      <c r="S581" s="7"/>
      <c r="T581" s="312"/>
      <c r="U581" s="7"/>
      <c r="V581" s="313">
        <f ca="1">IF(AND(D581&lt;&gt;"",B581&lt;&gt;B580),(SUMIF(B$9:B$1008,B581,M$9:M$1008)-SUMIF(B$9:B$1008,B581,N$9:N$1008))+(SUMIF('Sezione INPS'!B$9:B$1008,B581,'Sezione INPS'!N$9:N$1008)-SUMIF('Sezione INPS'!B$9:B$1008,B581,'Sezione INPS'!O$9:O$1008))+(SUMIF('Sezione REGIONI'!B$9:B$1008,B581,'Sezione REGIONI'!K$9:K$1008)-SUMIF('Sezione REGIONI'!B$9:B$1008,B581,'Sezione REGIONI'!L$9:L$1008))+(SUMIF('Sezione IMU e trib. locali'!B$9:B$1008,B581,'Sezione IMU e trib. locali'!M$9:M$1008)-SUMIF('Sezione IMU e trib. locali'!B$9:B$1008,B581,'Sezione IMU e trib. locali'!N$9:N$1008))+(SUMIF('Sezione INAIL'!B$9:B$508,B581,'Sezione INAIL'!L$9:L$508)-SUMIF('Sezione INAIL'!B$9:B$508,B581,'Sezione INAIL'!M$9:M$508))+(SUMIF('Sezione Altri Enti Prev.li'!B$9:B$508,B581,'Sezione Altri Enti Prev.li'!P$9:P$508)-SUMIF('Sezione Altri Enti Prev.li'!B$9:B$508,B581,'Sezione Altri Enti Prev.li'!Q$9:Q$508)),0)</f>
        <v>0</v>
      </c>
      <c r="W581" s="81"/>
      <c r="X581" s="292"/>
      <c r="Y581" s="314"/>
      <c r="Z581" s="315"/>
      <c r="AA581" s="316"/>
      <c r="AB581" s="317"/>
      <c r="AC581" s="7"/>
      <c r="AD581" s="348"/>
      <c r="AE581" s="7"/>
      <c r="AF581" s="17">
        <f ca="1">IF(B581="",0,IF(B581=B580,COUNTIF(B$9:B580,B581)+1,1))</f>
        <v>571</v>
      </c>
      <c r="AG581" s="17">
        <f t="shared" ca="1" si="36"/>
        <v>0</v>
      </c>
      <c r="AH581" s="364" t="str">
        <f t="shared" si="35"/>
        <v/>
      </c>
    </row>
    <row r="582" spans="1:34" ht="16.5" customHeight="1">
      <c r="A582" s="334" t="s">
        <v>858</v>
      </c>
      <c r="B582" s="65" t="str">
        <f t="shared" ca="1" si="34"/>
        <v>-1900</v>
      </c>
      <c r="C582" s="65" t="str">
        <f t="shared" ca="1" si="37"/>
        <v>-1900-572</v>
      </c>
      <c r="D582" s="340"/>
      <c r="E582" s="283"/>
      <c r="F582" s="7"/>
      <c r="G582" s="309"/>
      <c r="H582" s="310"/>
      <c r="I582" s="7"/>
      <c r="J582" s="297"/>
      <c r="K582" s="285"/>
      <c r="L582" s="301"/>
      <c r="M582" s="290"/>
      <c r="N582" s="291"/>
      <c r="O582" s="7"/>
      <c r="P582" s="307"/>
      <c r="Q582" s="308" t="str">
        <f ca="1">IF(M$1021=1,"",IF(P582="","",VLOOKUP(P582,Tabelle!$B$5:$F$7,5,FALSE)))</f>
        <v/>
      </c>
      <c r="R582" s="311" t="str">
        <f ca="1">IF(M$1021=1,"",IF(P582="","",VLOOKUP(P582,Tabelle!$B$5:$G$7,6,FALSE)))</f>
        <v/>
      </c>
      <c r="S582" s="7"/>
      <c r="T582" s="312"/>
      <c r="U582" s="7"/>
      <c r="V582" s="313">
        <f ca="1">IF(AND(D582&lt;&gt;"",B582&lt;&gt;B581),(SUMIF(B$9:B$1008,B582,M$9:M$1008)-SUMIF(B$9:B$1008,B582,N$9:N$1008))+(SUMIF('Sezione INPS'!B$9:B$1008,B582,'Sezione INPS'!N$9:N$1008)-SUMIF('Sezione INPS'!B$9:B$1008,B582,'Sezione INPS'!O$9:O$1008))+(SUMIF('Sezione REGIONI'!B$9:B$1008,B582,'Sezione REGIONI'!K$9:K$1008)-SUMIF('Sezione REGIONI'!B$9:B$1008,B582,'Sezione REGIONI'!L$9:L$1008))+(SUMIF('Sezione IMU e trib. locali'!B$9:B$1008,B582,'Sezione IMU e trib. locali'!M$9:M$1008)-SUMIF('Sezione IMU e trib. locali'!B$9:B$1008,B582,'Sezione IMU e trib. locali'!N$9:N$1008))+(SUMIF('Sezione INAIL'!B$9:B$508,B582,'Sezione INAIL'!L$9:L$508)-SUMIF('Sezione INAIL'!B$9:B$508,B582,'Sezione INAIL'!M$9:M$508))+(SUMIF('Sezione Altri Enti Prev.li'!B$9:B$508,B582,'Sezione Altri Enti Prev.li'!P$9:P$508)-SUMIF('Sezione Altri Enti Prev.li'!B$9:B$508,B582,'Sezione Altri Enti Prev.li'!Q$9:Q$508)),0)</f>
        <v>0</v>
      </c>
      <c r="W582" s="81"/>
      <c r="X582" s="292"/>
      <c r="Y582" s="314"/>
      <c r="Z582" s="315"/>
      <c r="AA582" s="316"/>
      <c r="AB582" s="317"/>
      <c r="AC582" s="7"/>
      <c r="AD582" s="348"/>
      <c r="AE582" s="7"/>
      <c r="AF582" s="17">
        <f ca="1">IF(B582="",0,IF(B582=B581,COUNTIF(B$9:B581,B582)+1,1))</f>
        <v>572</v>
      </c>
      <c r="AG582" s="17">
        <f t="shared" ca="1" si="36"/>
        <v>0</v>
      </c>
      <c r="AH582" s="364" t="str">
        <f t="shared" si="35"/>
        <v/>
      </c>
    </row>
    <row r="583" spans="1:34" ht="16.5" customHeight="1">
      <c r="A583" s="334" t="s">
        <v>859</v>
      </c>
      <c r="B583" s="65" t="str">
        <f t="shared" ca="1" si="34"/>
        <v>-1900</v>
      </c>
      <c r="C583" s="65" t="str">
        <f t="shared" ca="1" si="37"/>
        <v>-1900-573</v>
      </c>
      <c r="D583" s="340"/>
      <c r="E583" s="283"/>
      <c r="F583" s="7"/>
      <c r="G583" s="309"/>
      <c r="H583" s="310"/>
      <c r="I583" s="7"/>
      <c r="J583" s="297"/>
      <c r="K583" s="285"/>
      <c r="L583" s="301"/>
      <c r="M583" s="290"/>
      <c r="N583" s="291"/>
      <c r="O583" s="7"/>
      <c r="P583" s="307"/>
      <c r="Q583" s="308" t="str">
        <f ca="1">IF(M$1021=1,"",IF(P583="","",VLOOKUP(P583,Tabelle!$B$5:$F$7,5,FALSE)))</f>
        <v/>
      </c>
      <c r="R583" s="311" t="str">
        <f ca="1">IF(M$1021=1,"",IF(P583="","",VLOOKUP(P583,Tabelle!$B$5:$G$7,6,FALSE)))</f>
        <v/>
      </c>
      <c r="S583" s="7"/>
      <c r="T583" s="312"/>
      <c r="U583" s="7"/>
      <c r="V583" s="313">
        <f ca="1">IF(AND(D583&lt;&gt;"",B583&lt;&gt;B582),(SUMIF(B$9:B$1008,B583,M$9:M$1008)-SUMIF(B$9:B$1008,B583,N$9:N$1008))+(SUMIF('Sezione INPS'!B$9:B$1008,B583,'Sezione INPS'!N$9:N$1008)-SUMIF('Sezione INPS'!B$9:B$1008,B583,'Sezione INPS'!O$9:O$1008))+(SUMIF('Sezione REGIONI'!B$9:B$1008,B583,'Sezione REGIONI'!K$9:K$1008)-SUMIF('Sezione REGIONI'!B$9:B$1008,B583,'Sezione REGIONI'!L$9:L$1008))+(SUMIF('Sezione IMU e trib. locali'!B$9:B$1008,B583,'Sezione IMU e trib. locali'!M$9:M$1008)-SUMIF('Sezione IMU e trib. locali'!B$9:B$1008,B583,'Sezione IMU e trib. locali'!N$9:N$1008))+(SUMIF('Sezione INAIL'!B$9:B$508,B583,'Sezione INAIL'!L$9:L$508)-SUMIF('Sezione INAIL'!B$9:B$508,B583,'Sezione INAIL'!M$9:M$508))+(SUMIF('Sezione Altri Enti Prev.li'!B$9:B$508,B583,'Sezione Altri Enti Prev.li'!P$9:P$508)-SUMIF('Sezione Altri Enti Prev.li'!B$9:B$508,B583,'Sezione Altri Enti Prev.li'!Q$9:Q$508)),0)</f>
        <v>0</v>
      </c>
      <c r="W583" s="81"/>
      <c r="X583" s="292"/>
      <c r="Y583" s="314"/>
      <c r="Z583" s="315"/>
      <c r="AA583" s="316"/>
      <c r="AB583" s="317"/>
      <c r="AC583" s="7"/>
      <c r="AD583" s="348"/>
      <c r="AE583" s="7"/>
      <c r="AF583" s="17">
        <f ca="1">IF(B583="",0,IF(B583=B582,COUNTIF(B$9:B582,B583)+1,1))</f>
        <v>573</v>
      </c>
      <c r="AG583" s="17">
        <f t="shared" ca="1" si="36"/>
        <v>0</v>
      </c>
      <c r="AH583" s="364" t="str">
        <f t="shared" si="35"/>
        <v/>
      </c>
    </row>
    <row r="584" spans="1:34" ht="16.5" customHeight="1">
      <c r="A584" s="334" t="s">
        <v>860</v>
      </c>
      <c r="B584" s="65" t="str">
        <f t="shared" ca="1" si="34"/>
        <v>-1900</v>
      </c>
      <c r="C584" s="65" t="str">
        <f t="shared" ca="1" si="37"/>
        <v>-1900-574</v>
      </c>
      <c r="D584" s="340"/>
      <c r="E584" s="283"/>
      <c r="F584" s="7"/>
      <c r="G584" s="309"/>
      <c r="H584" s="310"/>
      <c r="I584" s="7"/>
      <c r="J584" s="297"/>
      <c r="K584" s="285"/>
      <c r="L584" s="301"/>
      <c r="M584" s="290"/>
      <c r="N584" s="291"/>
      <c r="O584" s="7"/>
      <c r="P584" s="307"/>
      <c r="Q584" s="308" t="str">
        <f ca="1">IF(M$1021=1,"",IF(P584="","",VLOOKUP(P584,Tabelle!$B$5:$F$7,5,FALSE)))</f>
        <v/>
      </c>
      <c r="R584" s="311" t="str">
        <f ca="1">IF(M$1021=1,"",IF(P584="","",VLOOKUP(P584,Tabelle!$B$5:$G$7,6,FALSE)))</f>
        <v/>
      </c>
      <c r="S584" s="7"/>
      <c r="T584" s="312"/>
      <c r="U584" s="7"/>
      <c r="V584" s="313">
        <f ca="1">IF(AND(D584&lt;&gt;"",B584&lt;&gt;B583),(SUMIF(B$9:B$1008,B584,M$9:M$1008)-SUMIF(B$9:B$1008,B584,N$9:N$1008))+(SUMIF('Sezione INPS'!B$9:B$1008,B584,'Sezione INPS'!N$9:N$1008)-SUMIF('Sezione INPS'!B$9:B$1008,B584,'Sezione INPS'!O$9:O$1008))+(SUMIF('Sezione REGIONI'!B$9:B$1008,B584,'Sezione REGIONI'!K$9:K$1008)-SUMIF('Sezione REGIONI'!B$9:B$1008,B584,'Sezione REGIONI'!L$9:L$1008))+(SUMIF('Sezione IMU e trib. locali'!B$9:B$1008,B584,'Sezione IMU e trib. locali'!M$9:M$1008)-SUMIF('Sezione IMU e trib. locali'!B$9:B$1008,B584,'Sezione IMU e trib. locali'!N$9:N$1008))+(SUMIF('Sezione INAIL'!B$9:B$508,B584,'Sezione INAIL'!L$9:L$508)-SUMIF('Sezione INAIL'!B$9:B$508,B584,'Sezione INAIL'!M$9:M$508))+(SUMIF('Sezione Altri Enti Prev.li'!B$9:B$508,B584,'Sezione Altri Enti Prev.li'!P$9:P$508)-SUMIF('Sezione Altri Enti Prev.li'!B$9:B$508,B584,'Sezione Altri Enti Prev.li'!Q$9:Q$508)),0)</f>
        <v>0</v>
      </c>
      <c r="W584" s="81"/>
      <c r="X584" s="292"/>
      <c r="Y584" s="314"/>
      <c r="Z584" s="315"/>
      <c r="AA584" s="316"/>
      <c r="AB584" s="317"/>
      <c r="AC584" s="7"/>
      <c r="AD584" s="348"/>
      <c r="AE584" s="7"/>
      <c r="AF584" s="17">
        <f ca="1">IF(B584="",0,IF(B584=B583,COUNTIF(B$9:B583,B584)+1,1))</f>
        <v>574</v>
      </c>
      <c r="AG584" s="17">
        <f t="shared" ca="1" si="36"/>
        <v>0</v>
      </c>
      <c r="AH584" s="364" t="str">
        <f t="shared" si="35"/>
        <v/>
      </c>
    </row>
    <row r="585" spans="1:34" ht="16.5" customHeight="1">
      <c r="A585" s="334" t="s">
        <v>861</v>
      </c>
      <c r="B585" s="65" t="str">
        <f t="shared" ca="1" si="34"/>
        <v>-1900</v>
      </c>
      <c r="C585" s="65" t="str">
        <f t="shared" ca="1" si="37"/>
        <v>-1900-575</v>
      </c>
      <c r="D585" s="340"/>
      <c r="E585" s="283"/>
      <c r="F585" s="7"/>
      <c r="G585" s="309"/>
      <c r="H585" s="310"/>
      <c r="I585" s="7"/>
      <c r="J585" s="297"/>
      <c r="K585" s="285"/>
      <c r="L585" s="301"/>
      <c r="M585" s="290"/>
      <c r="N585" s="291"/>
      <c r="O585" s="7"/>
      <c r="P585" s="307"/>
      <c r="Q585" s="308" t="str">
        <f ca="1">IF(M$1021=1,"",IF(P585="","",VLOOKUP(P585,Tabelle!$B$5:$F$7,5,FALSE)))</f>
        <v/>
      </c>
      <c r="R585" s="311" t="str">
        <f ca="1">IF(M$1021=1,"",IF(P585="","",VLOOKUP(P585,Tabelle!$B$5:$G$7,6,FALSE)))</f>
        <v/>
      </c>
      <c r="S585" s="7"/>
      <c r="T585" s="312"/>
      <c r="U585" s="7"/>
      <c r="V585" s="313">
        <f ca="1">IF(AND(D585&lt;&gt;"",B585&lt;&gt;B584),(SUMIF(B$9:B$1008,B585,M$9:M$1008)-SUMIF(B$9:B$1008,B585,N$9:N$1008))+(SUMIF('Sezione INPS'!B$9:B$1008,B585,'Sezione INPS'!N$9:N$1008)-SUMIF('Sezione INPS'!B$9:B$1008,B585,'Sezione INPS'!O$9:O$1008))+(SUMIF('Sezione REGIONI'!B$9:B$1008,B585,'Sezione REGIONI'!K$9:K$1008)-SUMIF('Sezione REGIONI'!B$9:B$1008,B585,'Sezione REGIONI'!L$9:L$1008))+(SUMIF('Sezione IMU e trib. locali'!B$9:B$1008,B585,'Sezione IMU e trib. locali'!M$9:M$1008)-SUMIF('Sezione IMU e trib. locali'!B$9:B$1008,B585,'Sezione IMU e trib. locali'!N$9:N$1008))+(SUMIF('Sezione INAIL'!B$9:B$508,B585,'Sezione INAIL'!L$9:L$508)-SUMIF('Sezione INAIL'!B$9:B$508,B585,'Sezione INAIL'!M$9:M$508))+(SUMIF('Sezione Altri Enti Prev.li'!B$9:B$508,B585,'Sezione Altri Enti Prev.li'!P$9:P$508)-SUMIF('Sezione Altri Enti Prev.li'!B$9:B$508,B585,'Sezione Altri Enti Prev.li'!Q$9:Q$508)),0)</f>
        <v>0</v>
      </c>
      <c r="W585" s="81"/>
      <c r="X585" s="292"/>
      <c r="Y585" s="314"/>
      <c r="Z585" s="315"/>
      <c r="AA585" s="316"/>
      <c r="AB585" s="317"/>
      <c r="AC585" s="7"/>
      <c r="AD585" s="348"/>
      <c r="AE585" s="7"/>
      <c r="AF585" s="17">
        <f ca="1">IF(B585="",0,IF(B585=B584,COUNTIF(B$9:B584,B585)+1,1))</f>
        <v>575</v>
      </c>
      <c r="AG585" s="17">
        <f t="shared" ca="1" si="36"/>
        <v>0</v>
      </c>
      <c r="AH585" s="364" t="str">
        <f t="shared" si="35"/>
        <v/>
      </c>
    </row>
    <row r="586" spans="1:34" ht="16.5" customHeight="1">
      <c r="A586" s="334" t="s">
        <v>862</v>
      </c>
      <c r="B586" s="65" t="str">
        <f t="shared" ref="B586:B649" ca="1" si="38">IF(AH586=$AH$1015,0,IF(M$1021=1,0,D586&amp;"-"&amp;YEAR(E586)))</f>
        <v>-1900</v>
      </c>
      <c r="C586" s="65" t="str">
        <f t="shared" ca="1" si="37"/>
        <v>-1900-576</v>
      </c>
      <c r="D586" s="340"/>
      <c r="E586" s="283"/>
      <c r="F586" s="7"/>
      <c r="G586" s="309"/>
      <c r="H586" s="310"/>
      <c r="I586" s="7"/>
      <c r="J586" s="297"/>
      <c r="K586" s="285"/>
      <c r="L586" s="301"/>
      <c r="M586" s="290"/>
      <c r="N586" s="291"/>
      <c r="O586" s="7"/>
      <c r="P586" s="307"/>
      <c r="Q586" s="308" t="str">
        <f ca="1">IF(M$1021=1,"",IF(P586="","",VLOOKUP(P586,Tabelle!$B$5:$F$7,5,FALSE)))</f>
        <v/>
      </c>
      <c r="R586" s="311" t="str">
        <f ca="1">IF(M$1021=1,"",IF(P586="","",VLOOKUP(P586,Tabelle!$B$5:$G$7,6,FALSE)))</f>
        <v/>
      </c>
      <c r="S586" s="7"/>
      <c r="T586" s="312"/>
      <c r="U586" s="7"/>
      <c r="V586" s="313">
        <f ca="1">IF(AND(D586&lt;&gt;"",B586&lt;&gt;B585),(SUMIF(B$9:B$1008,B586,M$9:M$1008)-SUMIF(B$9:B$1008,B586,N$9:N$1008))+(SUMIF('Sezione INPS'!B$9:B$1008,B586,'Sezione INPS'!N$9:N$1008)-SUMIF('Sezione INPS'!B$9:B$1008,B586,'Sezione INPS'!O$9:O$1008))+(SUMIF('Sezione REGIONI'!B$9:B$1008,B586,'Sezione REGIONI'!K$9:K$1008)-SUMIF('Sezione REGIONI'!B$9:B$1008,B586,'Sezione REGIONI'!L$9:L$1008))+(SUMIF('Sezione IMU e trib. locali'!B$9:B$1008,B586,'Sezione IMU e trib. locali'!M$9:M$1008)-SUMIF('Sezione IMU e trib. locali'!B$9:B$1008,B586,'Sezione IMU e trib. locali'!N$9:N$1008))+(SUMIF('Sezione INAIL'!B$9:B$508,B586,'Sezione INAIL'!L$9:L$508)-SUMIF('Sezione INAIL'!B$9:B$508,B586,'Sezione INAIL'!M$9:M$508))+(SUMIF('Sezione Altri Enti Prev.li'!B$9:B$508,B586,'Sezione Altri Enti Prev.li'!P$9:P$508)-SUMIF('Sezione Altri Enti Prev.li'!B$9:B$508,B586,'Sezione Altri Enti Prev.li'!Q$9:Q$508)),0)</f>
        <v>0</v>
      </c>
      <c r="W586" s="81"/>
      <c r="X586" s="292"/>
      <c r="Y586" s="314"/>
      <c r="Z586" s="315"/>
      <c r="AA586" s="316"/>
      <c r="AB586" s="317"/>
      <c r="AC586" s="7"/>
      <c r="AD586" s="348"/>
      <c r="AE586" s="7"/>
      <c r="AF586" s="17">
        <f ca="1">IF(B586="",0,IF(B586=B585,COUNTIF(B$9:B585,B586)+1,1))</f>
        <v>576</v>
      </c>
      <c r="AG586" s="17">
        <f t="shared" ca="1" si="36"/>
        <v>0</v>
      </c>
      <c r="AH586" s="364" t="str">
        <f t="shared" ref="AH586:AH649" si="39">IF(ISBLANK(D586),"",IF(OR(D586&lt;$L$1027,D586&gt;$L$1028),AH$1015,0))</f>
        <v/>
      </c>
    </row>
    <row r="587" spans="1:34" ht="16.5" customHeight="1">
      <c r="A587" s="334" t="s">
        <v>863</v>
      </c>
      <c r="B587" s="65" t="str">
        <f t="shared" ca="1" si="38"/>
        <v>-1900</v>
      </c>
      <c r="C587" s="65" t="str">
        <f t="shared" ca="1" si="37"/>
        <v>-1900-577</v>
      </c>
      <c r="D587" s="340"/>
      <c r="E587" s="283"/>
      <c r="F587" s="7"/>
      <c r="G587" s="309"/>
      <c r="H587" s="310"/>
      <c r="I587" s="7"/>
      <c r="J587" s="297"/>
      <c r="K587" s="285"/>
      <c r="L587" s="301"/>
      <c r="M587" s="290"/>
      <c r="N587" s="291"/>
      <c r="O587" s="7"/>
      <c r="P587" s="307"/>
      <c r="Q587" s="308" t="str">
        <f ca="1">IF(M$1021=1,"",IF(P587="","",VLOOKUP(P587,Tabelle!$B$5:$F$7,5,FALSE)))</f>
        <v/>
      </c>
      <c r="R587" s="311" t="str">
        <f ca="1">IF(M$1021=1,"",IF(P587="","",VLOOKUP(P587,Tabelle!$B$5:$G$7,6,FALSE)))</f>
        <v/>
      </c>
      <c r="S587" s="7"/>
      <c r="T587" s="312"/>
      <c r="U587" s="7"/>
      <c r="V587" s="313">
        <f ca="1">IF(AND(D587&lt;&gt;"",B587&lt;&gt;B586),(SUMIF(B$9:B$1008,B587,M$9:M$1008)-SUMIF(B$9:B$1008,B587,N$9:N$1008))+(SUMIF('Sezione INPS'!B$9:B$1008,B587,'Sezione INPS'!N$9:N$1008)-SUMIF('Sezione INPS'!B$9:B$1008,B587,'Sezione INPS'!O$9:O$1008))+(SUMIF('Sezione REGIONI'!B$9:B$1008,B587,'Sezione REGIONI'!K$9:K$1008)-SUMIF('Sezione REGIONI'!B$9:B$1008,B587,'Sezione REGIONI'!L$9:L$1008))+(SUMIF('Sezione IMU e trib. locali'!B$9:B$1008,B587,'Sezione IMU e trib. locali'!M$9:M$1008)-SUMIF('Sezione IMU e trib. locali'!B$9:B$1008,B587,'Sezione IMU e trib. locali'!N$9:N$1008))+(SUMIF('Sezione INAIL'!B$9:B$508,B587,'Sezione INAIL'!L$9:L$508)-SUMIF('Sezione INAIL'!B$9:B$508,B587,'Sezione INAIL'!M$9:M$508))+(SUMIF('Sezione Altri Enti Prev.li'!B$9:B$508,B587,'Sezione Altri Enti Prev.li'!P$9:P$508)-SUMIF('Sezione Altri Enti Prev.li'!B$9:B$508,B587,'Sezione Altri Enti Prev.li'!Q$9:Q$508)),0)</f>
        <v>0</v>
      </c>
      <c r="W587" s="81"/>
      <c r="X587" s="292"/>
      <c r="Y587" s="314"/>
      <c r="Z587" s="315"/>
      <c r="AA587" s="316"/>
      <c r="AB587" s="317"/>
      <c r="AC587" s="7"/>
      <c r="AD587" s="348"/>
      <c r="AE587" s="7"/>
      <c r="AF587" s="17">
        <f ca="1">IF(B587="",0,IF(B587=B586,COUNTIF(B$9:B586,B587)+1,1))</f>
        <v>577</v>
      </c>
      <c r="AG587" s="17">
        <f t="shared" ca="1" si="36"/>
        <v>0</v>
      </c>
      <c r="AH587" s="364" t="str">
        <f t="shared" si="39"/>
        <v/>
      </c>
    </row>
    <row r="588" spans="1:34" ht="16.5" customHeight="1">
      <c r="A588" s="334" t="s">
        <v>864</v>
      </c>
      <c r="B588" s="65" t="str">
        <f t="shared" ca="1" si="38"/>
        <v>-1900</v>
      </c>
      <c r="C588" s="65" t="str">
        <f t="shared" ca="1" si="37"/>
        <v>-1900-578</v>
      </c>
      <c r="D588" s="340"/>
      <c r="E588" s="283"/>
      <c r="F588" s="7"/>
      <c r="G588" s="309"/>
      <c r="H588" s="310"/>
      <c r="I588" s="7"/>
      <c r="J588" s="297"/>
      <c r="K588" s="285"/>
      <c r="L588" s="301"/>
      <c r="M588" s="290"/>
      <c r="N588" s="291"/>
      <c r="O588" s="7"/>
      <c r="P588" s="307"/>
      <c r="Q588" s="308" t="str">
        <f ca="1">IF(M$1021=1,"",IF(P588="","",VLOOKUP(P588,Tabelle!$B$5:$F$7,5,FALSE)))</f>
        <v/>
      </c>
      <c r="R588" s="311" t="str">
        <f ca="1">IF(M$1021=1,"",IF(P588="","",VLOOKUP(P588,Tabelle!$B$5:$G$7,6,FALSE)))</f>
        <v/>
      </c>
      <c r="S588" s="7"/>
      <c r="T588" s="312"/>
      <c r="U588" s="7"/>
      <c r="V588" s="313">
        <f ca="1">IF(AND(D588&lt;&gt;"",B588&lt;&gt;B587),(SUMIF(B$9:B$1008,B588,M$9:M$1008)-SUMIF(B$9:B$1008,B588,N$9:N$1008))+(SUMIF('Sezione INPS'!B$9:B$1008,B588,'Sezione INPS'!N$9:N$1008)-SUMIF('Sezione INPS'!B$9:B$1008,B588,'Sezione INPS'!O$9:O$1008))+(SUMIF('Sezione REGIONI'!B$9:B$1008,B588,'Sezione REGIONI'!K$9:K$1008)-SUMIF('Sezione REGIONI'!B$9:B$1008,B588,'Sezione REGIONI'!L$9:L$1008))+(SUMIF('Sezione IMU e trib. locali'!B$9:B$1008,B588,'Sezione IMU e trib. locali'!M$9:M$1008)-SUMIF('Sezione IMU e trib. locali'!B$9:B$1008,B588,'Sezione IMU e trib. locali'!N$9:N$1008))+(SUMIF('Sezione INAIL'!B$9:B$508,B588,'Sezione INAIL'!L$9:L$508)-SUMIF('Sezione INAIL'!B$9:B$508,B588,'Sezione INAIL'!M$9:M$508))+(SUMIF('Sezione Altri Enti Prev.li'!B$9:B$508,B588,'Sezione Altri Enti Prev.li'!P$9:P$508)-SUMIF('Sezione Altri Enti Prev.li'!B$9:B$508,B588,'Sezione Altri Enti Prev.li'!Q$9:Q$508)),0)</f>
        <v>0</v>
      </c>
      <c r="W588" s="81"/>
      <c r="X588" s="292"/>
      <c r="Y588" s="314"/>
      <c r="Z588" s="315"/>
      <c r="AA588" s="316"/>
      <c r="AB588" s="317"/>
      <c r="AC588" s="7"/>
      <c r="AD588" s="348"/>
      <c r="AE588" s="7"/>
      <c r="AF588" s="17">
        <f ca="1">IF(B588="",0,IF(B588=B587,COUNTIF(B$9:B587,B588)+1,1))</f>
        <v>578</v>
      </c>
      <c r="AG588" s="17">
        <f t="shared" ca="1" si="36"/>
        <v>0</v>
      </c>
      <c r="AH588" s="364" t="str">
        <f t="shared" si="39"/>
        <v/>
      </c>
    </row>
    <row r="589" spans="1:34" ht="16.5" customHeight="1">
      <c r="A589" s="334" t="s">
        <v>865</v>
      </c>
      <c r="B589" s="65" t="str">
        <f t="shared" ca="1" si="38"/>
        <v>-1900</v>
      </c>
      <c r="C589" s="65" t="str">
        <f t="shared" ca="1" si="37"/>
        <v>-1900-579</v>
      </c>
      <c r="D589" s="340"/>
      <c r="E589" s="283"/>
      <c r="F589" s="7"/>
      <c r="G589" s="309"/>
      <c r="H589" s="310"/>
      <c r="I589" s="7"/>
      <c r="J589" s="297"/>
      <c r="K589" s="285"/>
      <c r="L589" s="301"/>
      <c r="M589" s="290"/>
      <c r="N589" s="291"/>
      <c r="O589" s="7"/>
      <c r="P589" s="307"/>
      <c r="Q589" s="308" t="str">
        <f ca="1">IF(M$1021=1,"",IF(P589="","",VLOOKUP(P589,Tabelle!$B$5:$F$7,5,FALSE)))</f>
        <v/>
      </c>
      <c r="R589" s="311" t="str">
        <f ca="1">IF(M$1021=1,"",IF(P589="","",VLOOKUP(P589,Tabelle!$B$5:$G$7,6,FALSE)))</f>
        <v/>
      </c>
      <c r="S589" s="7"/>
      <c r="T589" s="312"/>
      <c r="U589" s="7"/>
      <c r="V589" s="313">
        <f ca="1">IF(AND(D589&lt;&gt;"",B589&lt;&gt;B588),(SUMIF(B$9:B$1008,B589,M$9:M$1008)-SUMIF(B$9:B$1008,B589,N$9:N$1008))+(SUMIF('Sezione INPS'!B$9:B$1008,B589,'Sezione INPS'!N$9:N$1008)-SUMIF('Sezione INPS'!B$9:B$1008,B589,'Sezione INPS'!O$9:O$1008))+(SUMIF('Sezione REGIONI'!B$9:B$1008,B589,'Sezione REGIONI'!K$9:K$1008)-SUMIF('Sezione REGIONI'!B$9:B$1008,B589,'Sezione REGIONI'!L$9:L$1008))+(SUMIF('Sezione IMU e trib. locali'!B$9:B$1008,B589,'Sezione IMU e trib. locali'!M$9:M$1008)-SUMIF('Sezione IMU e trib. locali'!B$9:B$1008,B589,'Sezione IMU e trib. locali'!N$9:N$1008))+(SUMIF('Sezione INAIL'!B$9:B$508,B589,'Sezione INAIL'!L$9:L$508)-SUMIF('Sezione INAIL'!B$9:B$508,B589,'Sezione INAIL'!M$9:M$508))+(SUMIF('Sezione Altri Enti Prev.li'!B$9:B$508,B589,'Sezione Altri Enti Prev.li'!P$9:P$508)-SUMIF('Sezione Altri Enti Prev.li'!B$9:B$508,B589,'Sezione Altri Enti Prev.li'!Q$9:Q$508)),0)</f>
        <v>0</v>
      </c>
      <c r="W589" s="81"/>
      <c r="X589" s="292"/>
      <c r="Y589" s="314"/>
      <c r="Z589" s="315"/>
      <c r="AA589" s="316"/>
      <c r="AB589" s="317"/>
      <c r="AC589" s="7"/>
      <c r="AD589" s="348"/>
      <c r="AE589" s="7"/>
      <c r="AF589" s="17">
        <f ca="1">IF(B589="",0,IF(B589=B588,COUNTIF(B$9:B588,B589)+1,1))</f>
        <v>579</v>
      </c>
      <c r="AG589" s="17">
        <f t="shared" ca="1" si="36"/>
        <v>0</v>
      </c>
      <c r="AH589" s="364" t="str">
        <f t="shared" si="39"/>
        <v/>
      </c>
    </row>
    <row r="590" spans="1:34" ht="16.5" customHeight="1">
      <c r="A590" s="334" t="s">
        <v>866</v>
      </c>
      <c r="B590" s="65" t="str">
        <f t="shared" ca="1" si="38"/>
        <v>-1900</v>
      </c>
      <c r="C590" s="65" t="str">
        <f t="shared" ca="1" si="37"/>
        <v>-1900-580</v>
      </c>
      <c r="D590" s="340"/>
      <c r="E590" s="283"/>
      <c r="F590" s="7"/>
      <c r="G590" s="309"/>
      <c r="H590" s="310"/>
      <c r="I590" s="7"/>
      <c r="J590" s="297"/>
      <c r="K590" s="285"/>
      <c r="L590" s="301"/>
      <c r="M590" s="290"/>
      <c r="N590" s="291"/>
      <c r="O590" s="7"/>
      <c r="P590" s="307"/>
      <c r="Q590" s="308" t="str">
        <f ca="1">IF(M$1021=1,"",IF(P590="","",VLOOKUP(P590,Tabelle!$B$5:$F$7,5,FALSE)))</f>
        <v/>
      </c>
      <c r="R590" s="311" t="str">
        <f ca="1">IF(M$1021=1,"",IF(P590="","",VLOOKUP(P590,Tabelle!$B$5:$G$7,6,FALSE)))</f>
        <v/>
      </c>
      <c r="S590" s="7"/>
      <c r="T590" s="312"/>
      <c r="U590" s="7"/>
      <c r="V590" s="313">
        <f ca="1">IF(AND(D590&lt;&gt;"",B590&lt;&gt;B589),(SUMIF(B$9:B$1008,B590,M$9:M$1008)-SUMIF(B$9:B$1008,B590,N$9:N$1008))+(SUMIF('Sezione INPS'!B$9:B$1008,B590,'Sezione INPS'!N$9:N$1008)-SUMIF('Sezione INPS'!B$9:B$1008,B590,'Sezione INPS'!O$9:O$1008))+(SUMIF('Sezione REGIONI'!B$9:B$1008,B590,'Sezione REGIONI'!K$9:K$1008)-SUMIF('Sezione REGIONI'!B$9:B$1008,B590,'Sezione REGIONI'!L$9:L$1008))+(SUMIF('Sezione IMU e trib. locali'!B$9:B$1008,B590,'Sezione IMU e trib. locali'!M$9:M$1008)-SUMIF('Sezione IMU e trib. locali'!B$9:B$1008,B590,'Sezione IMU e trib. locali'!N$9:N$1008))+(SUMIF('Sezione INAIL'!B$9:B$508,B590,'Sezione INAIL'!L$9:L$508)-SUMIF('Sezione INAIL'!B$9:B$508,B590,'Sezione INAIL'!M$9:M$508))+(SUMIF('Sezione Altri Enti Prev.li'!B$9:B$508,B590,'Sezione Altri Enti Prev.li'!P$9:P$508)-SUMIF('Sezione Altri Enti Prev.li'!B$9:B$508,B590,'Sezione Altri Enti Prev.li'!Q$9:Q$508)),0)</f>
        <v>0</v>
      </c>
      <c r="W590" s="81"/>
      <c r="X590" s="292"/>
      <c r="Y590" s="314"/>
      <c r="Z590" s="315"/>
      <c r="AA590" s="316"/>
      <c r="AB590" s="317"/>
      <c r="AC590" s="7"/>
      <c r="AD590" s="348"/>
      <c r="AE590" s="7"/>
      <c r="AF590" s="17">
        <f ca="1">IF(B590="",0,IF(B590=B589,COUNTIF(B$9:B589,B590)+1,1))</f>
        <v>580</v>
      </c>
      <c r="AG590" s="17">
        <f t="shared" ca="1" si="36"/>
        <v>0</v>
      </c>
      <c r="AH590" s="364" t="str">
        <f t="shared" si="39"/>
        <v/>
      </c>
    </row>
    <row r="591" spans="1:34" ht="16.5" customHeight="1">
      <c r="A591" s="334" t="s">
        <v>867</v>
      </c>
      <c r="B591" s="65" t="str">
        <f t="shared" ca="1" si="38"/>
        <v>-1900</v>
      </c>
      <c r="C591" s="65" t="str">
        <f t="shared" ca="1" si="37"/>
        <v>-1900-581</v>
      </c>
      <c r="D591" s="340"/>
      <c r="E591" s="283"/>
      <c r="F591" s="7"/>
      <c r="G591" s="309"/>
      <c r="H591" s="310"/>
      <c r="I591" s="7"/>
      <c r="J591" s="297"/>
      <c r="K591" s="285"/>
      <c r="L591" s="301"/>
      <c r="M591" s="290"/>
      <c r="N591" s="291"/>
      <c r="O591" s="7"/>
      <c r="P591" s="307"/>
      <c r="Q591" s="308" t="str">
        <f ca="1">IF(M$1021=1,"",IF(P591="","",VLOOKUP(P591,Tabelle!$B$5:$F$7,5,FALSE)))</f>
        <v/>
      </c>
      <c r="R591" s="311" t="str">
        <f ca="1">IF(M$1021=1,"",IF(P591="","",VLOOKUP(P591,Tabelle!$B$5:$G$7,6,FALSE)))</f>
        <v/>
      </c>
      <c r="S591" s="7"/>
      <c r="T591" s="312"/>
      <c r="U591" s="7"/>
      <c r="V591" s="313">
        <f ca="1">IF(AND(D591&lt;&gt;"",B591&lt;&gt;B590),(SUMIF(B$9:B$1008,B591,M$9:M$1008)-SUMIF(B$9:B$1008,B591,N$9:N$1008))+(SUMIF('Sezione INPS'!B$9:B$1008,B591,'Sezione INPS'!N$9:N$1008)-SUMIF('Sezione INPS'!B$9:B$1008,B591,'Sezione INPS'!O$9:O$1008))+(SUMIF('Sezione REGIONI'!B$9:B$1008,B591,'Sezione REGIONI'!K$9:K$1008)-SUMIF('Sezione REGIONI'!B$9:B$1008,B591,'Sezione REGIONI'!L$9:L$1008))+(SUMIF('Sezione IMU e trib. locali'!B$9:B$1008,B591,'Sezione IMU e trib. locali'!M$9:M$1008)-SUMIF('Sezione IMU e trib. locali'!B$9:B$1008,B591,'Sezione IMU e trib. locali'!N$9:N$1008))+(SUMIF('Sezione INAIL'!B$9:B$508,B591,'Sezione INAIL'!L$9:L$508)-SUMIF('Sezione INAIL'!B$9:B$508,B591,'Sezione INAIL'!M$9:M$508))+(SUMIF('Sezione Altri Enti Prev.li'!B$9:B$508,B591,'Sezione Altri Enti Prev.li'!P$9:P$508)-SUMIF('Sezione Altri Enti Prev.li'!B$9:B$508,B591,'Sezione Altri Enti Prev.li'!Q$9:Q$508)),0)</f>
        <v>0</v>
      </c>
      <c r="W591" s="81"/>
      <c r="X591" s="292"/>
      <c r="Y591" s="314"/>
      <c r="Z591" s="315"/>
      <c r="AA591" s="316"/>
      <c r="AB591" s="317"/>
      <c r="AC591" s="7"/>
      <c r="AD591" s="348"/>
      <c r="AE591" s="7"/>
      <c r="AF591" s="17">
        <f ca="1">IF(B591="",0,IF(B591=B590,COUNTIF(B$9:B590,B591)+1,1))</f>
        <v>581</v>
      </c>
      <c r="AG591" s="17">
        <f t="shared" ca="1" si="36"/>
        <v>0</v>
      </c>
      <c r="AH591" s="364" t="str">
        <f t="shared" si="39"/>
        <v/>
      </c>
    </row>
    <row r="592" spans="1:34" ht="16.5" customHeight="1">
      <c r="A592" s="334" t="s">
        <v>868</v>
      </c>
      <c r="B592" s="65" t="str">
        <f t="shared" ca="1" si="38"/>
        <v>-1900</v>
      </c>
      <c r="C592" s="65" t="str">
        <f t="shared" ca="1" si="37"/>
        <v>-1900-582</v>
      </c>
      <c r="D592" s="340"/>
      <c r="E592" s="283"/>
      <c r="F592" s="7"/>
      <c r="G592" s="309"/>
      <c r="H592" s="310"/>
      <c r="I592" s="7"/>
      <c r="J592" s="297"/>
      <c r="K592" s="285"/>
      <c r="L592" s="301"/>
      <c r="M592" s="290"/>
      <c r="N592" s="291"/>
      <c r="O592" s="7"/>
      <c r="P592" s="307"/>
      <c r="Q592" s="308" t="str">
        <f ca="1">IF(M$1021=1,"",IF(P592="","",VLOOKUP(P592,Tabelle!$B$5:$F$7,5,FALSE)))</f>
        <v/>
      </c>
      <c r="R592" s="311" t="str">
        <f ca="1">IF(M$1021=1,"",IF(P592="","",VLOOKUP(P592,Tabelle!$B$5:$G$7,6,FALSE)))</f>
        <v/>
      </c>
      <c r="S592" s="7"/>
      <c r="T592" s="312"/>
      <c r="U592" s="7"/>
      <c r="V592" s="313">
        <f ca="1">IF(AND(D592&lt;&gt;"",B592&lt;&gt;B591),(SUMIF(B$9:B$1008,B592,M$9:M$1008)-SUMIF(B$9:B$1008,B592,N$9:N$1008))+(SUMIF('Sezione INPS'!B$9:B$1008,B592,'Sezione INPS'!N$9:N$1008)-SUMIF('Sezione INPS'!B$9:B$1008,B592,'Sezione INPS'!O$9:O$1008))+(SUMIF('Sezione REGIONI'!B$9:B$1008,B592,'Sezione REGIONI'!K$9:K$1008)-SUMIF('Sezione REGIONI'!B$9:B$1008,B592,'Sezione REGIONI'!L$9:L$1008))+(SUMIF('Sezione IMU e trib. locali'!B$9:B$1008,B592,'Sezione IMU e trib. locali'!M$9:M$1008)-SUMIF('Sezione IMU e trib. locali'!B$9:B$1008,B592,'Sezione IMU e trib. locali'!N$9:N$1008))+(SUMIF('Sezione INAIL'!B$9:B$508,B592,'Sezione INAIL'!L$9:L$508)-SUMIF('Sezione INAIL'!B$9:B$508,B592,'Sezione INAIL'!M$9:M$508))+(SUMIF('Sezione Altri Enti Prev.li'!B$9:B$508,B592,'Sezione Altri Enti Prev.li'!P$9:P$508)-SUMIF('Sezione Altri Enti Prev.li'!B$9:B$508,B592,'Sezione Altri Enti Prev.li'!Q$9:Q$508)),0)</f>
        <v>0</v>
      </c>
      <c r="W592" s="81"/>
      <c r="X592" s="292"/>
      <c r="Y592" s="314"/>
      <c r="Z592" s="315"/>
      <c r="AA592" s="316"/>
      <c r="AB592" s="317"/>
      <c r="AC592" s="7"/>
      <c r="AD592" s="348"/>
      <c r="AE592" s="7"/>
      <c r="AF592" s="17">
        <f ca="1">IF(B592="",0,IF(B592=B591,COUNTIF(B$9:B591,B592)+1,1))</f>
        <v>582</v>
      </c>
      <c r="AG592" s="17">
        <f t="shared" ca="1" si="36"/>
        <v>0</v>
      </c>
      <c r="AH592" s="364" t="str">
        <f t="shared" si="39"/>
        <v/>
      </c>
    </row>
    <row r="593" spans="1:34" ht="16.5" customHeight="1">
      <c r="A593" s="334" t="s">
        <v>869</v>
      </c>
      <c r="B593" s="65" t="str">
        <f t="shared" ca="1" si="38"/>
        <v>-1900</v>
      </c>
      <c r="C593" s="65" t="str">
        <f t="shared" ca="1" si="37"/>
        <v>-1900-583</v>
      </c>
      <c r="D593" s="340"/>
      <c r="E593" s="283"/>
      <c r="F593" s="7"/>
      <c r="G593" s="309"/>
      <c r="H593" s="310"/>
      <c r="I593" s="7"/>
      <c r="J593" s="297"/>
      <c r="K593" s="285"/>
      <c r="L593" s="301"/>
      <c r="M593" s="290"/>
      <c r="N593" s="291"/>
      <c r="O593" s="7"/>
      <c r="P593" s="307"/>
      <c r="Q593" s="308" t="str">
        <f ca="1">IF(M$1021=1,"",IF(P593="","",VLOOKUP(P593,Tabelle!$B$5:$F$7,5,FALSE)))</f>
        <v/>
      </c>
      <c r="R593" s="311" t="str">
        <f ca="1">IF(M$1021=1,"",IF(P593="","",VLOOKUP(P593,Tabelle!$B$5:$G$7,6,FALSE)))</f>
        <v/>
      </c>
      <c r="S593" s="7"/>
      <c r="T593" s="312"/>
      <c r="U593" s="7"/>
      <c r="V593" s="313">
        <f ca="1">IF(AND(D593&lt;&gt;"",B593&lt;&gt;B592),(SUMIF(B$9:B$1008,B593,M$9:M$1008)-SUMIF(B$9:B$1008,B593,N$9:N$1008))+(SUMIF('Sezione INPS'!B$9:B$1008,B593,'Sezione INPS'!N$9:N$1008)-SUMIF('Sezione INPS'!B$9:B$1008,B593,'Sezione INPS'!O$9:O$1008))+(SUMIF('Sezione REGIONI'!B$9:B$1008,B593,'Sezione REGIONI'!K$9:K$1008)-SUMIF('Sezione REGIONI'!B$9:B$1008,B593,'Sezione REGIONI'!L$9:L$1008))+(SUMIF('Sezione IMU e trib. locali'!B$9:B$1008,B593,'Sezione IMU e trib. locali'!M$9:M$1008)-SUMIF('Sezione IMU e trib. locali'!B$9:B$1008,B593,'Sezione IMU e trib. locali'!N$9:N$1008))+(SUMIF('Sezione INAIL'!B$9:B$508,B593,'Sezione INAIL'!L$9:L$508)-SUMIF('Sezione INAIL'!B$9:B$508,B593,'Sezione INAIL'!M$9:M$508))+(SUMIF('Sezione Altri Enti Prev.li'!B$9:B$508,B593,'Sezione Altri Enti Prev.li'!P$9:P$508)-SUMIF('Sezione Altri Enti Prev.li'!B$9:B$508,B593,'Sezione Altri Enti Prev.li'!Q$9:Q$508)),0)</f>
        <v>0</v>
      </c>
      <c r="W593" s="81"/>
      <c r="X593" s="292"/>
      <c r="Y593" s="314"/>
      <c r="Z593" s="315"/>
      <c r="AA593" s="316"/>
      <c r="AB593" s="317"/>
      <c r="AC593" s="7"/>
      <c r="AD593" s="348"/>
      <c r="AE593" s="7"/>
      <c r="AF593" s="17">
        <f ca="1">IF(B593="",0,IF(B593=B592,COUNTIF(B$9:B592,B593)+1,1))</f>
        <v>583</v>
      </c>
      <c r="AG593" s="17">
        <f t="shared" ca="1" si="36"/>
        <v>0</v>
      </c>
      <c r="AH593" s="364" t="str">
        <f t="shared" si="39"/>
        <v/>
      </c>
    </row>
    <row r="594" spans="1:34" ht="16.5" customHeight="1">
      <c r="A594" s="334" t="s">
        <v>870</v>
      </c>
      <c r="B594" s="65" t="str">
        <f t="shared" ca="1" si="38"/>
        <v>-1900</v>
      </c>
      <c r="C594" s="65" t="str">
        <f t="shared" ca="1" si="37"/>
        <v>-1900-584</v>
      </c>
      <c r="D594" s="340"/>
      <c r="E594" s="283"/>
      <c r="F594" s="7"/>
      <c r="G594" s="309"/>
      <c r="H594" s="310"/>
      <c r="I594" s="7"/>
      <c r="J594" s="297"/>
      <c r="K594" s="285"/>
      <c r="L594" s="301"/>
      <c r="M594" s="290"/>
      <c r="N594" s="291"/>
      <c r="O594" s="7"/>
      <c r="P594" s="307"/>
      <c r="Q594" s="308" t="str">
        <f ca="1">IF(M$1021=1,"",IF(P594="","",VLOOKUP(P594,Tabelle!$B$5:$F$7,5,FALSE)))</f>
        <v/>
      </c>
      <c r="R594" s="311" t="str">
        <f ca="1">IF(M$1021=1,"",IF(P594="","",VLOOKUP(P594,Tabelle!$B$5:$G$7,6,FALSE)))</f>
        <v/>
      </c>
      <c r="S594" s="7"/>
      <c r="T594" s="312"/>
      <c r="U594" s="7"/>
      <c r="V594" s="313">
        <f ca="1">IF(AND(D594&lt;&gt;"",B594&lt;&gt;B593),(SUMIF(B$9:B$1008,B594,M$9:M$1008)-SUMIF(B$9:B$1008,B594,N$9:N$1008))+(SUMIF('Sezione INPS'!B$9:B$1008,B594,'Sezione INPS'!N$9:N$1008)-SUMIF('Sezione INPS'!B$9:B$1008,B594,'Sezione INPS'!O$9:O$1008))+(SUMIF('Sezione REGIONI'!B$9:B$1008,B594,'Sezione REGIONI'!K$9:K$1008)-SUMIF('Sezione REGIONI'!B$9:B$1008,B594,'Sezione REGIONI'!L$9:L$1008))+(SUMIF('Sezione IMU e trib. locali'!B$9:B$1008,B594,'Sezione IMU e trib. locali'!M$9:M$1008)-SUMIF('Sezione IMU e trib. locali'!B$9:B$1008,B594,'Sezione IMU e trib. locali'!N$9:N$1008))+(SUMIF('Sezione INAIL'!B$9:B$508,B594,'Sezione INAIL'!L$9:L$508)-SUMIF('Sezione INAIL'!B$9:B$508,B594,'Sezione INAIL'!M$9:M$508))+(SUMIF('Sezione Altri Enti Prev.li'!B$9:B$508,B594,'Sezione Altri Enti Prev.li'!P$9:P$508)-SUMIF('Sezione Altri Enti Prev.li'!B$9:B$508,B594,'Sezione Altri Enti Prev.li'!Q$9:Q$508)),0)</f>
        <v>0</v>
      </c>
      <c r="W594" s="81"/>
      <c r="X594" s="292"/>
      <c r="Y594" s="314"/>
      <c r="Z594" s="315"/>
      <c r="AA594" s="316"/>
      <c r="AB594" s="317"/>
      <c r="AC594" s="7"/>
      <c r="AD594" s="348"/>
      <c r="AE594" s="7"/>
      <c r="AF594" s="17">
        <f ca="1">IF(B594="",0,IF(B594=B593,COUNTIF(B$9:B593,B594)+1,1))</f>
        <v>584</v>
      </c>
      <c r="AG594" s="17">
        <f t="shared" ca="1" si="36"/>
        <v>0</v>
      </c>
      <c r="AH594" s="364" t="str">
        <f t="shared" si="39"/>
        <v/>
      </c>
    </row>
    <row r="595" spans="1:34" ht="16.5" customHeight="1">
      <c r="A595" s="334" t="s">
        <v>871</v>
      </c>
      <c r="B595" s="65" t="str">
        <f t="shared" ca="1" si="38"/>
        <v>-1900</v>
      </c>
      <c r="C595" s="65" t="str">
        <f t="shared" ca="1" si="37"/>
        <v>-1900-585</v>
      </c>
      <c r="D595" s="340"/>
      <c r="E595" s="283"/>
      <c r="F595" s="7"/>
      <c r="G595" s="309"/>
      <c r="H595" s="310"/>
      <c r="I595" s="7"/>
      <c r="J595" s="297"/>
      <c r="K595" s="285"/>
      <c r="L595" s="301"/>
      <c r="M595" s="290"/>
      <c r="N595" s="291"/>
      <c r="O595" s="7"/>
      <c r="P595" s="307"/>
      <c r="Q595" s="308" t="str">
        <f ca="1">IF(M$1021=1,"",IF(P595="","",VLOOKUP(P595,Tabelle!$B$5:$F$7,5,FALSE)))</f>
        <v/>
      </c>
      <c r="R595" s="311" t="str">
        <f ca="1">IF(M$1021=1,"",IF(P595="","",VLOOKUP(P595,Tabelle!$B$5:$G$7,6,FALSE)))</f>
        <v/>
      </c>
      <c r="S595" s="7"/>
      <c r="T595" s="312"/>
      <c r="U595" s="7"/>
      <c r="V595" s="313">
        <f ca="1">IF(AND(D595&lt;&gt;"",B595&lt;&gt;B594),(SUMIF(B$9:B$1008,B595,M$9:M$1008)-SUMIF(B$9:B$1008,B595,N$9:N$1008))+(SUMIF('Sezione INPS'!B$9:B$1008,B595,'Sezione INPS'!N$9:N$1008)-SUMIF('Sezione INPS'!B$9:B$1008,B595,'Sezione INPS'!O$9:O$1008))+(SUMIF('Sezione REGIONI'!B$9:B$1008,B595,'Sezione REGIONI'!K$9:K$1008)-SUMIF('Sezione REGIONI'!B$9:B$1008,B595,'Sezione REGIONI'!L$9:L$1008))+(SUMIF('Sezione IMU e trib. locali'!B$9:B$1008,B595,'Sezione IMU e trib. locali'!M$9:M$1008)-SUMIF('Sezione IMU e trib. locali'!B$9:B$1008,B595,'Sezione IMU e trib. locali'!N$9:N$1008))+(SUMIF('Sezione INAIL'!B$9:B$508,B595,'Sezione INAIL'!L$9:L$508)-SUMIF('Sezione INAIL'!B$9:B$508,B595,'Sezione INAIL'!M$9:M$508))+(SUMIF('Sezione Altri Enti Prev.li'!B$9:B$508,B595,'Sezione Altri Enti Prev.li'!P$9:P$508)-SUMIF('Sezione Altri Enti Prev.li'!B$9:B$508,B595,'Sezione Altri Enti Prev.li'!Q$9:Q$508)),0)</f>
        <v>0</v>
      </c>
      <c r="W595" s="81"/>
      <c r="X595" s="292"/>
      <c r="Y595" s="314"/>
      <c r="Z595" s="315"/>
      <c r="AA595" s="316"/>
      <c r="AB595" s="317"/>
      <c r="AC595" s="7"/>
      <c r="AD595" s="348"/>
      <c r="AE595" s="7"/>
      <c r="AF595" s="17">
        <f ca="1">IF(B595="",0,IF(B595=B594,COUNTIF(B$9:B594,B595)+1,1))</f>
        <v>585</v>
      </c>
      <c r="AG595" s="17">
        <f t="shared" ca="1" si="36"/>
        <v>0</v>
      </c>
      <c r="AH595" s="364" t="str">
        <f t="shared" si="39"/>
        <v/>
      </c>
    </row>
    <row r="596" spans="1:34" ht="16.5" customHeight="1">
      <c r="A596" s="334" t="s">
        <v>872</v>
      </c>
      <c r="B596" s="65" t="str">
        <f t="shared" ca="1" si="38"/>
        <v>-1900</v>
      </c>
      <c r="C596" s="65" t="str">
        <f t="shared" ca="1" si="37"/>
        <v>-1900-586</v>
      </c>
      <c r="D596" s="340"/>
      <c r="E596" s="283"/>
      <c r="F596" s="7"/>
      <c r="G596" s="309"/>
      <c r="H596" s="310"/>
      <c r="I596" s="7"/>
      <c r="J596" s="297"/>
      <c r="K596" s="285"/>
      <c r="L596" s="301"/>
      <c r="M596" s="290"/>
      <c r="N596" s="291"/>
      <c r="O596" s="7"/>
      <c r="P596" s="307"/>
      <c r="Q596" s="308" t="str">
        <f ca="1">IF(M$1021=1,"",IF(P596="","",VLOOKUP(P596,Tabelle!$B$5:$F$7,5,FALSE)))</f>
        <v/>
      </c>
      <c r="R596" s="311" t="str">
        <f ca="1">IF(M$1021=1,"",IF(P596="","",VLOOKUP(P596,Tabelle!$B$5:$G$7,6,FALSE)))</f>
        <v/>
      </c>
      <c r="S596" s="7"/>
      <c r="T596" s="312"/>
      <c r="U596" s="7"/>
      <c r="V596" s="313">
        <f ca="1">IF(AND(D596&lt;&gt;"",B596&lt;&gt;B595),(SUMIF(B$9:B$1008,B596,M$9:M$1008)-SUMIF(B$9:B$1008,B596,N$9:N$1008))+(SUMIF('Sezione INPS'!B$9:B$1008,B596,'Sezione INPS'!N$9:N$1008)-SUMIF('Sezione INPS'!B$9:B$1008,B596,'Sezione INPS'!O$9:O$1008))+(SUMIF('Sezione REGIONI'!B$9:B$1008,B596,'Sezione REGIONI'!K$9:K$1008)-SUMIF('Sezione REGIONI'!B$9:B$1008,B596,'Sezione REGIONI'!L$9:L$1008))+(SUMIF('Sezione IMU e trib. locali'!B$9:B$1008,B596,'Sezione IMU e trib. locali'!M$9:M$1008)-SUMIF('Sezione IMU e trib. locali'!B$9:B$1008,B596,'Sezione IMU e trib. locali'!N$9:N$1008))+(SUMIF('Sezione INAIL'!B$9:B$508,B596,'Sezione INAIL'!L$9:L$508)-SUMIF('Sezione INAIL'!B$9:B$508,B596,'Sezione INAIL'!M$9:M$508))+(SUMIF('Sezione Altri Enti Prev.li'!B$9:B$508,B596,'Sezione Altri Enti Prev.li'!P$9:P$508)-SUMIF('Sezione Altri Enti Prev.li'!B$9:B$508,B596,'Sezione Altri Enti Prev.li'!Q$9:Q$508)),0)</f>
        <v>0</v>
      </c>
      <c r="W596" s="81"/>
      <c r="X596" s="292"/>
      <c r="Y596" s="314"/>
      <c r="Z596" s="315"/>
      <c r="AA596" s="316"/>
      <c r="AB596" s="317"/>
      <c r="AC596" s="7"/>
      <c r="AD596" s="348"/>
      <c r="AE596" s="7"/>
      <c r="AF596" s="17">
        <f ca="1">IF(B596="",0,IF(B596=B595,COUNTIF(B$9:B595,B596)+1,1))</f>
        <v>586</v>
      </c>
      <c r="AG596" s="17">
        <f t="shared" ca="1" si="36"/>
        <v>0</v>
      </c>
      <c r="AH596" s="364" t="str">
        <f t="shared" si="39"/>
        <v/>
      </c>
    </row>
    <row r="597" spans="1:34" ht="16.5" customHeight="1">
      <c r="A597" s="334" t="s">
        <v>873</v>
      </c>
      <c r="B597" s="65" t="str">
        <f t="shared" ca="1" si="38"/>
        <v>-1900</v>
      </c>
      <c r="C597" s="65" t="str">
        <f t="shared" ca="1" si="37"/>
        <v>-1900-587</v>
      </c>
      <c r="D597" s="340"/>
      <c r="E597" s="283"/>
      <c r="F597" s="7"/>
      <c r="G597" s="309"/>
      <c r="H597" s="310"/>
      <c r="I597" s="7"/>
      <c r="J597" s="297"/>
      <c r="K597" s="285"/>
      <c r="L597" s="301"/>
      <c r="M597" s="290"/>
      <c r="N597" s="291"/>
      <c r="O597" s="7"/>
      <c r="P597" s="307"/>
      <c r="Q597" s="308" t="str">
        <f ca="1">IF(M$1021=1,"",IF(P597="","",VLOOKUP(P597,Tabelle!$B$5:$F$7,5,FALSE)))</f>
        <v/>
      </c>
      <c r="R597" s="311" t="str">
        <f ca="1">IF(M$1021=1,"",IF(P597="","",VLOOKUP(P597,Tabelle!$B$5:$G$7,6,FALSE)))</f>
        <v/>
      </c>
      <c r="S597" s="7"/>
      <c r="T597" s="312"/>
      <c r="U597" s="7"/>
      <c r="V597" s="313">
        <f ca="1">IF(AND(D597&lt;&gt;"",B597&lt;&gt;B596),(SUMIF(B$9:B$1008,B597,M$9:M$1008)-SUMIF(B$9:B$1008,B597,N$9:N$1008))+(SUMIF('Sezione INPS'!B$9:B$1008,B597,'Sezione INPS'!N$9:N$1008)-SUMIF('Sezione INPS'!B$9:B$1008,B597,'Sezione INPS'!O$9:O$1008))+(SUMIF('Sezione REGIONI'!B$9:B$1008,B597,'Sezione REGIONI'!K$9:K$1008)-SUMIF('Sezione REGIONI'!B$9:B$1008,B597,'Sezione REGIONI'!L$9:L$1008))+(SUMIF('Sezione IMU e trib. locali'!B$9:B$1008,B597,'Sezione IMU e trib. locali'!M$9:M$1008)-SUMIF('Sezione IMU e trib. locali'!B$9:B$1008,B597,'Sezione IMU e trib. locali'!N$9:N$1008))+(SUMIF('Sezione INAIL'!B$9:B$508,B597,'Sezione INAIL'!L$9:L$508)-SUMIF('Sezione INAIL'!B$9:B$508,B597,'Sezione INAIL'!M$9:M$508))+(SUMIF('Sezione Altri Enti Prev.li'!B$9:B$508,B597,'Sezione Altri Enti Prev.li'!P$9:P$508)-SUMIF('Sezione Altri Enti Prev.li'!B$9:B$508,B597,'Sezione Altri Enti Prev.li'!Q$9:Q$508)),0)</f>
        <v>0</v>
      </c>
      <c r="W597" s="81"/>
      <c r="X597" s="292"/>
      <c r="Y597" s="314"/>
      <c r="Z597" s="315"/>
      <c r="AA597" s="316"/>
      <c r="AB597" s="317"/>
      <c r="AC597" s="7"/>
      <c r="AD597" s="348"/>
      <c r="AE597" s="7"/>
      <c r="AF597" s="17">
        <f ca="1">IF(B597="",0,IF(B597=B596,COUNTIF(B$9:B596,B597)+1,1))</f>
        <v>587</v>
      </c>
      <c r="AG597" s="17">
        <f t="shared" ca="1" si="36"/>
        <v>0</v>
      </c>
      <c r="AH597" s="364" t="str">
        <f t="shared" si="39"/>
        <v/>
      </c>
    </row>
    <row r="598" spans="1:34" ht="16.5" customHeight="1">
      <c r="A598" s="334" t="s">
        <v>874</v>
      </c>
      <c r="B598" s="65" t="str">
        <f t="shared" ca="1" si="38"/>
        <v>-1900</v>
      </c>
      <c r="C598" s="65" t="str">
        <f t="shared" ca="1" si="37"/>
        <v>-1900-588</v>
      </c>
      <c r="D598" s="340"/>
      <c r="E598" s="283"/>
      <c r="F598" s="7"/>
      <c r="G598" s="309"/>
      <c r="H598" s="310"/>
      <c r="I598" s="7"/>
      <c r="J598" s="297"/>
      <c r="K598" s="285"/>
      <c r="L598" s="301"/>
      <c r="M598" s="290"/>
      <c r="N598" s="291"/>
      <c r="O598" s="7"/>
      <c r="P598" s="307"/>
      <c r="Q598" s="308" t="str">
        <f ca="1">IF(M$1021=1,"",IF(P598="","",VLOOKUP(P598,Tabelle!$B$5:$F$7,5,FALSE)))</f>
        <v/>
      </c>
      <c r="R598" s="311" t="str">
        <f ca="1">IF(M$1021=1,"",IF(P598="","",VLOOKUP(P598,Tabelle!$B$5:$G$7,6,FALSE)))</f>
        <v/>
      </c>
      <c r="S598" s="7"/>
      <c r="T598" s="312"/>
      <c r="U598" s="7"/>
      <c r="V598" s="313">
        <f ca="1">IF(AND(D598&lt;&gt;"",B598&lt;&gt;B597),(SUMIF(B$9:B$1008,B598,M$9:M$1008)-SUMIF(B$9:B$1008,B598,N$9:N$1008))+(SUMIF('Sezione INPS'!B$9:B$1008,B598,'Sezione INPS'!N$9:N$1008)-SUMIF('Sezione INPS'!B$9:B$1008,B598,'Sezione INPS'!O$9:O$1008))+(SUMIF('Sezione REGIONI'!B$9:B$1008,B598,'Sezione REGIONI'!K$9:K$1008)-SUMIF('Sezione REGIONI'!B$9:B$1008,B598,'Sezione REGIONI'!L$9:L$1008))+(SUMIF('Sezione IMU e trib. locali'!B$9:B$1008,B598,'Sezione IMU e trib. locali'!M$9:M$1008)-SUMIF('Sezione IMU e trib. locali'!B$9:B$1008,B598,'Sezione IMU e trib. locali'!N$9:N$1008))+(SUMIF('Sezione INAIL'!B$9:B$508,B598,'Sezione INAIL'!L$9:L$508)-SUMIF('Sezione INAIL'!B$9:B$508,B598,'Sezione INAIL'!M$9:M$508))+(SUMIF('Sezione Altri Enti Prev.li'!B$9:B$508,B598,'Sezione Altri Enti Prev.li'!P$9:P$508)-SUMIF('Sezione Altri Enti Prev.li'!B$9:B$508,B598,'Sezione Altri Enti Prev.li'!Q$9:Q$508)),0)</f>
        <v>0</v>
      </c>
      <c r="W598" s="81"/>
      <c r="X598" s="292"/>
      <c r="Y598" s="314"/>
      <c r="Z598" s="315"/>
      <c r="AA598" s="316"/>
      <c r="AB598" s="317"/>
      <c r="AC598" s="7"/>
      <c r="AD598" s="348"/>
      <c r="AE598" s="7"/>
      <c r="AF598" s="17">
        <f ca="1">IF(B598="",0,IF(B598=B597,COUNTIF(B$9:B597,B598)+1,1))</f>
        <v>588</v>
      </c>
      <c r="AG598" s="17">
        <f t="shared" ca="1" si="36"/>
        <v>0</v>
      </c>
      <c r="AH598" s="364" t="str">
        <f t="shared" si="39"/>
        <v/>
      </c>
    </row>
    <row r="599" spans="1:34" ht="16.5" customHeight="1">
      <c r="A599" s="334" t="s">
        <v>875</v>
      </c>
      <c r="B599" s="65" t="str">
        <f t="shared" ca="1" si="38"/>
        <v>-1900</v>
      </c>
      <c r="C599" s="65" t="str">
        <f t="shared" ca="1" si="37"/>
        <v>-1900-589</v>
      </c>
      <c r="D599" s="340"/>
      <c r="E599" s="283"/>
      <c r="F599" s="7"/>
      <c r="G599" s="309"/>
      <c r="H599" s="310"/>
      <c r="I599" s="7"/>
      <c r="J599" s="297"/>
      <c r="K599" s="285"/>
      <c r="L599" s="301"/>
      <c r="M599" s="290"/>
      <c r="N599" s="291"/>
      <c r="O599" s="7"/>
      <c r="P599" s="307"/>
      <c r="Q599" s="308" t="str">
        <f ca="1">IF(M$1021=1,"",IF(P599="","",VLOOKUP(P599,Tabelle!$B$5:$F$7,5,FALSE)))</f>
        <v/>
      </c>
      <c r="R599" s="311" t="str">
        <f ca="1">IF(M$1021=1,"",IF(P599="","",VLOOKUP(P599,Tabelle!$B$5:$G$7,6,FALSE)))</f>
        <v/>
      </c>
      <c r="S599" s="7"/>
      <c r="T599" s="312"/>
      <c r="U599" s="7"/>
      <c r="V599" s="313">
        <f ca="1">IF(AND(D599&lt;&gt;"",B599&lt;&gt;B598),(SUMIF(B$9:B$1008,B599,M$9:M$1008)-SUMIF(B$9:B$1008,B599,N$9:N$1008))+(SUMIF('Sezione INPS'!B$9:B$1008,B599,'Sezione INPS'!N$9:N$1008)-SUMIF('Sezione INPS'!B$9:B$1008,B599,'Sezione INPS'!O$9:O$1008))+(SUMIF('Sezione REGIONI'!B$9:B$1008,B599,'Sezione REGIONI'!K$9:K$1008)-SUMIF('Sezione REGIONI'!B$9:B$1008,B599,'Sezione REGIONI'!L$9:L$1008))+(SUMIF('Sezione IMU e trib. locali'!B$9:B$1008,B599,'Sezione IMU e trib. locali'!M$9:M$1008)-SUMIF('Sezione IMU e trib. locali'!B$9:B$1008,B599,'Sezione IMU e trib. locali'!N$9:N$1008))+(SUMIF('Sezione INAIL'!B$9:B$508,B599,'Sezione INAIL'!L$9:L$508)-SUMIF('Sezione INAIL'!B$9:B$508,B599,'Sezione INAIL'!M$9:M$508))+(SUMIF('Sezione Altri Enti Prev.li'!B$9:B$508,B599,'Sezione Altri Enti Prev.li'!P$9:P$508)-SUMIF('Sezione Altri Enti Prev.li'!B$9:B$508,B599,'Sezione Altri Enti Prev.li'!Q$9:Q$508)),0)</f>
        <v>0</v>
      </c>
      <c r="W599" s="81"/>
      <c r="X599" s="292"/>
      <c r="Y599" s="314"/>
      <c r="Z599" s="315"/>
      <c r="AA599" s="316"/>
      <c r="AB599" s="317"/>
      <c r="AC599" s="7"/>
      <c r="AD599" s="348"/>
      <c r="AE599" s="7"/>
      <c r="AF599" s="17">
        <f ca="1">IF(B599="",0,IF(B599=B598,COUNTIF(B$9:B598,B599)+1,1))</f>
        <v>589</v>
      </c>
      <c r="AG599" s="17">
        <f t="shared" ca="1" si="36"/>
        <v>0</v>
      </c>
      <c r="AH599" s="364" t="str">
        <f t="shared" si="39"/>
        <v/>
      </c>
    </row>
    <row r="600" spans="1:34" ht="16.5" customHeight="1">
      <c r="A600" s="334" t="s">
        <v>876</v>
      </c>
      <c r="B600" s="65" t="str">
        <f t="shared" ca="1" si="38"/>
        <v>-1900</v>
      </c>
      <c r="C600" s="65" t="str">
        <f t="shared" ca="1" si="37"/>
        <v>-1900-590</v>
      </c>
      <c r="D600" s="340"/>
      <c r="E600" s="283"/>
      <c r="F600" s="7"/>
      <c r="G600" s="309"/>
      <c r="H600" s="310"/>
      <c r="I600" s="7"/>
      <c r="J600" s="297"/>
      <c r="K600" s="285"/>
      <c r="L600" s="301"/>
      <c r="M600" s="290"/>
      <c r="N600" s="291"/>
      <c r="O600" s="7"/>
      <c r="P600" s="307"/>
      <c r="Q600" s="308" t="str">
        <f ca="1">IF(M$1021=1,"",IF(P600="","",VLOOKUP(P600,Tabelle!$B$5:$F$7,5,FALSE)))</f>
        <v/>
      </c>
      <c r="R600" s="311" t="str">
        <f ca="1">IF(M$1021=1,"",IF(P600="","",VLOOKUP(P600,Tabelle!$B$5:$G$7,6,FALSE)))</f>
        <v/>
      </c>
      <c r="S600" s="7"/>
      <c r="T600" s="312"/>
      <c r="U600" s="7"/>
      <c r="V600" s="313">
        <f ca="1">IF(AND(D600&lt;&gt;"",B600&lt;&gt;B599),(SUMIF(B$9:B$1008,B600,M$9:M$1008)-SUMIF(B$9:B$1008,B600,N$9:N$1008))+(SUMIF('Sezione INPS'!B$9:B$1008,B600,'Sezione INPS'!N$9:N$1008)-SUMIF('Sezione INPS'!B$9:B$1008,B600,'Sezione INPS'!O$9:O$1008))+(SUMIF('Sezione REGIONI'!B$9:B$1008,B600,'Sezione REGIONI'!K$9:K$1008)-SUMIF('Sezione REGIONI'!B$9:B$1008,B600,'Sezione REGIONI'!L$9:L$1008))+(SUMIF('Sezione IMU e trib. locali'!B$9:B$1008,B600,'Sezione IMU e trib. locali'!M$9:M$1008)-SUMIF('Sezione IMU e trib. locali'!B$9:B$1008,B600,'Sezione IMU e trib. locali'!N$9:N$1008))+(SUMIF('Sezione INAIL'!B$9:B$508,B600,'Sezione INAIL'!L$9:L$508)-SUMIF('Sezione INAIL'!B$9:B$508,B600,'Sezione INAIL'!M$9:M$508))+(SUMIF('Sezione Altri Enti Prev.li'!B$9:B$508,B600,'Sezione Altri Enti Prev.li'!P$9:P$508)-SUMIF('Sezione Altri Enti Prev.li'!B$9:B$508,B600,'Sezione Altri Enti Prev.li'!Q$9:Q$508)),0)</f>
        <v>0</v>
      </c>
      <c r="W600" s="81"/>
      <c r="X600" s="292"/>
      <c r="Y600" s="314"/>
      <c r="Z600" s="315"/>
      <c r="AA600" s="316"/>
      <c r="AB600" s="317"/>
      <c r="AC600" s="7"/>
      <c r="AD600" s="348"/>
      <c r="AE600" s="7"/>
      <c r="AF600" s="17">
        <f ca="1">IF(B600="",0,IF(B600=B599,COUNTIF(B$9:B599,B600)+1,1))</f>
        <v>590</v>
      </c>
      <c r="AG600" s="17">
        <f t="shared" ca="1" si="36"/>
        <v>0</v>
      </c>
      <c r="AH600" s="364" t="str">
        <f t="shared" si="39"/>
        <v/>
      </c>
    </row>
    <row r="601" spans="1:34" ht="16.5" customHeight="1">
      <c r="A601" s="334" t="s">
        <v>877</v>
      </c>
      <c r="B601" s="65" t="str">
        <f t="shared" ca="1" si="38"/>
        <v>-1900</v>
      </c>
      <c r="C601" s="65" t="str">
        <f t="shared" ca="1" si="37"/>
        <v>-1900-591</v>
      </c>
      <c r="D601" s="340"/>
      <c r="E601" s="283"/>
      <c r="F601" s="7"/>
      <c r="G601" s="309"/>
      <c r="H601" s="310"/>
      <c r="I601" s="7"/>
      <c r="J601" s="297"/>
      <c r="K601" s="285"/>
      <c r="L601" s="301"/>
      <c r="M601" s="290"/>
      <c r="N601" s="291"/>
      <c r="O601" s="7"/>
      <c r="P601" s="307"/>
      <c r="Q601" s="308" t="str">
        <f ca="1">IF(M$1021=1,"",IF(P601="","",VLOOKUP(P601,Tabelle!$B$5:$F$7,5,FALSE)))</f>
        <v/>
      </c>
      <c r="R601" s="311" t="str">
        <f ca="1">IF(M$1021=1,"",IF(P601="","",VLOOKUP(P601,Tabelle!$B$5:$G$7,6,FALSE)))</f>
        <v/>
      </c>
      <c r="S601" s="7"/>
      <c r="T601" s="312"/>
      <c r="U601" s="7"/>
      <c r="V601" s="313">
        <f ca="1">IF(AND(D601&lt;&gt;"",B601&lt;&gt;B600),(SUMIF(B$9:B$1008,B601,M$9:M$1008)-SUMIF(B$9:B$1008,B601,N$9:N$1008))+(SUMIF('Sezione INPS'!B$9:B$1008,B601,'Sezione INPS'!N$9:N$1008)-SUMIF('Sezione INPS'!B$9:B$1008,B601,'Sezione INPS'!O$9:O$1008))+(SUMIF('Sezione REGIONI'!B$9:B$1008,B601,'Sezione REGIONI'!K$9:K$1008)-SUMIF('Sezione REGIONI'!B$9:B$1008,B601,'Sezione REGIONI'!L$9:L$1008))+(SUMIF('Sezione IMU e trib. locali'!B$9:B$1008,B601,'Sezione IMU e trib. locali'!M$9:M$1008)-SUMIF('Sezione IMU e trib. locali'!B$9:B$1008,B601,'Sezione IMU e trib. locali'!N$9:N$1008))+(SUMIF('Sezione INAIL'!B$9:B$508,B601,'Sezione INAIL'!L$9:L$508)-SUMIF('Sezione INAIL'!B$9:B$508,B601,'Sezione INAIL'!M$9:M$508))+(SUMIF('Sezione Altri Enti Prev.li'!B$9:B$508,B601,'Sezione Altri Enti Prev.li'!P$9:P$508)-SUMIF('Sezione Altri Enti Prev.li'!B$9:B$508,B601,'Sezione Altri Enti Prev.li'!Q$9:Q$508)),0)</f>
        <v>0</v>
      </c>
      <c r="W601" s="81"/>
      <c r="X601" s="292"/>
      <c r="Y601" s="314"/>
      <c r="Z601" s="315"/>
      <c r="AA601" s="316"/>
      <c r="AB601" s="317"/>
      <c r="AC601" s="7"/>
      <c r="AD601" s="348"/>
      <c r="AE601" s="7"/>
      <c r="AF601" s="17">
        <f ca="1">IF(B601="",0,IF(B601=B600,COUNTIF(B$9:B600,B601)+1,1))</f>
        <v>591</v>
      </c>
      <c r="AG601" s="17">
        <f t="shared" ca="1" si="36"/>
        <v>0</v>
      </c>
      <c r="AH601" s="364" t="str">
        <f t="shared" si="39"/>
        <v/>
      </c>
    </row>
    <row r="602" spans="1:34" ht="16.5" customHeight="1">
      <c r="A602" s="334" t="s">
        <v>878</v>
      </c>
      <c r="B602" s="65" t="str">
        <f t="shared" ca="1" si="38"/>
        <v>-1900</v>
      </c>
      <c r="C602" s="65" t="str">
        <f t="shared" ca="1" si="37"/>
        <v>-1900-592</v>
      </c>
      <c r="D602" s="340"/>
      <c r="E602" s="283"/>
      <c r="F602" s="7"/>
      <c r="G602" s="309"/>
      <c r="H602" s="310"/>
      <c r="I602" s="7"/>
      <c r="J602" s="297"/>
      <c r="K602" s="285"/>
      <c r="L602" s="301"/>
      <c r="M602" s="290"/>
      <c r="N602" s="291"/>
      <c r="O602" s="7"/>
      <c r="P602" s="307"/>
      <c r="Q602" s="308" t="str">
        <f ca="1">IF(M$1021=1,"",IF(P602="","",VLOOKUP(P602,Tabelle!$B$5:$F$7,5,FALSE)))</f>
        <v/>
      </c>
      <c r="R602" s="311" t="str">
        <f ca="1">IF(M$1021=1,"",IF(P602="","",VLOOKUP(P602,Tabelle!$B$5:$G$7,6,FALSE)))</f>
        <v/>
      </c>
      <c r="S602" s="7"/>
      <c r="T602" s="312"/>
      <c r="U602" s="7"/>
      <c r="V602" s="313">
        <f ca="1">IF(AND(D602&lt;&gt;"",B602&lt;&gt;B601),(SUMIF(B$9:B$1008,B602,M$9:M$1008)-SUMIF(B$9:B$1008,B602,N$9:N$1008))+(SUMIF('Sezione INPS'!B$9:B$1008,B602,'Sezione INPS'!N$9:N$1008)-SUMIF('Sezione INPS'!B$9:B$1008,B602,'Sezione INPS'!O$9:O$1008))+(SUMIF('Sezione REGIONI'!B$9:B$1008,B602,'Sezione REGIONI'!K$9:K$1008)-SUMIF('Sezione REGIONI'!B$9:B$1008,B602,'Sezione REGIONI'!L$9:L$1008))+(SUMIF('Sezione IMU e trib. locali'!B$9:B$1008,B602,'Sezione IMU e trib. locali'!M$9:M$1008)-SUMIF('Sezione IMU e trib. locali'!B$9:B$1008,B602,'Sezione IMU e trib. locali'!N$9:N$1008))+(SUMIF('Sezione INAIL'!B$9:B$508,B602,'Sezione INAIL'!L$9:L$508)-SUMIF('Sezione INAIL'!B$9:B$508,B602,'Sezione INAIL'!M$9:M$508))+(SUMIF('Sezione Altri Enti Prev.li'!B$9:B$508,B602,'Sezione Altri Enti Prev.li'!P$9:P$508)-SUMIF('Sezione Altri Enti Prev.li'!B$9:B$508,B602,'Sezione Altri Enti Prev.li'!Q$9:Q$508)),0)</f>
        <v>0</v>
      </c>
      <c r="W602" s="81"/>
      <c r="X602" s="292"/>
      <c r="Y602" s="314"/>
      <c r="Z602" s="315"/>
      <c r="AA602" s="316"/>
      <c r="AB602" s="317"/>
      <c r="AC602" s="7"/>
      <c r="AD602" s="348"/>
      <c r="AE602" s="7"/>
      <c r="AF602" s="17">
        <f ca="1">IF(B602="",0,IF(B602=B601,COUNTIF(B$9:B601,B602)+1,1))</f>
        <v>592</v>
      </c>
      <c r="AG602" s="17">
        <f t="shared" ca="1" si="36"/>
        <v>0</v>
      </c>
      <c r="AH602" s="364" t="str">
        <f t="shared" si="39"/>
        <v/>
      </c>
    </row>
    <row r="603" spans="1:34" ht="16.5" customHeight="1">
      <c r="A603" s="334" t="s">
        <v>879</v>
      </c>
      <c r="B603" s="65" t="str">
        <f t="shared" ca="1" si="38"/>
        <v>-1900</v>
      </c>
      <c r="C603" s="65" t="str">
        <f t="shared" ca="1" si="37"/>
        <v>-1900-593</v>
      </c>
      <c r="D603" s="340"/>
      <c r="E603" s="283"/>
      <c r="F603" s="7"/>
      <c r="G603" s="309"/>
      <c r="H603" s="310"/>
      <c r="I603" s="7"/>
      <c r="J603" s="297"/>
      <c r="K603" s="285"/>
      <c r="L603" s="301"/>
      <c r="M603" s="290"/>
      <c r="N603" s="291"/>
      <c r="O603" s="7"/>
      <c r="P603" s="307"/>
      <c r="Q603" s="308" t="str">
        <f ca="1">IF(M$1021=1,"",IF(P603="","",VLOOKUP(P603,Tabelle!$B$5:$F$7,5,FALSE)))</f>
        <v/>
      </c>
      <c r="R603" s="311" t="str">
        <f ca="1">IF(M$1021=1,"",IF(P603="","",VLOOKUP(P603,Tabelle!$B$5:$G$7,6,FALSE)))</f>
        <v/>
      </c>
      <c r="S603" s="7"/>
      <c r="T603" s="312"/>
      <c r="U603" s="7"/>
      <c r="V603" s="313">
        <f ca="1">IF(AND(D603&lt;&gt;"",B603&lt;&gt;B602),(SUMIF(B$9:B$1008,B603,M$9:M$1008)-SUMIF(B$9:B$1008,B603,N$9:N$1008))+(SUMIF('Sezione INPS'!B$9:B$1008,B603,'Sezione INPS'!N$9:N$1008)-SUMIF('Sezione INPS'!B$9:B$1008,B603,'Sezione INPS'!O$9:O$1008))+(SUMIF('Sezione REGIONI'!B$9:B$1008,B603,'Sezione REGIONI'!K$9:K$1008)-SUMIF('Sezione REGIONI'!B$9:B$1008,B603,'Sezione REGIONI'!L$9:L$1008))+(SUMIF('Sezione IMU e trib. locali'!B$9:B$1008,B603,'Sezione IMU e trib. locali'!M$9:M$1008)-SUMIF('Sezione IMU e trib. locali'!B$9:B$1008,B603,'Sezione IMU e trib. locali'!N$9:N$1008))+(SUMIF('Sezione INAIL'!B$9:B$508,B603,'Sezione INAIL'!L$9:L$508)-SUMIF('Sezione INAIL'!B$9:B$508,B603,'Sezione INAIL'!M$9:M$508))+(SUMIF('Sezione Altri Enti Prev.li'!B$9:B$508,B603,'Sezione Altri Enti Prev.li'!P$9:P$508)-SUMIF('Sezione Altri Enti Prev.li'!B$9:B$508,B603,'Sezione Altri Enti Prev.li'!Q$9:Q$508)),0)</f>
        <v>0</v>
      </c>
      <c r="W603" s="81"/>
      <c r="X603" s="292"/>
      <c r="Y603" s="314"/>
      <c r="Z603" s="315"/>
      <c r="AA603" s="316"/>
      <c r="AB603" s="317"/>
      <c r="AC603" s="7"/>
      <c r="AD603" s="348"/>
      <c r="AE603" s="7"/>
      <c r="AF603" s="17">
        <f ca="1">IF(B603="",0,IF(B603=B602,COUNTIF(B$9:B602,B603)+1,1))</f>
        <v>593</v>
      </c>
      <c r="AG603" s="17">
        <f t="shared" ca="1" si="36"/>
        <v>0</v>
      </c>
      <c r="AH603" s="364" t="str">
        <f t="shared" si="39"/>
        <v/>
      </c>
    </row>
    <row r="604" spans="1:34" ht="16.5" customHeight="1">
      <c r="A604" s="334" t="s">
        <v>880</v>
      </c>
      <c r="B604" s="65" t="str">
        <f t="shared" ca="1" si="38"/>
        <v>-1900</v>
      </c>
      <c r="C604" s="65" t="str">
        <f t="shared" ca="1" si="37"/>
        <v>-1900-594</v>
      </c>
      <c r="D604" s="340"/>
      <c r="E604" s="283"/>
      <c r="F604" s="7"/>
      <c r="G604" s="309"/>
      <c r="H604" s="310"/>
      <c r="I604" s="7"/>
      <c r="J604" s="297"/>
      <c r="K604" s="285"/>
      <c r="L604" s="301"/>
      <c r="M604" s="290"/>
      <c r="N604" s="291"/>
      <c r="O604" s="7"/>
      <c r="P604" s="307"/>
      <c r="Q604" s="308" t="str">
        <f ca="1">IF(M$1021=1,"",IF(P604="","",VLOOKUP(P604,Tabelle!$B$5:$F$7,5,FALSE)))</f>
        <v/>
      </c>
      <c r="R604" s="311" t="str">
        <f ca="1">IF(M$1021=1,"",IF(P604="","",VLOOKUP(P604,Tabelle!$B$5:$G$7,6,FALSE)))</f>
        <v/>
      </c>
      <c r="S604" s="7"/>
      <c r="T604" s="312"/>
      <c r="U604" s="7"/>
      <c r="V604" s="313">
        <f ca="1">IF(AND(D604&lt;&gt;"",B604&lt;&gt;B603),(SUMIF(B$9:B$1008,B604,M$9:M$1008)-SUMIF(B$9:B$1008,B604,N$9:N$1008))+(SUMIF('Sezione INPS'!B$9:B$1008,B604,'Sezione INPS'!N$9:N$1008)-SUMIF('Sezione INPS'!B$9:B$1008,B604,'Sezione INPS'!O$9:O$1008))+(SUMIF('Sezione REGIONI'!B$9:B$1008,B604,'Sezione REGIONI'!K$9:K$1008)-SUMIF('Sezione REGIONI'!B$9:B$1008,B604,'Sezione REGIONI'!L$9:L$1008))+(SUMIF('Sezione IMU e trib. locali'!B$9:B$1008,B604,'Sezione IMU e trib. locali'!M$9:M$1008)-SUMIF('Sezione IMU e trib. locali'!B$9:B$1008,B604,'Sezione IMU e trib. locali'!N$9:N$1008))+(SUMIF('Sezione INAIL'!B$9:B$508,B604,'Sezione INAIL'!L$9:L$508)-SUMIF('Sezione INAIL'!B$9:B$508,B604,'Sezione INAIL'!M$9:M$508))+(SUMIF('Sezione Altri Enti Prev.li'!B$9:B$508,B604,'Sezione Altri Enti Prev.li'!P$9:P$508)-SUMIF('Sezione Altri Enti Prev.li'!B$9:B$508,B604,'Sezione Altri Enti Prev.li'!Q$9:Q$508)),0)</f>
        <v>0</v>
      </c>
      <c r="W604" s="81"/>
      <c r="X604" s="292"/>
      <c r="Y604" s="314"/>
      <c r="Z604" s="315"/>
      <c r="AA604" s="316"/>
      <c r="AB604" s="317"/>
      <c r="AC604" s="7"/>
      <c r="AD604" s="348"/>
      <c r="AE604" s="7"/>
      <c r="AF604" s="17">
        <f ca="1">IF(B604="",0,IF(B604=B603,COUNTIF(B$9:B603,B604)+1,1))</f>
        <v>594</v>
      </c>
      <c r="AG604" s="17">
        <f t="shared" ca="1" si="36"/>
        <v>0</v>
      </c>
      <c r="AH604" s="364" t="str">
        <f t="shared" si="39"/>
        <v/>
      </c>
    </row>
    <row r="605" spans="1:34" ht="16.5" customHeight="1">
      <c r="A605" s="334" t="s">
        <v>881</v>
      </c>
      <c r="B605" s="65" t="str">
        <f t="shared" ca="1" si="38"/>
        <v>-1900</v>
      </c>
      <c r="C605" s="65" t="str">
        <f t="shared" ca="1" si="37"/>
        <v>-1900-595</v>
      </c>
      <c r="D605" s="340"/>
      <c r="E605" s="283"/>
      <c r="F605" s="7"/>
      <c r="G605" s="309"/>
      <c r="H605" s="310"/>
      <c r="I605" s="7"/>
      <c r="J605" s="297"/>
      <c r="K605" s="285"/>
      <c r="L605" s="301"/>
      <c r="M605" s="290"/>
      <c r="N605" s="291"/>
      <c r="O605" s="7"/>
      <c r="P605" s="307"/>
      <c r="Q605" s="308" t="str">
        <f ca="1">IF(M$1021=1,"",IF(P605="","",VLOOKUP(P605,Tabelle!$B$5:$F$7,5,FALSE)))</f>
        <v/>
      </c>
      <c r="R605" s="311" t="str">
        <f ca="1">IF(M$1021=1,"",IF(P605="","",VLOOKUP(P605,Tabelle!$B$5:$G$7,6,FALSE)))</f>
        <v/>
      </c>
      <c r="S605" s="7"/>
      <c r="T605" s="312"/>
      <c r="U605" s="7"/>
      <c r="V605" s="313">
        <f ca="1">IF(AND(D605&lt;&gt;"",B605&lt;&gt;B604),(SUMIF(B$9:B$1008,B605,M$9:M$1008)-SUMIF(B$9:B$1008,B605,N$9:N$1008))+(SUMIF('Sezione INPS'!B$9:B$1008,B605,'Sezione INPS'!N$9:N$1008)-SUMIF('Sezione INPS'!B$9:B$1008,B605,'Sezione INPS'!O$9:O$1008))+(SUMIF('Sezione REGIONI'!B$9:B$1008,B605,'Sezione REGIONI'!K$9:K$1008)-SUMIF('Sezione REGIONI'!B$9:B$1008,B605,'Sezione REGIONI'!L$9:L$1008))+(SUMIF('Sezione IMU e trib. locali'!B$9:B$1008,B605,'Sezione IMU e trib. locali'!M$9:M$1008)-SUMIF('Sezione IMU e trib. locali'!B$9:B$1008,B605,'Sezione IMU e trib. locali'!N$9:N$1008))+(SUMIF('Sezione INAIL'!B$9:B$508,B605,'Sezione INAIL'!L$9:L$508)-SUMIF('Sezione INAIL'!B$9:B$508,B605,'Sezione INAIL'!M$9:M$508))+(SUMIF('Sezione Altri Enti Prev.li'!B$9:B$508,B605,'Sezione Altri Enti Prev.li'!P$9:P$508)-SUMIF('Sezione Altri Enti Prev.li'!B$9:B$508,B605,'Sezione Altri Enti Prev.li'!Q$9:Q$508)),0)</f>
        <v>0</v>
      </c>
      <c r="W605" s="81"/>
      <c r="X605" s="292"/>
      <c r="Y605" s="314"/>
      <c r="Z605" s="315"/>
      <c r="AA605" s="316"/>
      <c r="AB605" s="317"/>
      <c r="AC605" s="7"/>
      <c r="AD605" s="348"/>
      <c r="AE605" s="7"/>
      <c r="AF605" s="17">
        <f ca="1">IF(B605="",0,IF(B605=B604,COUNTIF(B$9:B604,B605)+1,1))</f>
        <v>595</v>
      </c>
      <c r="AG605" s="17">
        <f t="shared" ca="1" si="36"/>
        <v>0</v>
      </c>
      <c r="AH605" s="364" t="str">
        <f t="shared" si="39"/>
        <v/>
      </c>
    </row>
    <row r="606" spans="1:34" ht="16.5" customHeight="1">
      <c r="A606" s="334" t="s">
        <v>882</v>
      </c>
      <c r="B606" s="65" t="str">
        <f t="shared" ca="1" si="38"/>
        <v>-1900</v>
      </c>
      <c r="C606" s="65" t="str">
        <f t="shared" ca="1" si="37"/>
        <v>-1900-596</v>
      </c>
      <c r="D606" s="340"/>
      <c r="E606" s="283"/>
      <c r="F606" s="7"/>
      <c r="G606" s="309"/>
      <c r="H606" s="310"/>
      <c r="I606" s="7"/>
      <c r="J606" s="297"/>
      <c r="K606" s="285"/>
      <c r="L606" s="301"/>
      <c r="M606" s="290"/>
      <c r="N606" s="291"/>
      <c r="O606" s="7"/>
      <c r="P606" s="307"/>
      <c r="Q606" s="308" t="str">
        <f ca="1">IF(M$1021=1,"",IF(P606="","",VLOOKUP(P606,Tabelle!$B$5:$F$7,5,FALSE)))</f>
        <v/>
      </c>
      <c r="R606" s="311" t="str">
        <f ca="1">IF(M$1021=1,"",IF(P606="","",VLOOKUP(P606,Tabelle!$B$5:$G$7,6,FALSE)))</f>
        <v/>
      </c>
      <c r="S606" s="7"/>
      <c r="T606" s="312"/>
      <c r="U606" s="7"/>
      <c r="V606" s="313">
        <f ca="1">IF(AND(D606&lt;&gt;"",B606&lt;&gt;B605),(SUMIF(B$9:B$1008,B606,M$9:M$1008)-SUMIF(B$9:B$1008,B606,N$9:N$1008))+(SUMIF('Sezione INPS'!B$9:B$1008,B606,'Sezione INPS'!N$9:N$1008)-SUMIF('Sezione INPS'!B$9:B$1008,B606,'Sezione INPS'!O$9:O$1008))+(SUMIF('Sezione REGIONI'!B$9:B$1008,B606,'Sezione REGIONI'!K$9:K$1008)-SUMIF('Sezione REGIONI'!B$9:B$1008,B606,'Sezione REGIONI'!L$9:L$1008))+(SUMIF('Sezione IMU e trib. locali'!B$9:B$1008,B606,'Sezione IMU e trib. locali'!M$9:M$1008)-SUMIF('Sezione IMU e trib. locali'!B$9:B$1008,B606,'Sezione IMU e trib. locali'!N$9:N$1008))+(SUMIF('Sezione INAIL'!B$9:B$508,B606,'Sezione INAIL'!L$9:L$508)-SUMIF('Sezione INAIL'!B$9:B$508,B606,'Sezione INAIL'!M$9:M$508))+(SUMIF('Sezione Altri Enti Prev.li'!B$9:B$508,B606,'Sezione Altri Enti Prev.li'!P$9:P$508)-SUMIF('Sezione Altri Enti Prev.li'!B$9:B$508,B606,'Sezione Altri Enti Prev.li'!Q$9:Q$508)),0)</f>
        <v>0</v>
      </c>
      <c r="W606" s="81"/>
      <c r="X606" s="292"/>
      <c r="Y606" s="314"/>
      <c r="Z606" s="315"/>
      <c r="AA606" s="316"/>
      <c r="AB606" s="317"/>
      <c r="AC606" s="7"/>
      <c r="AD606" s="348"/>
      <c r="AE606" s="7"/>
      <c r="AF606" s="17">
        <f ca="1">IF(B606="",0,IF(B606=B605,COUNTIF(B$9:B605,B606)+1,1))</f>
        <v>596</v>
      </c>
      <c r="AG606" s="17">
        <f t="shared" ca="1" si="36"/>
        <v>0</v>
      </c>
      <c r="AH606" s="364" t="str">
        <f t="shared" si="39"/>
        <v/>
      </c>
    </row>
    <row r="607" spans="1:34" ht="16.5" customHeight="1">
      <c r="A607" s="334" t="s">
        <v>883</v>
      </c>
      <c r="B607" s="65" t="str">
        <f t="shared" ca="1" si="38"/>
        <v>-1900</v>
      </c>
      <c r="C607" s="65" t="str">
        <f t="shared" ca="1" si="37"/>
        <v>-1900-597</v>
      </c>
      <c r="D607" s="340"/>
      <c r="E607" s="283"/>
      <c r="F607" s="7"/>
      <c r="G607" s="309"/>
      <c r="H607" s="310"/>
      <c r="I607" s="7"/>
      <c r="J607" s="297"/>
      <c r="K607" s="285"/>
      <c r="L607" s="301"/>
      <c r="M607" s="290"/>
      <c r="N607" s="291"/>
      <c r="O607" s="7"/>
      <c r="P607" s="307"/>
      <c r="Q607" s="308" t="str">
        <f ca="1">IF(M$1021=1,"",IF(P607="","",VLOOKUP(P607,Tabelle!$B$5:$F$7,5,FALSE)))</f>
        <v/>
      </c>
      <c r="R607" s="311" t="str">
        <f ca="1">IF(M$1021=1,"",IF(P607="","",VLOOKUP(P607,Tabelle!$B$5:$G$7,6,FALSE)))</f>
        <v/>
      </c>
      <c r="S607" s="7"/>
      <c r="T607" s="312"/>
      <c r="U607" s="7"/>
      <c r="V607" s="313">
        <f ca="1">IF(AND(D607&lt;&gt;"",B607&lt;&gt;B606),(SUMIF(B$9:B$1008,B607,M$9:M$1008)-SUMIF(B$9:B$1008,B607,N$9:N$1008))+(SUMIF('Sezione INPS'!B$9:B$1008,B607,'Sezione INPS'!N$9:N$1008)-SUMIF('Sezione INPS'!B$9:B$1008,B607,'Sezione INPS'!O$9:O$1008))+(SUMIF('Sezione REGIONI'!B$9:B$1008,B607,'Sezione REGIONI'!K$9:K$1008)-SUMIF('Sezione REGIONI'!B$9:B$1008,B607,'Sezione REGIONI'!L$9:L$1008))+(SUMIF('Sezione IMU e trib. locali'!B$9:B$1008,B607,'Sezione IMU e trib. locali'!M$9:M$1008)-SUMIF('Sezione IMU e trib. locali'!B$9:B$1008,B607,'Sezione IMU e trib. locali'!N$9:N$1008))+(SUMIF('Sezione INAIL'!B$9:B$508,B607,'Sezione INAIL'!L$9:L$508)-SUMIF('Sezione INAIL'!B$9:B$508,B607,'Sezione INAIL'!M$9:M$508))+(SUMIF('Sezione Altri Enti Prev.li'!B$9:B$508,B607,'Sezione Altri Enti Prev.li'!P$9:P$508)-SUMIF('Sezione Altri Enti Prev.li'!B$9:B$508,B607,'Sezione Altri Enti Prev.li'!Q$9:Q$508)),0)</f>
        <v>0</v>
      </c>
      <c r="W607" s="81"/>
      <c r="X607" s="292"/>
      <c r="Y607" s="314"/>
      <c r="Z607" s="315"/>
      <c r="AA607" s="316"/>
      <c r="AB607" s="317"/>
      <c r="AC607" s="7"/>
      <c r="AD607" s="348"/>
      <c r="AE607" s="7"/>
      <c r="AF607" s="17">
        <f ca="1">IF(B607="",0,IF(B607=B606,COUNTIF(B$9:B606,B607)+1,1))</f>
        <v>597</v>
      </c>
      <c r="AG607" s="17">
        <f t="shared" ca="1" si="36"/>
        <v>0</v>
      </c>
      <c r="AH607" s="364" t="str">
        <f t="shared" si="39"/>
        <v/>
      </c>
    </row>
    <row r="608" spans="1:34" ht="16.5" customHeight="1">
      <c r="A608" s="334" t="s">
        <v>884</v>
      </c>
      <c r="B608" s="65" t="str">
        <f t="shared" ca="1" si="38"/>
        <v>-1900</v>
      </c>
      <c r="C608" s="65" t="str">
        <f t="shared" ca="1" si="37"/>
        <v>-1900-598</v>
      </c>
      <c r="D608" s="340"/>
      <c r="E608" s="283"/>
      <c r="F608" s="7"/>
      <c r="G608" s="309"/>
      <c r="H608" s="310"/>
      <c r="I608" s="7"/>
      <c r="J608" s="297"/>
      <c r="K608" s="285"/>
      <c r="L608" s="301"/>
      <c r="M608" s="290"/>
      <c r="N608" s="291"/>
      <c r="O608" s="7"/>
      <c r="P608" s="307"/>
      <c r="Q608" s="308" t="str">
        <f ca="1">IF(M$1021=1,"",IF(P608="","",VLOOKUP(P608,Tabelle!$B$5:$F$7,5,FALSE)))</f>
        <v/>
      </c>
      <c r="R608" s="311" t="str">
        <f ca="1">IF(M$1021=1,"",IF(P608="","",VLOOKUP(P608,Tabelle!$B$5:$G$7,6,FALSE)))</f>
        <v/>
      </c>
      <c r="S608" s="7"/>
      <c r="T608" s="312"/>
      <c r="U608" s="7"/>
      <c r="V608" s="313">
        <f ca="1">IF(AND(D608&lt;&gt;"",B608&lt;&gt;B607),(SUMIF(B$9:B$1008,B608,M$9:M$1008)-SUMIF(B$9:B$1008,B608,N$9:N$1008))+(SUMIF('Sezione INPS'!B$9:B$1008,B608,'Sezione INPS'!N$9:N$1008)-SUMIF('Sezione INPS'!B$9:B$1008,B608,'Sezione INPS'!O$9:O$1008))+(SUMIF('Sezione REGIONI'!B$9:B$1008,B608,'Sezione REGIONI'!K$9:K$1008)-SUMIF('Sezione REGIONI'!B$9:B$1008,B608,'Sezione REGIONI'!L$9:L$1008))+(SUMIF('Sezione IMU e trib. locali'!B$9:B$1008,B608,'Sezione IMU e trib. locali'!M$9:M$1008)-SUMIF('Sezione IMU e trib. locali'!B$9:B$1008,B608,'Sezione IMU e trib. locali'!N$9:N$1008))+(SUMIF('Sezione INAIL'!B$9:B$508,B608,'Sezione INAIL'!L$9:L$508)-SUMIF('Sezione INAIL'!B$9:B$508,B608,'Sezione INAIL'!M$9:M$508))+(SUMIF('Sezione Altri Enti Prev.li'!B$9:B$508,B608,'Sezione Altri Enti Prev.li'!P$9:P$508)-SUMIF('Sezione Altri Enti Prev.li'!B$9:B$508,B608,'Sezione Altri Enti Prev.li'!Q$9:Q$508)),0)</f>
        <v>0</v>
      </c>
      <c r="W608" s="81"/>
      <c r="X608" s="292"/>
      <c r="Y608" s="314"/>
      <c r="Z608" s="315"/>
      <c r="AA608" s="316"/>
      <c r="AB608" s="317"/>
      <c r="AC608" s="7"/>
      <c r="AD608" s="348"/>
      <c r="AE608" s="7"/>
      <c r="AF608" s="17">
        <f ca="1">IF(B608="",0,IF(B608=B607,COUNTIF(B$9:B607,B608)+1,1))</f>
        <v>598</v>
      </c>
      <c r="AG608" s="17">
        <f t="shared" ca="1" si="36"/>
        <v>0</v>
      </c>
      <c r="AH608" s="364" t="str">
        <f t="shared" si="39"/>
        <v/>
      </c>
    </row>
    <row r="609" spans="1:34" ht="16.5" customHeight="1">
      <c r="A609" s="334" t="s">
        <v>885</v>
      </c>
      <c r="B609" s="65" t="str">
        <f t="shared" ca="1" si="38"/>
        <v>-1900</v>
      </c>
      <c r="C609" s="65" t="str">
        <f t="shared" ca="1" si="37"/>
        <v>-1900-599</v>
      </c>
      <c r="D609" s="340"/>
      <c r="E609" s="283"/>
      <c r="F609" s="7"/>
      <c r="G609" s="309"/>
      <c r="H609" s="310"/>
      <c r="I609" s="7"/>
      <c r="J609" s="297"/>
      <c r="K609" s="285"/>
      <c r="L609" s="301"/>
      <c r="M609" s="290"/>
      <c r="N609" s="291"/>
      <c r="O609" s="7"/>
      <c r="P609" s="307"/>
      <c r="Q609" s="308" t="str">
        <f ca="1">IF(M$1021=1,"",IF(P609="","",VLOOKUP(P609,Tabelle!$B$5:$F$7,5,FALSE)))</f>
        <v/>
      </c>
      <c r="R609" s="311" t="str">
        <f ca="1">IF(M$1021=1,"",IF(P609="","",VLOOKUP(P609,Tabelle!$B$5:$G$7,6,FALSE)))</f>
        <v/>
      </c>
      <c r="S609" s="7"/>
      <c r="T609" s="312"/>
      <c r="U609" s="7"/>
      <c r="V609" s="313">
        <f ca="1">IF(AND(D609&lt;&gt;"",B609&lt;&gt;B608),(SUMIF(B$9:B$1008,B609,M$9:M$1008)-SUMIF(B$9:B$1008,B609,N$9:N$1008))+(SUMIF('Sezione INPS'!B$9:B$1008,B609,'Sezione INPS'!N$9:N$1008)-SUMIF('Sezione INPS'!B$9:B$1008,B609,'Sezione INPS'!O$9:O$1008))+(SUMIF('Sezione REGIONI'!B$9:B$1008,B609,'Sezione REGIONI'!K$9:K$1008)-SUMIF('Sezione REGIONI'!B$9:B$1008,B609,'Sezione REGIONI'!L$9:L$1008))+(SUMIF('Sezione IMU e trib. locali'!B$9:B$1008,B609,'Sezione IMU e trib. locali'!M$9:M$1008)-SUMIF('Sezione IMU e trib. locali'!B$9:B$1008,B609,'Sezione IMU e trib. locali'!N$9:N$1008))+(SUMIF('Sezione INAIL'!B$9:B$508,B609,'Sezione INAIL'!L$9:L$508)-SUMIF('Sezione INAIL'!B$9:B$508,B609,'Sezione INAIL'!M$9:M$508))+(SUMIF('Sezione Altri Enti Prev.li'!B$9:B$508,B609,'Sezione Altri Enti Prev.li'!P$9:P$508)-SUMIF('Sezione Altri Enti Prev.li'!B$9:B$508,B609,'Sezione Altri Enti Prev.li'!Q$9:Q$508)),0)</f>
        <v>0</v>
      </c>
      <c r="W609" s="81"/>
      <c r="X609" s="292"/>
      <c r="Y609" s="314"/>
      <c r="Z609" s="315"/>
      <c r="AA609" s="316"/>
      <c r="AB609" s="317"/>
      <c r="AC609" s="7"/>
      <c r="AD609" s="348"/>
      <c r="AE609" s="7"/>
      <c r="AF609" s="17">
        <f ca="1">IF(B609="",0,IF(B609=B608,COUNTIF(B$9:B608,B609)+1,1))</f>
        <v>599</v>
      </c>
      <c r="AG609" s="17">
        <f t="shared" ca="1" si="36"/>
        <v>0</v>
      </c>
      <c r="AH609" s="364" t="str">
        <f t="shared" si="39"/>
        <v/>
      </c>
    </row>
    <row r="610" spans="1:34" ht="16.5" customHeight="1">
      <c r="A610" s="334" t="s">
        <v>886</v>
      </c>
      <c r="B610" s="65" t="str">
        <f t="shared" ca="1" si="38"/>
        <v>-1900</v>
      </c>
      <c r="C610" s="65" t="str">
        <f t="shared" ca="1" si="37"/>
        <v>-1900-600</v>
      </c>
      <c r="D610" s="340"/>
      <c r="E610" s="283"/>
      <c r="F610" s="7"/>
      <c r="G610" s="309"/>
      <c r="H610" s="310"/>
      <c r="I610" s="7"/>
      <c r="J610" s="297"/>
      <c r="K610" s="285"/>
      <c r="L610" s="301"/>
      <c r="M610" s="290"/>
      <c r="N610" s="291"/>
      <c r="O610" s="7"/>
      <c r="P610" s="307"/>
      <c r="Q610" s="308" t="str">
        <f ca="1">IF(M$1021=1,"",IF(P610="","",VLOOKUP(P610,Tabelle!$B$5:$F$7,5,FALSE)))</f>
        <v/>
      </c>
      <c r="R610" s="311" t="str">
        <f ca="1">IF(M$1021=1,"",IF(P610="","",VLOOKUP(P610,Tabelle!$B$5:$G$7,6,FALSE)))</f>
        <v/>
      </c>
      <c r="S610" s="7"/>
      <c r="T610" s="312"/>
      <c r="U610" s="7"/>
      <c r="V610" s="313">
        <f ca="1">IF(AND(D610&lt;&gt;"",B610&lt;&gt;B609),(SUMIF(B$9:B$1008,B610,M$9:M$1008)-SUMIF(B$9:B$1008,B610,N$9:N$1008))+(SUMIF('Sezione INPS'!B$9:B$1008,B610,'Sezione INPS'!N$9:N$1008)-SUMIF('Sezione INPS'!B$9:B$1008,B610,'Sezione INPS'!O$9:O$1008))+(SUMIF('Sezione REGIONI'!B$9:B$1008,B610,'Sezione REGIONI'!K$9:K$1008)-SUMIF('Sezione REGIONI'!B$9:B$1008,B610,'Sezione REGIONI'!L$9:L$1008))+(SUMIF('Sezione IMU e trib. locali'!B$9:B$1008,B610,'Sezione IMU e trib. locali'!M$9:M$1008)-SUMIF('Sezione IMU e trib. locali'!B$9:B$1008,B610,'Sezione IMU e trib. locali'!N$9:N$1008))+(SUMIF('Sezione INAIL'!B$9:B$508,B610,'Sezione INAIL'!L$9:L$508)-SUMIF('Sezione INAIL'!B$9:B$508,B610,'Sezione INAIL'!M$9:M$508))+(SUMIF('Sezione Altri Enti Prev.li'!B$9:B$508,B610,'Sezione Altri Enti Prev.li'!P$9:P$508)-SUMIF('Sezione Altri Enti Prev.li'!B$9:B$508,B610,'Sezione Altri Enti Prev.li'!Q$9:Q$508)),0)</f>
        <v>0</v>
      </c>
      <c r="W610" s="81"/>
      <c r="X610" s="292"/>
      <c r="Y610" s="314"/>
      <c r="Z610" s="315"/>
      <c r="AA610" s="316"/>
      <c r="AB610" s="317"/>
      <c r="AC610" s="7"/>
      <c r="AD610" s="348"/>
      <c r="AE610" s="7"/>
      <c r="AF610" s="17">
        <f ca="1">IF(B610="",0,IF(B610=B609,COUNTIF(B$9:B609,B610)+1,1))</f>
        <v>600</v>
      </c>
      <c r="AG610" s="17">
        <f t="shared" ca="1" si="36"/>
        <v>0</v>
      </c>
      <c r="AH610" s="364" t="str">
        <f t="shared" si="39"/>
        <v/>
      </c>
    </row>
    <row r="611" spans="1:34" ht="16.5" customHeight="1">
      <c r="A611" s="334" t="s">
        <v>887</v>
      </c>
      <c r="B611" s="65" t="str">
        <f t="shared" ca="1" si="38"/>
        <v>-1900</v>
      </c>
      <c r="C611" s="65" t="str">
        <f t="shared" ca="1" si="37"/>
        <v>-1900-601</v>
      </c>
      <c r="D611" s="340"/>
      <c r="E611" s="283"/>
      <c r="F611" s="7"/>
      <c r="G611" s="309"/>
      <c r="H611" s="310"/>
      <c r="I611" s="7"/>
      <c r="J611" s="297"/>
      <c r="K611" s="285"/>
      <c r="L611" s="301"/>
      <c r="M611" s="290"/>
      <c r="N611" s="291"/>
      <c r="O611" s="7"/>
      <c r="P611" s="307"/>
      <c r="Q611" s="308" t="str">
        <f ca="1">IF(M$1021=1,"",IF(P611="","",VLOOKUP(P611,Tabelle!$B$5:$F$7,5,FALSE)))</f>
        <v/>
      </c>
      <c r="R611" s="311" t="str">
        <f ca="1">IF(M$1021=1,"",IF(P611="","",VLOOKUP(P611,Tabelle!$B$5:$G$7,6,FALSE)))</f>
        <v/>
      </c>
      <c r="S611" s="7"/>
      <c r="T611" s="312"/>
      <c r="U611" s="7"/>
      <c r="V611" s="313">
        <f ca="1">IF(AND(D611&lt;&gt;"",B611&lt;&gt;B610),(SUMIF(B$9:B$1008,B611,M$9:M$1008)-SUMIF(B$9:B$1008,B611,N$9:N$1008))+(SUMIF('Sezione INPS'!B$9:B$1008,B611,'Sezione INPS'!N$9:N$1008)-SUMIF('Sezione INPS'!B$9:B$1008,B611,'Sezione INPS'!O$9:O$1008))+(SUMIF('Sezione REGIONI'!B$9:B$1008,B611,'Sezione REGIONI'!K$9:K$1008)-SUMIF('Sezione REGIONI'!B$9:B$1008,B611,'Sezione REGIONI'!L$9:L$1008))+(SUMIF('Sezione IMU e trib. locali'!B$9:B$1008,B611,'Sezione IMU e trib. locali'!M$9:M$1008)-SUMIF('Sezione IMU e trib. locali'!B$9:B$1008,B611,'Sezione IMU e trib. locali'!N$9:N$1008))+(SUMIF('Sezione INAIL'!B$9:B$508,B611,'Sezione INAIL'!L$9:L$508)-SUMIF('Sezione INAIL'!B$9:B$508,B611,'Sezione INAIL'!M$9:M$508))+(SUMIF('Sezione Altri Enti Prev.li'!B$9:B$508,B611,'Sezione Altri Enti Prev.li'!P$9:P$508)-SUMIF('Sezione Altri Enti Prev.li'!B$9:B$508,B611,'Sezione Altri Enti Prev.li'!Q$9:Q$508)),0)</f>
        <v>0</v>
      </c>
      <c r="W611" s="81"/>
      <c r="X611" s="292"/>
      <c r="Y611" s="314"/>
      <c r="Z611" s="315"/>
      <c r="AA611" s="316"/>
      <c r="AB611" s="317"/>
      <c r="AC611" s="7"/>
      <c r="AD611" s="348"/>
      <c r="AE611" s="7"/>
      <c r="AF611" s="17">
        <f ca="1">IF(B611="",0,IF(B611=B610,COUNTIF(B$9:B610,B611)+1,1))</f>
        <v>601</v>
      </c>
      <c r="AG611" s="17">
        <f t="shared" ca="1" si="36"/>
        <v>0</v>
      </c>
      <c r="AH611" s="364" t="str">
        <f t="shared" si="39"/>
        <v/>
      </c>
    </row>
    <row r="612" spans="1:34" ht="16.5" customHeight="1">
      <c r="A612" s="334" t="s">
        <v>888</v>
      </c>
      <c r="B612" s="65" t="str">
        <f t="shared" ca="1" si="38"/>
        <v>-1900</v>
      </c>
      <c r="C612" s="65" t="str">
        <f t="shared" ca="1" si="37"/>
        <v>-1900-602</v>
      </c>
      <c r="D612" s="340"/>
      <c r="E612" s="283"/>
      <c r="F612" s="7"/>
      <c r="G612" s="309"/>
      <c r="H612" s="310"/>
      <c r="I612" s="7"/>
      <c r="J612" s="297"/>
      <c r="K612" s="285"/>
      <c r="L612" s="301"/>
      <c r="M612" s="290"/>
      <c r="N612" s="291"/>
      <c r="O612" s="7"/>
      <c r="P612" s="307"/>
      <c r="Q612" s="308" t="str">
        <f ca="1">IF(M$1021=1,"",IF(P612="","",VLOOKUP(P612,Tabelle!$B$5:$F$7,5,FALSE)))</f>
        <v/>
      </c>
      <c r="R612" s="311" t="str">
        <f ca="1">IF(M$1021=1,"",IF(P612="","",VLOOKUP(P612,Tabelle!$B$5:$G$7,6,FALSE)))</f>
        <v/>
      </c>
      <c r="S612" s="7"/>
      <c r="T612" s="312"/>
      <c r="U612" s="7"/>
      <c r="V612" s="313">
        <f ca="1">IF(AND(D612&lt;&gt;"",B612&lt;&gt;B611),(SUMIF(B$9:B$1008,B612,M$9:M$1008)-SUMIF(B$9:B$1008,B612,N$9:N$1008))+(SUMIF('Sezione INPS'!B$9:B$1008,B612,'Sezione INPS'!N$9:N$1008)-SUMIF('Sezione INPS'!B$9:B$1008,B612,'Sezione INPS'!O$9:O$1008))+(SUMIF('Sezione REGIONI'!B$9:B$1008,B612,'Sezione REGIONI'!K$9:K$1008)-SUMIF('Sezione REGIONI'!B$9:B$1008,B612,'Sezione REGIONI'!L$9:L$1008))+(SUMIF('Sezione IMU e trib. locali'!B$9:B$1008,B612,'Sezione IMU e trib. locali'!M$9:M$1008)-SUMIF('Sezione IMU e trib. locali'!B$9:B$1008,B612,'Sezione IMU e trib. locali'!N$9:N$1008))+(SUMIF('Sezione INAIL'!B$9:B$508,B612,'Sezione INAIL'!L$9:L$508)-SUMIF('Sezione INAIL'!B$9:B$508,B612,'Sezione INAIL'!M$9:M$508))+(SUMIF('Sezione Altri Enti Prev.li'!B$9:B$508,B612,'Sezione Altri Enti Prev.li'!P$9:P$508)-SUMIF('Sezione Altri Enti Prev.li'!B$9:B$508,B612,'Sezione Altri Enti Prev.li'!Q$9:Q$508)),0)</f>
        <v>0</v>
      </c>
      <c r="W612" s="81"/>
      <c r="X612" s="292"/>
      <c r="Y612" s="314"/>
      <c r="Z612" s="315"/>
      <c r="AA612" s="316"/>
      <c r="AB612" s="317"/>
      <c r="AC612" s="7"/>
      <c r="AD612" s="348"/>
      <c r="AE612" s="7"/>
      <c r="AF612" s="17">
        <f ca="1">IF(B612="",0,IF(B612=B611,COUNTIF(B$9:B611,B612)+1,1))</f>
        <v>602</v>
      </c>
      <c r="AG612" s="17">
        <f t="shared" ca="1" si="36"/>
        <v>0</v>
      </c>
      <c r="AH612" s="364" t="str">
        <f t="shared" si="39"/>
        <v/>
      </c>
    </row>
    <row r="613" spans="1:34" ht="16.5" customHeight="1">
      <c r="A613" s="334" t="s">
        <v>889</v>
      </c>
      <c r="B613" s="65" t="str">
        <f t="shared" ca="1" si="38"/>
        <v>-1900</v>
      </c>
      <c r="C613" s="65" t="str">
        <f t="shared" ca="1" si="37"/>
        <v>-1900-603</v>
      </c>
      <c r="D613" s="340"/>
      <c r="E613" s="283"/>
      <c r="F613" s="7"/>
      <c r="G613" s="309"/>
      <c r="H613" s="310"/>
      <c r="I613" s="7"/>
      <c r="J613" s="297"/>
      <c r="K613" s="285"/>
      <c r="L613" s="301"/>
      <c r="M613" s="290"/>
      <c r="N613" s="291"/>
      <c r="O613" s="7"/>
      <c r="P613" s="307"/>
      <c r="Q613" s="308" t="str">
        <f ca="1">IF(M$1021=1,"",IF(P613="","",VLOOKUP(P613,Tabelle!$B$5:$F$7,5,FALSE)))</f>
        <v/>
      </c>
      <c r="R613" s="311" t="str">
        <f ca="1">IF(M$1021=1,"",IF(P613="","",VLOOKUP(P613,Tabelle!$B$5:$G$7,6,FALSE)))</f>
        <v/>
      </c>
      <c r="S613" s="7"/>
      <c r="T613" s="312"/>
      <c r="U613" s="7"/>
      <c r="V613" s="313">
        <f ca="1">IF(AND(D613&lt;&gt;"",B613&lt;&gt;B612),(SUMIF(B$9:B$1008,B613,M$9:M$1008)-SUMIF(B$9:B$1008,B613,N$9:N$1008))+(SUMIF('Sezione INPS'!B$9:B$1008,B613,'Sezione INPS'!N$9:N$1008)-SUMIF('Sezione INPS'!B$9:B$1008,B613,'Sezione INPS'!O$9:O$1008))+(SUMIF('Sezione REGIONI'!B$9:B$1008,B613,'Sezione REGIONI'!K$9:K$1008)-SUMIF('Sezione REGIONI'!B$9:B$1008,B613,'Sezione REGIONI'!L$9:L$1008))+(SUMIF('Sezione IMU e trib. locali'!B$9:B$1008,B613,'Sezione IMU e trib. locali'!M$9:M$1008)-SUMIF('Sezione IMU e trib. locali'!B$9:B$1008,B613,'Sezione IMU e trib. locali'!N$9:N$1008))+(SUMIF('Sezione INAIL'!B$9:B$508,B613,'Sezione INAIL'!L$9:L$508)-SUMIF('Sezione INAIL'!B$9:B$508,B613,'Sezione INAIL'!M$9:M$508))+(SUMIF('Sezione Altri Enti Prev.li'!B$9:B$508,B613,'Sezione Altri Enti Prev.li'!P$9:P$508)-SUMIF('Sezione Altri Enti Prev.li'!B$9:B$508,B613,'Sezione Altri Enti Prev.li'!Q$9:Q$508)),0)</f>
        <v>0</v>
      </c>
      <c r="W613" s="81"/>
      <c r="X613" s="292"/>
      <c r="Y613" s="314"/>
      <c r="Z613" s="315"/>
      <c r="AA613" s="316"/>
      <c r="AB613" s="317"/>
      <c r="AC613" s="7"/>
      <c r="AD613" s="348"/>
      <c r="AE613" s="7"/>
      <c r="AF613" s="17">
        <f ca="1">IF(B613="",0,IF(B613=B612,COUNTIF(B$9:B612,B613)+1,1))</f>
        <v>603</v>
      </c>
      <c r="AG613" s="17">
        <f t="shared" ca="1" si="36"/>
        <v>0</v>
      </c>
      <c r="AH613" s="364" t="str">
        <f t="shared" si="39"/>
        <v/>
      </c>
    </row>
    <row r="614" spans="1:34" ht="16.5" customHeight="1">
      <c r="A614" s="334" t="s">
        <v>890</v>
      </c>
      <c r="B614" s="65" t="str">
        <f t="shared" ca="1" si="38"/>
        <v>-1900</v>
      </c>
      <c r="C614" s="65" t="str">
        <f t="shared" ca="1" si="37"/>
        <v>-1900-604</v>
      </c>
      <c r="D614" s="340"/>
      <c r="E614" s="283"/>
      <c r="F614" s="7"/>
      <c r="G614" s="309"/>
      <c r="H614" s="310"/>
      <c r="I614" s="7"/>
      <c r="J614" s="297"/>
      <c r="K614" s="285"/>
      <c r="L614" s="301"/>
      <c r="M614" s="290"/>
      <c r="N614" s="291"/>
      <c r="O614" s="7"/>
      <c r="P614" s="307"/>
      <c r="Q614" s="308" t="str">
        <f ca="1">IF(M$1021=1,"",IF(P614="","",VLOOKUP(P614,Tabelle!$B$5:$F$7,5,FALSE)))</f>
        <v/>
      </c>
      <c r="R614" s="311" t="str">
        <f ca="1">IF(M$1021=1,"",IF(P614="","",VLOOKUP(P614,Tabelle!$B$5:$G$7,6,FALSE)))</f>
        <v/>
      </c>
      <c r="S614" s="7"/>
      <c r="T614" s="312"/>
      <c r="U614" s="7"/>
      <c r="V614" s="313">
        <f ca="1">IF(AND(D614&lt;&gt;"",B614&lt;&gt;B613),(SUMIF(B$9:B$1008,B614,M$9:M$1008)-SUMIF(B$9:B$1008,B614,N$9:N$1008))+(SUMIF('Sezione INPS'!B$9:B$1008,B614,'Sezione INPS'!N$9:N$1008)-SUMIF('Sezione INPS'!B$9:B$1008,B614,'Sezione INPS'!O$9:O$1008))+(SUMIF('Sezione REGIONI'!B$9:B$1008,B614,'Sezione REGIONI'!K$9:K$1008)-SUMIF('Sezione REGIONI'!B$9:B$1008,B614,'Sezione REGIONI'!L$9:L$1008))+(SUMIF('Sezione IMU e trib. locali'!B$9:B$1008,B614,'Sezione IMU e trib. locali'!M$9:M$1008)-SUMIF('Sezione IMU e trib. locali'!B$9:B$1008,B614,'Sezione IMU e trib. locali'!N$9:N$1008))+(SUMIF('Sezione INAIL'!B$9:B$508,B614,'Sezione INAIL'!L$9:L$508)-SUMIF('Sezione INAIL'!B$9:B$508,B614,'Sezione INAIL'!M$9:M$508))+(SUMIF('Sezione Altri Enti Prev.li'!B$9:B$508,B614,'Sezione Altri Enti Prev.li'!P$9:P$508)-SUMIF('Sezione Altri Enti Prev.li'!B$9:B$508,B614,'Sezione Altri Enti Prev.li'!Q$9:Q$508)),0)</f>
        <v>0</v>
      </c>
      <c r="W614" s="81"/>
      <c r="X614" s="292"/>
      <c r="Y614" s="314"/>
      <c r="Z614" s="315"/>
      <c r="AA614" s="316"/>
      <c r="AB614" s="317"/>
      <c r="AC614" s="7"/>
      <c r="AD614" s="348"/>
      <c r="AE614" s="7"/>
      <c r="AF614" s="17">
        <f ca="1">IF(B614="",0,IF(B614=B613,COUNTIF(B$9:B613,B614)+1,1))</f>
        <v>604</v>
      </c>
      <c r="AG614" s="17">
        <f t="shared" ca="1" si="36"/>
        <v>0</v>
      </c>
      <c r="AH614" s="364" t="str">
        <f t="shared" si="39"/>
        <v/>
      </c>
    </row>
    <row r="615" spans="1:34" ht="16.5" customHeight="1">
      <c r="A615" s="334" t="s">
        <v>891</v>
      </c>
      <c r="B615" s="65" t="str">
        <f t="shared" ca="1" si="38"/>
        <v>-1900</v>
      </c>
      <c r="C615" s="65" t="str">
        <f t="shared" ca="1" si="37"/>
        <v>-1900-605</v>
      </c>
      <c r="D615" s="340"/>
      <c r="E615" s="283"/>
      <c r="F615" s="7"/>
      <c r="G615" s="309"/>
      <c r="H615" s="310"/>
      <c r="I615" s="7"/>
      <c r="J615" s="297"/>
      <c r="K615" s="285"/>
      <c r="L615" s="301"/>
      <c r="M615" s="290"/>
      <c r="N615" s="291"/>
      <c r="O615" s="7"/>
      <c r="P615" s="307"/>
      <c r="Q615" s="308" t="str">
        <f ca="1">IF(M$1021=1,"",IF(P615="","",VLOOKUP(P615,Tabelle!$B$5:$F$7,5,FALSE)))</f>
        <v/>
      </c>
      <c r="R615" s="311" t="str">
        <f ca="1">IF(M$1021=1,"",IF(P615="","",VLOOKUP(P615,Tabelle!$B$5:$G$7,6,FALSE)))</f>
        <v/>
      </c>
      <c r="S615" s="7"/>
      <c r="T615" s="312"/>
      <c r="U615" s="7"/>
      <c r="V615" s="313">
        <f ca="1">IF(AND(D615&lt;&gt;"",B615&lt;&gt;B614),(SUMIF(B$9:B$1008,B615,M$9:M$1008)-SUMIF(B$9:B$1008,B615,N$9:N$1008))+(SUMIF('Sezione INPS'!B$9:B$1008,B615,'Sezione INPS'!N$9:N$1008)-SUMIF('Sezione INPS'!B$9:B$1008,B615,'Sezione INPS'!O$9:O$1008))+(SUMIF('Sezione REGIONI'!B$9:B$1008,B615,'Sezione REGIONI'!K$9:K$1008)-SUMIF('Sezione REGIONI'!B$9:B$1008,B615,'Sezione REGIONI'!L$9:L$1008))+(SUMIF('Sezione IMU e trib. locali'!B$9:B$1008,B615,'Sezione IMU e trib. locali'!M$9:M$1008)-SUMIF('Sezione IMU e trib. locali'!B$9:B$1008,B615,'Sezione IMU e trib. locali'!N$9:N$1008))+(SUMIF('Sezione INAIL'!B$9:B$508,B615,'Sezione INAIL'!L$9:L$508)-SUMIF('Sezione INAIL'!B$9:B$508,B615,'Sezione INAIL'!M$9:M$508))+(SUMIF('Sezione Altri Enti Prev.li'!B$9:B$508,B615,'Sezione Altri Enti Prev.li'!P$9:P$508)-SUMIF('Sezione Altri Enti Prev.li'!B$9:B$508,B615,'Sezione Altri Enti Prev.li'!Q$9:Q$508)),0)</f>
        <v>0</v>
      </c>
      <c r="W615" s="81"/>
      <c r="X615" s="292"/>
      <c r="Y615" s="314"/>
      <c r="Z615" s="315"/>
      <c r="AA615" s="316"/>
      <c r="AB615" s="317"/>
      <c r="AC615" s="7"/>
      <c r="AD615" s="348"/>
      <c r="AE615" s="7"/>
      <c r="AF615" s="17">
        <f ca="1">IF(B615="",0,IF(B615=B614,COUNTIF(B$9:B614,B615)+1,1))</f>
        <v>605</v>
      </c>
      <c r="AG615" s="17">
        <f t="shared" ca="1" si="36"/>
        <v>0</v>
      </c>
      <c r="AH615" s="364" t="str">
        <f t="shared" si="39"/>
        <v/>
      </c>
    </row>
    <row r="616" spans="1:34" ht="16.5" customHeight="1">
      <c r="A616" s="334" t="s">
        <v>892</v>
      </c>
      <c r="B616" s="65" t="str">
        <f t="shared" ca="1" si="38"/>
        <v>-1900</v>
      </c>
      <c r="C616" s="65" t="str">
        <f t="shared" ca="1" si="37"/>
        <v>-1900-606</v>
      </c>
      <c r="D616" s="340"/>
      <c r="E616" s="283"/>
      <c r="F616" s="7"/>
      <c r="G616" s="309"/>
      <c r="H616" s="310"/>
      <c r="I616" s="7"/>
      <c r="J616" s="297"/>
      <c r="K616" s="285"/>
      <c r="L616" s="301"/>
      <c r="M616" s="290"/>
      <c r="N616" s="291"/>
      <c r="O616" s="7"/>
      <c r="P616" s="307"/>
      <c r="Q616" s="308" t="str">
        <f ca="1">IF(M$1021=1,"",IF(P616="","",VLOOKUP(P616,Tabelle!$B$5:$F$7,5,FALSE)))</f>
        <v/>
      </c>
      <c r="R616" s="311" t="str">
        <f ca="1">IF(M$1021=1,"",IF(P616="","",VLOOKUP(P616,Tabelle!$B$5:$G$7,6,FALSE)))</f>
        <v/>
      </c>
      <c r="S616" s="7"/>
      <c r="T616" s="312"/>
      <c r="U616" s="7"/>
      <c r="V616" s="313">
        <f ca="1">IF(AND(D616&lt;&gt;"",B616&lt;&gt;B615),(SUMIF(B$9:B$1008,B616,M$9:M$1008)-SUMIF(B$9:B$1008,B616,N$9:N$1008))+(SUMIF('Sezione INPS'!B$9:B$1008,B616,'Sezione INPS'!N$9:N$1008)-SUMIF('Sezione INPS'!B$9:B$1008,B616,'Sezione INPS'!O$9:O$1008))+(SUMIF('Sezione REGIONI'!B$9:B$1008,B616,'Sezione REGIONI'!K$9:K$1008)-SUMIF('Sezione REGIONI'!B$9:B$1008,B616,'Sezione REGIONI'!L$9:L$1008))+(SUMIF('Sezione IMU e trib. locali'!B$9:B$1008,B616,'Sezione IMU e trib. locali'!M$9:M$1008)-SUMIF('Sezione IMU e trib. locali'!B$9:B$1008,B616,'Sezione IMU e trib. locali'!N$9:N$1008))+(SUMIF('Sezione INAIL'!B$9:B$508,B616,'Sezione INAIL'!L$9:L$508)-SUMIF('Sezione INAIL'!B$9:B$508,B616,'Sezione INAIL'!M$9:M$508))+(SUMIF('Sezione Altri Enti Prev.li'!B$9:B$508,B616,'Sezione Altri Enti Prev.li'!P$9:P$508)-SUMIF('Sezione Altri Enti Prev.li'!B$9:B$508,B616,'Sezione Altri Enti Prev.li'!Q$9:Q$508)),0)</f>
        <v>0</v>
      </c>
      <c r="W616" s="81"/>
      <c r="X616" s="292"/>
      <c r="Y616" s="314"/>
      <c r="Z616" s="315"/>
      <c r="AA616" s="316"/>
      <c r="AB616" s="317"/>
      <c r="AC616" s="7"/>
      <c r="AD616" s="348"/>
      <c r="AE616" s="7"/>
      <c r="AF616" s="17">
        <f ca="1">IF(B616="",0,IF(B616=B615,COUNTIF(B$9:B615,B616)+1,1))</f>
        <v>606</v>
      </c>
      <c r="AG616" s="17">
        <f t="shared" ca="1" si="36"/>
        <v>0</v>
      </c>
      <c r="AH616" s="364" t="str">
        <f t="shared" si="39"/>
        <v/>
      </c>
    </row>
    <row r="617" spans="1:34" ht="16.5" customHeight="1">
      <c r="A617" s="334" t="s">
        <v>893</v>
      </c>
      <c r="B617" s="65" t="str">
        <f t="shared" ca="1" si="38"/>
        <v>-1900</v>
      </c>
      <c r="C617" s="65" t="str">
        <f t="shared" ca="1" si="37"/>
        <v>-1900-607</v>
      </c>
      <c r="D617" s="340"/>
      <c r="E617" s="283"/>
      <c r="F617" s="7"/>
      <c r="G617" s="309"/>
      <c r="H617" s="310"/>
      <c r="I617" s="7"/>
      <c r="J617" s="297"/>
      <c r="K617" s="285"/>
      <c r="L617" s="301"/>
      <c r="M617" s="290"/>
      <c r="N617" s="291"/>
      <c r="O617" s="7"/>
      <c r="P617" s="307"/>
      <c r="Q617" s="308" t="str">
        <f ca="1">IF(M$1021=1,"",IF(P617="","",VLOOKUP(P617,Tabelle!$B$5:$F$7,5,FALSE)))</f>
        <v/>
      </c>
      <c r="R617" s="311" t="str">
        <f ca="1">IF(M$1021=1,"",IF(P617="","",VLOOKUP(P617,Tabelle!$B$5:$G$7,6,FALSE)))</f>
        <v/>
      </c>
      <c r="S617" s="7"/>
      <c r="T617" s="312"/>
      <c r="U617" s="7"/>
      <c r="V617" s="313">
        <f ca="1">IF(AND(D617&lt;&gt;"",B617&lt;&gt;B616),(SUMIF(B$9:B$1008,B617,M$9:M$1008)-SUMIF(B$9:B$1008,B617,N$9:N$1008))+(SUMIF('Sezione INPS'!B$9:B$1008,B617,'Sezione INPS'!N$9:N$1008)-SUMIF('Sezione INPS'!B$9:B$1008,B617,'Sezione INPS'!O$9:O$1008))+(SUMIF('Sezione REGIONI'!B$9:B$1008,B617,'Sezione REGIONI'!K$9:K$1008)-SUMIF('Sezione REGIONI'!B$9:B$1008,B617,'Sezione REGIONI'!L$9:L$1008))+(SUMIF('Sezione IMU e trib. locali'!B$9:B$1008,B617,'Sezione IMU e trib. locali'!M$9:M$1008)-SUMIF('Sezione IMU e trib. locali'!B$9:B$1008,B617,'Sezione IMU e trib. locali'!N$9:N$1008))+(SUMIF('Sezione INAIL'!B$9:B$508,B617,'Sezione INAIL'!L$9:L$508)-SUMIF('Sezione INAIL'!B$9:B$508,B617,'Sezione INAIL'!M$9:M$508))+(SUMIF('Sezione Altri Enti Prev.li'!B$9:B$508,B617,'Sezione Altri Enti Prev.li'!P$9:P$508)-SUMIF('Sezione Altri Enti Prev.li'!B$9:B$508,B617,'Sezione Altri Enti Prev.li'!Q$9:Q$508)),0)</f>
        <v>0</v>
      </c>
      <c r="W617" s="81"/>
      <c r="X617" s="292"/>
      <c r="Y617" s="314"/>
      <c r="Z617" s="315"/>
      <c r="AA617" s="316"/>
      <c r="AB617" s="317"/>
      <c r="AC617" s="7"/>
      <c r="AD617" s="348"/>
      <c r="AE617" s="7"/>
      <c r="AF617" s="17">
        <f ca="1">IF(B617="",0,IF(B617=B616,COUNTIF(B$9:B616,B617)+1,1))</f>
        <v>607</v>
      </c>
      <c r="AG617" s="17">
        <f t="shared" ca="1" si="36"/>
        <v>0</v>
      </c>
      <c r="AH617" s="364" t="str">
        <f t="shared" si="39"/>
        <v/>
      </c>
    </row>
    <row r="618" spans="1:34" ht="16.5" customHeight="1">
      <c r="A618" s="334" t="s">
        <v>894</v>
      </c>
      <c r="B618" s="65" t="str">
        <f t="shared" ca="1" si="38"/>
        <v>-1900</v>
      </c>
      <c r="C618" s="65" t="str">
        <f t="shared" ca="1" si="37"/>
        <v>-1900-608</v>
      </c>
      <c r="D618" s="340"/>
      <c r="E618" s="283"/>
      <c r="F618" s="7"/>
      <c r="G618" s="309"/>
      <c r="H618" s="310"/>
      <c r="I618" s="7"/>
      <c r="J618" s="297"/>
      <c r="K618" s="285"/>
      <c r="L618" s="301"/>
      <c r="M618" s="290"/>
      <c r="N618" s="291"/>
      <c r="O618" s="7"/>
      <c r="P618" s="307"/>
      <c r="Q618" s="308" t="str">
        <f ca="1">IF(M$1021=1,"",IF(P618="","",VLOOKUP(P618,Tabelle!$B$5:$F$7,5,FALSE)))</f>
        <v/>
      </c>
      <c r="R618" s="311" t="str">
        <f ca="1">IF(M$1021=1,"",IF(P618="","",VLOOKUP(P618,Tabelle!$B$5:$G$7,6,FALSE)))</f>
        <v/>
      </c>
      <c r="S618" s="7"/>
      <c r="T618" s="312"/>
      <c r="U618" s="7"/>
      <c r="V618" s="313">
        <f ca="1">IF(AND(D618&lt;&gt;"",B618&lt;&gt;B617),(SUMIF(B$9:B$1008,B618,M$9:M$1008)-SUMIF(B$9:B$1008,B618,N$9:N$1008))+(SUMIF('Sezione INPS'!B$9:B$1008,B618,'Sezione INPS'!N$9:N$1008)-SUMIF('Sezione INPS'!B$9:B$1008,B618,'Sezione INPS'!O$9:O$1008))+(SUMIF('Sezione REGIONI'!B$9:B$1008,B618,'Sezione REGIONI'!K$9:K$1008)-SUMIF('Sezione REGIONI'!B$9:B$1008,B618,'Sezione REGIONI'!L$9:L$1008))+(SUMIF('Sezione IMU e trib. locali'!B$9:B$1008,B618,'Sezione IMU e trib. locali'!M$9:M$1008)-SUMIF('Sezione IMU e trib. locali'!B$9:B$1008,B618,'Sezione IMU e trib. locali'!N$9:N$1008))+(SUMIF('Sezione INAIL'!B$9:B$508,B618,'Sezione INAIL'!L$9:L$508)-SUMIF('Sezione INAIL'!B$9:B$508,B618,'Sezione INAIL'!M$9:M$508))+(SUMIF('Sezione Altri Enti Prev.li'!B$9:B$508,B618,'Sezione Altri Enti Prev.li'!P$9:P$508)-SUMIF('Sezione Altri Enti Prev.li'!B$9:B$508,B618,'Sezione Altri Enti Prev.li'!Q$9:Q$508)),0)</f>
        <v>0</v>
      </c>
      <c r="W618" s="81"/>
      <c r="X618" s="292"/>
      <c r="Y618" s="314"/>
      <c r="Z618" s="315"/>
      <c r="AA618" s="316"/>
      <c r="AB618" s="317"/>
      <c r="AC618" s="7"/>
      <c r="AD618" s="348"/>
      <c r="AE618" s="7"/>
      <c r="AF618" s="17">
        <f ca="1">IF(B618="",0,IF(B618=B617,COUNTIF(B$9:B617,B618)+1,1))</f>
        <v>608</v>
      </c>
      <c r="AG618" s="17">
        <f t="shared" ca="1" si="36"/>
        <v>0</v>
      </c>
      <c r="AH618" s="364" t="str">
        <f t="shared" si="39"/>
        <v/>
      </c>
    </row>
    <row r="619" spans="1:34" ht="16.5" customHeight="1">
      <c r="A619" s="334" t="s">
        <v>895</v>
      </c>
      <c r="B619" s="65" t="str">
        <f t="shared" ca="1" si="38"/>
        <v>-1900</v>
      </c>
      <c r="C619" s="65" t="str">
        <f t="shared" ca="1" si="37"/>
        <v>-1900-609</v>
      </c>
      <c r="D619" s="340"/>
      <c r="E619" s="283"/>
      <c r="F619" s="7"/>
      <c r="G619" s="309"/>
      <c r="H619" s="310"/>
      <c r="I619" s="7"/>
      <c r="J619" s="297"/>
      <c r="K619" s="285"/>
      <c r="L619" s="301"/>
      <c r="M619" s="290"/>
      <c r="N619" s="291"/>
      <c r="O619" s="7"/>
      <c r="P619" s="307"/>
      <c r="Q619" s="308" t="str">
        <f ca="1">IF(M$1021=1,"",IF(P619="","",VLOOKUP(P619,Tabelle!$B$5:$F$7,5,FALSE)))</f>
        <v/>
      </c>
      <c r="R619" s="311" t="str">
        <f ca="1">IF(M$1021=1,"",IF(P619="","",VLOOKUP(P619,Tabelle!$B$5:$G$7,6,FALSE)))</f>
        <v/>
      </c>
      <c r="S619" s="7"/>
      <c r="T619" s="312"/>
      <c r="U619" s="7"/>
      <c r="V619" s="313">
        <f ca="1">IF(AND(D619&lt;&gt;"",B619&lt;&gt;B618),(SUMIF(B$9:B$1008,B619,M$9:M$1008)-SUMIF(B$9:B$1008,B619,N$9:N$1008))+(SUMIF('Sezione INPS'!B$9:B$1008,B619,'Sezione INPS'!N$9:N$1008)-SUMIF('Sezione INPS'!B$9:B$1008,B619,'Sezione INPS'!O$9:O$1008))+(SUMIF('Sezione REGIONI'!B$9:B$1008,B619,'Sezione REGIONI'!K$9:K$1008)-SUMIF('Sezione REGIONI'!B$9:B$1008,B619,'Sezione REGIONI'!L$9:L$1008))+(SUMIF('Sezione IMU e trib. locali'!B$9:B$1008,B619,'Sezione IMU e trib. locali'!M$9:M$1008)-SUMIF('Sezione IMU e trib. locali'!B$9:B$1008,B619,'Sezione IMU e trib. locali'!N$9:N$1008))+(SUMIF('Sezione INAIL'!B$9:B$508,B619,'Sezione INAIL'!L$9:L$508)-SUMIF('Sezione INAIL'!B$9:B$508,B619,'Sezione INAIL'!M$9:M$508))+(SUMIF('Sezione Altri Enti Prev.li'!B$9:B$508,B619,'Sezione Altri Enti Prev.li'!P$9:P$508)-SUMIF('Sezione Altri Enti Prev.li'!B$9:B$508,B619,'Sezione Altri Enti Prev.li'!Q$9:Q$508)),0)</f>
        <v>0</v>
      </c>
      <c r="W619" s="81"/>
      <c r="X619" s="292"/>
      <c r="Y619" s="314"/>
      <c r="Z619" s="315"/>
      <c r="AA619" s="316"/>
      <c r="AB619" s="317"/>
      <c r="AC619" s="7"/>
      <c r="AD619" s="348"/>
      <c r="AE619" s="7"/>
      <c r="AF619" s="17">
        <f ca="1">IF(B619="",0,IF(B619=B618,COUNTIF(B$9:B618,B619)+1,1))</f>
        <v>609</v>
      </c>
      <c r="AG619" s="17">
        <f t="shared" ca="1" si="36"/>
        <v>0</v>
      </c>
      <c r="AH619" s="364" t="str">
        <f t="shared" si="39"/>
        <v/>
      </c>
    </row>
    <row r="620" spans="1:34" ht="16.5" customHeight="1">
      <c r="A620" s="334" t="s">
        <v>896</v>
      </c>
      <c r="B620" s="65" t="str">
        <f t="shared" ca="1" si="38"/>
        <v>-1900</v>
      </c>
      <c r="C620" s="65" t="str">
        <f t="shared" ca="1" si="37"/>
        <v>-1900-610</v>
      </c>
      <c r="D620" s="340"/>
      <c r="E620" s="283"/>
      <c r="F620" s="7"/>
      <c r="G620" s="309"/>
      <c r="H620" s="310"/>
      <c r="I620" s="7"/>
      <c r="J620" s="297"/>
      <c r="K620" s="285"/>
      <c r="L620" s="301"/>
      <c r="M620" s="290"/>
      <c r="N620" s="291"/>
      <c r="O620" s="7"/>
      <c r="P620" s="307"/>
      <c r="Q620" s="308" t="str">
        <f ca="1">IF(M$1021=1,"",IF(P620="","",VLOOKUP(P620,Tabelle!$B$5:$F$7,5,FALSE)))</f>
        <v/>
      </c>
      <c r="R620" s="311" t="str">
        <f ca="1">IF(M$1021=1,"",IF(P620="","",VLOOKUP(P620,Tabelle!$B$5:$G$7,6,FALSE)))</f>
        <v/>
      </c>
      <c r="S620" s="7"/>
      <c r="T620" s="312"/>
      <c r="U620" s="7"/>
      <c r="V620" s="313">
        <f ca="1">IF(AND(D620&lt;&gt;"",B620&lt;&gt;B619),(SUMIF(B$9:B$1008,B620,M$9:M$1008)-SUMIF(B$9:B$1008,B620,N$9:N$1008))+(SUMIF('Sezione INPS'!B$9:B$1008,B620,'Sezione INPS'!N$9:N$1008)-SUMIF('Sezione INPS'!B$9:B$1008,B620,'Sezione INPS'!O$9:O$1008))+(SUMIF('Sezione REGIONI'!B$9:B$1008,B620,'Sezione REGIONI'!K$9:K$1008)-SUMIF('Sezione REGIONI'!B$9:B$1008,B620,'Sezione REGIONI'!L$9:L$1008))+(SUMIF('Sezione IMU e trib. locali'!B$9:B$1008,B620,'Sezione IMU e trib. locali'!M$9:M$1008)-SUMIF('Sezione IMU e trib. locali'!B$9:B$1008,B620,'Sezione IMU e trib. locali'!N$9:N$1008))+(SUMIF('Sezione INAIL'!B$9:B$508,B620,'Sezione INAIL'!L$9:L$508)-SUMIF('Sezione INAIL'!B$9:B$508,B620,'Sezione INAIL'!M$9:M$508))+(SUMIF('Sezione Altri Enti Prev.li'!B$9:B$508,B620,'Sezione Altri Enti Prev.li'!P$9:P$508)-SUMIF('Sezione Altri Enti Prev.li'!B$9:B$508,B620,'Sezione Altri Enti Prev.li'!Q$9:Q$508)),0)</f>
        <v>0</v>
      </c>
      <c r="W620" s="81"/>
      <c r="X620" s="292"/>
      <c r="Y620" s="314"/>
      <c r="Z620" s="315"/>
      <c r="AA620" s="316"/>
      <c r="AB620" s="317"/>
      <c r="AC620" s="7"/>
      <c r="AD620" s="348"/>
      <c r="AE620" s="7"/>
      <c r="AF620" s="17">
        <f ca="1">IF(B620="",0,IF(B620=B619,COUNTIF(B$9:B619,B620)+1,1))</f>
        <v>610</v>
      </c>
      <c r="AG620" s="17">
        <f t="shared" ca="1" si="36"/>
        <v>0</v>
      </c>
      <c r="AH620" s="364" t="str">
        <f t="shared" si="39"/>
        <v/>
      </c>
    </row>
    <row r="621" spans="1:34" ht="16.5" customHeight="1">
      <c r="A621" s="334" t="s">
        <v>897</v>
      </c>
      <c r="B621" s="65" t="str">
        <f t="shared" ca="1" si="38"/>
        <v>-1900</v>
      </c>
      <c r="C621" s="65" t="str">
        <f t="shared" ca="1" si="37"/>
        <v>-1900-611</v>
      </c>
      <c r="D621" s="340"/>
      <c r="E621" s="283"/>
      <c r="F621" s="7"/>
      <c r="G621" s="309"/>
      <c r="H621" s="310"/>
      <c r="I621" s="7"/>
      <c r="J621" s="297"/>
      <c r="K621" s="285"/>
      <c r="L621" s="301"/>
      <c r="M621" s="290"/>
      <c r="N621" s="291"/>
      <c r="O621" s="7"/>
      <c r="P621" s="307"/>
      <c r="Q621" s="308" t="str">
        <f ca="1">IF(M$1021=1,"",IF(P621="","",VLOOKUP(P621,Tabelle!$B$5:$F$7,5,FALSE)))</f>
        <v/>
      </c>
      <c r="R621" s="311" t="str">
        <f ca="1">IF(M$1021=1,"",IF(P621="","",VLOOKUP(P621,Tabelle!$B$5:$G$7,6,FALSE)))</f>
        <v/>
      </c>
      <c r="S621" s="7"/>
      <c r="T621" s="312"/>
      <c r="U621" s="7"/>
      <c r="V621" s="313">
        <f ca="1">IF(AND(D621&lt;&gt;"",B621&lt;&gt;B620),(SUMIF(B$9:B$1008,B621,M$9:M$1008)-SUMIF(B$9:B$1008,B621,N$9:N$1008))+(SUMIF('Sezione INPS'!B$9:B$1008,B621,'Sezione INPS'!N$9:N$1008)-SUMIF('Sezione INPS'!B$9:B$1008,B621,'Sezione INPS'!O$9:O$1008))+(SUMIF('Sezione REGIONI'!B$9:B$1008,B621,'Sezione REGIONI'!K$9:K$1008)-SUMIF('Sezione REGIONI'!B$9:B$1008,B621,'Sezione REGIONI'!L$9:L$1008))+(SUMIF('Sezione IMU e trib. locali'!B$9:B$1008,B621,'Sezione IMU e trib. locali'!M$9:M$1008)-SUMIF('Sezione IMU e trib. locali'!B$9:B$1008,B621,'Sezione IMU e trib. locali'!N$9:N$1008))+(SUMIF('Sezione INAIL'!B$9:B$508,B621,'Sezione INAIL'!L$9:L$508)-SUMIF('Sezione INAIL'!B$9:B$508,B621,'Sezione INAIL'!M$9:M$508))+(SUMIF('Sezione Altri Enti Prev.li'!B$9:B$508,B621,'Sezione Altri Enti Prev.li'!P$9:P$508)-SUMIF('Sezione Altri Enti Prev.li'!B$9:B$508,B621,'Sezione Altri Enti Prev.li'!Q$9:Q$508)),0)</f>
        <v>0</v>
      </c>
      <c r="W621" s="81"/>
      <c r="X621" s="292"/>
      <c r="Y621" s="314"/>
      <c r="Z621" s="315"/>
      <c r="AA621" s="316"/>
      <c r="AB621" s="317"/>
      <c r="AC621" s="7"/>
      <c r="AD621" s="348"/>
      <c r="AE621" s="7"/>
      <c r="AF621" s="17">
        <f ca="1">IF(B621="",0,IF(B621=B620,COUNTIF(B$9:B620,B621)+1,1))</f>
        <v>611</v>
      </c>
      <c r="AG621" s="17">
        <f t="shared" ca="1" si="36"/>
        <v>0</v>
      </c>
      <c r="AH621" s="364" t="str">
        <f t="shared" si="39"/>
        <v/>
      </c>
    </row>
    <row r="622" spans="1:34" ht="16.5" customHeight="1">
      <c r="A622" s="334" t="s">
        <v>898</v>
      </c>
      <c r="B622" s="65" t="str">
        <f t="shared" ca="1" si="38"/>
        <v>-1900</v>
      </c>
      <c r="C622" s="65" t="str">
        <f t="shared" ca="1" si="37"/>
        <v>-1900-612</v>
      </c>
      <c r="D622" s="340"/>
      <c r="E622" s="283"/>
      <c r="F622" s="7"/>
      <c r="G622" s="309"/>
      <c r="H622" s="310"/>
      <c r="I622" s="7"/>
      <c r="J622" s="297"/>
      <c r="K622" s="285"/>
      <c r="L622" s="301"/>
      <c r="M622" s="290"/>
      <c r="N622" s="291"/>
      <c r="O622" s="7"/>
      <c r="P622" s="307"/>
      <c r="Q622" s="308" t="str">
        <f ca="1">IF(M$1021=1,"",IF(P622="","",VLOOKUP(P622,Tabelle!$B$5:$F$7,5,FALSE)))</f>
        <v/>
      </c>
      <c r="R622" s="311" t="str">
        <f ca="1">IF(M$1021=1,"",IF(P622="","",VLOOKUP(P622,Tabelle!$B$5:$G$7,6,FALSE)))</f>
        <v/>
      </c>
      <c r="S622" s="7"/>
      <c r="T622" s="312"/>
      <c r="U622" s="7"/>
      <c r="V622" s="313">
        <f ca="1">IF(AND(D622&lt;&gt;"",B622&lt;&gt;B621),(SUMIF(B$9:B$1008,B622,M$9:M$1008)-SUMIF(B$9:B$1008,B622,N$9:N$1008))+(SUMIF('Sezione INPS'!B$9:B$1008,B622,'Sezione INPS'!N$9:N$1008)-SUMIF('Sezione INPS'!B$9:B$1008,B622,'Sezione INPS'!O$9:O$1008))+(SUMIF('Sezione REGIONI'!B$9:B$1008,B622,'Sezione REGIONI'!K$9:K$1008)-SUMIF('Sezione REGIONI'!B$9:B$1008,B622,'Sezione REGIONI'!L$9:L$1008))+(SUMIF('Sezione IMU e trib. locali'!B$9:B$1008,B622,'Sezione IMU e trib. locali'!M$9:M$1008)-SUMIF('Sezione IMU e trib. locali'!B$9:B$1008,B622,'Sezione IMU e trib. locali'!N$9:N$1008))+(SUMIF('Sezione INAIL'!B$9:B$508,B622,'Sezione INAIL'!L$9:L$508)-SUMIF('Sezione INAIL'!B$9:B$508,B622,'Sezione INAIL'!M$9:M$508))+(SUMIF('Sezione Altri Enti Prev.li'!B$9:B$508,B622,'Sezione Altri Enti Prev.li'!P$9:P$508)-SUMIF('Sezione Altri Enti Prev.li'!B$9:B$508,B622,'Sezione Altri Enti Prev.li'!Q$9:Q$508)),0)</f>
        <v>0</v>
      </c>
      <c r="W622" s="81"/>
      <c r="X622" s="292"/>
      <c r="Y622" s="314"/>
      <c r="Z622" s="315"/>
      <c r="AA622" s="316"/>
      <c r="AB622" s="317"/>
      <c r="AC622" s="7"/>
      <c r="AD622" s="348"/>
      <c r="AE622" s="7"/>
      <c r="AF622" s="17">
        <f ca="1">IF(B622="",0,IF(B622=B621,COUNTIF(B$9:B621,B622)+1,1))</f>
        <v>612</v>
      </c>
      <c r="AG622" s="17">
        <f t="shared" ca="1" si="36"/>
        <v>0</v>
      </c>
      <c r="AH622" s="364" t="str">
        <f t="shared" si="39"/>
        <v/>
      </c>
    </row>
    <row r="623" spans="1:34" ht="16.5" customHeight="1">
      <c r="A623" s="334" t="s">
        <v>899</v>
      </c>
      <c r="B623" s="65" t="str">
        <f t="shared" ca="1" si="38"/>
        <v>-1900</v>
      </c>
      <c r="C623" s="65" t="str">
        <f t="shared" ca="1" si="37"/>
        <v>-1900-613</v>
      </c>
      <c r="D623" s="340"/>
      <c r="E623" s="283"/>
      <c r="F623" s="7"/>
      <c r="G623" s="309"/>
      <c r="H623" s="310"/>
      <c r="I623" s="7"/>
      <c r="J623" s="297"/>
      <c r="K623" s="285"/>
      <c r="L623" s="301"/>
      <c r="M623" s="290"/>
      <c r="N623" s="291"/>
      <c r="O623" s="7"/>
      <c r="P623" s="307"/>
      <c r="Q623" s="308" t="str">
        <f ca="1">IF(M$1021=1,"",IF(P623="","",VLOOKUP(P623,Tabelle!$B$5:$F$7,5,FALSE)))</f>
        <v/>
      </c>
      <c r="R623" s="311" t="str">
        <f ca="1">IF(M$1021=1,"",IF(P623="","",VLOOKUP(P623,Tabelle!$B$5:$G$7,6,FALSE)))</f>
        <v/>
      </c>
      <c r="S623" s="7"/>
      <c r="T623" s="312"/>
      <c r="U623" s="7"/>
      <c r="V623" s="313">
        <f ca="1">IF(AND(D623&lt;&gt;"",B623&lt;&gt;B622),(SUMIF(B$9:B$1008,B623,M$9:M$1008)-SUMIF(B$9:B$1008,B623,N$9:N$1008))+(SUMIF('Sezione INPS'!B$9:B$1008,B623,'Sezione INPS'!N$9:N$1008)-SUMIF('Sezione INPS'!B$9:B$1008,B623,'Sezione INPS'!O$9:O$1008))+(SUMIF('Sezione REGIONI'!B$9:B$1008,B623,'Sezione REGIONI'!K$9:K$1008)-SUMIF('Sezione REGIONI'!B$9:B$1008,B623,'Sezione REGIONI'!L$9:L$1008))+(SUMIF('Sezione IMU e trib. locali'!B$9:B$1008,B623,'Sezione IMU e trib. locali'!M$9:M$1008)-SUMIF('Sezione IMU e trib. locali'!B$9:B$1008,B623,'Sezione IMU e trib. locali'!N$9:N$1008))+(SUMIF('Sezione INAIL'!B$9:B$508,B623,'Sezione INAIL'!L$9:L$508)-SUMIF('Sezione INAIL'!B$9:B$508,B623,'Sezione INAIL'!M$9:M$508))+(SUMIF('Sezione Altri Enti Prev.li'!B$9:B$508,B623,'Sezione Altri Enti Prev.li'!P$9:P$508)-SUMIF('Sezione Altri Enti Prev.li'!B$9:B$508,B623,'Sezione Altri Enti Prev.li'!Q$9:Q$508)),0)</f>
        <v>0</v>
      </c>
      <c r="W623" s="81"/>
      <c r="X623" s="292"/>
      <c r="Y623" s="314"/>
      <c r="Z623" s="315"/>
      <c r="AA623" s="316"/>
      <c r="AB623" s="317"/>
      <c r="AC623" s="7"/>
      <c r="AD623" s="348"/>
      <c r="AE623" s="7"/>
      <c r="AF623" s="17">
        <f ca="1">IF(B623="",0,IF(B623=B622,COUNTIF(B$9:B622,B623)+1,1))</f>
        <v>613</v>
      </c>
      <c r="AG623" s="17">
        <f t="shared" ref="AG623:AG686" ca="1" si="40">IF(OR(D623="",M$1021=1),0,IF(AF623=6,1,0))</f>
        <v>0</v>
      </c>
      <c r="AH623" s="364" t="str">
        <f t="shared" si="39"/>
        <v/>
      </c>
    </row>
    <row r="624" spans="1:34" ht="16.5" customHeight="1">
      <c r="A624" s="334" t="s">
        <v>900</v>
      </c>
      <c r="B624" s="65" t="str">
        <f t="shared" ca="1" si="38"/>
        <v>-1900</v>
      </c>
      <c r="C624" s="65" t="str">
        <f t="shared" ca="1" si="37"/>
        <v>-1900-614</v>
      </c>
      <c r="D624" s="340"/>
      <c r="E624" s="283"/>
      <c r="F624" s="7"/>
      <c r="G624" s="309"/>
      <c r="H624" s="310"/>
      <c r="I624" s="7"/>
      <c r="J624" s="297"/>
      <c r="K624" s="285"/>
      <c r="L624" s="301"/>
      <c r="M624" s="290"/>
      <c r="N624" s="291"/>
      <c r="O624" s="7"/>
      <c r="P624" s="307"/>
      <c r="Q624" s="308" t="str">
        <f ca="1">IF(M$1021=1,"",IF(P624="","",VLOOKUP(P624,Tabelle!$B$5:$F$7,5,FALSE)))</f>
        <v/>
      </c>
      <c r="R624" s="311" t="str">
        <f ca="1">IF(M$1021=1,"",IF(P624="","",VLOOKUP(P624,Tabelle!$B$5:$G$7,6,FALSE)))</f>
        <v/>
      </c>
      <c r="S624" s="7"/>
      <c r="T624" s="312"/>
      <c r="U624" s="7"/>
      <c r="V624" s="313">
        <f ca="1">IF(AND(D624&lt;&gt;"",B624&lt;&gt;B623),(SUMIF(B$9:B$1008,B624,M$9:M$1008)-SUMIF(B$9:B$1008,B624,N$9:N$1008))+(SUMIF('Sezione INPS'!B$9:B$1008,B624,'Sezione INPS'!N$9:N$1008)-SUMIF('Sezione INPS'!B$9:B$1008,B624,'Sezione INPS'!O$9:O$1008))+(SUMIF('Sezione REGIONI'!B$9:B$1008,B624,'Sezione REGIONI'!K$9:K$1008)-SUMIF('Sezione REGIONI'!B$9:B$1008,B624,'Sezione REGIONI'!L$9:L$1008))+(SUMIF('Sezione IMU e trib. locali'!B$9:B$1008,B624,'Sezione IMU e trib. locali'!M$9:M$1008)-SUMIF('Sezione IMU e trib. locali'!B$9:B$1008,B624,'Sezione IMU e trib. locali'!N$9:N$1008))+(SUMIF('Sezione INAIL'!B$9:B$508,B624,'Sezione INAIL'!L$9:L$508)-SUMIF('Sezione INAIL'!B$9:B$508,B624,'Sezione INAIL'!M$9:M$508))+(SUMIF('Sezione Altri Enti Prev.li'!B$9:B$508,B624,'Sezione Altri Enti Prev.li'!P$9:P$508)-SUMIF('Sezione Altri Enti Prev.li'!B$9:B$508,B624,'Sezione Altri Enti Prev.li'!Q$9:Q$508)),0)</f>
        <v>0</v>
      </c>
      <c r="W624" s="81"/>
      <c r="X624" s="292"/>
      <c r="Y624" s="314"/>
      <c r="Z624" s="315"/>
      <c r="AA624" s="316"/>
      <c r="AB624" s="317"/>
      <c r="AC624" s="7"/>
      <c r="AD624" s="348"/>
      <c r="AE624" s="7"/>
      <c r="AF624" s="17">
        <f ca="1">IF(B624="",0,IF(B624=B623,COUNTIF(B$9:B623,B624)+1,1))</f>
        <v>614</v>
      </c>
      <c r="AG624" s="17">
        <f t="shared" ca="1" si="40"/>
        <v>0</v>
      </c>
      <c r="AH624" s="364" t="str">
        <f t="shared" si="39"/>
        <v/>
      </c>
    </row>
    <row r="625" spans="1:34" ht="16.5" customHeight="1">
      <c r="A625" s="334" t="s">
        <v>901</v>
      </c>
      <c r="B625" s="65" t="str">
        <f t="shared" ca="1" si="38"/>
        <v>-1900</v>
      </c>
      <c r="C625" s="65" t="str">
        <f t="shared" ca="1" si="37"/>
        <v>-1900-615</v>
      </c>
      <c r="D625" s="340"/>
      <c r="E625" s="283"/>
      <c r="F625" s="7"/>
      <c r="G625" s="309"/>
      <c r="H625" s="310"/>
      <c r="I625" s="7"/>
      <c r="J625" s="297"/>
      <c r="K625" s="285"/>
      <c r="L625" s="301"/>
      <c r="M625" s="290"/>
      <c r="N625" s="291"/>
      <c r="O625" s="7"/>
      <c r="P625" s="307"/>
      <c r="Q625" s="308" t="str">
        <f ca="1">IF(M$1021=1,"",IF(P625="","",VLOOKUP(P625,Tabelle!$B$5:$F$7,5,FALSE)))</f>
        <v/>
      </c>
      <c r="R625" s="311" t="str">
        <f ca="1">IF(M$1021=1,"",IF(P625="","",VLOOKUP(P625,Tabelle!$B$5:$G$7,6,FALSE)))</f>
        <v/>
      </c>
      <c r="S625" s="7"/>
      <c r="T625" s="312"/>
      <c r="U625" s="7"/>
      <c r="V625" s="313">
        <f ca="1">IF(AND(D625&lt;&gt;"",B625&lt;&gt;B624),(SUMIF(B$9:B$1008,B625,M$9:M$1008)-SUMIF(B$9:B$1008,B625,N$9:N$1008))+(SUMIF('Sezione INPS'!B$9:B$1008,B625,'Sezione INPS'!N$9:N$1008)-SUMIF('Sezione INPS'!B$9:B$1008,B625,'Sezione INPS'!O$9:O$1008))+(SUMIF('Sezione REGIONI'!B$9:B$1008,B625,'Sezione REGIONI'!K$9:K$1008)-SUMIF('Sezione REGIONI'!B$9:B$1008,B625,'Sezione REGIONI'!L$9:L$1008))+(SUMIF('Sezione IMU e trib. locali'!B$9:B$1008,B625,'Sezione IMU e trib. locali'!M$9:M$1008)-SUMIF('Sezione IMU e trib. locali'!B$9:B$1008,B625,'Sezione IMU e trib. locali'!N$9:N$1008))+(SUMIF('Sezione INAIL'!B$9:B$508,B625,'Sezione INAIL'!L$9:L$508)-SUMIF('Sezione INAIL'!B$9:B$508,B625,'Sezione INAIL'!M$9:M$508))+(SUMIF('Sezione Altri Enti Prev.li'!B$9:B$508,B625,'Sezione Altri Enti Prev.li'!P$9:P$508)-SUMIF('Sezione Altri Enti Prev.li'!B$9:B$508,B625,'Sezione Altri Enti Prev.li'!Q$9:Q$508)),0)</f>
        <v>0</v>
      </c>
      <c r="W625" s="81"/>
      <c r="X625" s="292"/>
      <c r="Y625" s="314"/>
      <c r="Z625" s="315"/>
      <c r="AA625" s="316"/>
      <c r="AB625" s="317"/>
      <c r="AC625" s="7"/>
      <c r="AD625" s="348"/>
      <c r="AE625" s="7"/>
      <c r="AF625" s="17">
        <f ca="1">IF(B625="",0,IF(B625=B624,COUNTIF(B$9:B624,B625)+1,1))</f>
        <v>615</v>
      </c>
      <c r="AG625" s="17">
        <f t="shared" ca="1" si="40"/>
        <v>0</v>
      </c>
      <c r="AH625" s="364" t="str">
        <f t="shared" si="39"/>
        <v/>
      </c>
    </row>
    <row r="626" spans="1:34" ht="16.5" customHeight="1">
      <c r="A626" s="334" t="s">
        <v>902</v>
      </c>
      <c r="B626" s="65" t="str">
        <f t="shared" ca="1" si="38"/>
        <v>-1900</v>
      </c>
      <c r="C626" s="65" t="str">
        <f t="shared" ca="1" si="37"/>
        <v>-1900-616</v>
      </c>
      <c r="D626" s="340"/>
      <c r="E626" s="283"/>
      <c r="F626" s="7"/>
      <c r="G626" s="309"/>
      <c r="H626" s="310"/>
      <c r="I626" s="7"/>
      <c r="J626" s="297"/>
      <c r="K626" s="285"/>
      <c r="L626" s="301"/>
      <c r="M626" s="290"/>
      <c r="N626" s="291"/>
      <c r="O626" s="7"/>
      <c r="P626" s="307"/>
      <c r="Q626" s="308" t="str">
        <f ca="1">IF(M$1021=1,"",IF(P626="","",VLOOKUP(P626,Tabelle!$B$5:$F$7,5,FALSE)))</f>
        <v/>
      </c>
      <c r="R626" s="311" t="str">
        <f ca="1">IF(M$1021=1,"",IF(P626="","",VLOOKUP(P626,Tabelle!$B$5:$G$7,6,FALSE)))</f>
        <v/>
      </c>
      <c r="S626" s="7"/>
      <c r="T626" s="312"/>
      <c r="U626" s="7"/>
      <c r="V626" s="313">
        <f ca="1">IF(AND(D626&lt;&gt;"",B626&lt;&gt;B625),(SUMIF(B$9:B$1008,B626,M$9:M$1008)-SUMIF(B$9:B$1008,B626,N$9:N$1008))+(SUMIF('Sezione INPS'!B$9:B$1008,B626,'Sezione INPS'!N$9:N$1008)-SUMIF('Sezione INPS'!B$9:B$1008,B626,'Sezione INPS'!O$9:O$1008))+(SUMIF('Sezione REGIONI'!B$9:B$1008,B626,'Sezione REGIONI'!K$9:K$1008)-SUMIF('Sezione REGIONI'!B$9:B$1008,B626,'Sezione REGIONI'!L$9:L$1008))+(SUMIF('Sezione IMU e trib. locali'!B$9:B$1008,B626,'Sezione IMU e trib. locali'!M$9:M$1008)-SUMIF('Sezione IMU e trib. locali'!B$9:B$1008,B626,'Sezione IMU e trib. locali'!N$9:N$1008))+(SUMIF('Sezione INAIL'!B$9:B$508,B626,'Sezione INAIL'!L$9:L$508)-SUMIF('Sezione INAIL'!B$9:B$508,B626,'Sezione INAIL'!M$9:M$508))+(SUMIF('Sezione Altri Enti Prev.li'!B$9:B$508,B626,'Sezione Altri Enti Prev.li'!P$9:P$508)-SUMIF('Sezione Altri Enti Prev.li'!B$9:B$508,B626,'Sezione Altri Enti Prev.li'!Q$9:Q$508)),0)</f>
        <v>0</v>
      </c>
      <c r="W626" s="81"/>
      <c r="X626" s="292"/>
      <c r="Y626" s="314"/>
      <c r="Z626" s="315"/>
      <c r="AA626" s="316"/>
      <c r="AB626" s="317"/>
      <c r="AC626" s="7"/>
      <c r="AD626" s="348"/>
      <c r="AE626" s="7"/>
      <c r="AF626" s="17">
        <f ca="1">IF(B626="",0,IF(B626=B625,COUNTIF(B$9:B625,B626)+1,1))</f>
        <v>616</v>
      </c>
      <c r="AG626" s="17">
        <f t="shared" ca="1" si="40"/>
        <v>0</v>
      </c>
      <c r="AH626" s="364" t="str">
        <f t="shared" si="39"/>
        <v/>
      </c>
    </row>
    <row r="627" spans="1:34" ht="16.5" customHeight="1">
      <c r="A627" s="334" t="s">
        <v>903</v>
      </c>
      <c r="B627" s="65" t="str">
        <f t="shared" ca="1" si="38"/>
        <v>-1900</v>
      </c>
      <c r="C627" s="65" t="str">
        <f t="shared" ca="1" si="37"/>
        <v>-1900-617</v>
      </c>
      <c r="D627" s="340"/>
      <c r="E627" s="283"/>
      <c r="F627" s="7"/>
      <c r="G627" s="309"/>
      <c r="H627" s="310"/>
      <c r="I627" s="7"/>
      <c r="J627" s="297"/>
      <c r="K627" s="285"/>
      <c r="L627" s="301"/>
      <c r="M627" s="290"/>
      <c r="N627" s="291"/>
      <c r="O627" s="7"/>
      <c r="P627" s="307"/>
      <c r="Q627" s="308" t="str">
        <f ca="1">IF(M$1021=1,"",IF(P627="","",VLOOKUP(P627,Tabelle!$B$5:$F$7,5,FALSE)))</f>
        <v/>
      </c>
      <c r="R627" s="311" t="str">
        <f ca="1">IF(M$1021=1,"",IF(P627="","",VLOOKUP(P627,Tabelle!$B$5:$G$7,6,FALSE)))</f>
        <v/>
      </c>
      <c r="S627" s="7"/>
      <c r="T627" s="312"/>
      <c r="U627" s="7"/>
      <c r="V627" s="313">
        <f ca="1">IF(AND(D627&lt;&gt;"",B627&lt;&gt;B626),(SUMIF(B$9:B$1008,B627,M$9:M$1008)-SUMIF(B$9:B$1008,B627,N$9:N$1008))+(SUMIF('Sezione INPS'!B$9:B$1008,B627,'Sezione INPS'!N$9:N$1008)-SUMIF('Sezione INPS'!B$9:B$1008,B627,'Sezione INPS'!O$9:O$1008))+(SUMIF('Sezione REGIONI'!B$9:B$1008,B627,'Sezione REGIONI'!K$9:K$1008)-SUMIF('Sezione REGIONI'!B$9:B$1008,B627,'Sezione REGIONI'!L$9:L$1008))+(SUMIF('Sezione IMU e trib. locali'!B$9:B$1008,B627,'Sezione IMU e trib. locali'!M$9:M$1008)-SUMIF('Sezione IMU e trib. locali'!B$9:B$1008,B627,'Sezione IMU e trib. locali'!N$9:N$1008))+(SUMIF('Sezione INAIL'!B$9:B$508,B627,'Sezione INAIL'!L$9:L$508)-SUMIF('Sezione INAIL'!B$9:B$508,B627,'Sezione INAIL'!M$9:M$508))+(SUMIF('Sezione Altri Enti Prev.li'!B$9:B$508,B627,'Sezione Altri Enti Prev.li'!P$9:P$508)-SUMIF('Sezione Altri Enti Prev.li'!B$9:B$508,B627,'Sezione Altri Enti Prev.li'!Q$9:Q$508)),0)</f>
        <v>0</v>
      </c>
      <c r="W627" s="81"/>
      <c r="X627" s="292"/>
      <c r="Y627" s="314"/>
      <c r="Z627" s="315"/>
      <c r="AA627" s="316"/>
      <c r="AB627" s="317"/>
      <c r="AC627" s="7"/>
      <c r="AD627" s="348"/>
      <c r="AE627" s="7"/>
      <c r="AF627" s="17">
        <f ca="1">IF(B627="",0,IF(B627=B626,COUNTIF(B$9:B626,B627)+1,1))</f>
        <v>617</v>
      </c>
      <c r="AG627" s="17">
        <f t="shared" ca="1" si="40"/>
        <v>0</v>
      </c>
      <c r="AH627" s="364" t="str">
        <f t="shared" si="39"/>
        <v/>
      </c>
    </row>
    <row r="628" spans="1:34" ht="16.5" customHeight="1">
      <c r="A628" s="334" t="s">
        <v>904</v>
      </c>
      <c r="B628" s="65" t="str">
        <f t="shared" ca="1" si="38"/>
        <v>-1900</v>
      </c>
      <c r="C628" s="65" t="str">
        <f t="shared" ref="C628:C691" ca="1" si="41">IF(M$1021=1,0,B628&amp;"-"&amp;AF628)</f>
        <v>-1900-618</v>
      </c>
      <c r="D628" s="340"/>
      <c r="E628" s="283"/>
      <c r="F628" s="7"/>
      <c r="G628" s="309"/>
      <c r="H628" s="310"/>
      <c r="I628" s="7"/>
      <c r="J628" s="297"/>
      <c r="K628" s="285"/>
      <c r="L628" s="301"/>
      <c r="M628" s="290"/>
      <c r="N628" s="291"/>
      <c r="O628" s="7"/>
      <c r="P628" s="307"/>
      <c r="Q628" s="308" t="str">
        <f ca="1">IF(M$1021=1,"",IF(P628="","",VLOOKUP(P628,Tabelle!$B$5:$F$7,5,FALSE)))</f>
        <v/>
      </c>
      <c r="R628" s="311" t="str">
        <f ca="1">IF(M$1021=1,"",IF(P628="","",VLOOKUP(P628,Tabelle!$B$5:$G$7,6,FALSE)))</f>
        <v/>
      </c>
      <c r="S628" s="7"/>
      <c r="T628" s="312"/>
      <c r="U628" s="7"/>
      <c r="V628" s="313">
        <f ca="1">IF(AND(D628&lt;&gt;"",B628&lt;&gt;B627),(SUMIF(B$9:B$1008,B628,M$9:M$1008)-SUMIF(B$9:B$1008,B628,N$9:N$1008))+(SUMIF('Sezione INPS'!B$9:B$1008,B628,'Sezione INPS'!N$9:N$1008)-SUMIF('Sezione INPS'!B$9:B$1008,B628,'Sezione INPS'!O$9:O$1008))+(SUMIF('Sezione REGIONI'!B$9:B$1008,B628,'Sezione REGIONI'!K$9:K$1008)-SUMIF('Sezione REGIONI'!B$9:B$1008,B628,'Sezione REGIONI'!L$9:L$1008))+(SUMIF('Sezione IMU e trib. locali'!B$9:B$1008,B628,'Sezione IMU e trib. locali'!M$9:M$1008)-SUMIF('Sezione IMU e trib. locali'!B$9:B$1008,B628,'Sezione IMU e trib. locali'!N$9:N$1008))+(SUMIF('Sezione INAIL'!B$9:B$508,B628,'Sezione INAIL'!L$9:L$508)-SUMIF('Sezione INAIL'!B$9:B$508,B628,'Sezione INAIL'!M$9:M$508))+(SUMIF('Sezione Altri Enti Prev.li'!B$9:B$508,B628,'Sezione Altri Enti Prev.li'!P$9:P$508)-SUMIF('Sezione Altri Enti Prev.li'!B$9:B$508,B628,'Sezione Altri Enti Prev.li'!Q$9:Q$508)),0)</f>
        <v>0</v>
      </c>
      <c r="W628" s="81"/>
      <c r="X628" s="292"/>
      <c r="Y628" s="314"/>
      <c r="Z628" s="315"/>
      <c r="AA628" s="316"/>
      <c r="AB628" s="317"/>
      <c r="AC628" s="7"/>
      <c r="AD628" s="348"/>
      <c r="AE628" s="7"/>
      <c r="AF628" s="17">
        <f ca="1">IF(B628="",0,IF(B628=B627,COUNTIF(B$9:B627,B628)+1,1))</f>
        <v>618</v>
      </c>
      <c r="AG628" s="17">
        <f t="shared" ca="1" si="40"/>
        <v>0</v>
      </c>
      <c r="AH628" s="364" t="str">
        <f t="shared" si="39"/>
        <v/>
      </c>
    </row>
    <row r="629" spans="1:34" ht="16.5" customHeight="1">
      <c r="A629" s="334" t="s">
        <v>905</v>
      </c>
      <c r="B629" s="65" t="str">
        <f t="shared" ca="1" si="38"/>
        <v>-1900</v>
      </c>
      <c r="C629" s="65" t="str">
        <f t="shared" ca="1" si="41"/>
        <v>-1900-619</v>
      </c>
      <c r="D629" s="340"/>
      <c r="E629" s="283"/>
      <c r="F629" s="7"/>
      <c r="G629" s="309"/>
      <c r="H629" s="310"/>
      <c r="I629" s="7"/>
      <c r="J629" s="297"/>
      <c r="K629" s="285"/>
      <c r="L629" s="301"/>
      <c r="M629" s="290"/>
      <c r="N629" s="291"/>
      <c r="O629" s="7"/>
      <c r="P629" s="307"/>
      <c r="Q629" s="308" t="str">
        <f ca="1">IF(M$1021=1,"",IF(P629="","",VLOOKUP(P629,Tabelle!$B$5:$F$7,5,FALSE)))</f>
        <v/>
      </c>
      <c r="R629" s="311" t="str">
        <f ca="1">IF(M$1021=1,"",IF(P629="","",VLOOKUP(P629,Tabelle!$B$5:$G$7,6,FALSE)))</f>
        <v/>
      </c>
      <c r="S629" s="7"/>
      <c r="T629" s="312"/>
      <c r="U629" s="7"/>
      <c r="V629" s="313">
        <f ca="1">IF(AND(D629&lt;&gt;"",B629&lt;&gt;B628),(SUMIF(B$9:B$1008,B629,M$9:M$1008)-SUMIF(B$9:B$1008,B629,N$9:N$1008))+(SUMIF('Sezione INPS'!B$9:B$1008,B629,'Sezione INPS'!N$9:N$1008)-SUMIF('Sezione INPS'!B$9:B$1008,B629,'Sezione INPS'!O$9:O$1008))+(SUMIF('Sezione REGIONI'!B$9:B$1008,B629,'Sezione REGIONI'!K$9:K$1008)-SUMIF('Sezione REGIONI'!B$9:B$1008,B629,'Sezione REGIONI'!L$9:L$1008))+(SUMIF('Sezione IMU e trib. locali'!B$9:B$1008,B629,'Sezione IMU e trib. locali'!M$9:M$1008)-SUMIF('Sezione IMU e trib. locali'!B$9:B$1008,B629,'Sezione IMU e trib. locali'!N$9:N$1008))+(SUMIF('Sezione INAIL'!B$9:B$508,B629,'Sezione INAIL'!L$9:L$508)-SUMIF('Sezione INAIL'!B$9:B$508,B629,'Sezione INAIL'!M$9:M$508))+(SUMIF('Sezione Altri Enti Prev.li'!B$9:B$508,B629,'Sezione Altri Enti Prev.li'!P$9:P$508)-SUMIF('Sezione Altri Enti Prev.li'!B$9:B$508,B629,'Sezione Altri Enti Prev.li'!Q$9:Q$508)),0)</f>
        <v>0</v>
      </c>
      <c r="W629" s="81"/>
      <c r="X629" s="292"/>
      <c r="Y629" s="314"/>
      <c r="Z629" s="315"/>
      <c r="AA629" s="316"/>
      <c r="AB629" s="317"/>
      <c r="AC629" s="7"/>
      <c r="AD629" s="348"/>
      <c r="AE629" s="7"/>
      <c r="AF629" s="17">
        <f ca="1">IF(B629="",0,IF(B629=B628,COUNTIF(B$9:B628,B629)+1,1))</f>
        <v>619</v>
      </c>
      <c r="AG629" s="17">
        <f t="shared" ca="1" si="40"/>
        <v>0</v>
      </c>
      <c r="AH629" s="364" t="str">
        <f t="shared" si="39"/>
        <v/>
      </c>
    </row>
    <row r="630" spans="1:34" ht="16.5" customHeight="1">
      <c r="A630" s="334" t="s">
        <v>906</v>
      </c>
      <c r="B630" s="65" t="str">
        <f t="shared" ca="1" si="38"/>
        <v>-1900</v>
      </c>
      <c r="C630" s="65" t="str">
        <f t="shared" ca="1" si="41"/>
        <v>-1900-620</v>
      </c>
      <c r="D630" s="340"/>
      <c r="E630" s="283"/>
      <c r="F630" s="7"/>
      <c r="G630" s="309"/>
      <c r="H630" s="310"/>
      <c r="I630" s="7"/>
      <c r="J630" s="297"/>
      <c r="K630" s="285"/>
      <c r="L630" s="301"/>
      <c r="M630" s="290"/>
      <c r="N630" s="291"/>
      <c r="O630" s="7"/>
      <c r="P630" s="307"/>
      <c r="Q630" s="308" t="str">
        <f ca="1">IF(M$1021=1,"",IF(P630="","",VLOOKUP(P630,Tabelle!$B$5:$F$7,5,FALSE)))</f>
        <v/>
      </c>
      <c r="R630" s="311" t="str">
        <f ca="1">IF(M$1021=1,"",IF(P630="","",VLOOKUP(P630,Tabelle!$B$5:$G$7,6,FALSE)))</f>
        <v/>
      </c>
      <c r="S630" s="7"/>
      <c r="T630" s="312"/>
      <c r="U630" s="7"/>
      <c r="V630" s="313">
        <f ca="1">IF(AND(D630&lt;&gt;"",B630&lt;&gt;B629),(SUMIF(B$9:B$1008,B630,M$9:M$1008)-SUMIF(B$9:B$1008,B630,N$9:N$1008))+(SUMIF('Sezione INPS'!B$9:B$1008,B630,'Sezione INPS'!N$9:N$1008)-SUMIF('Sezione INPS'!B$9:B$1008,B630,'Sezione INPS'!O$9:O$1008))+(SUMIF('Sezione REGIONI'!B$9:B$1008,B630,'Sezione REGIONI'!K$9:K$1008)-SUMIF('Sezione REGIONI'!B$9:B$1008,B630,'Sezione REGIONI'!L$9:L$1008))+(SUMIF('Sezione IMU e trib. locali'!B$9:B$1008,B630,'Sezione IMU e trib. locali'!M$9:M$1008)-SUMIF('Sezione IMU e trib. locali'!B$9:B$1008,B630,'Sezione IMU e trib. locali'!N$9:N$1008))+(SUMIF('Sezione INAIL'!B$9:B$508,B630,'Sezione INAIL'!L$9:L$508)-SUMIF('Sezione INAIL'!B$9:B$508,B630,'Sezione INAIL'!M$9:M$508))+(SUMIF('Sezione Altri Enti Prev.li'!B$9:B$508,B630,'Sezione Altri Enti Prev.li'!P$9:P$508)-SUMIF('Sezione Altri Enti Prev.li'!B$9:B$508,B630,'Sezione Altri Enti Prev.li'!Q$9:Q$508)),0)</f>
        <v>0</v>
      </c>
      <c r="W630" s="81"/>
      <c r="X630" s="292"/>
      <c r="Y630" s="314"/>
      <c r="Z630" s="315"/>
      <c r="AA630" s="316"/>
      <c r="AB630" s="317"/>
      <c r="AC630" s="7"/>
      <c r="AD630" s="348"/>
      <c r="AE630" s="7"/>
      <c r="AF630" s="17">
        <f ca="1">IF(B630="",0,IF(B630=B629,COUNTIF(B$9:B629,B630)+1,1))</f>
        <v>620</v>
      </c>
      <c r="AG630" s="17">
        <f t="shared" ca="1" si="40"/>
        <v>0</v>
      </c>
      <c r="AH630" s="364" t="str">
        <f t="shared" si="39"/>
        <v/>
      </c>
    </row>
    <row r="631" spans="1:34" ht="16.5" customHeight="1">
      <c r="A631" s="334" t="s">
        <v>907</v>
      </c>
      <c r="B631" s="65" t="str">
        <f t="shared" ca="1" si="38"/>
        <v>-1900</v>
      </c>
      <c r="C631" s="65" t="str">
        <f t="shared" ca="1" si="41"/>
        <v>-1900-621</v>
      </c>
      <c r="D631" s="340"/>
      <c r="E631" s="283"/>
      <c r="F631" s="7"/>
      <c r="G631" s="309"/>
      <c r="H631" s="310"/>
      <c r="I631" s="7"/>
      <c r="J631" s="297"/>
      <c r="K631" s="285"/>
      <c r="L631" s="301"/>
      <c r="M631" s="290"/>
      <c r="N631" s="291"/>
      <c r="O631" s="7"/>
      <c r="P631" s="307"/>
      <c r="Q631" s="308" t="str">
        <f ca="1">IF(M$1021=1,"",IF(P631="","",VLOOKUP(P631,Tabelle!$B$5:$F$7,5,FALSE)))</f>
        <v/>
      </c>
      <c r="R631" s="311" t="str">
        <f ca="1">IF(M$1021=1,"",IF(P631="","",VLOOKUP(P631,Tabelle!$B$5:$G$7,6,FALSE)))</f>
        <v/>
      </c>
      <c r="S631" s="7"/>
      <c r="T631" s="312"/>
      <c r="U631" s="7"/>
      <c r="V631" s="313">
        <f ca="1">IF(AND(D631&lt;&gt;"",B631&lt;&gt;B630),(SUMIF(B$9:B$1008,B631,M$9:M$1008)-SUMIF(B$9:B$1008,B631,N$9:N$1008))+(SUMIF('Sezione INPS'!B$9:B$1008,B631,'Sezione INPS'!N$9:N$1008)-SUMIF('Sezione INPS'!B$9:B$1008,B631,'Sezione INPS'!O$9:O$1008))+(SUMIF('Sezione REGIONI'!B$9:B$1008,B631,'Sezione REGIONI'!K$9:K$1008)-SUMIF('Sezione REGIONI'!B$9:B$1008,B631,'Sezione REGIONI'!L$9:L$1008))+(SUMIF('Sezione IMU e trib. locali'!B$9:B$1008,B631,'Sezione IMU e trib. locali'!M$9:M$1008)-SUMIF('Sezione IMU e trib. locali'!B$9:B$1008,B631,'Sezione IMU e trib. locali'!N$9:N$1008))+(SUMIF('Sezione INAIL'!B$9:B$508,B631,'Sezione INAIL'!L$9:L$508)-SUMIF('Sezione INAIL'!B$9:B$508,B631,'Sezione INAIL'!M$9:M$508))+(SUMIF('Sezione Altri Enti Prev.li'!B$9:B$508,B631,'Sezione Altri Enti Prev.li'!P$9:P$508)-SUMIF('Sezione Altri Enti Prev.li'!B$9:B$508,B631,'Sezione Altri Enti Prev.li'!Q$9:Q$508)),0)</f>
        <v>0</v>
      </c>
      <c r="W631" s="81"/>
      <c r="X631" s="292"/>
      <c r="Y631" s="314"/>
      <c r="Z631" s="315"/>
      <c r="AA631" s="316"/>
      <c r="AB631" s="317"/>
      <c r="AC631" s="7"/>
      <c r="AD631" s="348"/>
      <c r="AE631" s="7"/>
      <c r="AF631" s="17">
        <f ca="1">IF(B631="",0,IF(B631=B630,COUNTIF(B$9:B630,B631)+1,1))</f>
        <v>621</v>
      </c>
      <c r="AG631" s="17">
        <f t="shared" ca="1" si="40"/>
        <v>0</v>
      </c>
      <c r="AH631" s="364" t="str">
        <f t="shared" si="39"/>
        <v/>
      </c>
    </row>
    <row r="632" spans="1:34" ht="16.5" customHeight="1">
      <c r="A632" s="334" t="s">
        <v>908</v>
      </c>
      <c r="B632" s="65" t="str">
        <f t="shared" ca="1" si="38"/>
        <v>-1900</v>
      </c>
      <c r="C632" s="65" t="str">
        <f t="shared" ca="1" si="41"/>
        <v>-1900-622</v>
      </c>
      <c r="D632" s="340"/>
      <c r="E632" s="283"/>
      <c r="F632" s="7"/>
      <c r="G632" s="309"/>
      <c r="H632" s="310"/>
      <c r="I632" s="7"/>
      <c r="J632" s="297"/>
      <c r="K632" s="285"/>
      <c r="L632" s="301"/>
      <c r="M632" s="290"/>
      <c r="N632" s="291"/>
      <c r="O632" s="7"/>
      <c r="P632" s="307"/>
      <c r="Q632" s="308" t="str">
        <f ca="1">IF(M$1021=1,"",IF(P632="","",VLOOKUP(P632,Tabelle!$B$5:$F$7,5,FALSE)))</f>
        <v/>
      </c>
      <c r="R632" s="311" t="str">
        <f ca="1">IF(M$1021=1,"",IF(P632="","",VLOOKUP(P632,Tabelle!$B$5:$G$7,6,FALSE)))</f>
        <v/>
      </c>
      <c r="S632" s="7"/>
      <c r="T632" s="312"/>
      <c r="U632" s="7"/>
      <c r="V632" s="313">
        <f ca="1">IF(AND(D632&lt;&gt;"",B632&lt;&gt;B631),(SUMIF(B$9:B$1008,B632,M$9:M$1008)-SUMIF(B$9:B$1008,B632,N$9:N$1008))+(SUMIF('Sezione INPS'!B$9:B$1008,B632,'Sezione INPS'!N$9:N$1008)-SUMIF('Sezione INPS'!B$9:B$1008,B632,'Sezione INPS'!O$9:O$1008))+(SUMIF('Sezione REGIONI'!B$9:B$1008,B632,'Sezione REGIONI'!K$9:K$1008)-SUMIF('Sezione REGIONI'!B$9:B$1008,B632,'Sezione REGIONI'!L$9:L$1008))+(SUMIF('Sezione IMU e trib. locali'!B$9:B$1008,B632,'Sezione IMU e trib. locali'!M$9:M$1008)-SUMIF('Sezione IMU e trib. locali'!B$9:B$1008,B632,'Sezione IMU e trib. locali'!N$9:N$1008))+(SUMIF('Sezione INAIL'!B$9:B$508,B632,'Sezione INAIL'!L$9:L$508)-SUMIF('Sezione INAIL'!B$9:B$508,B632,'Sezione INAIL'!M$9:M$508))+(SUMIF('Sezione Altri Enti Prev.li'!B$9:B$508,B632,'Sezione Altri Enti Prev.li'!P$9:P$508)-SUMIF('Sezione Altri Enti Prev.li'!B$9:B$508,B632,'Sezione Altri Enti Prev.li'!Q$9:Q$508)),0)</f>
        <v>0</v>
      </c>
      <c r="W632" s="81"/>
      <c r="X632" s="292"/>
      <c r="Y632" s="314"/>
      <c r="Z632" s="315"/>
      <c r="AA632" s="316"/>
      <c r="AB632" s="317"/>
      <c r="AC632" s="7"/>
      <c r="AD632" s="348"/>
      <c r="AE632" s="7"/>
      <c r="AF632" s="17">
        <f ca="1">IF(B632="",0,IF(B632=B631,COUNTIF(B$9:B631,B632)+1,1))</f>
        <v>622</v>
      </c>
      <c r="AG632" s="17">
        <f t="shared" ca="1" si="40"/>
        <v>0</v>
      </c>
      <c r="AH632" s="364" t="str">
        <f t="shared" si="39"/>
        <v/>
      </c>
    </row>
    <row r="633" spans="1:34" ht="16.5" customHeight="1">
      <c r="A633" s="334" t="s">
        <v>909</v>
      </c>
      <c r="B633" s="65" t="str">
        <f t="shared" ca="1" si="38"/>
        <v>-1900</v>
      </c>
      <c r="C633" s="65" t="str">
        <f t="shared" ca="1" si="41"/>
        <v>-1900-623</v>
      </c>
      <c r="D633" s="340"/>
      <c r="E633" s="283"/>
      <c r="F633" s="7"/>
      <c r="G633" s="309"/>
      <c r="H633" s="310"/>
      <c r="I633" s="7"/>
      <c r="J633" s="297"/>
      <c r="K633" s="285"/>
      <c r="L633" s="301"/>
      <c r="M633" s="290"/>
      <c r="N633" s="291"/>
      <c r="O633" s="7"/>
      <c r="P633" s="307"/>
      <c r="Q633" s="308" t="str">
        <f ca="1">IF(M$1021=1,"",IF(P633="","",VLOOKUP(P633,Tabelle!$B$5:$F$7,5,FALSE)))</f>
        <v/>
      </c>
      <c r="R633" s="311" t="str">
        <f ca="1">IF(M$1021=1,"",IF(P633="","",VLOOKUP(P633,Tabelle!$B$5:$G$7,6,FALSE)))</f>
        <v/>
      </c>
      <c r="S633" s="7"/>
      <c r="T633" s="312"/>
      <c r="U633" s="7"/>
      <c r="V633" s="313">
        <f ca="1">IF(AND(D633&lt;&gt;"",B633&lt;&gt;B632),(SUMIF(B$9:B$1008,B633,M$9:M$1008)-SUMIF(B$9:B$1008,B633,N$9:N$1008))+(SUMIF('Sezione INPS'!B$9:B$1008,B633,'Sezione INPS'!N$9:N$1008)-SUMIF('Sezione INPS'!B$9:B$1008,B633,'Sezione INPS'!O$9:O$1008))+(SUMIF('Sezione REGIONI'!B$9:B$1008,B633,'Sezione REGIONI'!K$9:K$1008)-SUMIF('Sezione REGIONI'!B$9:B$1008,B633,'Sezione REGIONI'!L$9:L$1008))+(SUMIF('Sezione IMU e trib. locali'!B$9:B$1008,B633,'Sezione IMU e trib. locali'!M$9:M$1008)-SUMIF('Sezione IMU e trib. locali'!B$9:B$1008,B633,'Sezione IMU e trib. locali'!N$9:N$1008))+(SUMIF('Sezione INAIL'!B$9:B$508,B633,'Sezione INAIL'!L$9:L$508)-SUMIF('Sezione INAIL'!B$9:B$508,B633,'Sezione INAIL'!M$9:M$508))+(SUMIF('Sezione Altri Enti Prev.li'!B$9:B$508,B633,'Sezione Altri Enti Prev.li'!P$9:P$508)-SUMIF('Sezione Altri Enti Prev.li'!B$9:B$508,B633,'Sezione Altri Enti Prev.li'!Q$9:Q$508)),0)</f>
        <v>0</v>
      </c>
      <c r="W633" s="81"/>
      <c r="X633" s="292"/>
      <c r="Y633" s="314"/>
      <c r="Z633" s="315"/>
      <c r="AA633" s="316"/>
      <c r="AB633" s="317"/>
      <c r="AC633" s="7"/>
      <c r="AD633" s="348"/>
      <c r="AE633" s="7"/>
      <c r="AF633" s="17">
        <f ca="1">IF(B633="",0,IF(B633=B632,COUNTIF(B$9:B632,B633)+1,1))</f>
        <v>623</v>
      </c>
      <c r="AG633" s="17">
        <f t="shared" ca="1" si="40"/>
        <v>0</v>
      </c>
      <c r="AH633" s="364" t="str">
        <f t="shared" si="39"/>
        <v/>
      </c>
    </row>
    <row r="634" spans="1:34" ht="16.5" customHeight="1">
      <c r="A634" s="334" t="s">
        <v>910</v>
      </c>
      <c r="B634" s="65" t="str">
        <f t="shared" ca="1" si="38"/>
        <v>-1900</v>
      </c>
      <c r="C634" s="65" t="str">
        <f t="shared" ca="1" si="41"/>
        <v>-1900-624</v>
      </c>
      <c r="D634" s="340"/>
      <c r="E634" s="283"/>
      <c r="F634" s="7"/>
      <c r="G634" s="309"/>
      <c r="H634" s="310"/>
      <c r="I634" s="7"/>
      <c r="J634" s="297"/>
      <c r="K634" s="285"/>
      <c r="L634" s="301"/>
      <c r="M634" s="290"/>
      <c r="N634" s="291"/>
      <c r="O634" s="7"/>
      <c r="P634" s="307"/>
      <c r="Q634" s="308" t="str">
        <f ca="1">IF(M$1021=1,"",IF(P634="","",VLOOKUP(P634,Tabelle!$B$5:$F$7,5,FALSE)))</f>
        <v/>
      </c>
      <c r="R634" s="311" t="str">
        <f ca="1">IF(M$1021=1,"",IF(P634="","",VLOOKUP(P634,Tabelle!$B$5:$G$7,6,FALSE)))</f>
        <v/>
      </c>
      <c r="S634" s="7"/>
      <c r="T634" s="312"/>
      <c r="U634" s="7"/>
      <c r="V634" s="313">
        <f ca="1">IF(AND(D634&lt;&gt;"",B634&lt;&gt;B633),(SUMIF(B$9:B$1008,B634,M$9:M$1008)-SUMIF(B$9:B$1008,B634,N$9:N$1008))+(SUMIF('Sezione INPS'!B$9:B$1008,B634,'Sezione INPS'!N$9:N$1008)-SUMIF('Sezione INPS'!B$9:B$1008,B634,'Sezione INPS'!O$9:O$1008))+(SUMIF('Sezione REGIONI'!B$9:B$1008,B634,'Sezione REGIONI'!K$9:K$1008)-SUMIF('Sezione REGIONI'!B$9:B$1008,B634,'Sezione REGIONI'!L$9:L$1008))+(SUMIF('Sezione IMU e trib. locali'!B$9:B$1008,B634,'Sezione IMU e trib. locali'!M$9:M$1008)-SUMIF('Sezione IMU e trib. locali'!B$9:B$1008,B634,'Sezione IMU e trib. locali'!N$9:N$1008))+(SUMIF('Sezione INAIL'!B$9:B$508,B634,'Sezione INAIL'!L$9:L$508)-SUMIF('Sezione INAIL'!B$9:B$508,B634,'Sezione INAIL'!M$9:M$508))+(SUMIF('Sezione Altri Enti Prev.li'!B$9:B$508,B634,'Sezione Altri Enti Prev.li'!P$9:P$508)-SUMIF('Sezione Altri Enti Prev.li'!B$9:B$508,B634,'Sezione Altri Enti Prev.li'!Q$9:Q$508)),0)</f>
        <v>0</v>
      </c>
      <c r="W634" s="81"/>
      <c r="X634" s="292"/>
      <c r="Y634" s="314"/>
      <c r="Z634" s="315"/>
      <c r="AA634" s="316"/>
      <c r="AB634" s="317"/>
      <c r="AC634" s="7"/>
      <c r="AD634" s="348"/>
      <c r="AE634" s="7"/>
      <c r="AF634" s="17">
        <f ca="1">IF(B634="",0,IF(B634=B633,COUNTIF(B$9:B633,B634)+1,1))</f>
        <v>624</v>
      </c>
      <c r="AG634" s="17">
        <f t="shared" ca="1" si="40"/>
        <v>0</v>
      </c>
      <c r="AH634" s="364" t="str">
        <f t="shared" si="39"/>
        <v/>
      </c>
    </row>
    <row r="635" spans="1:34" ht="16.5" customHeight="1">
      <c r="A635" s="334" t="s">
        <v>911</v>
      </c>
      <c r="B635" s="65" t="str">
        <f t="shared" ca="1" si="38"/>
        <v>-1900</v>
      </c>
      <c r="C635" s="65" t="str">
        <f t="shared" ca="1" si="41"/>
        <v>-1900-625</v>
      </c>
      <c r="D635" s="340"/>
      <c r="E635" s="283"/>
      <c r="F635" s="7"/>
      <c r="G635" s="309"/>
      <c r="H635" s="310"/>
      <c r="I635" s="7"/>
      <c r="J635" s="297"/>
      <c r="K635" s="285"/>
      <c r="L635" s="301"/>
      <c r="M635" s="290"/>
      <c r="N635" s="291"/>
      <c r="O635" s="7"/>
      <c r="P635" s="307"/>
      <c r="Q635" s="308" t="str">
        <f ca="1">IF(M$1021=1,"",IF(P635="","",VLOOKUP(P635,Tabelle!$B$5:$F$7,5,FALSE)))</f>
        <v/>
      </c>
      <c r="R635" s="311" t="str">
        <f ca="1">IF(M$1021=1,"",IF(P635="","",VLOOKUP(P635,Tabelle!$B$5:$G$7,6,FALSE)))</f>
        <v/>
      </c>
      <c r="S635" s="7"/>
      <c r="T635" s="312"/>
      <c r="U635" s="7"/>
      <c r="V635" s="313">
        <f ca="1">IF(AND(D635&lt;&gt;"",B635&lt;&gt;B634),(SUMIF(B$9:B$1008,B635,M$9:M$1008)-SUMIF(B$9:B$1008,B635,N$9:N$1008))+(SUMIF('Sezione INPS'!B$9:B$1008,B635,'Sezione INPS'!N$9:N$1008)-SUMIF('Sezione INPS'!B$9:B$1008,B635,'Sezione INPS'!O$9:O$1008))+(SUMIF('Sezione REGIONI'!B$9:B$1008,B635,'Sezione REGIONI'!K$9:K$1008)-SUMIF('Sezione REGIONI'!B$9:B$1008,B635,'Sezione REGIONI'!L$9:L$1008))+(SUMIF('Sezione IMU e trib. locali'!B$9:B$1008,B635,'Sezione IMU e trib. locali'!M$9:M$1008)-SUMIF('Sezione IMU e trib. locali'!B$9:B$1008,B635,'Sezione IMU e trib. locali'!N$9:N$1008))+(SUMIF('Sezione INAIL'!B$9:B$508,B635,'Sezione INAIL'!L$9:L$508)-SUMIF('Sezione INAIL'!B$9:B$508,B635,'Sezione INAIL'!M$9:M$508))+(SUMIF('Sezione Altri Enti Prev.li'!B$9:B$508,B635,'Sezione Altri Enti Prev.li'!P$9:P$508)-SUMIF('Sezione Altri Enti Prev.li'!B$9:B$508,B635,'Sezione Altri Enti Prev.li'!Q$9:Q$508)),0)</f>
        <v>0</v>
      </c>
      <c r="W635" s="81"/>
      <c r="X635" s="292"/>
      <c r="Y635" s="314"/>
      <c r="Z635" s="315"/>
      <c r="AA635" s="316"/>
      <c r="AB635" s="317"/>
      <c r="AC635" s="7"/>
      <c r="AD635" s="348"/>
      <c r="AE635" s="7"/>
      <c r="AF635" s="17">
        <f ca="1">IF(B635="",0,IF(B635=B634,COUNTIF(B$9:B634,B635)+1,1))</f>
        <v>625</v>
      </c>
      <c r="AG635" s="17">
        <f t="shared" ca="1" si="40"/>
        <v>0</v>
      </c>
      <c r="AH635" s="364" t="str">
        <f t="shared" si="39"/>
        <v/>
      </c>
    </row>
    <row r="636" spans="1:34" ht="16.5" customHeight="1">
      <c r="A636" s="334" t="s">
        <v>912</v>
      </c>
      <c r="B636" s="65" t="str">
        <f t="shared" ca="1" si="38"/>
        <v>-1900</v>
      </c>
      <c r="C636" s="65" t="str">
        <f t="shared" ca="1" si="41"/>
        <v>-1900-626</v>
      </c>
      <c r="D636" s="340"/>
      <c r="E636" s="283"/>
      <c r="F636" s="7"/>
      <c r="G636" s="309"/>
      <c r="H636" s="310"/>
      <c r="I636" s="7"/>
      <c r="J636" s="297"/>
      <c r="K636" s="285"/>
      <c r="L636" s="301"/>
      <c r="M636" s="290"/>
      <c r="N636" s="291"/>
      <c r="O636" s="7"/>
      <c r="P636" s="307"/>
      <c r="Q636" s="308" t="str">
        <f ca="1">IF(M$1021=1,"",IF(P636="","",VLOOKUP(P636,Tabelle!$B$5:$F$7,5,FALSE)))</f>
        <v/>
      </c>
      <c r="R636" s="311" t="str">
        <f ca="1">IF(M$1021=1,"",IF(P636="","",VLOOKUP(P636,Tabelle!$B$5:$G$7,6,FALSE)))</f>
        <v/>
      </c>
      <c r="S636" s="7"/>
      <c r="T636" s="312"/>
      <c r="U636" s="7"/>
      <c r="V636" s="313">
        <f ca="1">IF(AND(D636&lt;&gt;"",B636&lt;&gt;B635),(SUMIF(B$9:B$1008,B636,M$9:M$1008)-SUMIF(B$9:B$1008,B636,N$9:N$1008))+(SUMIF('Sezione INPS'!B$9:B$1008,B636,'Sezione INPS'!N$9:N$1008)-SUMIF('Sezione INPS'!B$9:B$1008,B636,'Sezione INPS'!O$9:O$1008))+(SUMIF('Sezione REGIONI'!B$9:B$1008,B636,'Sezione REGIONI'!K$9:K$1008)-SUMIF('Sezione REGIONI'!B$9:B$1008,B636,'Sezione REGIONI'!L$9:L$1008))+(SUMIF('Sezione IMU e trib. locali'!B$9:B$1008,B636,'Sezione IMU e trib. locali'!M$9:M$1008)-SUMIF('Sezione IMU e trib. locali'!B$9:B$1008,B636,'Sezione IMU e trib. locali'!N$9:N$1008))+(SUMIF('Sezione INAIL'!B$9:B$508,B636,'Sezione INAIL'!L$9:L$508)-SUMIF('Sezione INAIL'!B$9:B$508,B636,'Sezione INAIL'!M$9:M$508))+(SUMIF('Sezione Altri Enti Prev.li'!B$9:B$508,B636,'Sezione Altri Enti Prev.li'!P$9:P$508)-SUMIF('Sezione Altri Enti Prev.li'!B$9:B$508,B636,'Sezione Altri Enti Prev.li'!Q$9:Q$508)),0)</f>
        <v>0</v>
      </c>
      <c r="W636" s="81"/>
      <c r="X636" s="292"/>
      <c r="Y636" s="314"/>
      <c r="Z636" s="315"/>
      <c r="AA636" s="316"/>
      <c r="AB636" s="317"/>
      <c r="AC636" s="7"/>
      <c r="AD636" s="348"/>
      <c r="AE636" s="7"/>
      <c r="AF636" s="17">
        <f ca="1">IF(B636="",0,IF(B636=B635,COUNTIF(B$9:B635,B636)+1,1))</f>
        <v>626</v>
      </c>
      <c r="AG636" s="17">
        <f t="shared" ca="1" si="40"/>
        <v>0</v>
      </c>
      <c r="AH636" s="364" t="str">
        <f t="shared" si="39"/>
        <v/>
      </c>
    </row>
    <row r="637" spans="1:34" ht="16.5" customHeight="1">
      <c r="A637" s="334" t="s">
        <v>913</v>
      </c>
      <c r="B637" s="65" t="str">
        <f t="shared" ca="1" si="38"/>
        <v>-1900</v>
      </c>
      <c r="C637" s="65" t="str">
        <f t="shared" ca="1" si="41"/>
        <v>-1900-627</v>
      </c>
      <c r="D637" s="340"/>
      <c r="E637" s="283"/>
      <c r="F637" s="7"/>
      <c r="G637" s="309"/>
      <c r="H637" s="310"/>
      <c r="I637" s="7"/>
      <c r="J637" s="297"/>
      <c r="K637" s="285"/>
      <c r="L637" s="301"/>
      <c r="M637" s="290"/>
      <c r="N637" s="291"/>
      <c r="O637" s="7"/>
      <c r="P637" s="307"/>
      <c r="Q637" s="308" t="str">
        <f ca="1">IF(M$1021=1,"",IF(P637="","",VLOOKUP(P637,Tabelle!$B$5:$F$7,5,FALSE)))</f>
        <v/>
      </c>
      <c r="R637" s="311" t="str">
        <f ca="1">IF(M$1021=1,"",IF(P637="","",VLOOKUP(P637,Tabelle!$B$5:$G$7,6,FALSE)))</f>
        <v/>
      </c>
      <c r="S637" s="7"/>
      <c r="T637" s="312"/>
      <c r="U637" s="7"/>
      <c r="V637" s="313">
        <f ca="1">IF(AND(D637&lt;&gt;"",B637&lt;&gt;B636),(SUMIF(B$9:B$1008,B637,M$9:M$1008)-SUMIF(B$9:B$1008,B637,N$9:N$1008))+(SUMIF('Sezione INPS'!B$9:B$1008,B637,'Sezione INPS'!N$9:N$1008)-SUMIF('Sezione INPS'!B$9:B$1008,B637,'Sezione INPS'!O$9:O$1008))+(SUMIF('Sezione REGIONI'!B$9:B$1008,B637,'Sezione REGIONI'!K$9:K$1008)-SUMIF('Sezione REGIONI'!B$9:B$1008,B637,'Sezione REGIONI'!L$9:L$1008))+(SUMIF('Sezione IMU e trib. locali'!B$9:B$1008,B637,'Sezione IMU e trib. locali'!M$9:M$1008)-SUMIF('Sezione IMU e trib. locali'!B$9:B$1008,B637,'Sezione IMU e trib. locali'!N$9:N$1008))+(SUMIF('Sezione INAIL'!B$9:B$508,B637,'Sezione INAIL'!L$9:L$508)-SUMIF('Sezione INAIL'!B$9:B$508,B637,'Sezione INAIL'!M$9:M$508))+(SUMIF('Sezione Altri Enti Prev.li'!B$9:B$508,B637,'Sezione Altri Enti Prev.li'!P$9:P$508)-SUMIF('Sezione Altri Enti Prev.li'!B$9:B$508,B637,'Sezione Altri Enti Prev.li'!Q$9:Q$508)),0)</f>
        <v>0</v>
      </c>
      <c r="W637" s="81"/>
      <c r="X637" s="292"/>
      <c r="Y637" s="314"/>
      <c r="Z637" s="315"/>
      <c r="AA637" s="316"/>
      <c r="AB637" s="317"/>
      <c r="AC637" s="7"/>
      <c r="AD637" s="348"/>
      <c r="AE637" s="7"/>
      <c r="AF637" s="17">
        <f ca="1">IF(B637="",0,IF(B637=B636,COUNTIF(B$9:B636,B637)+1,1))</f>
        <v>627</v>
      </c>
      <c r="AG637" s="17">
        <f t="shared" ca="1" si="40"/>
        <v>0</v>
      </c>
      <c r="AH637" s="364" t="str">
        <f t="shared" si="39"/>
        <v/>
      </c>
    </row>
    <row r="638" spans="1:34" ht="16.5" customHeight="1">
      <c r="A638" s="334" t="s">
        <v>914</v>
      </c>
      <c r="B638" s="65" t="str">
        <f t="shared" ca="1" si="38"/>
        <v>-1900</v>
      </c>
      <c r="C638" s="65" t="str">
        <f t="shared" ca="1" si="41"/>
        <v>-1900-628</v>
      </c>
      <c r="D638" s="340"/>
      <c r="E638" s="283"/>
      <c r="F638" s="7"/>
      <c r="G638" s="309"/>
      <c r="H638" s="310"/>
      <c r="I638" s="7"/>
      <c r="J638" s="297"/>
      <c r="K638" s="285"/>
      <c r="L638" s="301"/>
      <c r="M638" s="290"/>
      <c r="N638" s="291"/>
      <c r="O638" s="7"/>
      <c r="P638" s="307"/>
      <c r="Q638" s="308" t="str">
        <f ca="1">IF(M$1021=1,"",IF(P638="","",VLOOKUP(P638,Tabelle!$B$5:$F$7,5,FALSE)))</f>
        <v/>
      </c>
      <c r="R638" s="311" t="str">
        <f ca="1">IF(M$1021=1,"",IF(P638="","",VLOOKUP(P638,Tabelle!$B$5:$G$7,6,FALSE)))</f>
        <v/>
      </c>
      <c r="S638" s="7"/>
      <c r="T638" s="312"/>
      <c r="U638" s="7"/>
      <c r="V638" s="313">
        <f ca="1">IF(AND(D638&lt;&gt;"",B638&lt;&gt;B637),(SUMIF(B$9:B$1008,B638,M$9:M$1008)-SUMIF(B$9:B$1008,B638,N$9:N$1008))+(SUMIF('Sezione INPS'!B$9:B$1008,B638,'Sezione INPS'!N$9:N$1008)-SUMIF('Sezione INPS'!B$9:B$1008,B638,'Sezione INPS'!O$9:O$1008))+(SUMIF('Sezione REGIONI'!B$9:B$1008,B638,'Sezione REGIONI'!K$9:K$1008)-SUMIF('Sezione REGIONI'!B$9:B$1008,B638,'Sezione REGIONI'!L$9:L$1008))+(SUMIF('Sezione IMU e trib. locali'!B$9:B$1008,B638,'Sezione IMU e trib. locali'!M$9:M$1008)-SUMIF('Sezione IMU e trib. locali'!B$9:B$1008,B638,'Sezione IMU e trib. locali'!N$9:N$1008))+(SUMIF('Sezione INAIL'!B$9:B$508,B638,'Sezione INAIL'!L$9:L$508)-SUMIF('Sezione INAIL'!B$9:B$508,B638,'Sezione INAIL'!M$9:M$508))+(SUMIF('Sezione Altri Enti Prev.li'!B$9:B$508,B638,'Sezione Altri Enti Prev.li'!P$9:P$508)-SUMIF('Sezione Altri Enti Prev.li'!B$9:B$508,B638,'Sezione Altri Enti Prev.li'!Q$9:Q$508)),0)</f>
        <v>0</v>
      </c>
      <c r="W638" s="81"/>
      <c r="X638" s="292"/>
      <c r="Y638" s="314"/>
      <c r="Z638" s="315"/>
      <c r="AA638" s="316"/>
      <c r="AB638" s="317"/>
      <c r="AC638" s="7"/>
      <c r="AD638" s="348"/>
      <c r="AE638" s="7"/>
      <c r="AF638" s="17">
        <f ca="1">IF(B638="",0,IF(B638=B637,COUNTIF(B$9:B637,B638)+1,1))</f>
        <v>628</v>
      </c>
      <c r="AG638" s="17">
        <f t="shared" ca="1" si="40"/>
        <v>0</v>
      </c>
      <c r="AH638" s="364" t="str">
        <f t="shared" si="39"/>
        <v/>
      </c>
    </row>
    <row r="639" spans="1:34" ht="16.5" customHeight="1">
      <c r="A639" s="334" t="s">
        <v>915</v>
      </c>
      <c r="B639" s="65" t="str">
        <f t="shared" ca="1" si="38"/>
        <v>-1900</v>
      </c>
      <c r="C639" s="65" t="str">
        <f t="shared" ca="1" si="41"/>
        <v>-1900-629</v>
      </c>
      <c r="D639" s="340"/>
      <c r="E639" s="283"/>
      <c r="F639" s="7"/>
      <c r="G639" s="309"/>
      <c r="H639" s="310"/>
      <c r="I639" s="7"/>
      <c r="J639" s="297"/>
      <c r="K639" s="285"/>
      <c r="L639" s="301"/>
      <c r="M639" s="290"/>
      <c r="N639" s="291"/>
      <c r="O639" s="7"/>
      <c r="P639" s="307"/>
      <c r="Q639" s="308" t="str">
        <f ca="1">IF(M$1021=1,"",IF(P639="","",VLOOKUP(P639,Tabelle!$B$5:$F$7,5,FALSE)))</f>
        <v/>
      </c>
      <c r="R639" s="311" t="str">
        <f ca="1">IF(M$1021=1,"",IF(P639="","",VLOOKUP(P639,Tabelle!$B$5:$G$7,6,FALSE)))</f>
        <v/>
      </c>
      <c r="S639" s="7"/>
      <c r="T639" s="312"/>
      <c r="U639" s="7"/>
      <c r="V639" s="313">
        <f ca="1">IF(AND(D639&lt;&gt;"",B639&lt;&gt;B638),(SUMIF(B$9:B$1008,B639,M$9:M$1008)-SUMIF(B$9:B$1008,B639,N$9:N$1008))+(SUMIF('Sezione INPS'!B$9:B$1008,B639,'Sezione INPS'!N$9:N$1008)-SUMIF('Sezione INPS'!B$9:B$1008,B639,'Sezione INPS'!O$9:O$1008))+(SUMIF('Sezione REGIONI'!B$9:B$1008,B639,'Sezione REGIONI'!K$9:K$1008)-SUMIF('Sezione REGIONI'!B$9:B$1008,B639,'Sezione REGIONI'!L$9:L$1008))+(SUMIF('Sezione IMU e trib. locali'!B$9:B$1008,B639,'Sezione IMU e trib. locali'!M$9:M$1008)-SUMIF('Sezione IMU e trib. locali'!B$9:B$1008,B639,'Sezione IMU e trib. locali'!N$9:N$1008))+(SUMIF('Sezione INAIL'!B$9:B$508,B639,'Sezione INAIL'!L$9:L$508)-SUMIF('Sezione INAIL'!B$9:B$508,B639,'Sezione INAIL'!M$9:M$508))+(SUMIF('Sezione Altri Enti Prev.li'!B$9:B$508,B639,'Sezione Altri Enti Prev.li'!P$9:P$508)-SUMIF('Sezione Altri Enti Prev.li'!B$9:B$508,B639,'Sezione Altri Enti Prev.li'!Q$9:Q$508)),0)</f>
        <v>0</v>
      </c>
      <c r="W639" s="81"/>
      <c r="X639" s="292"/>
      <c r="Y639" s="314"/>
      <c r="Z639" s="315"/>
      <c r="AA639" s="316"/>
      <c r="AB639" s="317"/>
      <c r="AC639" s="7"/>
      <c r="AD639" s="348"/>
      <c r="AE639" s="7"/>
      <c r="AF639" s="17">
        <f ca="1">IF(B639="",0,IF(B639=B638,COUNTIF(B$9:B638,B639)+1,1))</f>
        <v>629</v>
      </c>
      <c r="AG639" s="17">
        <f t="shared" ca="1" si="40"/>
        <v>0</v>
      </c>
      <c r="AH639" s="364" t="str">
        <f t="shared" si="39"/>
        <v/>
      </c>
    </row>
    <row r="640" spans="1:34" ht="16.5" customHeight="1">
      <c r="A640" s="334" t="s">
        <v>916</v>
      </c>
      <c r="B640" s="65" t="str">
        <f t="shared" ca="1" si="38"/>
        <v>-1900</v>
      </c>
      <c r="C640" s="65" t="str">
        <f t="shared" ca="1" si="41"/>
        <v>-1900-630</v>
      </c>
      <c r="D640" s="340"/>
      <c r="E640" s="283"/>
      <c r="F640" s="7"/>
      <c r="G640" s="309"/>
      <c r="H640" s="310"/>
      <c r="I640" s="7"/>
      <c r="J640" s="297"/>
      <c r="K640" s="285"/>
      <c r="L640" s="301"/>
      <c r="M640" s="290"/>
      <c r="N640" s="291"/>
      <c r="O640" s="7"/>
      <c r="P640" s="307"/>
      <c r="Q640" s="308" t="str">
        <f ca="1">IF(M$1021=1,"",IF(P640="","",VLOOKUP(P640,Tabelle!$B$5:$F$7,5,FALSE)))</f>
        <v/>
      </c>
      <c r="R640" s="311" t="str">
        <f ca="1">IF(M$1021=1,"",IF(P640="","",VLOOKUP(P640,Tabelle!$B$5:$G$7,6,FALSE)))</f>
        <v/>
      </c>
      <c r="S640" s="7"/>
      <c r="T640" s="312"/>
      <c r="U640" s="7"/>
      <c r="V640" s="313">
        <f ca="1">IF(AND(D640&lt;&gt;"",B640&lt;&gt;B639),(SUMIF(B$9:B$1008,B640,M$9:M$1008)-SUMIF(B$9:B$1008,B640,N$9:N$1008))+(SUMIF('Sezione INPS'!B$9:B$1008,B640,'Sezione INPS'!N$9:N$1008)-SUMIF('Sezione INPS'!B$9:B$1008,B640,'Sezione INPS'!O$9:O$1008))+(SUMIF('Sezione REGIONI'!B$9:B$1008,B640,'Sezione REGIONI'!K$9:K$1008)-SUMIF('Sezione REGIONI'!B$9:B$1008,B640,'Sezione REGIONI'!L$9:L$1008))+(SUMIF('Sezione IMU e trib. locali'!B$9:B$1008,B640,'Sezione IMU e trib. locali'!M$9:M$1008)-SUMIF('Sezione IMU e trib. locali'!B$9:B$1008,B640,'Sezione IMU e trib. locali'!N$9:N$1008))+(SUMIF('Sezione INAIL'!B$9:B$508,B640,'Sezione INAIL'!L$9:L$508)-SUMIF('Sezione INAIL'!B$9:B$508,B640,'Sezione INAIL'!M$9:M$508))+(SUMIF('Sezione Altri Enti Prev.li'!B$9:B$508,B640,'Sezione Altri Enti Prev.li'!P$9:P$508)-SUMIF('Sezione Altri Enti Prev.li'!B$9:B$508,B640,'Sezione Altri Enti Prev.li'!Q$9:Q$508)),0)</f>
        <v>0</v>
      </c>
      <c r="W640" s="81"/>
      <c r="X640" s="292"/>
      <c r="Y640" s="314"/>
      <c r="Z640" s="315"/>
      <c r="AA640" s="316"/>
      <c r="AB640" s="317"/>
      <c r="AC640" s="7"/>
      <c r="AD640" s="348"/>
      <c r="AE640" s="7"/>
      <c r="AF640" s="17">
        <f ca="1">IF(B640="",0,IF(B640=B639,COUNTIF(B$9:B639,B640)+1,1))</f>
        <v>630</v>
      </c>
      <c r="AG640" s="17">
        <f t="shared" ca="1" si="40"/>
        <v>0</v>
      </c>
      <c r="AH640" s="364" t="str">
        <f t="shared" si="39"/>
        <v/>
      </c>
    </row>
    <row r="641" spans="1:34" ht="16.5" customHeight="1">
      <c r="A641" s="334" t="s">
        <v>917</v>
      </c>
      <c r="B641" s="65" t="str">
        <f t="shared" ca="1" si="38"/>
        <v>-1900</v>
      </c>
      <c r="C641" s="65" t="str">
        <f t="shared" ca="1" si="41"/>
        <v>-1900-631</v>
      </c>
      <c r="D641" s="340"/>
      <c r="E641" s="283"/>
      <c r="F641" s="7"/>
      <c r="G641" s="309"/>
      <c r="H641" s="310"/>
      <c r="I641" s="7"/>
      <c r="J641" s="297"/>
      <c r="K641" s="285"/>
      <c r="L641" s="301"/>
      <c r="M641" s="290"/>
      <c r="N641" s="291"/>
      <c r="O641" s="7"/>
      <c r="P641" s="307"/>
      <c r="Q641" s="308" t="str">
        <f ca="1">IF(M$1021=1,"",IF(P641="","",VLOOKUP(P641,Tabelle!$B$5:$F$7,5,FALSE)))</f>
        <v/>
      </c>
      <c r="R641" s="311" t="str">
        <f ca="1">IF(M$1021=1,"",IF(P641="","",VLOOKUP(P641,Tabelle!$B$5:$G$7,6,FALSE)))</f>
        <v/>
      </c>
      <c r="S641" s="7"/>
      <c r="T641" s="312"/>
      <c r="U641" s="7"/>
      <c r="V641" s="313">
        <f ca="1">IF(AND(D641&lt;&gt;"",B641&lt;&gt;B640),(SUMIF(B$9:B$1008,B641,M$9:M$1008)-SUMIF(B$9:B$1008,B641,N$9:N$1008))+(SUMIF('Sezione INPS'!B$9:B$1008,B641,'Sezione INPS'!N$9:N$1008)-SUMIF('Sezione INPS'!B$9:B$1008,B641,'Sezione INPS'!O$9:O$1008))+(SUMIF('Sezione REGIONI'!B$9:B$1008,B641,'Sezione REGIONI'!K$9:K$1008)-SUMIF('Sezione REGIONI'!B$9:B$1008,B641,'Sezione REGIONI'!L$9:L$1008))+(SUMIF('Sezione IMU e trib. locali'!B$9:B$1008,B641,'Sezione IMU e trib. locali'!M$9:M$1008)-SUMIF('Sezione IMU e trib. locali'!B$9:B$1008,B641,'Sezione IMU e trib. locali'!N$9:N$1008))+(SUMIF('Sezione INAIL'!B$9:B$508,B641,'Sezione INAIL'!L$9:L$508)-SUMIF('Sezione INAIL'!B$9:B$508,B641,'Sezione INAIL'!M$9:M$508))+(SUMIF('Sezione Altri Enti Prev.li'!B$9:B$508,B641,'Sezione Altri Enti Prev.li'!P$9:P$508)-SUMIF('Sezione Altri Enti Prev.li'!B$9:B$508,B641,'Sezione Altri Enti Prev.li'!Q$9:Q$508)),0)</f>
        <v>0</v>
      </c>
      <c r="W641" s="81"/>
      <c r="X641" s="292"/>
      <c r="Y641" s="314"/>
      <c r="Z641" s="315"/>
      <c r="AA641" s="316"/>
      <c r="AB641" s="317"/>
      <c r="AC641" s="7"/>
      <c r="AD641" s="348"/>
      <c r="AE641" s="7"/>
      <c r="AF641" s="17">
        <f ca="1">IF(B641="",0,IF(B641=B640,COUNTIF(B$9:B640,B641)+1,1))</f>
        <v>631</v>
      </c>
      <c r="AG641" s="17">
        <f t="shared" ca="1" si="40"/>
        <v>0</v>
      </c>
      <c r="AH641" s="364" t="str">
        <f t="shared" si="39"/>
        <v/>
      </c>
    </row>
    <row r="642" spans="1:34" ht="16.5" customHeight="1">
      <c r="A642" s="334" t="s">
        <v>918</v>
      </c>
      <c r="B642" s="65" t="str">
        <f t="shared" ca="1" si="38"/>
        <v>-1900</v>
      </c>
      <c r="C642" s="65" t="str">
        <f t="shared" ca="1" si="41"/>
        <v>-1900-632</v>
      </c>
      <c r="D642" s="340"/>
      <c r="E642" s="283"/>
      <c r="F642" s="7"/>
      <c r="G642" s="309"/>
      <c r="H642" s="310"/>
      <c r="I642" s="7"/>
      <c r="J642" s="297"/>
      <c r="K642" s="285"/>
      <c r="L642" s="301"/>
      <c r="M642" s="290"/>
      <c r="N642" s="291"/>
      <c r="O642" s="7"/>
      <c r="P642" s="307"/>
      <c r="Q642" s="308" t="str">
        <f ca="1">IF(M$1021=1,"",IF(P642="","",VLOOKUP(P642,Tabelle!$B$5:$F$7,5,FALSE)))</f>
        <v/>
      </c>
      <c r="R642" s="311" t="str">
        <f ca="1">IF(M$1021=1,"",IF(P642="","",VLOOKUP(P642,Tabelle!$B$5:$G$7,6,FALSE)))</f>
        <v/>
      </c>
      <c r="S642" s="7"/>
      <c r="T642" s="312"/>
      <c r="U642" s="7"/>
      <c r="V642" s="313">
        <f ca="1">IF(AND(D642&lt;&gt;"",B642&lt;&gt;B641),(SUMIF(B$9:B$1008,B642,M$9:M$1008)-SUMIF(B$9:B$1008,B642,N$9:N$1008))+(SUMIF('Sezione INPS'!B$9:B$1008,B642,'Sezione INPS'!N$9:N$1008)-SUMIF('Sezione INPS'!B$9:B$1008,B642,'Sezione INPS'!O$9:O$1008))+(SUMIF('Sezione REGIONI'!B$9:B$1008,B642,'Sezione REGIONI'!K$9:K$1008)-SUMIF('Sezione REGIONI'!B$9:B$1008,B642,'Sezione REGIONI'!L$9:L$1008))+(SUMIF('Sezione IMU e trib. locali'!B$9:B$1008,B642,'Sezione IMU e trib. locali'!M$9:M$1008)-SUMIF('Sezione IMU e trib. locali'!B$9:B$1008,B642,'Sezione IMU e trib. locali'!N$9:N$1008))+(SUMIF('Sezione INAIL'!B$9:B$508,B642,'Sezione INAIL'!L$9:L$508)-SUMIF('Sezione INAIL'!B$9:B$508,B642,'Sezione INAIL'!M$9:M$508))+(SUMIF('Sezione Altri Enti Prev.li'!B$9:B$508,B642,'Sezione Altri Enti Prev.li'!P$9:P$508)-SUMIF('Sezione Altri Enti Prev.li'!B$9:B$508,B642,'Sezione Altri Enti Prev.li'!Q$9:Q$508)),0)</f>
        <v>0</v>
      </c>
      <c r="W642" s="81"/>
      <c r="X642" s="292"/>
      <c r="Y642" s="314"/>
      <c r="Z642" s="315"/>
      <c r="AA642" s="316"/>
      <c r="AB642" s="317"/>
      <c r="AC642" s="7"/>
      <c r="AD642" s="348"/>
      <c r="AE642" s="7"/>
      <c r="AF642" s="17">
        <f ca="1">IF(B642="",0,IF(B642=B641,COUNTIF(B$9:B641,B642)+1,1))</f>
        <v>632</v>
      </c>
      <c r="AG642" s="17">
        <f t="shared" ca="1" si="40"/>
        <v>0</v>
      </c>
      <c r="AH642" s="364" t="str">
        <f t="shared" si="39"/>
        <v/>
      </c>
    </row>
    <row r="643" spans="1:34" ht="16.5" customHeight="1">
      <c r="A643" s="334" t="s">
        <v>919</v>
      </c>
      <c r="B643" s="65" t="str">
        <f t="shared" ca="1" si="38"/>
        <v>-1900</v>
      </c>
      <c r="C643" s="65" t="str">
        <f t="shared" ca="1" si="41"/>
        <v>-1900-633</v>
      </c>
      <c r="D643" s="340"/>
      <c r="E643" s="283"/>
      <c r="F643" s="7"/>
      <c r="G643" s="309"/>
      <c r="H643" s="310"/>
      <c r="I643" s="7"/>
      <c r="J643" s="297"/>
      <c r="K643" s="285"/>
      <c r="L643" s="301"/>
      <c r="M643" s="290"/>
      <c r="N643" s="291"/>
      <c r="O643" s="7"/>
      <c r="P643" s="307"/>
      <c r="Q643" s="308" t="str">
        <f ca="1">IF(M$1021=1,"",IF(P643="","",VLOOKUP(P643,Tabelle!$B$5:$F$7,5,FALSE)))</f>
        <v/>
      </c>
      <c r="R643" s="311" t="str">
        <f ca="1">IF(M$1021=1,"",IF(P643="","",VLOOKUP(P643,Tabelle!$B$5:$G$7,6,FALSE)))</f>
        <v/>
      </c>
      <c r="S643" s="7"/>
      <c r="T643" s="312"/>
      <c r="U643" s="7"/>
      <c r="V643" s="313">
        <f ca="1">IF(AND(D643&lt;&gt;"",B643&lt;&gt;B642),(SUMIF(B$9:B$1008,B643,M$9:M$1008)-SUMIF(B$9:B$1008,B643,N$9:N$1008))+(SUMIF('Sezione INPS'!B$9:B$1008,B643,'Sezione INPS'!N$9:N$1008)-SUMIF('Sezione INPS'!B$9:B$1008,B643,'Sezione INPS'!O$9:O$1008))+(SUMIF('Sezione REGIONI'!B$9:B$1008,B643,'Sezione REGIONI'!K$9:K$1008)-SUMIF('Sezione REGIONI'!B$9:B$1008,B643,'Sezione REGIONI'!L$9:L$1008))+(SUMIF('Sezione IMU e trib. locali'!B$9:B$1008,B643,'Sezione IMU e trib. locali'!M$9:M$1008)-SUMIF('Sezione IMU e trib. locali'!B$9:B$1008,B643,'Sezione IMU e trib. locali'!N$9:N$1008))+(SUMIF('Sezione INAIL'!B$9:B$508,B643,'Sezione INAIL'!L$9:L$508)-SUMIF('Sezione INAIL'!B$9:B$508,B643,'Sezione INAIL'!M$9:M$508))+(SUMIF('Sezione Altri Enti Prev.li'!B$9:B$508,B643,'Sezione Altri Enti Prev.li'!P$9:P$508)-SUMIF('Sezione Altri Enti Prev.li'!B$9:B$508,B643,'Sezione Altri Enti Prev.li'!Q$9:Q$508)),0)</f>
        <v>0</v>
      </c>
      <c r="W643" s="81"/>
      <c r="X643" s="292"/>
      <c r="Y643" s="314"/>
      <c r="Z643" s="315"/>
      <c r="AA643" s="316"/>
      <c r="AB643" s="317"/>
      <c r="AC643" s="7"/>
      <c r="AD643" s="348"/>
      <c r="AE643" s="7"/>
      <c r="AF643" s="17">
        <f ca="1">IF(B643="",0,IF(B643=B642,COUNTIF(B$9:B642,B643)+1,1))</f>
        <v>633</v>
      </c>
      <c r="AG643" s="17">
        <f t="shared" ca="1" si="40"/>
        <v>0</v>
      </c>
      <c r="AH643" s="364" t="str">
        <f t="shared" si="39"/>
        <v/>
      </c>
    </row>
    <row r="644" spans="1:34" ht="16.5" customHeight="1">
      <c r="A644" s="334" t="s">
        <v>920</v>
      </c>
      <c r="B644" s="65" t="str">
        <f t="shared" ca="1" si="38"/>
        <v>-1900</v>
      </c>
      <c r="C644" s="65" t="str">
        <f t="shared" ca="1" si="41"/>
        <v>-1900-634</v>
      </c>
      <c r="D644" s="340"/>
      <c r="E644" s="283"/>
      <c r="F644" s="7"/>
      <c r="G644" s="309"/>
      <c r="H644" s="310"/>
      <c r="I644" s="7"/>
      <c r="J644" s="297"/>
      <c r="K644" s="285"/>
      <c r="L644" s="301"/>
      <c r="M644" s="290"/>
      <c r="N644" s="291"/>
      <c r="O644" s="7"/>
      <c r="P644" s="307"/>
      <c r="Q644" s="308" t="str">
        <f ca="1">IF(M$1021=1,"",IF(P644="","",VLOOKUP(P644,Tabelle!$B$5:$F$7,5,FALSE)))</f>
        <v/>
      </c>
      <c r="R644" s="311" t="str">
        <f ca="1">IF(M$1021=1,"",IF(P644="","",VLOOKUP(P644,Tabelle!$B$5:$G$7,6,FALSE)))</f>
        <v/>
      </c>
      <c r="S644" s="7"/>
      <c r="T644" s="312"/>
      <c r="U644" s="7"/>
      <c r="V644" s="313">
        <f ca="1">IF(AND(D644&lt;&gt;"",B644&lt;&gt;B643),(SUMIF(B$9:B$1008,B644,M$9:M$1008)-SUMIF(B$9:B$1008,B644,N$9:N$1008))+(SUMIF('Sezione INPS'!B$9:B$1008,B644,'Sezione INPS'!N$9:N$1008)-SUMIF('Sezione INPS'!B$9:B$1008,B644,'Sezione INPS'!O$9:O$1008))+(SUMIF('Sezione REGIONI'!B$9:B$1008,B644,'Sezione REGIONI'!K$9:K$1008)-SUMIF('Sezione REGIONI'!B$9:B$1008,B644,'Sezione REGIONI'!L$9:L$1008))+(SUMIF('Sezione IMU e trib. locali'!B$9:B$1008,B644,'Sezione IMU e trib. locali'!M$9:M$1008)-SUMIF('Sezione IMU e trib. locali'!B$9:B$1008,B644,'Sezione IMU e trib. locali'!N$9:N$1008))+(SUMIF('Sezione INAIL'!B$9:B$508,B644,'Sezione INAIL'!L$9:L$508)-SUMIF('Sezione INAIL'!B$9:B$508,B644,'Sezione INAIL'!M$9:M$508))+(SUMIF('Sezione Altri Enti Prev.li'!B$9:B$508,B644,'Sezione Altri Enti Prev.li'!P$9:P$508)-SUMIF('Sezione Altri Enti Prev.li'!B$9:B$508,B644,'Sezione Altri Enti Prev.li'!Q$9:Q$508)),0)</f>
        <v>0</v>
      </c>
      <c r="W644" s="81"/>
      <c r="X644" s="292"/>
      <c r="Y644" s="314"/>
      <c r="Z644" s="315"/>
      <c r="AA644" s="316"/>
      <c r="AB644" s="317"/>
      <c r="AC644" s="7"/>
      <c r="AD644" s="348"/>
      <c r="AE644" s="7"/>
      <c r="AF644" s="17">
        <f ca="1">IF(B644="",0,IF(B644=B643,COUNTIF(B$9:B643,B644)+1,1))</f>
        <v>634</v>
      </c>
      <c r="AG644" s="17">
        <f t="shared" ca="1" si="40"/>
        <v>0</v>
      </c>
      <c r="AH644" s="364" t="str">
        <f t="shared" si="39"/>
        <v/>
      </c>
    </row>
    <row r="645" spans="1:34" ht="16.5" customHeight="1">
      <c r="A645" s="334" t="s">
        <v>921</v>
      </c>
      <c r="B645" s="65" t="str">
        <f t="shared" ca="1" si="38"/>
        <v>-1900</v>
      </c>
      <c r="C645" s="65" t="str">
        <f t="shared" ca="1" si="41"/>
        <v>-1900-635</v>
      </c>
      <c r="D645" s="340"/>
      <c r="E645" s="283"/>
      <c r="F645" s="7"/>
      <c r="G645" s="309"/>
      <c r="H645" s="310"/>
      <c r="I645" s="7"/>
      <c r="J645" s="297"/>
      <c r="K645" s="285"/>
      <c r="L645" s="301"/>
      <c r="M645" s="290"/>
      <c r="N645" s="291"/>
      <c r="O645" s="7"/>
      <c r="P645" s="307"/>
      <c r="Q645" s="308" t="str">
        <f ca="1">IF(M$1021=1,"",IF(P645="","",VLOOKUP(P645,Tabelle!$B$5:$F$7,5,FALSE)))</f>
        <v/>
      </c>
      <c r="R645" s="311" t="str">
        <f ca="1">IF(M$1021=1,"",IF(P645="","",VLOOKUP(P645,Tabelle!$B$5:$G$7,6,FALSE)))</f>
        <v/>
      </c>
      <c r="S645" s="7"/>
      <c r="T645" s="312"/>
      <c r="U645" s="7"/>
      <c r="V645" s="313">
        <f ca="1">IF(AND(D645&lt;&gt;"",B645&lt;&gt;B644),(SUMIF(B$9:B$1008,B645,M$9:M$1008)-SUMIF(B$9:B$1008,B645,N$9:N$1008))+(SUMIF('Sezione INPS'!B$9:B$1008,B645,'Sezione INPS'!N$9:N$1008)-SUMIF('Sezione INPS'!B$9:B$1008,B645,'Sezione INPS'!O$9:O$1008))+(SUMIF('Sezione REGIONI'!B$9:B$1008,B645,'Sezione REGIONI'!K$9:K$1008)-SUMIF('Sezione REGIONI'!B$9:B$1008,B645,'Sezione REGIONI'!L$9:L$1008))+(SUMIF('Sezione IMU e trib. locali'!B$9:B$1008,B645,'Sezione IMU e trib. locali'!M$9:M$1008)-SUMIF('Sezione IMU e trib. locali'!B$9:B$1008,B645,'Sezione IMU e trib. locali'!N$9:N$1008))+(SUMIF('Sezione INAIL'!B$9:B$508,B645,'Sezione INAIL'!L$9:L$508)-SUMIF('Sezione INAIL'!B$9:B$508,B645,'Sezione INAIL'!M$9:M$508))+(SUMIF('Sezione Altri Enti Prev.li'!B$9:B$508,B645,'Sezione Altri Enti Prev.li'!P$9:P$508)-SUMIF('Sezione Altri Enti Prev.li'!B$9:B$508,B645,'Sezione Altri Enti Prev.li'!Q$9:Q$508)),0)</f>
        <v>0</v>
      </c>
      <c r="W645" s="81"/>
      <c r="X645" s="292"/>
      <c r="Y645" s="314"/>
      <c r="Z645" s="315"/>
      <c r="AA645" s="316"/>
      <c r="AB645" s="317"/>
      <c r="AC645" s="7"/>
      <c r="AD645" s="348"/>
      <c r="AE645" s="7"/>
      <c r="AF645" s="17">
        <f ca="1">IF(B645="",0,IF(B645=B644,COUNTIF(B$9:B644,B645)+1,1))</f>
        <v>635</v>
      </c>
      <c r="AG645" s="17">
        <f t="shared" ca="1" si="40"/>
        <v>0</v>
      </c>
      <c r="AH645" s="364" t="str">
        <f t="shared" si="39"/>
        <v/>
      </c>
    </row>
    <row r="646" spans="1:34" ht="16.5" customHeight="1">
      <c r="A646" s="334" t="s">
        <v>922</v>
      </c>
      <c r="B646" s="65" t="str">
        <f t="shared" ca="1" si="38"/>
        <v>-1900</v>
      </c>
      <c r="C646" s="65" t="str">
        <f t="shared" ca="1" si="41"/>
        <v>-1900-636</v>
      </c>
      <c r="D646" s="340"/>
      <c r="E646" s="283"/>
      <c r="F646" s="7"/>
      <c r="G646" s="309"/>
      <c r="H646" s="310"/>
      <c r="I646" s="7"/>
      <c r="J646" s="297"/>
      <c r="K646" s="285"/>
      <c r="L646" s="301"/>
      <c r="M646" s="290"/>
      <c r="N646" s="291"/>
      <c r="O646" s="7"/>
      <c r="P646" s="307"/>
      <c r="Q646" s="308" t="str">
        <f ca="1">IF(M$1021=1,"",IF(P646="","",VLOOKUP(P646,Tabelle!$B$5:$F$7,5,FALSE)))</f>
        <v/>
      </c>
      <c r="R646" s="311" t="str">
        <f ca="1">IF(M$1021=1,"",IF(P646="","",VLOOKUP(P646,Tabelle!$B$5:$G$7,6,FALSE)))</f>
        <v/>
      </c>
      <c r="S646" s="7"/>
      <c r="T646" s="312"/>
      <c r="U646" s="7"/>
      <c r="V646" s="313">
        <f ca="1">IF(AND(D646&lt;&gt;"",B646&lt;&gt;B645),(SUMIF(B$9:B$1008,B646,M$9:M$1008)-SUMIF(B$9:B$1008,B646,N$9:N$1008))+(SUMIF('Sezione INPS'!B$9:B$1008,B646,'Sezione INPS'!N$9:N$1008)-SUMIF('Sezione INPS'!B$9:B$1008,B646,'Sezione INPS'!O$9:O$1008))+(SUMIF('Sezione REGIONI'!B$9:B$1008,B646,'Sezione REGIONI'!K$9:K$1008)-SUMIF('Sezione REGIONI'!B$9:B$1008,B646,'Sezione REGIONI'!L$9:L$1008))+(SUMIF('Sezione IMU e trib. locali'!B$9:B$1008,B646,'Sezione IMU e trib. locali'!M$9:M$1008)-SUMIF('Sezione IMU e trib. locali'!B$9:B$1008,B646,'Sezione IMU e trib. locali'!N$9:N$1008))+(SUMIF('Sezione INAIL'!B$9:B$508,B646,'Sezione INAIL'!L$9:L$508)-SUMIF('Sezione INAIL'!B$9:B$508,B646,'Sezione INAIL'!M$9:M$508))+(SUMIF('Sezione Altri Enti Prev.li'!B$9:B$508,B646,'Sezione Altri Enti Prev.li'!P$9:P$508)-SUMIF('Sezione Altri Enti Prev.li'!B$9:B$508,B646,'Sezione Altri Enti Prev.li'!Q$9:Q$508)),0)</f>
        <v>0</v>
      </c>
      <c r="W646" s="81"/>
      <c r="X646" s="292"/>
      <c r="Y646" s="314"/>
      <c r="Z646" s="315"/>
      <c r="AA646" s="316"/>
      <c r="AB646" s="317"/>
      <c r="AC646" s="7"/>
      <c r="AD646" s="348"/>
      <c r="AE646" s="7"/>
      <c r="AF646" s="17">
        <f ca="1">IF(B646="",0,IF(B646=B645,COUNTIF(B$9:B645,B646)+1,1))</f>
        <v>636</v>
      </c>
      <c r="AG646" s="17">
        <f t="shared" ca="1" si="40"/>
        <v>0</v>
      </c>
      <c r="AH646" s="364" t="str">
        <f t="shared" si="39"/>
        <v/>
      </c>
    </row>
    <row r="647" spans="1:34" ht="16.5" customHeight="1">
      <c r="A647" s="334" t="s">
        <v>923</v>
      </c>
      <c r="B647" s="65" t="str">
        <f t="shared" ca="1" si="38"/>
        <v>-1900</v>
      </c>
      <c r="C647" s="65" t="str">
        <f t="shared" ca="1" si="41"/>
        <v>-1900-637</v>
      </c>
      <c r="D647" s="340"/>
      <c r="E647" s="283"/>
      <c r="F647" s="7"/>
      <c r="G647" s="309"/>
      <c r="H647" s="310"/>
      <c r="I647" s="7"/>
      <c r="J647" s="297"/>
      <c r="K647" s="285"/>
      <c r="L647" s="301"/>
      <c r="M647" s="290"/>
      <c r="N647" s="291"/>
      <c r="O647" s="7"/>
      <c r="P647" s="307"/>
      <c r="Q647" s="308" t="str">
        <f ca="1">IF(M$1021=1,"",IF(P647="","",VLOOKUP(P647,Tabelle!$B$5:$F$7,5,FALSE)))</f>
        <v/>
      </c>
      <c r="R647" s="311" t="str">
        <f ca="1">IF(M$1021=1,"",IF(P647="","",VLOOKUP(P647,Tabelle!$B$5:$G$7,6,FALSE)))</f>
        <v/>
      </c>
      <c r="S647" s="7"/>
      <c r="T647" s="312"/>
      <c r="U647" s="7"/>
      <c r="V647" s="313">
        <f ca="1">IF(AND(D647&lt;&gt;"",B647&lt;&gt;B646),(SUMIF(B$9:B$1008,B647,M$9:M$1008)-SUMIF(B$9:B$1008,B647,N$9:N$1008))+(SUMIF('Sezione INPS'!B$9:B$1008,B647,'Sezione INPS'!N$9:N$1008)-SUMIF('Sezione INPS'!B$9:B$1008,B647,'Sezione INPS'!O$9:O$1008))+(SUMIF('Sezione REGIONI'!B$9:B$1008,B647,'Sezione REGIONI'!K$9:K$1008)-SUMIF('Sezione REGIONI'!B$9:B$1008,B647,'Sezione REGIONI'!L$9:L$1008))+(SUMIF('Sezione IMU e trib. locali'!B$9:B$1008,B647,'Sezione IMU e trib. locali'!M$9:M$1008)-SUMIF('Sezione IMU e trib. locali'!B$9:B$1008,B647,'Sezione IMU e trib. locali'!N$9:N$1008))+(SUMIF('Sezione INAIL'!B$9:B$508,B647,'Sezione INAIL'!L$9:L$508)-SUMIF('Sezione INAIL'!B$9:B$508,B647,'Sezione INAIL'!M$9:M$508))+(SUMIF('Sezione Altri Enti Prev.li'!B$9:B$508,B647,'Sezione Altri Enti Prev.li'!P$9:P$508)-SUMIF('Sezione Altri Enti Prev.li'!B$9:B$508,B647,'Sezione Altri Enti Prev.li'!Q$9:Q$508)),0)</f>
        <v>0</v>
      </c>
      <c r="W647" s="81"/>
      <c r="X647" s="292"/>
      <c r="Y647" s="314"/>
      <c r="Z647" s="315"/>
      <c r="AA647" s="316"/>
      <c r="AB647" s="317"/>
      <c r="AC647" s="7"/>
      <c r="AD647" s="348"/>
      <c r="AE647" s="7"/>
      <c r="AF647" s="17">
        <f ca="1">IF(B647="",0,IF(B647=B646,COUNTIF(B$9:B646,B647)+1,1))</f>
        <v>637</v>
      </c>
      <c r="AG647" s="17">
        <f t="shared" ca="1" si="40"/>
        <v>0</v>
      </c>
      <c r="AH647" s="364" t="str">
        <f t="shared" si="39"/>
        <v/>
      </c>
    </row>
    <row r="648" spans="1:34" ht="16.5" customHeight="1">
      <c r="A648" s="334" t="s">
        <v>924</v>
      </c>
      <c r="B648" s="65" t="str">
        <f t="shared" ca="1" si="38"/>
        <v>-1900</v>
      </c>
      <c r="C648" s="65" t="str">
        <f t="shared" ca="1" si="41"/>
        <v>-1900-638</v>
      </c>
      <c r="D648" s="340"/>
      <c r="E648" s="283"/>
      <c r="F648" s="7"/>
      <c r="G648" s="309"/>
      <c r="H648" s="310"/>
      <c r="I648" s="7"/>
      <c r="J648" s="297"/>
      <c r="K648" s="285"/>
      <c r="L648" s="301"/>
      <c r="M648" s="290"/>
      <c r="N648" s="291"/>
      <c r="O648" s="7"/>
      <c r="P648" s="307"/>
      <c r="Q648" s="308" t="str">
        <f ca="1">IF(M$1021=1,"",IF(P648="","",VLOOKUP(P648,Tabelle!$B$5:$F$7,5,FALSE)))</f>
        <v/>
      </c>
      <c r="R648" s="311" t="str">
        <f ca="1">IF(M$1021=1,"",IF(P648="","",VLOOKUP(P648,Tabelle!$B$5:$G$7,6,FALSE)))</f>
        <v/>
      </c>
      <c r="S648" s="7"/>
      <c r="T648" s="312"/>
      <c r="U648" s="7"/>
      <c r="V648" s="313">
        <f ca="1">IF(AND(D648&lt;&gt;"",B648&lt;&gt;B647),(SUMIF(B$9:B$1008,B648,M$9:M$1008)-SUMIF(B$9:B$1008,B648,N$9:N$1008))+(SUMIF('Sezione INPS'!B$9:B$1008,B648,'Sezione INPS'!N$9:N$1008)-SUMIF('Sezione INPS'!B$9:B$1008,B648,'Sezione INPS'!O$9:O$1008))+(SUMIF('Sezione REGIONI'!B$9:B$1008,B648,'Sezione REGIONI'!K$9:K$1008)-SUMIF('Sezione REGIONI'!B$9:B$1008,B648,'Sezione REGIONI'!L$9:L$1008))+(SUMIF('Sezione IMU e trib. locali'!B$9:B$1008,B648,'Sezione IMU e trib. locali'!M$9:M$1008)-SUMIF('Sezione IMU e trib. locali'!B$9:B$1008,B648,'Sezione IMU e trib. locali'!N$9:N$1008))+(SUMIF('Sezione INAIL'!B$9:B$508,B648,'Sezione INAIL'!L$9:L$508)-SUMIF('Sezione INAIL'!B$9:B$508,B648,'Sezione INAIL'!M$9:M$508))+(SUMIF('Sezione Altri Enti Prev.li'!B$9:B$508,B648,'Sezione Altri Enti Prev.li'!P$9:P$508)-SUMIF('Sezione Altri Enti Prev.li'!B$9:B$508,B648,'Sezione Altri Enti Prev.li'!Q$9:Q$508)),0)</f>
        <v>0</v>
      </c>
      <c r="W648" s="81"/>
      <c r="X648" s="292"/>
      <c r="Y648" s="314"/>
      <c r="Z648" s="315"/>
      <c r="AA648" s="316"/>
      <c r="AB648" s="317"/>
      <c r="AC648" s="7"/>
      <c r="AD648" s="348"/>
      <c r="AE648" s="7"/>
      <c r="AF648" s="17">
        <f ca="1">IF(B648="",0,IF(B648=B647,COUNTIF(B$9:B647,B648)+1,1))</f>
        <v>638</v>
      </c>
      <c r="AG648" s="17">
        <f t="shared" ca="1" si="40"/>
        <v>0</v>
      </c>
      <c r="AH648" s="364" t="str">
        <f t="shared" si="39"/>
        <v/>
      </c>
    </row>
    <row r="649" spans="1:34" ht="16.5" customHeight="1">
      <c r="A649" s="334" t="s">
        <v>925</v>
      </c>
      <c r="B649" s="65" t="str">
        <f t="shared" ca="1" si="38"/>
        <v>-1900</v>
      </c>
      <c r="C649" s="65" t="str">
        <f t="shared" ca="1" si="41"/>
        <v>-1900-639</v>
      </c>
      <c r="D649" s="340"/>
      <c r="E649" s="283"/>
      <c r="F649" s="7"/>
      <c r="G649" s="309"/>
      <c r="H649" s="310"/>
      <c r="I649" s="7"/>
      <c r="J649" s="297"/>
      <c r="K649" s="285"/>
      <c r="L649" s="301"/>
      <c r="M649" s="290"/>
      <c r="N649" s="291"/>
      <c r="O649" s="7"/>
      <c r="P649" s="307"/>
      <c r="Q649" s="308" t="str">
        <f ca="1">IF(M$1021=1,"",IF(P649="","",VLOOKUP(P649,Tabelle!$B$5:$F$7,5,FALSE)))</f>
        <v/>
      </c>
      <c r="R649" s="311" t="str">
        <f ca="1">IF(M$1021=1,"",IF(P649="","",VLOOKUP(P649,Tabelle!$B$5:$G$7,6,FALSE)))</f>
        <v/>
      </c>
      <c r="S649" s="7"/>
      <c r="T649" s="312"/>
      <c r="U649" s="7"/>
      <c r="V649" s="313">
        <f ca="1">IF(AND(D649&lt;&gt;"",B649&lt;&gt;B648),(SUMIF(B$9:B$1008,B649,M$9:M$1008)-SUMIF(B$9:B$1008,B649,N$9:N$1008))+(SUMIF('Sezione INPS'!B$9:B$1008,B649,'Sezione INPS'!N$9:N$1008)-SUMIF('Sezione INPS'!B$9:B$1008,B649,'Sezione INPS'!O$9:O$1008))+(SUMIF('Sezione REGIONI'!B$9:B$1008,B649,'Sezione REGIONI'!K$9:K$1008)-SUMIF('Sezione REGIONI'!B$9:B$1008,B649,'Sezione REGIONI'!L$9:L$1008))+(SUMIF('Sezione IMU e trib. locali'!B$9:B$1008,B649,'Sezione IMU e trib. locali'!M$9:M$1008)-SUMIF('Sezione IMU e trib. locali'!B$9:B$1008,B649,'Sezione IMU e trib. locali'!N$9:N$1008))+(SUMIF('Sezione INAIL'!B$9:B$508,B649,'Sezione INAIL'!L$9:L$508)-SUMIF('Sezione INAIL'!B$9:B$508,B649,'Sezione INAIL'!M$9:M$508))+(SUMIF('Sezione Altri Enti Prev.li'!B$9:B$508,B649,'Sezione Altri Enti Prev.li'!P$9:P$508)-SUMIF('Sezione Altri Enti Prev.li'!B$9:B$508,B649,'Sezione Altri Enti Prev.li'!Q$9:Q$508)),0)</f>
        <v>0</v>
      </c>
      <c r="W649" s="81"/>
      <c r="X649" s="292"/>
      <c r="Y649" s="314"/>
      <c r="Z649" s="315"/>
      <c r="AA649" s="316"/>
      <c r="AB649" s="317"/>
      <c r="AC649" s="7"/>
      <c r="AD649" s="348"/>
      <c r="AE649" s="7"/>
      <c r="AF649" s="17">
        <f ca="1">IF(B649="",0,IF(B649=B648,COUNTIF(B$9:B648,B649)+1,1))</f>
        <v>639</v>
      </c>
      <c r="AG649" s="17">
        <f t="shared" ca="1" si="40"/>
        <v>0</v>
      </c>
      <c r="AH649" s="364" t="str">
        <f t="shared" si="39"/>
        <v/>
      </c>
    </row>
    <row r="650" spans="1:34" ht="16.5" customHeight="1">
      <c r="A650" s="334" t="s">
        <v>926</v>
      </c>
      <c r="B650" s="65" t="str">
        <f t="shared" ref="B650:B713" ca="1" si="42">IF(AH650=$AH$1015,0,IF(M$1021=1,0,D650&amp;"-"&amp;YEAR(E650)))</f>
        <v>-1900</v>
      </c>
      <c r="C650" s="65" t="str">
        <f t="shared" ca="1" si="41"/>
        <v>-1900-640</v>
      </c>
      <c r="D650" s="340"/>
      <c r="E650" s="283"/>
      <c r="F650" s="7"/>
      <c r="G650" s="309"/>
      <c r="H650" s="310"/>
      <c r="I650" s="7"/>
      <c r="J650" s="297"/>
      <c r="K650" s="285"/>
      <c r="L650" s="301"/>
      <c r="M650" s="290"/>
      <c r="N650" s="291"/>
      <c r="O650" s="7"/>
      <c r="P650" s="307"/>
      <c r="Q650" s="308" t="str">
        <f ca="1">IF(M$1021=1,"",IF(P650="","",VLOOKUP(P650,Tabelle!$B$5:$F$7,5,FALSE)))</f>
        <v/>
      </c>
      <c r="R650" s="311" t="str">
        <f ca="1">IF(M$1021=1,"",IF(P650="","",VLOOKUP(P650,Tabelle!$B$5:$G$7,6,FALSE)))</f>
        <v/>
      </c>
      <c r="S650" s="7"/>
      <c r="T650" s="312"/>
      <c r="U650" s="7"/>
      <c r="V650" s="313">
        <f ca="1">IF(AND(D650&lt;&gt;"",B650&lt;&gt;B649),(SUMIF(B$9:B$1008,B650,M$9:M$1008)-SUMIF(B$9:B$1008,B650,N$9:N$1008))+(SUMIF('Sezione INPS'!B$9:B$1008,B650,'Sezione INPS'!N$9:N$1008)-SUMIF('Sezione INPS'!B$9:B$1008,B650,'Sezione INPS'!O$9:O$1008))+(SUMIF('Sezione REGIONI'!B$9:B$1008,B650,'Sezione REGIONI'!K$9:K$1008)-SUMIF('Sezione REGIONI'!B$9:B$1008,B650,'Sezione REGIONI'!L$9:L$1008))+(SUMIF('Sezione IMU e trib. locali'!B$9:B$1008,B650,'Sezione IMU e trib. locali'!M$9:M$1008)-SUMIF('Sezione IMU e trib. locali'!B$9:B$1008,B650,'Sezione IMU e trib. locali'!N$9:N$1008))+(SUMIF('Sezione INAIL'!B$9:B$508,B650,'Sezione INAIL'!L$9:L$508)-SUMIF('Sezione INAIL'!B$9:B$508,B650,'Sezione INAIL'!M$9:M$508))+(SUMIF('Sezione Altri Enti Prev.li'!B$9:B$508,B650,'Sezione Altri Enti Prev.li'!P$9:P$508)-SUMIF('Sezione Altri Enti Prev.li'!B$9:B$508,B650,'Sezione Altri Enti Prev.li'!Q$9:Q$508)),0)</f>
        <v>0</v>
      </c>
      <c r="W650" s="81"/>
      <c r="X650" s="292"/>
      <c r="Y650" s="314"/>
      <c r="Z650" s="315"/>
      <c r="AA650" s="316"/>
      <c r="AB650" s="317"/>
      <c r="AC650" s="7"/>
      <c r="AD650" s="348"/>
      <c r="AE650" s="7"/>
      <c r="AF650" s="17">
        <f ca="1">IF(B650="",0,IF(B650=B649,COUNTIF(B$9:B649,B650)+1,1))</f>
        <v>640</v>
      </c>
      <c r="AG650" s="17">
        <f t="shared" ca="1" si="40"/>
        <v>0</v>
      </c>
      <c r="AH650" s="364" t="str">
        <f t="shared" ref="AH650:AH713" si="43">IF(ISBLANK(D650),"",IF(OR(D650&lt;$L$1027,D650&gt;$L$1028),AH$1015,0))</f>
        <v/>
      </c>
    </row>
    <row r="651" spans="1:34" ht="16.5" customHeight="1">
      <c r="A651" s="334" t="s">
        <v>927</v>
      </c>
      <c r="B651" s="65" t="str">
        <f t="shared" ca="1" si="42"/>
        <v>-1900</v>
      </c>
      <c r="C651" s="65" t="str">
        <f t="shared" ca="1" si="41"/>
        <v>-1900-641</v>
      </c>
      <c r="D651" s="340"/>
      <c r="E651" s="283"/>
      <c r="F651" s="7"/>
      <c r="G651" s="309"/>
      <c r="H651" s="310"/>
      <c r="I651" s="7"/>
      <c r="J651" s="297"/>
      <c r="K651" s="285"/>
      <c r="L651" s="301"/>
      <c r="M651" s="290"/>
      <c r="N651" s="291"/>
      <c r="O651" s="7"/>
      <c r="P651" s="307"/>
      <c r="Q651" s="308" t="str">
        <f ca="1">IF(M$1021=1,"",IF(P651="","",VLOOKUP(P651,Tabelle!$B$5:$F$7,5,FALSE)))</f>
        <v/>
      </c>
      <c r="R651" s="311" t="str">
        <f ca="1">IF(M$1021=1,"",IF(P651="","",VLOOKUP(P651,Tabelle!$B$5:$G$7,6,FALSE)))</f>
        <v/>
      </c>
      <c r="S651" s="7"/>
      <c r="T651" s="312"/>
      <c r="U651" s="7"/>
      <c r="V651" s="313">
        <f ca="1">IF(AND(D651&lt;&gt;"",B651&lt;&gt;B650),(SUMIF(B$9:B$1008,B651,M$9:M$1008)-SUMIF(B$9:B$1008,B651,N$9:N$1008))+(SUMIF('Sezione INPS'!B$9:B$1008,B651,'Sezione INPS'!N$9:N$1008)-SUMIF('Sezione INPS'!B$9:B$1008,B651,'Sezione INPS'!O$9:O$1008))+(SUMIF('Sezione REGIONI'!B$9:B$1008,B651,'Sezione REGIONI'!K$9:K$1008)-SUMIF('Sezione REGIONI'!B$9:B$1008,B651,'Sezione REGIONI'!L$9:L$1008))+(SUMIF('Sezione IMU e trib. locali'!B$9:B$1008,B651,'Sezione IMU e trib. locali'!M$9:M$1008)-SUMIF('Sezione IMU e trib. locali'!B$9:B$1008,B651,'Sezione IMU e trib. locali'!N$9:N$1008))+(SUMIF('Sezione INAIL'!B$9:B$508,B651,'Sezione INAIL'!L$9:L$508)-SUMIF('Sezione INAIL'!B$9:B$508,B651,'Sezione INAIL'!M$9:M$508))+(SUMIF('Sezione Altri Enti Prev.li'!B$9:B$508,B651,'Sezione Altri Enti Prev.li'!P$9:P$508)-SUMIF('Sezione Altri Enti Prev.li'!B$9:B$508,B651,'Sezione Altri Enti Prev.li'!Q$9:Q$508)),0)</f>
        <v>0</v>
      </c>
      <c r="W651" s="81"/>
      <c r="X651" s="292"/>
      <c r="Y651" s="314"/>
      <c r="Z651" s="315"/>
      <c r="AA651" s="316"/>
      <c r="AB651" s="317"/>
      <c r="AC651" s="7"/>
      <c r="AD651" s="348"/>
      <c r="AE651" s="7"/>
      <c r="AF651" s="17">
        <f ca="1">IF(B651="",0,IF(B651=B650,COUNTIF(B$9:B650,B651)+1,1))</f>
        <v>641</v>
      </c>
      <c r="AG651" s="17">
        <f t="shared" ca="1" si="40"/>
        <v>0</v>
      </c>
      <c r="AH651" s="364" t="str">
        <f t="shared" si="43"/>
        <v/>
      </c>
    </row>
    <row r="652" spans="1:34" ht="16.5" customHeight="1">
      <c r="A652" s="334" t="s">
        <v>928</v>
      </c>
      <c r="B652" s="65" t="str">
        <f t="shared" ca="1" si="42"/>
        <v>-1900</v>
      </c>
      <c r="C652" s="65" t="str">
        <f t="shared" ca="1" si="41"/>
        <v>-1900-642</v>
      </c>
      <c r="D652" s="340"/>
      <c r="E652" s="283"/>
      <c r="F652" s="7"/>
      <c r="G652" s="309"/>
      <c r="H652" s="310"/>
      <c r="I652" s="7"/>
      <c r="J652" s="297"/>
      <c r="K652" s="285"/>
      <c r="L652" s="301"/>
      <c r="M652" s="290"/>
      <c r="N652" s="291"/>
      <c r="O652" s="7"/>
      <c r="P652" s="307"/>
      <c r="Q652" s="308" t="str">
        <f ca="1">IF(M$1021=1,"",IF(P652="","",VLOOKUP(P652,Tabelle!$B$5:$F$7,5,FALSE)))</f>
        <v/>
      </c>
      <c r="R652" s="311" t="str">
        <f ca="1">IF(M$1021=1,"",IF(P652="","",VLOOKUP(P652,Tabelle!$B$5:$G$7,6,FALSE)))</f>
        <v/>
      </c>
      <c r="S652" s="7"/>
      <c r="T652" s="312"/>
      <c r="U652" s="7"/>
      <c r="V652" s="313">
        <f ca="1">IF(AND(D652&lt;&gt;"",B652&lt;&gt;B651),(SUMIF(B$9:B$1008,B652,M$9:M$1008)-SUMIF(B$9:B$1008,B652,N$9:N$1008))+(SUMIF('Sezione INPS'!B$9:B$1008,B652,'Sezione INPS'!N$9:N$1008)-SUMIF('Sezione INPS'!B$9:B$1008,B652,'Sezione INPS'!O$9:O$1008))+(SUMIF('Sezione REGIONI'!B$9:B$1008,B652,'Sezione REGIONI'!K$9:K$1008)-SUMIF('Sezione REGIONI'!B$9:B$1008,B652,'Sezione REGIONI'!L$9:L$1008))+(SUMIF('Sezione IMU e trib. locali'!B$9:B$1008,B652,'Sezione IMU e trib. locali'!M$9:M$1008)-SUMIF('Sezione IMU e trib. locali'!B$9:B$1008,B652,'Sezione IMU e trib. locali'!N$9:N$1008))+(SUMIF('Sezione INAIL'!B$9:B$508,B652,'Sezione INAIL'!L$9:L$508)-SUMIF('Sezione INAIL'!B$9:B$508,B652,'Sezione INAIL'!M$9:M$508))+(SUMIF('Sezione Altri Enti Prev.li'!B$9:B$508,B652,'Sezione Altri Enti Prev.li'!P$9:P$508)-SUMIF('Sezione Altri Enti Prev.li'!B$9:B$508,B652,'Sezione Altri Enti Prev.li'!Q$9:Q$508)),0)</f>
        <v>0</v>
      </c>
      <c r="W652" s="81"/>
      <c r="X652" s="292"/>
      <c r="Y652" s="314"/>
      <c r="Z652" s="315"/>
      <c r="AA652" s="316"/>
      <c r="AB652" s="317"/>
      <c r="AC652" s="7"/>
      <c r="AD652" s="348"/>
      <c r="AE652" s="7"/>
      <c r="AF652" s="17">
        <f ca="1">IF(B652="",0,IF(B652=B651,COUNTIF(B$9:B651,B652)+1,1))</f>
        <v>642</v>
      </c>
      <c r="AG652" s="17">
        <f t="shared" ca="1" si="40"/>
        <v>0</v>
      </c>
      <c r="AH652" s="364" t="str">
        <f t="shared" si="43"/>
        <v/>
      </c>
    </row>
    <row r="653" spans="1:34" ht="16.5" customHeight="1">
      <c r="A653" s="334" t="s">
        <v>929</v>
      </c>
      <c r="B653" s="65" t="str">
        <f t="shared" ca="1" si="42"/>
        <v>-1900</v>
      </c>
      <c r="C653" s="65" t="str">
        <f t="shared" ca="1" si="41"/>
        <v>-1900-643</v>
      </c>
      <c r="D653" s="340"/>
      <c r="E653" s="283"/>
      <c r="F653" s="7"/>
      <c r="G653" s="309"/>
      <c r="H653" s="310"/>
      <c r="I653" s="7"/>
      <c r="J653" s="297"/>
      <c r="K653" s="285"/>
      <c r="L653" s="301"/>
      <c r="M653" s="290"/>
      <c r="N653" s="291"/>
      <c r="O653" s="7"/>
      <c r="P653" s="307"/>
      <c r="Q653" s="308" t="str">
        <f ca="1">IF(M$1021=1,"",IF(P653="","",VLOOKUP(P653,Tabelle!$B$5:$F$7,5,FALSE)))</f>
        <v/>
      </c>
      <c r="R653" s="311" t="str">
        <f ca="1">IF(M$1021=1,"",IF(P653="","",VLOOKUP(P653,Tabelle!$B$5:$G$7,6,FALSE)))</f>
        <v/>
      </c>
      <c r="S653" s="7"/>
      <c r="T653" s="312"/>
      <c r="U653" s="7"/>
      <c r="V653" s="313">
        <f ca="1">IF(AND(D653&lt;&gt;"",B653&lt;&gt;B652),(SUMIF(B$9:B$1008,B653,M$9:M$1008)-SUMIF(B$9:B$1008,B653,N$9:N$1008))+(SUMIF('Sezione INPS'!B$9:B$1008,B653,'Sezione INPS'!N$9:N$1008)-SUMIF('Sezione INPS'!B$9:B$1008,B653,'Sezione INPS'!O$9:O$1008))+(SUMIF('Sezione REGIONI'!B$9:B$1008,B653,'Sezione REGIONI'!K$9:K$1008)-SUMIF('Sezione REGIONI'!B$9:B$1008,B653,'Sezione REGIONI'!L$9:L$1008))+(SUMIF('Sezione IMU e trib. locali'!B$9:B$1008,B653,'Sezione IMU e trib. locali'!M$9:M$1008)-SUMIF('Sezione IMU e trib. locali'!B$9:B$1008,B653,'Sezione IMU e trib. locali'!N$9:N$1008))+(SUMIF('Sezione INAIL'!B$9:B$508,B653,'Sezione INAIL'!L$9:L$508)-SUMIF('Sezione INAIL'!B$9:B$508,B653,'Sezione INAIL'!M$9:M$508))+(SUMIF('Sezione Altri Enti Prev.li'!B$9:B$508,B653,'Sezione Altri Enti Prev.li'!P$9:P$508)-SUMIF('Sezione Altri Enti Prev.li'!B$9:B$508,B653,'Sezione Altri Enti Prev.li'!Q$9:Q$508)),0)</f>
        <v>0</v>
      </c>
      <c r="W653" s="81"/>
      <c r="X653" s="292"/>
      <c r="Y653" s="314"/>
      <c r="Z653" s="315"/>
      <c r="AA653" s="316"/>
      <c r="AB653" s="317"/>
      <c r="AC653" s="7"/>
      <c r="AD653" s="348"/>
      <c r="AE653" s="7"/>
      <c r="AF653" s="17">
        <f ca="1">IF(B653="",0,IF(B653=B652,COUNTIF(B$9:B652,B653)+1,1))</f>
        <v>643</v>
      </c>
      <c r="AG653" s="17">
        <f t="shared" ca="1" si="40"/>
        <v>0</v>
      </c>
      <c r="AH653" s="364" t="str">
        <f t="shared" si="43"/>
        <v/>
      </c>
    </row>
    <row r="654" spans="1:34" ht="16.5" customHeight="1">
      <c r="A654" s="334" t="s">
        <v>930</v>
      </c>
      <c r="B654" s="65" t="str">
        <f t="shared" ca="1" si="42"/>
        <v>-1900</v>
      </c>
      <c r="C654" s="65" t="str">
        <f t="shared" ca="1" si="41"/>
        <v>-1900-644</v>
      </c>
      <c r="D654" s="340"/>
      <c r="E654" s="283"/>
      <c r="F654" s="7"/>
      <c r="G654" s="309"/>
      <c r="H654" s="310"/>
      <c r="I654" s="7"/>
      <c r="J654" s="297"/>
      <c r="K654" s="285"/>
      <c r="L654" s="301"/>
      <c r="M654" s="290"/>
      <c r="N654" s="291"/>
      <c r="O654" s="7"/>
      <c r="P654" s="307"/>
      <c r="Q654" s="308" t="str">
        <f ca="1">IF(M$1021=1,"",IF(P654="","",VLOOKUP(P654,Tabelle!$B$5:$F$7,5,FALSE)))</f>
        <v/>
      </c>
      <c r="R654" s="311" t="str">
        <f ca="1">IF(M$1021=1,"",IF(P654="","",VLOOKUP(P654,Tabelle!$B$5:$G$7,6,FALSE)))</f>
        <v/>
      </c>
      <c r="S654" s="7"/>
      <c r="T654" s="312"/>
      <c r="U654" s="7"/>
      <c r="V654" s="313">
        <f ca="1">IF(AND(D654&lt;&gt;"",B654&lt;&gt;B653),(SUMIF(B$9:B$1008,B654,M$9:M$1008)-SUMIF(B$9:B$1008,B654,N$9:N$1008))+(SUMIF('Sezione INPS'!B$9:B$1008,B654,'Sezione INPS'!N$9:N$1008)-SUMIF('Sezione INPS'!B$9:B$1008,B654,'Sezione INPS'!O$9:O$1008))+(SUMIF('Sezione REGIONI'!B$9:B$1008,B654,'Sezione REGIONI'!K$9:K$1008)-SUMIF('Sezione REGIONI'!B$9:B$1008,B654,'Sezione REGIONI'!L$9:L$1008))+(SUMIF('Sezione IMU e trib. locali'!B$9:B$1008,B654,'Sezione IMU e trib. locali'!M$9:M$1008)-SUMIF('Sezione IMU e trib. locali'!B$9:B$1008,B654,'Sezione IMU e trib. locali'!N$9:N$1008))+(SUMIF('Sezione INAIL'!B$9:B$508,B654,'Sezione INAIL'!L$9:L$508)-SUMIF('Sezione INAIL'!B$9:B$508,B654,'Sezione INAIL'!M$9:M$508))+(SUMIF('Sezione Altri Enti Prev.li'!B$9:B$508,B654,'Sezione Altri Enti Prev.li'!P$9:P$508)-SUMIF('Sezione Altri Enti Prev.li'!B$9:B$508,B654,'Sezione Altri Enti Prev.li'!Q$9:Q$508)),0)</f>
        <v>0</v>
      </c>
      <c r="W654" s="81"/>
      <c r="X654" s="292"/>
      <c r="Y654" s="314"/>
      <c r="Z654" s="315"/>
      <c r="AA654" s="316"/>
      <c r="AB654" s="317"/>
      <c r="AC654" s="7"/>
      <c r="AD654" s="348"/>
      <c r="AE654" s="7"/>
      <c r="AF654" s="17">
        <f ca="1">IF(B654="",0,IF(B654=B653,COUNTIF(B$9:B653,B654)+1,1))</f>
        <v>644</v>
      </c>
      <c r="AG654" s="17">
        <f t="shared" ca="1" si="40"/>
        <v>0</v>
      </c>
      <c r="AH654" s="364" t="str">
        <f t="shared" si="43"/>
        <v/>
      </c>
    </row>
    <row r="655" spans="1:34" ht="16.5" customHeight="1">
      <c r="A655" s="334" t="s">
        <v>931</v>
      </c>
      <c r="B655" s="65" t="str">
        <f t="shared" ca="1" si="42"/>
        <v>-1900</v>
      </c>
      <c r="C655" s="65" t="str">
        <f t="shared" ca="1" si="41"/>
        <v>-1900-645</v>
      </c>
      <c r="D655" s="340"/>
      <c r="E655" s="283"/>
      <c r="F655" s="7"/>
      <c r="G655" s="309"/>
      <c r="H655" s="310"/>
      <c r="I655" s="7"/>
      <c r="J655" s="297"/>
      <c r="K655" s="285"/>
      <c r="L655" s="301"/>
      <c r="M655" s="290"/>
      <c r="N655" s="291"/>
      <c r="O655" s="7"/>
      <c r="P655" s="307"/>
      <c r="Q655" s="308" t="str">
        <f ca="1">IF(M$1021=1,"",IF(P655="","",VLOOKUP(P655,Tabelle!$B$5:$F$7,5,FALSE)))</f>
        <v/>
      </c>
      <c r="R655" s="311" t="str">
        <f ca="1">IF(M$1021=1,"",IF(P655="","",VLOOKUP(P655,Tabelle!$B$5:$G$7,6,FALSE)))</f>
        <v/>
      </c>
      <c r="S655" s="7"/>
      <c r="T655" s="312"/>
      <c r="U655" s="7"/>
      <c r="V655" s="313">
        <f ca="1">IF(AND(D655&lt;&gt;"",B655&lt;&gt;B654),(SUMIF(B$9:B$1008,B655,M$9:M$1008)-SUMIF(B$9:B$1008,B655,N$9:N$1008))+(SUMIF('Sezione INPS'!B$9:B$1008,B655,'Sezione INPS'!N$9:N$1008)-SUMIF('Sezione INPS'!B$9:B$1008,B655,'Sezione INPS'!O$9:O$1008))+(SUMIF('Sezione REGIONI'!B$9:B$1008,B655,'Sezione REGIONI'!K$9:K$1008)-SUMIF('Sezione REGIONI'!B$9:B$1008,B655,'Sezione REGIONI'!L$9:L$1008))+(SUMIF('Sezione IMU e trib. locali'!B$9:B$1008,B655,'Sezione IMU e trib. locali'!M$9:M$1008)-SUMIF('Sezione IMU e trib. locali'!B$9:B$1008,B655,'Sezione IMU e trib. locali'!N$9:N$1008))+(SUMIF('Sezione INAIL'!B$9:B$508,B655,'Sezione INAIL'!L$9:L$508)-SUMIF('Sezione INAIL'!B$9:B$508,B655,'Sezione INAIL'!M$9:M$508))+(SUMIF('Sezione Altri Enti Prev.li'!B$9:B$508,B655,'Sezione Altri Enti Prev.li'!P$9:P$508)-SUMIF('Sezione Altri Enti Prev.li'!B$9:B$508,B655,'Sezione Altri Enti Prev.li'!Q$9:Q$508)),0)</f>
        <v>0</v>
      </c>
      <c r="W655" s="81"/>
      <c r="X655" s="292"/>
      <c r="Y655" s="314"/>
      <c r="Z655" s="315"/>
      <c r="AA655" s="316"/>
      <c r="AB655" s="317"/>
      <c r="AC655" s="7"/>
      <c r="AD655" s="348"/>
      <c r="AE655" s="7"/>
      <c r="AF655" s="17">
        <f ca="1">IF(B655="",0,IF(B655=B654,COUNTIF(B$9:B654,B655)+1,1))</f>
        <v>645</v>
      </c>
      <c r="AG655" s="17">
        <f t="shared" ca="1" si="40"/>
        <v>0</v>
      </c>
      <c r="AH655" s="364" t="str">
        <f t="shared" si="43"/>
        <v/>
      </c>
    </row>
    <row r="656" spans="1:34" ht="16.5" customHeight="1">
      <c r="A656" s="334" t="s">
        <v>932</v>
      </c>
      <c r="B656" s="65" t="str">
        <f t="shared" ca="1" si="42"/>
        <v>-1900</v>
      </c>
      <c r="C656" s="65" t="str">
        <f t="shared" ca="1" si="41"/>
        <v>-1900-646</v>
      </c>
      <c r="D656" s="340"/>
      <c r="E656" s="283"/>
      <c r="F656" s="7"/>
      <c r="G656" s="309"/>
      <c r="H656" s="310"/>
      <c r="I656" s="7"/>
      <c r="J656" s="297"/>
      <c r="K656" s="285"/>
      <c r="L656" s="301"/>
      <c r="M656" s="290"/>
      <c r="N656" s="291"/>
      <c r="O656" s="7"/>
      <c r="P656" s="307"/>
      <c r="Q656" s="308" t="str">
        <f ca="1">IF(M$1021=1,"",IF(P656="","",VLOOKUP(P656,Tabelle!$B$5:$F$7,5,FALSE)))</f>
        <v/>
      </c>
      <c r="R656" s="311" t="str">
        <f ca="1">IF(M$1021=1,"",IF(P656="","",VLOOKUP(P656,Tabelle!$B$5:$G$7,6,FALSE)))</f>
        <v/>
      </c>
      <c r="S656" s="7"/>
      <c r="T656" s="312"/>
      <c r="U656" s="7"/>
      <c r="V656" s="313">
        <f ca="1">IF(AND(D656&lt;&gt;"",B656&lt;&gt;B655),(SUMIF(B$9:B$1008,B656,M$9:M$1008)-SUMIF(B$9:B$1008,B656,N$9:N$1008))+(SUMIF('Sezione INPS'!B$9:B$1008,B656,'Sezione INPS'!N$9:N$1008)-SUMIF('Sezione INPS'!B$9:B$1008,B656,'Sezione INPS'!O$9:O$1008))+(SUMIF('Sezione REGIONI'!B$9:B$1008,B656,'Sezione REGIONI'!K$9:K$1008)-SUMIF('Sezione REGIONI'!B$9:B$1008,B656,'Sezione REGIONI'!L$9:L$1008))+(SUMIF('Sezione IMU e trib. locali'!B$9:B$1008,B656,'Sezione IMU e trib. locali'!M$9:M$1008)-SUMIF('Sezione IMU e trib. locali'!B$9:B$1008,B656,'Sezione IMU e trib. locali'!N$9:N$1008))+(SUMIF('Sezione INAIL'!B$9:B$508,B656,'Sezione INAIL'!L$9:L$508)-SUMIF('Sezione INAIL'!B$9:B$508,B656,'Sezione INAIL'!M$9:M$508))+(SUMIF('Sezione Altri Enti Prev.li'!B$9:B$508,B656,'Sezione Altri Enti Prev.li'!P$9:P$508)-SUMIF('Sezione Altri Enti Prev.li'!B$9:B$508,B656,'Sezione Altri Enti Prev.li'!Q$9:Q$508)),0)</f>
        <v>0</v>
      </c>
      <c r="W656" s="81"/>
      <c r="X656" s="292"/>
      <c r="Y656" s="314"/>
      <c r="Z656" s="315"/>
      <c r="AA656" s="316"/>
      <c r="AB656" s="317"/>
      <c r="AC656" s="7"/>
      <c r="AD656" s="348"/>
      <c r="AE656" s="7"/>
      <c r="AF656" s="17">
        <f ca="1">IF(B656="",0,IF(B656=B655,COUNTIF(B$9:B655,B656)+1,1))</f>
        <v>646</v>
      </c>
      <c r="AG656" s="17">
        <f t="shared" ca="1" si="40"/>
        <v>0</v>
      </c>
      <c r="AH656" s="364" t="str">
        <f t="shared" si="43"/>
        <v/>
      </c>
    </row>
    <row r="657" spans="1:34" ht="16.5" customHeight="1">
      <c r="A657" s="334" t="s">
        <v>933</v>
      </c>
      <c r="B657" s="65" t="str">
        <f t="shared" ca="1" si="42"/>
        <v>-1900</v>
      </c>
      <c r="C657" s="65" t="str">
        <f t="shared" ca="1" si="41"/>
        <v>-1900-647</v>
      </c>
      <c r="D657" s="340"/>
      <c r="E657" s="283"/>
      <c r="F657" s="7"/>
      <c r="G657" s="309"/>
      <c r="H657" s="310"/>
      <c r="I657" s="7"/>
      <c r="J657" s="297"/>
      <c r="K657" s="285"/>
      <c r="L657" s="301"/>
      <c r="M657" s="290"/>
      <c r="N657" s="291"/>
      <c r="O657" s="7"/>
      <c r="P657" s="307"/>
      <c r="Q657" s="308" t="str">
        <f ca="1">IF(M$1021=1,"",IF(P657="","",VLOOKUP(P657,Tabelle!$B$5:$F$7,5,FALSE)))</f>
        <v/>
      </c>
      <c r="R657" s="311" t="str">
        <f ca="1">IF(M$1021=1,"",IF(P657="","",VLOOKUP(P657,Tabelle!$B$5:$G$7,6,FALSE)))</f>
        <v/>
      </c>
      <c r="S657" s="7"/>
      <c r="T657" s="312"/>
      <c r="U657" s="7"/>
      <c r="V657" s="313">
        <f ca="1">IF(AND(D657&lt;&gt;"",B657&lt;&gt;B656),(SUMIF(B$9:B$1008,B657,M$9:M$1008)-SUMIF(B$9:B$1008,B657,N$9:N$1008))+(SUMIF('Sezione INPS'!B$9:B$1008,B657,'Sezione INPS'!N$9:N$1008)-SUMIF('Sezione INPS'!B$9:B$1008,B657,'Sezione INPS'!O$9:O$1008))+(SUMIF('Sezione REGIONI'!B$9:B$1008,B657,'Sezione REGIONI'!K$9:K$1008)-SUMIF('Sezione REGIONI'!B$9:B$1008,B657,'Sezione REGIONI'!L$9:L$1008))+(SUMIF('Sezione IMU e trib. locali'!B$9:B$1008,B657,'Sezione IMU e trib. locali'!M$9:M$1008)-SUMIF('Sezione IMU e trib. locali'!B$9:B$1008,B657,'Sezione IMU e trib. locali'!N$9:N$1008))+(SUMIF('Sezione INAIL'!B$9:B$508,B657,'Sezione INAIL'!L$9:L$508)-SUMIF('Sezione INAIL'!B$9:B$508,B657,'Sezione INAIL'!M$9:M$508))+(SUMIF('Sezione Altri Enti Prev.li'!B$9:B$508,B657,'Sezione Altri Enti Prev.li'!P$9:P$508)-SUMIF('Sezione Altri Enti Prev.li'!B$9:B$508,B657,'Sezione Altri Enti Prev.li'!Q$9:Q$508)),0)</f>
        <v>0</v>
      </c>
      <c r="W657" s="81"/>
      <c r="X657" s="292"/>
      <c r="Y657" s="314"/>
      <c r="Z657" s="315"/>
      <c r="AA657" s="316"/>
      <c r="AB657" s="317"/>
      <c r="AC657" s="7"/>
      <c r="AD657" s="348"/>
      <c r="AE657" s="7"/>
      <c r="AF657" s="17">
        <f ca="1">IF(B657="",0,IF(B657=B656,COUNTIF(B$9:B656,B657)+1,1))</f>
        <v>647</v>
      </c>
      <c r="AG657" s="17">
        <f t="shared" ca="1" si="40"/>
        <v>0</v>
      </c>
      <c r="AH657" s="364" t="str">
        <f t="shared" si="43"/>
        <v/>
      </c>
    </row>
    <row r="658" spans="1:34" ht="16.5" customHeight="1">
      <c r="A658" s="334" t="s">
        <v>934</v>
      </c>
      <c r="B658" s="65" t="str">
        <f t="shared" ca="1" si="42"/>
        <v>-1900</v>
      </c>
      <c r="C658" s="65" t="str">
        <f t="shared" ca="1" si="41"/>
        <v>-1900-648</v>
      </c>
      <c r="D658" s="340"/>
      <c r="E658" s="283"/>
      <c r="F658" s="7"/>
      <c r="G658" s="309"/>
      <c r="H658" s="310"/>
      <c r="I658" s="7"/>
      <c r="J658" s="297"/>
      <c r="K658" s="285"/>
      <c r="L658" s="301"/>
      <c r="M658" s="290"/>
      <c r="N658" s="291"/>
      <c r="O658" s="7"/>
      <c r="P658" s="307"/>
      <c r="Q658" s="308" t="str">
        <f ca="1">IF(M$1021=1,"",IF(P658="","",VLOOKUP(P658,Tabelle!$B$5:$F$7,5,FALSE)))</f>
        <v/>
      </c>
      <c r="R658" s="311" t="str">
        <f ca="1">IF(M$1021=1,"",IF(P658="","",VLOOKUP(P658,Tabelle!$B$5:$G$7,6,FALSE)))</f>
        <v/>
      </c>
      <c r="S658" s="7"/>
      <c r="T658" s="312"/>
      <c r="U658" s="7"/>
      <c r="V658" s="313">
        <f ca="1">IF(AND(D658&lt;&gt;"",B658&lt;&gt;B657),(SUMIF(B$9:B$1008,B658,M$9:M$1008)-SUMIF(B$9:B$1008,B658,N$9:N$1008))+(SUMIF('Sezione INPS'!B$9:B$1008,B658,'Sezione INPS'!N$9:N$1008)-SUMIF('Sezione INPS'!B$9:B$1008,B658,'Sezione INPS'!O$9:O$1008))+(SUMIF('Sezione REGIONI'!B$9:B$1008,B658,'Sezione REGIONI'!K$9:K$1008)-SUMIF('Sezione REGIONI'!B$9:B$1008,B658,'Sezione REGIONI'!L$9:L$1008))+(SUMIF('Sezione IMU e trib. locali'!B$9:B$1008,B658,'Sezione IMU e trib. locali'!M$9:M$1008)-SUMIF('Sezione IMU e trib. locali'!B$9:B$1008,B658,'Sezione IMU e trib. locali'!N$9:N$1008))+(SUMIF('Sezione INAIL'!B$9:B$508,B658,'Sezione INAIL'!L$9:L$508)-SUMIF('Sezione INAIL'!B$9:B$508,B658,'Sezione INAIL'!M$9:M$508))+(SUMIF('Sezione Altri Enti Prev.li'!B$9:B$508,B658,'Sezione Altri Enti Prev.li'!P$9:P$508)-SUMIF('Sezione Altri Enti Prev.li'!B$9:B$508,B658,'Sezione Altri Enti Prev.li'!Q$9:Q$508)),0)</f>
        <v>0</v>
      </c>
      <c r="W658" s="81"/>
      <c r="X658" s="292"/>
      <c r="Y658" s="314"/>
      <c r="Z658" s="315"/>
      <c r="AA658" s="316"/>
      <c r="AB658" s="317"/>
      <c r="AC658" s="7"/>
      <c r="AD658" s="348"/>
      <c r="AE658" s="7"/>
      <c r="AF658" s="17">
        <f ca="1">IF(B658="",0,IF(B658=B657,COUNTIF(B$9:B657,B658)+1,1))</f>
        <v>648</v>
      </c>
      <c r="AG658" s="17">
        <f t="shared" ca="1" si="40"/>
        <v>0</v>
      </c>
      <c r="AH658" s="364" t="str">
        <f t="shared" si="43"/>
        <v/>
      </c>
    </row>
    <row r="659" spans="1:34" ht="16.5" customHeight="1">
      <c r="A659" s="334" t="s">
        <v>935</v>
      </c>
      <c r="B659" s="65" t="str">
        <f t="shared" ca="1" si="42"/>
        <v>-1900</v>
      </c>
      <c r="C659" s="65" t="str">
        <f t="shared" ca="1" si="41"/>
        <v>-1900-649</v>
      </c>
      <c r="D659" s="340"/>
      <c r="E659" s="283"/>
      <c r="F659" s="7"/>
      <c r="G659" s="309"/>
      <c r="H659" s="310"/>
      <c r="I659" s="7"/>
      <c r="J659" s="297"/>
      <c r="K659" s="285"/>
      <c r="L659" s="301"/>
      <c r="M659" s="290"/>
      <c r="N659" s="291"/>
      <c r="O659" s="7"/>
      <c r="P659" s="307"/>
      <c r="Q659" s="308" t="str">
        <f ca="1">IF(M$1021=1,"",IF(P659="","",VLOOKUP(P659,Tabelle!$B$5:$F$7,5,FALSE)))</f>
        <v/>
      </c>
      <c r="R659" s="311" t="str">
        <f ca="1">IF(M$1021=1,"",IF(P659="","",VLOOKUP(P659,Tabelle!$B$5:$G$7,6,FALSE)))</f>
        <v/>
      </c>
      <c r="S659" s="7"/>
      <c r="T659" s="312"/>
      <c r="U659" s="7"/>
      <c r="V659" s="313">
        <f ca="1">IF(AND(D659&lt;&gt;"",B659&lt;&gt;B658),(SUMIF(B$9:B$1008,B659,M$9:M$1008)-SUMIF(B$9:B$1008,B659,N$9:N$1008))+(SUMIF('Sezione INPS'!B$9:B$1008,B659,'Sezione INPS'!N$9:N$1008)-SUMIF('Sezione INPS'!B$9:B$1008,B659,'Sezione INPS'!O$9:O$1008))+(SUMIF('Sezione REGIONI'!B$9:B$1008,B659,'Sezione REGIONI'!K$9:K$1008)-SUMIF('Sezione REGIONI'!B$9:B$1008,B659,'Sezione REGIONI'!L$9:L$1008))+(SUMIF('Sezione IMU e trib. locali'!B$9:B$1008,B659,'Sezione IMU e trib. locali'!M$9:M$1008)-SUMIF('Sezione IMU e trib. locali'!B$9:B$1008,B659,'Sezione IMU e trib. locali'!N$9:N$1008))+(SUMIF('Sezione INAIL'!B$9:B$508,B659,'Sezione INAIL'!L$9:L$508)-SUMIF('Sezione INAIL'!B$9:B$508,B659,'Sezione INAIL'!M$9:M$508))+(SUMIF('Sezione Altri Enti Prev.li'!B$9:B$508,B659,'Sezione Altri Enti Prev.li'!P$9:P$508)-SUMIF('Sezione Altri Enti Prev.li'!B$9:B$508,B659,'Sezione Altri Enti Prev.li'!Q$9:Q$508)),0)</f>
        <v>0</v>
      </c>
      <c r="W659" s="81"/>
      <c r="X659" s="292"/>
      <c r="Y659" s="314"/>
      <c r="Z659" s="315"/>
      <c r="AA659" s="316"/>
      <c r="AB659" s="317"/>
      <c r="AC659" s="7"/>
      <c r="AD659" s="348"/>
      <c r="AE659" s="7"/>
      <c r="AF659" s="17">
        <f ca="1">IF(B659="",0,IF(B659=B658,COUNTIF(B$9:B658,B659)+1,1))</f>
        <v>649</v>
      </c>
      <c r="AG659" s="17">
        <f t="shared" ca="1" si="40"/>
        <v>0</v>
      </c>
      <c r="AH659" s="364" t="str">
        <f t="shared" si="43"/>
        <v/>
      </c>
    </row>
    <row r="660" spans="1:34" ht="16.5" customHeight="1">
      <c r="A660" s="334" t="s">
        <v>936</v>
      </c>
      <c r="B660" s="65" t="str">
        <f t="shared" ca="1" si="42"/>
        <v>-1900</v>
      </c>
      <c r="C660" s="65" t="str">
        <f t="shared" ca="1" si="41"/>
        <v>-1900-650</v>
      </c>
      <c r="D660" s="340"/>
      <c r="E660" s="283"/>
      <c r="F660" s="7"/>
      <c r="G660" s="309"/>
      <c r="H660" s="310"/>
      <c r="I660" s="7"/>
      <c r="J660" s="297"/>
      <c r="K660" s="285"/>
      <c r="L660" s="301"/>
      <c r="M660" s="290"/>
      <c r="N660" s="291"/>
      <c r="O660" s="7"/>
      <c r="P660" s="307"/>
      <c r="Q660" s="308" t="str">
        <f ca="1">IF(M$1021=1,"",IF(P660="","",VLOOKUP(P660,Tabelle!$B$5:$F$7,5,FALSE)))</f>
        <v/>
      </c>
      <c r="R660" s="311" t="str">
        <f ca="1">IF(M$1021=1,"",IF(P660="","",VLOOKUP(P660,Tabelle!$B$5:$G$7,6,FALSE)))</f>
        <v/>
      </c>
      <c r="S660" s="7"/>
      <c r="T660" s="312"/>
      <c r="U660" s="7"/>
      <c r="V660" s="313">
        <f ca="1">IF(AND(D660&lt;&gt;"",B660&lt;&gt;B659),(SUMIF(B$9:B$1008,B660,M$9:M$1008)-SUMIF(B$9:B$1008,B660,N$9:N$1008))+(SUMIF('Sezione INPS'!B$9:B$1008,B660,'Sezione INPS'!N$9:N$1008)-SUMIF('Sezione INPS'!B$9:B$1008,B660,'Sezione INPS'!O$9:O$1008))+(SUMIF('Sezione REGIONI'!B$9:B$1008,B660,'Sezione REGIONI'!K$9:K$1008)-SUMIF('Sezione REGIONI'!B$9:B$1008,B660,'Sezione REGIONI'!L$9:L$1008))+(SUMIF('Sezione IMU e trib. locali'!B$9:B$1008,B660,'Sezione IMU e trib. locali'!M$9:M$1008)-SUMIF('Sezione IMU e trib. locali'!B$9:B$1008,B660,'Sezione IMU e trib. locali'!N$9:N$1008))+(SUMIF('Sezione INAIL'!B$9:B$508,B660,'Sezione INAIL'!L$9:L$508)-SUMIF('Sezione INAIL'!B$9:B$508,B660,'Sezione INAIL'!M$9:M$508))+(SUMIF('Sezione Altri Enti Prev.li'!B$9:B$508,B660,'Sezione Altri Enti Prev.li'!P$9:P$508)-SUMIF('Sezione Altri Enti Prev.li'!B$9:B$508,B660,'Sezione Altri Enti Prev.li'!Q$9:Q$508)),0)</f>
        <v>0</v>
      </c>
      <c r="W660" s="81"/>
      <c r="X660" s="292"/>
      <c r="Y660" s="314"/>
      <c r="Z660" s="315"/>
      <c r="AA660" s="316"/>
      <c r="AB660" s="317"/>
      <c r="AC660" s="7"/>
      <c r="AD660" s="348"/>
      <c r="AE660" s="7"/>
      <c r="AF660" s="17">
        <f ca="1">IF(B660="",0,IF(B660=B659,COUNTIF(B$9:B659,B660)+1,1))</f>
        <v>650</v>
      </c>
      <c r="AG660" s="17">
        <f t="shared" ca="1" si="40"/>
        <v>0</v>
      </c>
      <c r="AH660" s="364" t="str">
        <f t="shared" si="43"/>
        <v/>
      </c>
    </row>
    <row r="661" spans="1:34" ht="16.5" customHeight="1">
      <c r="A661" s="334" t="s">
        <v>937</v>
      </c>
      <c r="B661" s="65" t="str">
        <f t="shared" ca="1" si="42"/>
        <v>-1900</v>
      </c>
      <c r="C661" s="65" t="str">
        <f t="shared" ca="1" si="41"/>
        <v>-1900-651</v>
      </c>
      <c r="D661" s="340"/>
      <c r="E661" s="283"/>
      <c r="F661" s="7"/>
      <c r="G661" s="309"/>
      <c r="H661" s="310"/>
      <c r="I661" s="7"/>
      <c r="J661" s="297"/>
      <c r="K661" s="285"/>
      <c r="L661" s="301"/>
      <c r="M661" s="290"/>
      <c r="N661" s="291"/>
      <c r="O661" s="7"/>
      <c r="P661" s="307"/>
      <c r="Q661" s="308" t="str">
        <f ca="1">IF(M$1021=1,"",IF(P661="","",VLOOKUP(P661,Tabelle!$B$5:$F$7,5,FALSE)))</f>
        <v/>
      </c>
      <c r="R661" s="311" t="str">
        <f ca="1">IF(M$1021=1,"",IF(P661="","",VLOOKUP(P661,Tabelle!$B$5:$G$7,6,FALSE)))</f>
        <v/>
      </c>
      <c r="S661" s="7"/>
      <c r="T661" s="312"/>
      <c r="U661" s="7"/>
      <c r="V661" s="313">
        <f ca="1">IF(AND(D661&lt;&gt;"",B661&lt;&gt;B660),(SUMIF(B$9:B$1008,B661,M$9:M$1008)-SUMIF(B$9:B$1008,B661,N$9:N$1008))+(SUMIF('Sezione INPS'!B$9:B$1008,B661,'Sezione INPS'!N$9:N$1008)-SUMIF('Sezione INPS'!B$9:B$1008,B661,'Sezione INPS'!O$9:O$1008))+(SUMIF('Sezione REGIONI'!B$9:B$1008,B661,'Sezione REGIONI'!K$9:K$1008)-SUMIF('Sezione REGIONI'!B$9:B$1008,B661,'Sezione REGIONI'!L$9:L$1008))+(SUMIF('Sezione IMU e trib. locali'!B$9:B$1008,B661,'Sezione IMU e trib. locali'!M$9:M$1008)-SUMIF('Sezione IMU e trib. locali'!B$9:B$1008,B661,'Sezione IMU e trib. locali'!N$9:N$1008))+(SUMIF('Sezione INAIL'!B$9:B$508,B661,'Sezione INAIL'!L$9:L$508)-SUMIF('Sezione INAIL'!B$9:B$508,B661,'Sezione INAIL'!M$9:M$508))+(SUMIF('Sezione Altri Enti Prev.li'!B$9:B$508,B661,'Sezione Altri Enti Prev.li'!P$9:P$508)-SUMIF('Sezione Altri Enti Prev.li'!B$9:B$508,B661,'Sezione Altri Enti Prev.li'!Q$9:Q$508)),0)</f>
        <v>0</v>
      </c>
      <c r="W661" s="81"/>
      <c r="X661" s="292"/>
      <c r="Y661" s="314"/>
      <c r="Z661" s="315"/>
      <c r="AA661" s="316"/>
      <c r="AB661" s="317"/>
      <c r="AC661" s="7"/>
      <c r="AD661" s="348"/>
      <c r="AE661" s="7"/>
      <c r="AF661" s="17">
        <f ca="1">IF(B661="",0,IF(B661=B660,COUNTIF(B$9:B660,B661)+1,1))</f>
        <v>651</v>
      </c>
      <c r="AG661" s="17">
        <f t="shared" ca="1" si="40"/>
        <v>0</v>
      </c>
      <c r="AH661" s="364" t="str">
        <f t="shared" si="43"/>
        <v/>
      </c>
    </row>
    <row r="662" spans="1:34" ht="16.5" customHeight="1">
      <c r="A662" s="334" t="s">
        <v>938</v>
      </c>
      <c r="B662" s="65" t="str">
        <f t="shared" ca="1" si="42"/>
        <v>-1900</v>
      </c>
      <c r="C662" s="65" t="str">
        <f t="shared" ca="1" si="41"/>
        <v>-1900-652</v>
      </c>
      <c r="D662" s="340"/>
      <c r="E662" s="283"/>
      <c r="F662" s="7"/>
      <c r="G662" s="309"/>
      <c r="H662" s="310"/>
      <c r="I662" s="7"/>
      <c r="J662" s="297"/>
      <c r="K662" s="285"/>
      <c r="L662" s="301"/>
      <c r="M662" s="290"/>
      <c r="N662" s="291"/>
      <c r="O662" s="7"/>
      <c r="P662" s="307"/>
      <c r="Q662" s="308" t="str">
        <f ca="1">IF(M$1021=1,"",IF(P662="","",VLOOKUP(P662,Tabelle!$B$5:$F$7,5,FALSE)))</f>
        <v/>
      </c>
      <c r="R662" s="311" t="str">
        <f ca="1">IF(M$1021=1,"",IF(P662="","",VLOOKUP(P662,Tabelle!$B$5:$G$7,6,FALSE)))</f>
        <v/>
      </c>
      <c r="S662" s="7"/>
      <c r="T662" s="312"/>
      <c r="U662" s="7"/>
      <c r="V662" s="313">
        <f ca="1">IF(AND(D662&lt;&gt;"",B662&lt;&gt;B661),(SUMIF(B$9:B$1008,B662,M$9:M$1008)-SUMIF(B$9:B$1008,B662,N$9:N$1008))+(SUMIF('Sezione INPS'!B$9:B$1008,B662,'Sezione INPS'!N$9:N$1008)-SUMIF('Sezione INPS'!B$9:B$1008,B662,'Sezione INPS'!O$9:O$1008))+(SUMIF('Sezione REGIONI'!B$9:B$1008,B662,'Sezione REGIONI'!K$9:K$1008)-SUMIF('Sezione REGIONI'!B$9:B$1008,B662,'Sezione REGIONI'!L$9:L$1008))+(SUMIF('Sezione IMU e trib. locali'!B$9:B$1008,B662,'Sezione IMU e trib. locali'!M$9:M$1008)-SUMIF('Sezione IMU e trib. locali'!B$9:B$1008,B662,'Sezione IMU e trib. locali'!N$9:N$1008))+(SUMIF('Sezione INAIL'!B$9:B$508,B662,'Sezione INAIL'!L$9:L$508)-SUMIF('Sezione INAIL'!B$9:B$508,B662,'Sezione INAIL'!M$9:M$508))+(SUMIF('Sezione Altri Enti Prev.li'!B$9:B$508,B662,'Sezione Altri Enti Prev.li'!P$9:P$508)-SUMIF('Sezione Altri Enti Prev.li'!B$9:B$508,B662,'Sezione Altri Enti Prev.li'!Q$9:Q$508)),0)</f>
        <v>0</v>
      </c>
      <c r="W662" s="81"/>
      <c r="X662" s="292"/>
      <c r="Y662" s="314"/>
      <c r="Z662" s="315"/>
      <c r="AA662" s="316"/>
      <c r="AB662" s="317"/>
      <c r="AC662" s="7"/>
      <c r="AD662" s="348"/>
      <c r="AE662" s="7"/>
      <c r="AF662" s="17">
        <f ca="1">IF(B662="",0,IF(B662=B661,COUNTIF(B$9:B661,B662)+1,1))</f>
        <v>652</v>
      </c>
      <c r="AG662" s="17">
        <f t="shared" ca="1" si="40"/>
        <v>0</v>
      </c>
      <c r="AH662" s="364" t="str">
        <f t="shared" si="43"/>
        <v/>
      </c>
    </row>
    <row r="663" spans="1:34" ht="16.5" customHeight="1">
      <c r="A663" s="334" t="s">
        <v>939</v>
      </c>
      <c r="B663" s="65" t="str">
        <f t="shared" ca="1" si="42"/>
        <v>-1900</v>
      </c>
      <c r="C663" s="65" t="str">
        <f t="shared" ca="1" si="41"/>
        <v>-1900-653</v>
      </c>
      <c r="D663" s="340"/>
      <c r="E663" s="283"/>
      <c r="F663" s="7"/>
      <c r="G663" s="309"/>
      <c r="H663" s="310"/>
      <c r="I663" s="7"/>
      <c r="J663" s="297"/>
      <c r="K663" s="285"/>
      <c r="L663" s="301"/>
      <c r="M663" s="290"/>
      <c r="N663" s="291"/>
      <c r="O663" s="7"/>
      <c r="P663" s="307"/>
      <c r="Q663" s="308" t="str">
        <f ca="1">IF(M$1021=1,"",IF(P663="","",VLOOKUP(P663,Tabelle!$B$5:$F$7,5,FALSE)))</f>
        <v/>
      </c>
      <c r="R663" s="311" t="str">
        <f ca="1">IF(M$1021=1,"",IF(P663="","",VLOOKUP(P663,Tabelle!$B$5:$G$7,6,FALSE)))</f>
        <v/>
      </c>
      <c r="S663" s="7"/>
      <c r="T663" s="312"/>
      <c r="U663" s="7"/>
      <c r="V663" s="313">
        <f ca="1">IF(AND(D663&lt;&gt;"",B663&lt;&gt;B662),(SUMIF(B$9:B$1008,B663,M$9:M$1008)-SUMIF(B$9:B$1008,B663,N$9:N$1008))+(SUMIF('Sezione INPS'!B$9:B$1008,B663,'Sezione INPS'!N$9:N$1008)-SUMIF('Sezione INPS'!B$9:B$1008,B663,'Sezione INPS'!O$9:O$1008))+(SUMIF('Sezione REGIONI'!B$9:B$1008,B663,'Sezione REGIONI'!K$9:K$1008)-SUMIF('Sezione REGIONI'!B$9:B$1008,B663,'Sezione REGIONI'!L$9:L$1008))+(SUMIF('Sezione IMU e trib. locali'!B$9:B$1008,B663,'Sezione IMU e trib. locali'!M$9:M$1008)-SUMIF('Sezione IMU e trib. locali'!B$9:B$1008,B663,'Sezione IMU e trib. locali'!N$9:N$1008))+(SUMIF('Sezione INAIL'!B$9:B$508,B663,'Sezione INAIL'!L$9:L$508)-SUMIF('Sezione INAIL'!B$9:B$508,B663,'Sezione INAIL'!M$9:M$508))+(SUMIF('Sezione Altri Enti Prev.li'!B$9:B$508,B663,'Sezione Altri Enti Prev.li'!P$9:P$508)-SUMIF('Sezione Altri Enti Prev.li'!B$9:B$508,B663,'Sezione Altri Enti Prev.li'!Q$9:Q$508)),0)</f>
        <v>0</v>
      </c>
      <c r="W663" s="81"/>
      <c r="X663" s="292"/>
      <c r="Y663" s="314"/>
      <c r="Z663" s="315"/>
      <c r="AA663" s="316"/>
      <c r="AB663" s="317"/>
      <c r="AC663" s="7"/>
      <c r="AD663" s="348"/>
      <c r="AE663" s="7"/>
      <c r="AF663" s="17">
        <f ca="1">IF(B663="",0,IF(B663=B662,COUNTIF(B$9:B662,B663)+1,1))</f>
        <v>653</v>
      </c>
      <c r="AG663" s="17">
        <f t="shared" ca="1" si="40"/>
        <v>0</v>
      </c>
      <c r="AH663" s="364" t="str">
        <f t="shared" si="43"/>
        <v/>
      </c>
    </row>
    <row r="664" spans="1:34" ht="16.5" customHeight="1">
      <c r="A664" s="334" t="s">
        <v>940</v>
      </c>
      <c r="B664" s="65" t="str">
        <f t="shared" ca="1" si="42"/>
        <v>-1900</v>
      </c>
      <c r="C664" s="65" t="str">
        <f t="shared" ca="1" si="41"/>
        <v>-1900-654</v>
      </c>
      <c r="D664" s="340"/>
      <c r="E664" s="283"/>
      <c r="F664" s="7"/>
      <c r="G664" s="309"/>
      <c r="H664" s="310"/>
      <c r="I664" s="7"/>
      <c r="J664" s="297"/>
      <c r="K664" s="285"/>
      <c r="L664" s="301"/>
      <c r="M664" s="290"/>
      <c r="N664" s="291"/>
      <c r="O664" s="7"/>
      <c r="P664" s="307"/>
      <c r="Q664" s="308" t="str">
        <f ca="1">IF(M$1021=1,"",IF(P664="","",VLOOKUP(P664,Tabelle!$B$5:$F$7,5,FALSE)))</f>
        <v/>
      </c>
      <c r="R664" s="311" t="str">
        <f ca="1">IF(M$1021=1,"",IF(P664="","",VLOOKUP(P664,Tabelle!$B$5:$G$7,6,FALSE)))</f>
        <v/>
      </c>
      <c r="S664" s="7"/>
      <c r="T664" s="312"/>
      <c r="U664" s="7"/>
      <c r="V664" s="313">
        <f ca="1">IF(AND(D664&lt;&gt;"",B664&lt;&gt;B663),(SUMIF(B$9:B$1008,B664,M$9:M$1008)-SUMIF(B$9:B$1008,B664,N$9:N$1008))+(SUMIF('Sezione INPS'!B$9:B$1008,B664,'Sezione INPS'!N$9:N$1008)-SUMIF('Sezione INPS'!B$9:B$1008,B664,'Sezione INPS'!O$9:O$1008))+(SUMIF('Sezione REGIONI'!B$9:B$1008,B664,'Sezione REGIONI'!K$9:K$1008)-SUMIF('Sezione REGIONI'!B$9:B$1008,B664,'Sezione REGIONI'!L$9:L$1008))+(SUMIF('Sezione IMU e trib. locali'!B$9:B$1008,B664,'Sezione IMU e trib. locali'!M$9:M$1008)-SUMIF('Sezione IMU e trib. locali'!B$9:B$1008,B664,'Sezione IMU e trib. locali'!N$9:N$1008))+(SUMIF('Sezione INAIL'!B$9:B$508,B664,'Sezione INAIL'!L$9:L$508)-SUMIF('Sezione INAIL'!B$9:B$508,B664,'Sezione INAIL'!M$9:M$508))+(SUMIF('Sezione Altri Enti Prev.li'!B$9:B$508,B664,'Sezione Altri Enti Prev.li'!P$9:P$508)-SUMIF('Sezione Altri Enti Prev.li'!B$9:B$508,B664,'Sezione Altri Enti Prev.li'!Q$9:Q$508)),0)</f>
        <v>0</v>
      </c>
      <c r="W664" s="81"/>
      <c r="X664" s="292"/>
      <c r="Y664" s="314"/>
      <c r="Z664" s="315"/>
      <c r="AA664" s="316"/>
      <c r="AB664" s="317"/>
      <c r="AC664" s="7"/>
      <c r="AD664" s="348"/>
      <c r="AE664" s="7"/>
      <c r="AF664" s="17">
        <f ca="1">IF(B664="",0,IF(B664=B663,COUNTIF(B$9:B663,B664)+1,1))</f>
        <v>654</v>
      </c>
      <c r="AG664" s="17">
        <f t="shared" ca="1" si="40"/>
        <v>0</v>
      </c>
      <c r="AH664" s="364" t="str">
        <f t="shared" si="43"/>
        <v/>
      </c>
    </row>
    <row r="665" spans="1:34" ht="16.5" customHeight="1">
      <c r="A665" s="334" t="s">
        <v>941</v>
      </c>
      <c r="B665" s="65" t="str">
        <f t="shared" ca="1" si="42"/>
        <v>-1900</v>
      </c>
      <c r="C665" s="65" t="str">
        <f t="shared" ca="1" si="41"/>
        <v>-1900-655</v>
      </c>
      <c r="D665" s="340"/>
      <c r="E665" s="283"/>
      <c r="F665" s="7"/>
      <c r="G665" s="309"/>
      <c r="H665" s="310"/>
      <c r="I665" s="7"/>
      <c r="J665" s="297"/>
      <c r="K665" s="285"/>
      <c r="L665" s="301"/>
      <c r="M665" s="290"/>
      <c r="N665" s="291"/>
      <c r="O665" s="7"/>
      <c r="P665" s="307"/>
      <c r="Q665" s="308" t="str">
        <f ca="1">IF(M$1021=1,"",IF(P665="","",VLOOKUP(P665,Tabelle!$B$5:$F$7,5,FALSE)))</f>
        <v/>
      </c>
      <c r="R665" s="311" t="str">
        <f ca="1">IF(M$1021=1,"",IF(P665="","",VLOOKUP(P665,Tabelle!$B$5:$G$7,6,FALSE)))</f>
        <v/>
      </c>
      <c r="S665" s="7"/>
      <c r="T665" s="312"/>
      <c r="U665" s="7"/>
      <c r="V665" s="313">
        <f ca="1">IF(AND(D665&lt;&gt;"",B665&lt;&gt;B664),(SUMIF(B$9:B$1008,B665,M$9:M$1008)-SUMIF(B$9:B$1008,B665,N$9:N$1008))+(SUMIF('Sezione INPS'!B$9:B$1008,B665,'Sezione INPS'!N$9:N$1008)-SUMIF('Sezione INPS'!B$9:B$1008,B665,'Sezione INPS'!O$9:O$1008))+(SUMIF('Sezione REGIONI'!B$9:B$1008,B665,'Sezione REGIONI'!K$9:K$1008)-SUMIF('Sezione REGIONI'!B$9:B$1008,B665,'Sezione REGIONI'!L$9:L$1008))+(SUMIF('Sezione IMU e trib. locali'!B$9:B$1008,B665,'Sezione IMU e trib. locali'!M$9:M$1008)-SUMIF('Sezione IMU e trib. locali'!B$9:B$1008,B665,'Sezione IMU e trib. locali'!N$9:N$1008))+(SUMIF('Sezione INAIL'!B$9:B$508,B665,'Sezione INAIL'!L$9:L$508)-SUMIF('Sezione INAIL'!B$9:B$508,B665,'Sezione INAIL'!M$9:M$508))+(SUMIF('Sezione Altri Enti Prev.li'!B$9:B$508,B665,'Sezione Altri Enti Prev.li'!P$9:P$508)-SUMIF('Sezione Altri Enti Prev.li'!B$9:B$508,B665,'Sezione Altri Enti Prev.li'!Q$9:Q$508)),0)</f>
        <v>0</v>
      </c>
      <c r="W665" s="81"/>
      <c r="X665" s="292"/>
      <c r="Y665" s="314"/>
      <c r="Z665" s="315"/>
      <c r="AA665" s="316"/>
      <c r="AB665" s="317"/>
      <c r="AC665" s="7"/>
      <c r="AD665" s="348"/>
      <c r="AE665" s="7"/>
      <c r="AF665" s="17">
        <f ca="1">IF(B665="",0,IF(B665=B664,COUNTIF(B$9:B664,B665)+1,1))</f>
        <v>655</v>
      </c>
      <c r="AG665" s="17">
        <f t="shared" ca="1" si="40"/>
        <v>0</v>
      </c>
      <c r="AH665" s="364" t="str">
        <f t="shared" si="43"/>
        <v/>
      </c>
    </row>
    <row r="666" spans="1:34" ht="16.5" customHeight="1">
      <c r="A666" s="334" t="s">
        <v>942</v>
      </c>
      <c r="B666" s="65" t="str">
        <f t="shared" ca="1" si="42"/>
        <v>-1900</v>
      </c>
      <c r="C666" s="65" t="str">
        <f t="shared" ca="1" si="41"/>
        <v>-1900-656</v>
      </c>
      <c r="D666" s="340"/>
      <c r="E666" s="283"/>
      <c r="F666" s="7"/>
      <c r="G666" s="309"/>
      <c r="H666" s="310"/>
      <c r="I666" s="7"/>
      <c r="J666" s="297"/>
      <c r="K666" s="285"/>
      <c r="L666" s="301"/>
      <c r="M666" s="290"/>
      <c r="N666" s="291"/>
      <c r="O666" s="7"/>
      <c r="P666" s="307"/>
      <c r="Q666" s="308" t="str">
        <f ca="1">IF(M$1021=1,"",IF(P666="","",VLOOKUP(P666,Tabelle!$B$5:$F$7,5,FALSE)))</f>
        <v/>
      </c>
      <c r="R666" s="311" t="str">
        <f ca="1">IF(M$1021=1,"",IF(P666="","",VLOOKUP(P666,Tabelle!$B$5:$G$7,6,FALSE)))</f>
        <v/>
      </c>
      <c r="S666" s="7"/>
      <c r="T666" s="312"/>
      <c r="U666" s="7"/>
      <c r="V666" s="313">
        <f ca="1">IF(AND(D666&lt;&gt;"",B666&lt;&gt;B665),(SUMIF(B$9:B$1008,B666,M$9:M$1008)-SUMIF(B$9:B$1008,B666,N$9:N$1008))+(SUMIF('Sezione INPS'!B$9:B$1008,B666,'Sezione INPS'!N$9:N$1008)-SUMIF('Sezione INPS'!B$9:B$1008,B666,'Sezione INPS'!O$9:O$1008))+(SUMIF('Sezione REGIONI'!B$9:B$1008,B666,'Sezione REGIONI'!K$9:K$1008)-SUMIF('Sezione REGIONI'!B$9:B$1008,B666,'Sezione REGIONI'!L$9:L$1008))+(SUMIF('Sezione IMU e trib. locali'!B$9:B$1008,B666,'Sezione IMU e trib. locali'!M$9:M$1008)-SUMIF('Sezione IMU e trib. locali'!B$9:B$1008,B666,'Sezione IMU e trib. locali'!N$9:N$1008))+(SUMIF('Sezione INAIL'!B$9:B$508,B666,'Sezione INAIL'!L$9:L$508)-SUMIF('Sezione INAIL'!B$9:B$508,B666,'Sezione INAIL'!M$9:M$508))+(SUMIF('Sezione Altri Enti Prev.li'!B$9:B$508,B666,'Sezione Altri Enti Prev.li'!P$9:P$508)-SUMIF('Sezione Altri Enti Prev.li'!B$9:B$508,B666,'Sezione Altri Enti Prev.li'!Q$9:Q$508)),0)</f>
        <v>0</v>
      </c>
      <c r="W666" s="81"/>
      <c r="X666" s="292"/>
      <c r="Y666" s="314"/>
      <c r="Z666" s="315"/>
      <c r="AA666" s="316"/>
      <c r="AB666" s="317"/>
      <c r="AC666" s="7"/>
      <c r="AD666" s="348"/>
      <c r="AE666" s="7"/>
      <c r="AF666" s="17">
        <f ca="1">IF(B666="",0,IF(B666=B665,COUNTIF(B$9:B665,B666)+1,1))</f>
        <v>656</v>
      </c>
      <c r="AG666" s="17">
        <f t="shared" ca="1" si="40"/>
        <v>0</v>
      </c>
      <c r="AH666" s="364" t="str">
        <f t="shared" si="43"/>
        <v/>
      </c>
    </row>
    <row r="667" spans="1:34" ht="16.5" customHeight="1">
      <c r="A667" s="334" t="s">
        <v>943</v>
      </c>
      <c r="B667" s="65" t="str">
        <f t="shared" ca="1" si="42"/>
        <v>-1900</v>
      </c>
      <c r="C667" s="65" t="str">
        <f t="shared" ca="1" si="41"/>
        <v>-1900-657</v>
      </c>
      <c r="D667" s="340"/>
      <c r="E667" s="283"/>
      <c r="F667" s="7"/>
      <c r="G667" s="309"/>
      <c r="H667" s="310"/>
      <c r="I667" s="7"/>
      <c r="J667" s="297"/>
      <c r="K667" s="285"/>
      <c r="L667" s="301"/>
      <c r="M667" s="290"/>
      <c r="N667" s="291"/>
      <c r="O667" s="7"/>
      <c r="P667" s="307"/>
      <c r="Q667" s="308" t="str">
        <f ca="1">IF(M$1021=1,"",IF(P667="","",VLOOKUP(P667,Tabelle!$B$5:$F$7,5,FALSE)))</f>
        <v/>
      </c>
      <c r="R667" s="311" t="str">
        <f ca="1">IF(M$1021=1,"",IF(P667="","",VLOOKUP(P667,Tabelle!$B$5:$G$7,6,FALSE)))</f>
        <v/>
      </c>
      <c r="S667" s="7"/>
      <c r="T667" s="312"/>
      <c r="U667" s="7"/>
      <c r="V667" s="313">
        <f ca="1">IF(AND(D667&lt;&gt;"",B667&lt;&gt;B666),(SUMIF(B$9:B$1008,B667,M$9:M$1008)-SUMIF(B$9:B$1008,B667,N$9:N$1008))+(SUMIF('Sezione INPS'!B$9:B$1008,B667,'Sezione INPS'!N$9:N$1008)-SUMIF('Sezione INPS'!B$9:B$1008,B667,'Sezione INPS'!O$9:O$1008))+(SUMIF('Sezione REGIONI'!B$9:B$1008,B667,'Sezione REGIONI'!K$9:K$1008)-SUMIF('Sezione REGIONI'!B$9:B$1008,B667,'Sezione REGIONI'!L$9:L$1008))+(SUMIF('Sezione IMU e trib. locali'!B$9:B$1008,B667,'Sezione IMU e trib. locali'!M$9:M$1008)-SUMIF('Sezione IMU e trib. locali'!B$9:B$1008,B667,'Sezione IMU e trib. locali'!N$9:N$1008))+(SUMIF('Sezione INAIL'!B$9:B$508,B667,'Sezione INAIL'!L$9:L$508)-SUMIF('Sezione INAIL'!B$9:B$508,B667,'Sezione INAIL'!M$9:M$508))+(SUMIF('Sezione Altri Enti Prev.li'!B$9:B$508,B667,'Sezione Altri Enti Prev.li'!P$9:P$508)-SUMIF('Sezione Altri Enti Prev.li'!B$9:B$508,B667,'Sezione Altri Enti Prev.li'!Q$9:Q$508)),0)</f>
        <v>0</v>
      </c>
      <c r="W667" s="81"/>
      <c r="X667" s="292"/>
      <c r="Y667" s="314"/>
      <c r="Z667" s="315"/>
      <c r="AA667" s="316"/>
      <c r="AB667" s="317"/>
      <c r="AC667" s="7"/>
      <c r="AD667" s="348"/>
      <c r="AE667" s="7"/>
      <c r="AF667" s="17">
        <f ca="1">IF(B667="",0,IF(B667=B666,COUNTIF(B$9:B666,B667)+1,1))</f>
        <v>657</v>
      </c>
      <c r="AG667" s="17">
        <f t="shared" ca="1" si="40"/>
        <v>0</v>
      </c>
      <c r="AH667" s="364" t="str">
        <f t="shared" si="43"/>
        <v/>
      </c>
    </row>
    <row r="668" spans="1:34" ht="16.5" customHeight="1">
      <c r="A668" s="334" t="s">
        <v>944</v>
      </c>
      <c r="B668" s="65" t="str">
        <f t="shared" ca="1" si="42"/>
        <v>-1900</v>
      </c>
      <c r="C668" s="65" t="str">
        <f t="shared" ca="1" si="41"/>
        <v>-1900-658</v>
      </c>
      <c r="D668" s="340"/>
      <c r="E668" s="283"/>
      <c r="F668" s="7"/>
      <c r="G668" s="309"/>
      <c r="H668" s="310"/>
      <c r="I668" s="7"/>
      <c r="J668" s="297"/>
      <c r="K668" s="285"/>
      <c r="L668" s="301"/>
      <c r="M668" s="290"/>
      <c r="N668" s="291"/>
      <c r="O668" s="7"/>
      <c r="P668" s="307"/>
      <c r="Q668" s="308" t="str">
        <f ca="1">IF(M$1021=1,"",IF(P668="","",VLOOKUP(P668,Tabelle!$B$5:$F$7,5,FALSE)))</f>
        <v/>
      </c>
      <c r="R668" s="311" t="str">
        <f ca="1">IF(M$1021=1,"",IF(P668="","",VLOOKUP(P668,Tabelle!$B$5:$G$7,6,FALSE)))</f>
        <v/>
      </c>
      <c r="S668" s="7"/>
      <c r="T668" s="312"/>
      <c r="U668" s="7"/>
      <c r="V668" s="313">
        <f ca="1">IF(AND(D668&lt;&gt;"",B668&lt;&gt;B667),(SUMIF(B$9:B$1008,B668,M$9:M$1008)-SUMIF(B$9:B$1008,B668,N$9:N$1008))+(SUMIF('Sezione INPS'!B$9:B$1008,B668,'Sezione INPS'!N$9:N$1008)-SUMIF('Sezione INPS'!B$9:B$1008,B668,'Sezione INPS'!O$9:O$1008))+(SUMIF('Sezione REGIONI'!B$9:B$1008,B668,'Sezione REGIONI'!K$9:K$1008)-SUMIF('Sezione REGIONI'!B$9:B$1008,B668,'Sezione REGIONI'!L$9:L$1008))+(SUMIF('Sezione IMU e trib. locali'!B$9:B$1008,B668,'Sezione IMU e trib. locali'!M$9:M$1008)-SUMIF('Sezione IMU e trib. locali'!B$9:B$1008,B668,'Sezione IMU e trib. locali'!N$9:N$1008))+(SUMIF('Sezione INAIL'!B$9:B$508,B668,'Sezione INAIL'!L$9:L$508)-SUMIF('Sezione INAIL'!B$9:B$508,B668,'Sezione INAIL'!M$9:M$508))+(SUMIF('Sezione Altri Enti Prev.li'!B$9:B$508,B668,'Sezione Altri Enti Prev.li'!P$9:P$508)-SUMIF('Sezione Altri Enti Prev.li'!B$9:B$508,B668,'Sezione Altri Enti Prev.li'!Q$9:Q$508)),0)</f>
        <v>0</v>
      </c>
      <c r="W668" s="81"/>
      <c r="X668" s="292"/>
      <c r="Y668" s="314"/>
      <c r="Z668" s="315"/>
      <c r="AA668" s="316"/>
      <c r="AB668" s="317"/>
      <c r="AC668" s="7"/>
      <c r="AD668" s="348"/>
      <c r="AE668" s="7"/>
      <c r="AF668" s="17">
        <f ca="1">IF(B668="",0,IF(B668=B667,COUNTIF(B$9:B667,B668)+1,1))</f>
        <v>658</v>
      </c>
      <c r="AG668" s="17">
        <f t="shared" ca="1" si="40"/>
        <v>0</v>
      </c>
      <c r="AH668" s="364" t="str">
        <f t="shared" si="43"/>
        <v/>
      </c>
    </row>
    <row r="669" spans="1:34" ht="16.5" customHeight="1">
      <c r="A669" s="334" t="s">
        <v>945</v>
      </c>
      <c r="B669" s="65" t="str">
        <f t="shared" ca="1" si="42"/>
        <v>-1900</v>
      </c>
      <c r="C669" s="65" t="str">
        <f t="shared" ca="1" si="41"/>
        <v>-1900-659</v>
      </c>
      <c r="D669" s="340"/>
      <c r="E669" s="283"/>
      <c r="F669" s="7"/>
      <c r="G669" s="309"/>
      <c r="H669" s="310"/>
      <c r="I669" s="7"/>
      <c r="J669" s="297"/>
      <c r="K669" s="285"/>
      <c r="L669" s="301"/>
      <c r="M669" s="290"/>
      <c r="N669" s="291"/>
      <c r="O669" s="7"/>
      <c r="P669" s="307"/>
      <c r="Q669" s="308" t="str">
        <f ca="1">IF(M$1021=1,"",IF(P669="","",VLOOKUP(P669,Tabelle!$B$5:$F$7,5,FALSE)))</f>
        <v/>
      </c>
      <c r="R669" s="311" t="str">
        <f ca="1">IF(M$1021=1,"",IF(P669="","",VLOOKUP(P669,Tabelle!$B$5:$G$7,6,FALSE)))</f>
        <v/>
      </c>
      <c r="S669" s="7"/>
      <c r="T669" s="312"/>
      <c r="U669" s="7"/>
      <c r="V669" s="313">
        <f ca="1">IF(AND(D669&lt;&gt;"",B669&lt;&gt;B668),(SUMIF(B$9:B$1008,B669,M$9:M$1008)-SUMIF(B$9:B$1008,B669,N$9:N$1008))+(SUMIF('Sezione INPS'!B$9:B$1008,B669,'Sezione INPS'!N$9:N$1008)-SUMIF('Sezione INPS'!B$9:B$1008,B669,'Sezione INPS'!O$9:O$1008))+(SUMIF('Sezione REGIONI'!B$9:B$1008,B669,'Sezione REGIONI'!K$9:K$1008)-SUMIF('Sezione REGIONI'!B$9:B$1008,B669,'Sezione REGIONI'!L$9:L$1008))+(SUMIF('Sezione IMU e trib. locali'!B$9:B$1008,B669,'Sezione IMU e trib. locali'!M$9:M$1008)-SUMIF('Sezione IMU e trib. locali'!B$9:B$1008,B669,'Sezione IMU e trib. locali'!N$9:N$1008))+(SUMIF('Sezione INAIL'!B$9:B$508,B669,'Sezione INAIL'!L$9:L$508)-SUMIF('Sezione INAIL'!B$9:B$508,B669,'Sezione INAIL'!M$9:M$508))+(SUMIF('Sezione Altri Enti Prev.li'!B$9:B$508,B669,'Sezione Altri Enti Prev.li'!P$9:P$508)-SUMIF('Sezione Altri Enti Prev.li'!B$9:B$508,B669,'Sezione Altri Enti Prev.li'!Q$9:Q$508)),0)</f>
        <v>0</v>
      </c>
      <c r="W669" s="81"/>
      <c r="X669" s="292"/>
      <c r="Y669" s="314"/>
      <c r="Z669" s="315"/>
      <c r="AA669" s="316"/>
      <c r="AB669" s="317"/>
      <c r="AC669" s="7"/>
      <c r="AD669" s="348"/>
      <c r="AE669" s="7"/>
      <c r="AF669" s="17">
        <f ca="1">IF(B669="",0,IF(B669=B668,COUNTIF(B$9:B668,B669)+1,1))</f>
        <v>659</v>
      </c>
      <c r="AG669" s="17">
        <f t="shared" ca="1" si="40"/>
        <v>0</v>
      </c>
      <c r="AH669" s="364" t="str">
        <f t="shared" si="43"/>
        <v/>
      </c>
    </row>
    <row r="670" spans="1:34" ht="16.5" customHeight="1">
      <c r="A670" s="334" t="s">
        <v>946</v>
      </c>
      <c r="B670" s="65" t="str">
        <f t="shared" ca="1" si="42"/>
        <v>-1900</v>
      </c>
      <c r="C670" s="65" t="str">
        <f t="shared" ca="1" si="41"/>
        <v>-1900-660</v>
      </c>
      <c r="D670" s="340"/>
      <c r="E670" s="283"/>
      <c r="F670" s="7"/>
      <c r="G670" s="309"/>
      <c r="H670" s="310"/>
      <c r="I670" s="7"/>
      <c r="J670" s="297"/>
      <c r="K670" s="285"/>
      <c r="L670" s="301"/>
      <c r="M670" s="290"/>
      <c r="N670" s="291"/>
      <c r="O670" s="7"/>
      <c r="P670" s="307"/>
      <c r="Q670" s="308" t="str">
        <f ca="1">IF(M$1021=1,"",IF(P670="","",VLOOKUP(P670,Tabelle!$B$5:$F$7,5,FALSE)))</f>
        <v/>
      </c>
      <c r="R670" s="311" t="str">
        <f ca="1">IF(M$1021=1,"",IF(P670="","",VLOOKUP(P670,Tabelle!$B$5:$G$7,6,FALSE)))</f>
        <v/>
      </c>
      <c r="S670" s="7"/>
      <c r="T670" s="312"/>
      <c r="U670" s="7"/>
      <c r="V670" s="313">
        <f ca="1">IF(AND(D670&lt;&gt;"",B670&lt;&gt;B669),(SUMIF(B$9:B$1008,B670,M$9:M$1008)-SUMIF(B$9:B$1008,B670,N$9:N$1008))+(SUMIF('Sezione INPS'!B$9:B$1008,B670,'Sezione INPS'!N$9:N$1008)-SUMIF('Sezione INPS'!B$9:B$1008,B670,'Sezione INPS'!O$9:O$1008))+(SUMIF('Sezione REGIONI'!B$9:B$1008,B670,'Sezione REGIONI'!K$9:K$1008)-SUMIF('Sezione REGIONI'!B$9:B$1008,B670,'Sezione REGIONI'!L$9:L$1008))+(SUMIF('Sezione IMU e trib. locali'!B$9:B$1008,B670,'Sezione IMU e trib. locali'!M$9:M$1008)-SUMIF('Sezione IMU e trib. locali'!B$9:B$1008,B670,'Sezione IMU e trib. locali'!N$9:N$1008))+(SUMIF('Sezione INAIL'!B$9:B$508,B670,'Sezione INAIL'!L$9:L$508)-SUMIF('Sezione INAIL'!B$9:B$508,B670,'Sezione INAIL'!M$9:M$508))+(SUMIF('Sezione Altri Enti Prev.li'!B$9:B$508,B670,'Sezione Altri Enti Prev.li'!P$9:P$508)-SUMIF('Sezione Altri Enti Prev.li'!B$9:B$508,B670,'Sezione Altri Enti Prev.li'!Q$9:Q$508)),0)</f>
        <v>0</v>
      </c>
      <c r="W670" s="81"/>
      <c r="X670" s="292"/>
      <c r="Y670" s="314"/>
      <c r="Z670" s="315"/>
      <c r="AA670" s="316"/>
      <c r="AB670" s="317"/>
      <c r="AC670" s="7"/>
      <c r="AD670" s="348"/>
      <c r="AE670" s="7"/>
      <c r="AF670" s="17">
        <f ca="1">IF(B670="",0,IF(B670=B669,COUNTIF(B$9:B669,B670)+1,1))</f>
        <v>660</v>
      </c>
      <c r="AG670" s="17">
        <f t="shared" ca="1" si="40"/>
        <v>0</v>
      </c>
      <c r="AH670" s="364" t="str">
        <f t="shared" si="43"/>
        <v/>
      </c>
    </row>
    <row r="671" spans="1:34" ht="16.5" customHeight="1">
      <c r="A671" s="334" t="s">
        <v>947</v>
      </c>
      <c r="B671" s="65" t="str">
        <f t="shared" ca="1" si="42"/>
        <v>-1900</v>
      </c>
      <c r="C671" s="65" t="str">
        <f t="shared" ca="1" si="41"/>
        <v>-1900-661</v>
      </c>
      <c r="D671" s="340"/>
      <c r="E671" s="283"/>
      <c r="F671" s="7"/>
      <c r="G671" s="309"/>
      <c r="H671" s="310"/>
      <c r="I671" s="7"/>
      <c r="J671" s="297"/>
      <c r="K671" s="285"/>
      <c r="L671" s="301"/>
      <c r="M671" s="290"/>
      <c r="N671" s="291"/>
      <c r="O671" s="7"/>
      <c r="P671" s="307"/>
      <c r="Q671" s="308" t="str">
        <f ca="1">IF(M$1021=1,"",IF(P671="","",VLOOKUP(P671,Tabelle!$B$5:$F$7,5,FALSE)))</f>
        <v/>
      </c>
      <c r="R671" s="311" t="str">
        <f ca="1">IF(M$1021=1,"",IF(P671="","",VLOOKUP(P671,Tabelle!$B$5:$G$7,6,FALSE)))</f>
        <v/>
      </c>
      <c r="S671" s="7"/>
      <c r="T671" s="312"/>
      <c r="U671" s="7"/>
      <c r="V671" s="313">
        <f ca="1">IF(AND(D671&lt;&gt;"",B671&lt;&gt;B670),(SUMIF(B$9:B$1008,B671,M$9:M$1008)-SUMIF(B$9:B$1008,B671,N$9:N$1008))+(SUMIF('Sezione INPS'!B$9:B$1008,B671,'Sezione INPS'!N$9:N$1008)-SUMIF('Sezione INPS'!B$9:B$1008,B671,'Sezione INPS'!O$9:O$1008))+(SUMIF('Sezione REGIONI'!B$9:B$1008,B671,'Sezione REGIONI'!K$9:K$1008)-SUMIF('Sezione REGIONI'!B$9:B$1008,B671,'Sezione REGIONI'!L$9:L$1008))+(SUMIF('Sezione IMU e trib. locali'!B$9:B$1008,B671,'Sezione IMU e trib. locali'!M$9:M$1008)-SUMIF('Sezione IMU e trib. locali'!B$9:B$1008,B671,'Sezione IMU e trib. locali'!N$9:N$1008))+(SUMIF('Sezione INAIL'!B$9:B$508,B671,'Sezione INAIL'!L$9:L$508)-SUMIF('Sezione INAIL'!B$9:B$508,B671,'Sezione INAIL'!M$9:M$508))+(SUMIF('Sezione Altri Enti Prev.li'!B$9:B$508,B671,'Sezione Altri Enti Prev.li'!P$9:P$508)-SUMIF('Sezione Altri Enti Prev.li'!B$9:B$508,B671,'Sezione Altri Enti Prev.li'!Q$9:Q$508)),0)</f>
        <v>0</v>
      </c>
      <c r="W671" s="81"/>
      <c r="X671" s="292"/>
      <c r="Y671" s="314"/>
      <c r="Z671" s="315"/>
      <c r="AA671" s="316"/>
      <c r="AB671" s="317"/>
      <c r="AC671" s="7"/>
      <c r="AD671" s="348"/>
      <c r="AE671" s="7"/>
      <c r="AF671" s="17">
        <f ca="1">IF(B671="",0,IF(B671=B670,COUNTIF(B$9:B670,B671)+1,1))</f>
        <v>661</v>
      </c>
      <c r="AG671" s="17">
        <f t="shared" ca="1" si="40"/>
        <v>0</v>
      </c>
      <c r="AH671" s="364" t="str">
        <f t="shared" si="43"/>
        <v/>
      </c>
    </row>
    <row r="672" spans="1:34" ht="16.5" customHeight="1">
      <c r="A672" s="334" t="s">
        <v>948</v>
      </c>
      <c r="B672" s="65" t="str">
        <f t="shared" ca="1" si="42"/>
        <v>-1900</v>
      </c>
      <c r="C672" s="65" t="str">
        <f t="shared" ca="1" si="41"/>
        <v>-1900-662</v>
      </c>
      <c r="D672" s="340"/>
      <c r="E672" s="283"/>
      <c r="F672" s="7"/>
      <c r="G672" s="309"/>
      <c r="H672" s="310"/>
      <c r="I672" s="7"/>
      <c r="J672" s="297"/>
      <c r="K672" s="285"/>
      <c r="L672" s="301"/>
      <c r="M672" s="290"/>
      <c r="N672" s="291"/>
      <c r="O672" s="7"/>
      <c r="P672" s="307"/>
      <c r="Q672" s="308" t="str">
        <f ca="1">IF(M$1021=1,"",IF(P672="","",VLOOKUP(P672,Tabelle!$B$5:$F$7,5,FALSE)))</f>
        <v/>
      </c>
      <c r="R672" s="311" t="str">
        <f ca="1">IF(M$1021=1,"",IF(P672="","",VLOOKUP(P672,Tabelle!$B$5:$G$7,6,FALSE)))</f>
        <v/>
      </c>
      <c r="S672" s="7"/>
      <c r="T672" s="312"/>
      <c r="U672" s="7"/>
      <c r="V672" s="313">
        <f ca="1">IF(AND(D672&lt;&gt;"",B672&lt;&gt;B671),(SUMIF(B$9:B$1008,B672,M$9:M$1008)-SUMIF(B$9:B$1008,B672,N$9:N$1008))+(SUMIF('Sezione INPS'!B$9:B$1008,B672,'Sezione INPS'!N$9:N$1008)-SUMIF('Sezione INPS'!B$9:B$1008,B672,'Sezione INPS'!O$9:O$1008))+(SUMIF('Sezione REGIONI'!B$9:B$1008,B672,'Sezione REGIONI'!K$9:K$1008)-SUMIF('Sezione REGIONI'!B$9:B$1008,B672,'Sezione REGIONI'!L$9:L$1008))+(SUMIF('Sezione IMU e trib. locali'!B$9:B$1008,B672,'Sezione IMU e trib. locali'!M$9:M$1008)-SUMIF('Sezione IMU e trib. locali'!B$9:B$1008,B672,'Sezione IMU e trib. locali'!N$9:N$1008))+(SUMIF('Sezione INAIL'!B$9:B$508,B672,'Sezione INAIL'!L$9:L$508)-SUMIF('Sezione INAIL'!B$9:B$508,B672,'Sezione INAIL'!M$9:M$508))+(SUMIF('Sezione Altri Enti Prev.li'!B$9:B$508,B672,'Sezione Altri Enti Prev.li'!P$9:P$508)-SUMIF('Sezione Altri Enti Prev.li'!B$9:B$508,B672,'Sezione Altri Enti Prev.li'!Q$9:Q$508)),0)</f>
        <v>0</v>
      </c>
      <c r="W672" s="81"/>
      <c r="X672" s="292"/>
      <c r="Y672" s="314"/>
      <c r="Z672" s="315"/>
      <c r="AA672" s="316"/>
      <c r="AB672" s="317"/>
      <c r="AC672" s="7"/>
      <c r="AD672" s="348"/>
      <c r="AE672" s="7"/>
      <c r="AF672" s="17">
        <f ca="1">IF(B672="",0,IF(B672=B671,COUNTIF(B$9:B671,B672)+1,1))</f>
        <v>662</v>
      </c>
      <c r="AG672" s="17">
        <f t="shared" ca="1" si="40"/>
        <v>0</v>
      </c>
      <c r="AH672" s="364" t="str">
        <f t="shared" si="43"/>
        <v/>
      </c>
    </row>
    <row r="673" spans="1:34" ht="16.5" customHeight="1">
      <c r="A673" s="334" t="s">
        <v>949</v>
      </c>
      <c r="B673" s="65" t="str">
        <f t="shared" ca="1" si="42"/>
        <v>-1900</v>
      </c>
      <c r="C673" s="65" t="str">
        <f t="shared" ca="1" si="41"/>
        <v>-1900-663</v>
      </c>
      <c r="D673" s="340"/>
      <c r="E673" s="283"/>
      <c r="F673" s="7"/>
      <c r="G673" s="309"/>
      <c r="H673" s="310"/>
      <c r="I673" s="7"/>
      <c r="J673" s="297"/>
      <c r="K673" s="285"/>
      <c r="L673" s="301"/>
      <c r="M673" s="290"/>
      <c r="N673" s="291"/>
      <c r="O673" s="7"/>
      <c r="P673" s="307"/>
      <c r="Q673" s="308" t="str">
        <f ca="1">IF(M$1021=1,"",IF(P673="","",VLOOKUP(P673,Tabelle!$B$5:$F$7,5,FALSE)))</f>
        <v/>
      </c>
      <c r="R673" s="311" t="str">
        <f ca="1">IF(M$1021=1,"",IF(P673="","",VLOOKUP(P673,Tabelle!$B$5:$G$7,6,FALSE)))</f>
        <v/>
      </c>
      <c r="S673" s="7"/>
      <c r="T673" s="312"/>
      <c r="U673" s="7"/>
      <c r="V673" s="313">
        <f ca="1">IF(AND(D673&lt;&gt;"",B673&lt;&gt;B672),(SUMIF(B$9:B$1008,B673,M$9:M$1008)-SUMIF(B$9:B$1008,B673,N$9:N$1008))+(SUMIF('Sezione INPS'!B$9:B$1008,B673,'Sezione INPS'!N$9:N$1008)-SUMIF('Sezione INPS'!B$9:B$1008,B673,'Sezione INPS'!O$9:O$1008))+(SUMIF('Sezione REGIONI'!B$9:B$1008,B673,'Sezione REGIONI'!K$9:K$1008)-SUMIF('Sezione REGIONI'!B$9:B$1008,B673,'Sezione REGIONI'!L$9:L$1008))+(SUMIF('Sezione IMU e trib. locali'!B$9:B$1008,B673,'Sezione IMU e trib. locali'!M$9:M$1008)-SUMIF('Sezione IMU e trib. locali'!B$9:B$1008,B673,'Sezione IMU e trib. locali'!N$9:N$1008))+(SUMIF('Sezione INAIL'!B$9:B$508,B673,'Sezione INAIL'!L$9:L$508)-SUMIF('Sezione INAIL'!B$9:B$508,B673,'Sezione INAIL'!M$9:M$508))+(SUMIF('Sezione Altri Enti Prev.li'!B$9:B$508,B673,'Sezione Altri Enti Prev.li'!P$9:P$508)-SUMIF('Sezione Altri Enti Prev.li'!B$9:B$508,B673,'Sezione Altri Enti Prev.li'!Q$9:Q$508)),0)</f>
        <v>0</v>
      </c>
      <c r="W673" s="81"/>
      <c r="X673" s="292"/>
      <c r="Y673" s="314"/>
      <c r="Z673" s="315"/>
      <c r="AA673" s="316"/>
      <c r="AB673" s="317"/>
      <c r="AC673" s="7"/>
      <c r="AD673" s="348"/>
      <c r="AE673" s="7"/>
      <c r="AF673" s="17">
        <f ca="1">IF(B673="",0,IF(B673=B672,COUNTIF(B$9:B672,B673)+1,1))</f>
        <v>663</v>
      </c>
      <c r="AG673" s="17">
        <f t="shared" ca="1" si="40"/>
        <v>0</v>
      </c>
      <c r="AH673" s="364" t="str">
        <f t="shared" si="43"/>
        <v/>
      </c>
    </row>
    <row r="674" spans="1:34" ht="16.5" customHeight="1">
      <c r="A674" s="334" t="s">
        <v>950</v>
      </c>
      <c r="B674" s="65" t="str">
        <f t="shared" ca="1" si="42"/>
        <v>-1900</v>
      </c>
      <c r="C674" s="65" t="str">
        <f t="shared" ca="1" si="41"/>
        <v>-1900-664</v>
      </c>
      <c r="D674" s="340"/>
      <c r="E674" s="283"/>
      <c r="F674" s="7"/>
      <c r="G674" s="309"/>
      <c r="H674" s="310"/>
      <c r="I674" s="7"/>
      <c r="J674" s="297"/>
      <c r="K674" s="285"/>
      <c r="L674" s="301"/>
      <c r="M674" s="290"/>
      <c r="N674" s="291"/>
      <c r="O674" s="7"/>
      <c r="P674" s="307"/>
      <c r="Q674" s="308" t="str">
        <f ca="1">IF(M$1021=1,"",IF(P674="","",VLOOKUP(P674,Tabelle!$B$5:$F$7,5,FALSE)))</f>
        <v/>
      </c>
      <c r="R674" s="311" t="str">
        <f ca="1">IF(M$1021=1,"",IF(P674="","",VLOOKUP(P674,Tabelle!$B$5:$G$7,6,FALSE)))</f>
        <v/>
      </c>
      <c r="S674" s="7"/>
      <c r="T674" s="312"/>
      <c r="U674" s="7"/>
      <c r="V674" s="313">
        <f ca="1">IF(AND(D674&lt;&gt;"",B674&lt;&gt;B673),(SUMIF(B$9:B$1008,B674,M$9:M$1008)-SUMIF(B$9:B$1008,B674,N$9:N$1008))+(SUMIF('Sezione INPS'!B$9:B$1008,B674,'Sezione INPS'!N$9:N$1008)-SUMIF('Sezione INPS'!B$9:B$1008,B674,'Sezione INPS'!O$9:O$1008))+(SUMIF('Sezione REGIONI'!B$9:B$1008,B674,'Sezione REGIONI'!K$9:K$1008)-SUMIF('Sezione REGIONI'!B$9:B$1008,B674,'Sezione REGIONI'!L$9:L$1008))+(SUMIF('Sezione IMU e trib. locali'!B$9:B$1008,B674,'Sezione IMU e trib. locali'!M$9:M$1008)-SUMIF('Sezione IMU e trib. locali'!B$9:B$1008,B674,'Sezione IMU e trib. locali'!N$9:N$1008))+(SUMIF('Sezione INAIL'!B$9:B$508,B674,'Sezione INAIL'!L$9:L$508)-SUMIF('Sezione INAIL'!B$9:B$508,B674,'Sezione INAIL'!M$9:M$508))+(SUMIF('Sezione Altri Enti Prev.li'!B$9:B$508,B674,'Sezione Altri Enti Prev.li'!P$9:P$508)-SUMIF('Sezione Altri Enti Prev.li'!B$9:B$508,B674,'Sezione Altri Enti Prev.li'!Q$9:Q$508)),0)</f>
        <v>0</v>
      </c>
      <c r="W674" s="81"/>
      <c r="X674" s="292"/>
      <c r="Y674" s="314"/>
      <c r="Z674" s="315"/>
      <c r="AA674" s="316"/>
      <c r="AB674" s="317"/>
      <c r="AC674" s="7"/>
      <c r="AD674" s="348"/>
      <c r="AE674" s="7"/>
      <c r="AF674" s="17">
        <f ca="1">IF(B674="",0,IF(B674=B673,COUNTIF(B$9:B673,B674)+1,1))</f>
        <v>664</v>
      </c>
      <c r="AG674" s="17">
        <f t="shared" ca="1" si="40"/>
        <v>0</v>
      </c>
      <c r="AH674" s="364" t="str">
        <f t="shared" si="43"/>
        <v/>
      </c>
    </row>
    <row r="675" spans="1:34" ht="16.5" customHeight="1">
      <c r="A675" s="334" t="s">
        <v>951</v>
      </c>
      <c r="B675" s="65" t="str">
        <f t="shared" ca="1" si="42"/>
        <v>-1900</v>
      </c>
      <c r="C675" s="65" t="str">
        <f t="shared" ca="1" si="41"/>
        <v>-1900-665</v>
      </c>
      <c r="D675" s="340"/>
      <c r="E675" s="283"/>
      <c r="F675" s="7"/>
      <c r="G675" s="309"/>
      <c r="H675" s="310"/>
      <c r="I675" s="7"/>
      <c r="J675" s="297"/>
      <c r="K675" s="285"/>
      <c r="L675" s="301"/>
      <c r="M675" s="290"/>
      <c r="N675" s="291"/>
      <c r="O675" s="7"/>
      <c r="P675" s="307"/>
      <c r="Q675" s="308" t="str">
        <f ca="1">IF(M$1021=1,"",IF(P675="","",VLOOKUP(P675,Tabelle!$B$5:$F$7,5,FALSE)))</f>
        <v/>
      </c>
      <c r="R675" s="311" t="str">
        <f ca="1">IF(M$1021=1,"",IF(P675="","",VLOOKUP(P675,Tabelle!$B$5:$G$7,6,FALSE)))</f>
        <v/>
      </c>
      <c r="S675" s="7"/>
      <c r="T675" s="312"/>
      <c r="U675" s="7"/>
      <c r="V675" s="313">
        <f ca="1">IF(AND(D675&lt;&gt;"",B675&lt;&gt;B674),(SUMIF(B$9:B$1008,B675,M$9:M$1008)-SUMIF(B$9:B$1008,B675,N$9:N$1008))+(SUMIF('Sezione INPS'!B$9:B$1008,B675,'Sezione INPS'!N$9:N$1008)-SUMIF('Sezione INPS'!B$9:B$1008,B675,'Sezione INPS'!O$9:O$1008))+(SUMIF('Sezione REGIONI'!B$9:B$1008,B675,'Sezione REGIONI'!K$9:K$1008)-SUMIF('Sezione REGIONI'!B$9:B$1008,B675,'Sezione REGIONI'!L$9:L$1008))+(SUMIF('Sezione IMU e trib. locali'!B$9:B$1008,B675,'Sezione IMU e trib. locali'!M$9:M$1008)-SUMIF('Sezione IMU e trib. locali'!B$9:B$1008,B675,'Sezione IMU e trib. locali'!N$9:N$1008))+(SUMIF('Sezione INAIL'!B$9:B$508,B675,'Sezione INAIL'!L$9:L$508)-SUMIF('Sezione INAIL'!B$9:B$508,B675,'Sezione INAIL'!M$9:M$508))+(SUMIF('Sezione Altri Enti Prev.li'!B$9:B$508,B675,'Sezione Altri Enti Prev.li'!P$9:P$508)-SUMIF('Sezione Altri Enti Prev.li'!B$9:B$508,B675,'Sezione Altri Enti Prev.li'!Q$9:Q$508)),0)</f>
        <v>0</v>
      </c>
      <c r="W675" s="81"/>
      <c r="X675" s="292"/>
      <c r="Y675" s="314"/>
      <c r="Z675" s="315"/>
      <c r="AA675" s="316"/>
      <c r="AB675" s="317"/>
      <c r="AC675" s="7"/>
      <c r="AD675" s="348"/>
      <c r="AE675" s="7"/>
      <c r="AF675" s="17">
        <f ca="1">IF(B675="",0,IF(B675=B674,COUNTIF(B$9:B674,B675)+1,1))</f>
        <v>665</v>
      </c>
      <c r="AG675" s="17">
        <f t="shared" ca="1" si="40"/>
        <v>0</v>
      </c>
      <c r="AH675" s="364" t="str">
        <f t="shared" si="43"/>
        <v/>
      </c>
    </row>
    <row r="676" spans="1:34" ht="16.5" customHeight="1">
      <c r="A676" s="334" t="s">
        <v>952</v>
      </c>
      <c r="B676" s="65" t="str">
        <f t="shared" ca="1" si="42"/>
        <v>-1900</v>
      </c>
      <c r="C676" s="65" t="str">
        <f t="shared" ca="1" si="41"/>
        <v>-1900-666</v>
      </c>
      <c r="D676" s="340"/>
      <c r="E676" s="283"/>
      <c r="F676" s="7"/>
      <c r="G676" s="309"/>
      <c r="H676" s="310"/>
      <c r="I676" s="7"/>
      <c r="J676" s="297"/>
      <c r="K676" s="285"/>
      <c r="L676" s="301"/>
      <c r="M676" s="290"/>
      <c r="N676" s="291"/>
      <c r="O676" s="7"/>
      <c r="P676" s="307"/>
      <c r="Q676" s="308" t="str">
        <f ca="1">IF(M$1021=1,"",IF(P676="","",VLOOKUP(P676,Tabelle!$B$5:$F$7,5,FALSE)))</f>
        <v/>
      </c>
      <c r="R676" s="311" t="str">
        <f ca="1">IF(M$1021=1,"",IF(P676="","",VLOOKUP(P676,Tabelle!$B$5:$G$7,6,FALSE)))</f>
        <v/>
      </c>
      <c r="S676" s="7"/>
      <c r="T676" s="312"/>
      <c r="U676" s="7"/>
      <c r="V676" s="313">
        <f ca="1">IF(AND(D676&lt;&gt;"",B676&lt;&gt;B675),(SUMIF(B$9:B$1008,B676,M$9:M$1008)-SUMIF(B$9:B$1008,B676,N$9:N$1008))+(SUMIF('Sezione INPS'!B$9:B$1008,B676,'Sezione INPS'!N$9:N$1008)-SUMIF('Sezione INPS'!B$9:B$1008,B676,'Sezione INPS'!O$9:O$1008))+(SUMIF('Sezione REGIONI'!B$9:B$1008,B676,'Sezione REGIONI'!K$9:K$1008)-SUMIF('Sezione REGIONI'!B$9:B$1008,B676,'Sezione REGIONI'!L$9:L$1008))+(SUMIF('Sezione IMU e trib. locali'!B$9:B$1008,B676,'Sezione IMU e trib. locali'!M$9:M$1008)-SUMIF('Sezione IMU e trib. locali'!B$9:B$1008,B676,'Sezione IMU e trib. locali'!N$9:N$1008))+(SUMIF('Sezione INAIL'!B$9:B$508,B676,'Sezione INAIL'!L$9:L$508)-SUMIF('Sezione INAIL'!B$9:B$508,B676,'Sezione INAIL'!M$9:M$508))+(SUMIF('Sezione Altri Enti Prev.li'!B$9:B$508,B676,'Sezione Altri Enti Prev.li'!P$9:P$508)-SUMIF('Sezione Altri Enti Prev.li'!B$9:B$508,B676,'Sezione Altri Enti Prev.li'!Q$9:Q$508)),0)</f>
        <v>0</v>
      </c>
      <c r="W676" s="81"/>
      <c r="X676" s="292"/>
      <c r="Y676" s="314"/>
      <c r="Z676" s="315"/>
      <c r="AA676" s="316"/>
      <c r="AB676" s="317"/>
      <c r="AC676" s="7"/>
      <c r="AD676" s="348"/>
      <c r="AE676" s="7"/>
      <c r="AF676" s="17">
        <f ca="1">IF(B676="",0,IF(B676=B675,COUNTIF(B$9:B675,B676)+1,1))</f>
        <v>666</v>
      </c>
      <c r="AG676" s="17">
        <f t="shared" ca="1" si="40"/>
        <v>0</v>
      </c>
      <c r="AH676" s="364" t="str">
        <f t="shared" si="43"/>
        <v/>
      </c>
    </row>
    <row r="677" spans="1:34" ht="16.5" customHeight="1">
      <c r="A677" s="334" t="s">
        <v>953</v>
      </c>
      <c r="B677" s="65" t="str">
        <f t="shared" ca="1" si="42"/>
        <v>-1900</v>
      </c>
      <c r="C677" s="65" t="str">
        <f t="shared" ca="1" si="41"/>
        <v>-1900-667</v>
      </c>
      <c r="D677" s="340"/>
      <c r="E677" s="283"/>
      <c r="F677" s="7"/>
      <c r="G677" s="309"/>
      <c r="H677" s="310"/>
      <c r="I677" s="7"/>
      <c r="J677" s="297"/>
      <c r="K677" s="285"/>
      <c r="L677" s="301"/>
      <c r="M677" s="290"/>
      <c r="N677" s="291"/>
      <c r="O677" s="7"/>
      <c r="P677" s="307"/>
      <c r="Q677" s="308" t="str">
        <f ca="1">IF(M$1021=1,"",IF(P677="","",VLOOKUP(P677,Tabelle!$B$5:$F$7,5,FALSE)))</f>
        <v/>
      </c>
      <c r="R677" s="311" t="str">
        <f ca="1">IF(M$1021=1,"",IF(P677="","",VLOOKUP(P677,Tabelle!$B$5:$G$7,6,FALSE)))</f>
        <v/>
      </c>
      <c r="S677" s="7"/>
      <c r="T677" s="312"/>
      <c r="U677" s="7"/>
      <c r="V677" s="313">
        <f ca="1">IF(AND(D677&lt;&gt;"",B677&lt;&gt;B676),(SUMIF(B$9:B$1008,B677,M$9:M$1008)-SUMIF(B$9:B$1008,B677,N$9:N$1008))+(SUMIF('Sezione INPS'!B$9:B$1008,B677,'Sezione INPS'!N$9:N$1008)-SUMIF('Sezione INPS'!B$9:B$1008,B677,'Sezione INPS'!O$9:O$1008))+(SUMIF('Sezione REGIONI'!B$9:B$1008,B677,'Sezione REGIONI'!K$9:K$1008)-SUMIF('Sezione REGIONI'!B$9:B$1008,B677,'Sezione REGIONI'!L$9:L$1008))+(SUMIF('Sezione IMU e trib. locali'!B$9:B$1008,B677,'Sezione IMU e trib. locali'!M$9:M$1008)-SUMIF('Sezione IMU e trib. locali'!B$9:B$1008,B677,'Sezione IMU e trib. locali'!N$9:N$1008))+(SUMIF('Sezione INAIL'!B$9:B$508,B677,'Sezione INAIL'!L$9:L$508)-SUMIF('Sezione INAIL'!B$9:B$508,B677,'Sezione INAIL'!M$9:M$508))+(SUMIF('Sezione Altri Enti Prev.li'!B$9:B$508,B677,'Sezione Altri Enti Prev.li'!P$9:P$508)-SUMIF('Sezione Altri Enti Prev.li'!B$9:B$508,B677,'Sezione Altri Enti Prev.li'!Q$9:Q$508)),0)</f>
        <v>0</v>
      </c>
      <c r="W677" s="81"/>
      <c r="X677" s="292"/>
      <c r="Y677" s="314"/>
      <c r="Z677" s="315"/>
      <c r="AA677" s="316"/>
      <c r="AB677" s="317"/>
      <c r="AC677" s="7"/>
      <c r="AD677" s="348"/>
      <c r="AE677" s="7"/>
      <c r="AF677" s="17">
        <f ca="1">IF(B677="",0,IF(B677=B676,COUNTIF(B$9:B676,B677)+1,1))</f>
        <v>667</v>
      </c>
      <c r="AG677" s="17">
        <f t="shared" ca="1" si="40"/>
        <v>0</v>
      </c>
      <c r="AH677" s="364" t="str">
        <f t="shared" si="43"/>
        <v/>
      </c>
    </row>
    <row r="678" spans="1:34" ht="16.5" customHeight="1">
      <c r="A678" s="334" t="s">
        <v>954</v>
      </c>
      <c r="B678" s="65" t="str">
        <f t="shared" ca="1" si="42"/>
        <v>-1900</v>
      </c>
      <c r="C678" s="65" t="str">
        <f t="shared" ca="1" si="41"/>
        <v>-1900-668</v>
      </c>
      <c r="D678" s="340"/>
      <c r="E678" s="283"/>
      <c r="F678" s="7"/>
      <c r="G678" s="309"/>
      <c r="H678" s="310"/>
      <c r="I678" s="7"/>
      <c r="J678" s="297"/>
      <c r="K678" s="285"/>
      <c r="L678" s="301"/>
      <c r="M678" s="290"/>
      <c r="N678" s="291"/>
      <c r="O678" s="7"/>
      <c r="P678" s="307"/>
      <c r="Q678" s="308" t="str">
        <f ca="1">IF(M$1021=1,"",IF(P678="","",VLOOKUP(P678,Tabelle!$B$5:$F$7,5,FALSE)))</f>
        <v/>
      </c>
      <c r="R678" s="311" t="str">
        <f ca="1">IF(M$1021=1,"",IF(P678="","",VLOOKUP(P678,Tabelle!$B$5:$G$7,6,FALSE)))</f>
        <v/>
      </c>
      <c r="S678" s="7"/>
      <c r="T678" s="312"/>
      <c r="U678" s="7"/>
      <c r="V678" s="313">
        <f ca="1">IF(AND(D678&lt;&gt;"",B678&lt;&gt;B677),(SUMIF(B$9:B$1008,B678,M$9:M$1008)-SUMIF(B$9:B$1008,B678,N$9:N$1008))+(SUMIF('Sezione INPS'!B$9:B$1008,B678,'Sezione INPS'!N$9:N$1008)-SUMIF('Sezione INPS'!B$9:B$1008,B678,'Sezione INPS'!O$9:O$1008))+(SUMIF('Sezione REGIONI'!B$9:B$1008,B678,'Sezione REGIONI'!K$9:K$1008)-SUMIF('Sezione REGIONI'!B$9:B$1008,B678,'Sezione REGIONI'!L$9:L$1008))+(SUMIF('Sezione IMU e trib. locali'!B$9:B$1008,B678,'Sezione IMU e trib. locali'!M$9:M$1008)-SUMIF('Sezione IMU e trib. locali'!B$9:B$1008,B678,'Sezione IMU e trib. locali'!N$9:N$1008))+(SUMIF('Sezione INAIL'!B$9:B$508,B678,'Sezione INAIL'!L$9:L$508)-SUMIF('Sezione INAIL'!B$9:B$508,B678,'Sezione INAIL'!M$9:M$508))+(SUMIF('Sezione Altri Enti Prev.li'!B$9:B$508,B678,'Sezione Altri Enti Prev.li'!P$9:P$508)-SUMIF('Sezione Altri Enti Prev.li'!B$9:B$508,B678,'Sezione Altri Enti Prev.li'!Q$9:Q$508)),0)</f>
        <v>0</v>
      </c>
      <c r="W678" s="81"/>
      <c r="X678" s="292"/>
      <c r="Y678" s="314"/>
      <c r="Z678" s="315"/>
      <c r="AA678" s="316"/>
      <c r="AB678" s="317"/>
      <c r="AC678" s="7"/>
      <c r="AD678" s="348"/>
      <c r="AE678" s="7"/>
      <c r="AF678" s="17">
        <f ca="1">IF(B678="",0,IF(B678=B677,COUNTIF(B$9:B677,B678)+1,1))</f>
        <v>668</v>
      </c>
      <c r="AG678" s="17">
        <f t="shared" ca="1" si="40"/>
        <v>0</v>
      </c>
      <c r="AH678" s="364" t="str">
        <f t="shared" si="43"/>
        <v/>
      </c>
    </row>
    <row r="679" spans="1:34" ht="16.5" customHeight="1">
      <c r="A679" s="334" t="s">
        <v>955</v>
      </c>
      <c r="B679" s="65" t="str">
        <f t="shared" ca="1" si="42"/>
        <v>-1900</v>
      </c>
      <c r="C679" s="65" t="str">
        <f t="shared" ca="1" si="41"/>
        <v>-1900-669</v>
      </c>
      <c r="D679" s="340"/>
      <c r="E679" s="283"/>
      <c r="F679" s="7"/>
      <c r="G679" s="309"/>
      <c r="H679" s="310"/>
      <c r="I679" s="7"/>
      <c r="J679" s="297"/>
      <c r="K679" s="285"/>
      <c r="L679" s="301"/>
      <c r="M679" s="290"/>
      <c r="N679" s="291"/>
      <c r="O679" s="7"/>
      <c r="P679" s="307"/>
      <c r="Q679" s="308" t="str">
        <f ca="1">IF(M$1021=1,"",IF(P679="","",VLOOKUP(P679,Tabelle!$B$5:$F$7,5,FALSE)))</f>
        <v/>
      </c>
      <c r="R679" s="311" t="str">
        <f ca="1">IF(M$1021=1,"",IF(P679="","",VLOOKUP(P679,Tabelle!$B$5:$G$7,6,FALSE)))</f>
        <v/>
      </c>
      <c r="S679" s="7"/>
      <c r="T679" s="312"/>
      <c r="U679" s="7"/>
      <c r="V679" s="313">
        <f ca="1">IF(AND(D679&lt;&gt;"",B679&lt;&gt;B678),(SUMIF(B$9:B$1008,B679,M$9:M$1008)-SUMIF(B$9:B$1008,B679,N$9:N$1008))+(SUMIF('Sezione INPS'!B$9:B$1008,B679,'Sezione INPS'!N$9:N$1008)-SUMIF('Sezione INPS'!B$9:B$1008,B679,'Sezione INPS'!O$9:O$1008))+(SUMIF('Sezione REGIONI'!B$9:B$1008,B679,'Sezione REGIONI'!K$9:K$1008)-SUMIF('Sezione REGIONI'!B$9:B$1008,B679,'Sezione REGIONI'!L$9:L$1008))+(SUMIF('Sezione IMU e trib. locali'!B$9:B$1008,B679,'Sezione IMU e trib. locali'!M$9:M$1008)-SUMIF('Sezione IMU e trib. locali'!B$9:B$1008,B679,'Sezione IMU e trib. locali'!N$9:N$1008))+(SUMIF('Sezione INAIL'!B$9:B$508,B679,'Sezione INAIL'!L$9:L$508)-SUMIF('Sezione INAIL'!B$9:B$508,B679,'Sezione INAIL'!M$9:M$508))+(SUMIF('Sezione Altri Enti Prev.li'!B$9:B$508,B679,'Sezione Altri Enti Prev.li'!P$9:P$508)-SUMIF('Sezione Altri Enti Prev.li'!B$9:B$508,B679,'Sezione Altri Enti Prev.li'!Q$9:Q$508)),0)</f>
        <v>0</v>
      </c>
      <c r="W679" s="81"/>
      <c r="X679" s="292"/>
      <c r="Y679" s="314"/>
      <c r="Z679" s="315"/>
      <c r="AA679" s="316"/>
      <c r="AB679" s="317"/>
      <c r="AC679" s="7"/>
      <c r="AD679" s="348"/>
      <c r="AE679" s="7"/>
      <c r="AF679" s="17">
        <f ca="1">IF(B679="",0,IF(B679=B678,COUNTIF(B$9:B678,B679)+1,1))</f>
        <v>669</v>
      </c>
      <c r="AG679" s="17">
        <f t="shared" ca="1" si="40"/>
        <v>0</v>
      </c>
      <c r="AH679" s="364" t="str">
        <f t="shared" si="43"/>
        <v/>
      </c>
    </row>
    <row r="680" spans="1:34" ht="16.5" customHeight="1">
      <c r="A680" s="334" t="s">
        <v>956</v>
      </c>
      <c r="B680" s="65" t="str">
        <f t="shared" ca="1" si="42"/>
        <v>-1900</v>
      </c>
      <c r="C680" s="65" t="str">
        <f t="shared" ca="1" si="41"/>
        <v>-1900-670</v>
      </c>
      <c r="D680" s="340"/>
      <c r="E680" s="283"/>
      <c r="F680" s="7"/>
      <c r="G680" s="309"/>
      <c r="H680" s="310"/>
      <c r="I680" s="7"/>
      <c r="J680" s="297"/>
      <c r="K680" s="285"/>
      <c r="L680" s="301"/>
      <c r="M680" s="290"/>
      <c r="N680" s="291"/>
      <c r="O680" s="7"/>
      <c r="P680" s="307"/>
      <c r="Q680" s="308" t="str">
        <f ca="1">IF(M$1021=1,"",IF(P680="","",VLOOKUP(P680,Tabelle!$B$5:$F$7,5,FALSE)))</f>
        <v/>
      </c>
      <c r="R680" s="311" t="str">
        <f ca="1">IF(M$1021=1,"",IF(P680="","",VLOOKUP(P680,Tabelle!$B$5:$G$7,6,FALSE)))</f>
        <v/>
      </c>
      <c r="S680" s="7"/>
      <c r="T680" s="312"/>
      <c r="U680" s="7"/>
      <c r="V680" s="313">
        <f ca="1">IF(AND(D680&lt;&gt;"",B680&lt;&gt;B679),(SUMIF(B$9:B$1008,B680,M$9:M$1008)-SUMIF(B$9:B$1008,B680,N$9:N$1008))+(SUMIF('Sezione INPS'!B$9:B$1008,B680,'Sezione INPS'!N$9:N$1008)-SUMIF('Sezione INPS'!B$9:B$1008,B680,'Sezione INPS'!O$9:O$1008))+(SUMIF('Sezione REGIONI'!B$9:B$1008,B680,'Sezione REGIONI'!K$9:K$1008)-SUMIF('Sezione REGIONI'!B$9:B$1008,B680,'Sezione REGIONI'!L$9:L$1008))+(SUMIF('Sezione IMU e trib. locali'!B$9:B$1008,B680,'Sezione IMU e trib. locali'!M$9:M$1008)-SUMIF('Sezione IMU e trib. locali'!B$9:B$1008,B680,'Sezione IMU e trib. locali'!N$9:N$1008))+(SUMIF('Sezione INAIL'!B$9:B$508,B680,'Sezione INAIL'!L$9:L$508)-SUMIF('Sezione INAIL'!B$9:B$508,B680,'Sezione INAIL'!M$9:M$508))+(SUMIF('Sezione Altri Enti Prev.li'!B$9:B$508,B680,'Sezione Altri Enti Prev.li'!P$9:P$508)-SUMIF('Sezione Altri Enti Prev.li'!B$9:B$508,B680,'Sezione Altri Enti Prev.li'!Q$9:Q$508)),0)</f>
        <v>0</v>
      </c>
      <c r="W680" s="81"/>
      <c r="X680" s="292"/>
      <c r="Y680" s="314"/>
      <c r="Z680" s="315"/>
      <c r="AA680" s="316"/>
      <c r="AB680" s="317"/>
      <c r="AC680" s="7"/>
      <c r="AD680" s="348"/>
      <c r="AE680" s="7"/>
      <c r="AF680" s="17">
        <f ca="1">IF(B680="",0,IF(B680=B679,COUNTIF(B$9:B679,B680)+1,1))</f>
        <v>670</v>
      </c>
      <c r="AG680" s="17">
        <f t="shared" ca="1" si="40"/>
        <v>0</v>
      </c>
      <c r="AH680" s="364" t="str">
        <f t="shared" si="43"/>
        <v/>
      </c>
    </row>
    <row r="681" spans="1:34" ht="16.5" customHeight="1">
      <c r="A681" s="334" t="s">
        <v>957</v>
      </c>
      <c r="B681" s="65" t="str">
        <f t="shared" ca="1" si="42"/>
        <v>-1900</v>
      </c>
      <c r="C681" s="65" t="str">
        <f t="shared" ca="1" si="41"/>
        <v>-1900-671</v>
      </c>
      <c r="D681" s="340"/>
      <c r="E681" s="283"/>
      <c r="F681" s="7"/>
      <c r="G681" s="309"/>
      <c r="H681" s="310"/>
      <c r="I681" s="7"/>
      <c r="J681" s="297"/>
      <c r="K681" s="285"/>
      <c r="L681" s="301"/>
      <c r="M681" s="290"/>
      <c r="N681" s="291"/>
      <c r="O681" s="7"/>
      <c r="P681" s="307"/>
      <c r="Q681" s="308" t="str">
        <f ca="1">IF(M$1021=1,"",IF(P681="","",VLOOKUP(P681,Tabelle!$B$5:$F$7,5,FALSE)))</f>
        <v/>
      </c>
      <c r="R681" s="311" t="str">
        <f ca="1">IF(M$1021=1,"",IF(P681="","",VLOOKUP(P681,Tabelle!$B$5:$G$7,6,FALSE)))</f>
        <v/>
      </c>
      <c r="S681" s="7"/>
      <c r="T681" s="312"/>
      <c r="U681" s="7"/>
      <c r="V681" s="313">
        <f ca="1">IF(AND(D681&lt;&gt;"",B681&lt;&gt;B680),(SUMIF(B$9:B$1008,B681,M$9:M$1008)-SUMIF(B$9:B$1008,B681,N$9:N$1008))+(SUMIF('Sezione INPS'!B$9:B$1008,B681,'Sezione INPS'!N$9:N$1008)-SUMIF('Sezione INPS'!B$9:B$1008,B681,'Sezione INPS'!O$9:O$1008))+(SUMIF('Sezione REGIONI'!B$9:B$1008,B681,'Sezione REGIONI'!K$9:K$1008)-SUMIF('Sezione REGIONI'!B$9:B$1008,B681,'Sezione REGIONI'!L$9:L$1008))+(SUMIF('Sezione IMU e trib. locali'!B$9:B$1008,B681,'Sezione IMU e trib. locali'!M$9:M$1008)-SUMIF('Sezione IMU e trib. locali'!B$9:B$1008,B681,'Sezione IMU e trib. locali'!N$9:N$1008))+(SUMIF('Sezione INAIL'!B$9:B$508,B681,'Sezione INAIL'!L$9:L$508)-SUMIF('Sezione INAIL'!B$9:B$508,B681,'Sezione INAIL'!M$9:M$508))+(SUMIF('Sezione Altri Enti Prev.li'!B$9:B$508,B681,'Sezione Altri Enti Prev.li'!P$9:P$508)-SUMIF('Sezione Altri Enti Prev.li'!B$9:B$508,B681,'Sezione Altri Enti Prev.li'!Q$9:Q$508)),0)</f>
        <v>0</v>
      </c>
      <c r="W681" s="81"/>
      <c r="X681" s="292"/>
      <c r="Y681" s="314"/>
      <c r="Z681" s="315"/>
      <c r="AA681" s="316"/>
      <c r="AB681" s="317"/>
      <c r="AC681" s="7"/>
      <c r="AD681" s="348"/>
      <c r="AE681" s="7"/>
      <c r="AF681" s="17">
        <f ca="1">IF(B681="",0,IF(B681=B680,COUNTIF(B$9:B680,B681)+1,1))</f>
        <v>671</v>
      </c>
      <c r="AG681" s="17">
        <f t="shared" ca="1" si="40"/>
        <v>0</v>
      </c>
      <c r="AH681" s="364" t="str">
        <f t="shared" si="43"/>
        <v/>
      </c>
    </row>
    <row r="682" spans="1:34" ht="16.5" customHeight="1">
      <c r="A682" s="334" t="s">
        <v>958</v>
      </c>
      <c r="B682" s="65" t="str">
        <f t="shared" ca="1" si="42"/>
        <v>-1900</v>
      </c>
      <c r="C682" s="65" t="str">
        <f t="shared" ca="1" si="41"/>
        <v>-1900-672</v>
      </c>
      <c r="D682" s="340"/>
      <c r="E682" s="283"/>
      <c r="F682" s="7"/>
      <c r="G682" s="309"/>
      <c r="H682" s="310"/>
      <c r="I682" s="7"/>
      <c r="J682" s="297"/>
      <c r="K682" s="285"/>
      <c r="L682" s="301"/>
      <c r="M682" s="290"/>
      <c r="N682" s="291"/>
      <c r="O682" s="7"/>
      <c r="P682" s="307"/>
      <c r="Q682" s="308" t="str">
        <f ca="1">IF(M$1021=1,"",IF(P682="","",VLOOKUP(P682,Tabelle!$B$5:$F$7,5,FALSE)))</f>
        <v/>
      </c>
      <c r="R682" s="311" t="str">
        <f ca="1">IF(M$1021=1,"",IF(P682="","",VLOOKUP(P682,Tabelle!$B$5:$G$7,6,FALSE)))</f>
        <v/>
      </c>
      <c r="S682" s="7"/>
      <c r="T682" s="312"/>
      <c r="U682" s="7"/>
      <c r="V682" s="313">
        <f ca="1">IF(AND(D682&lt;&gt;"",B682&lt;&gt;B681),(SUMIF(B$9:B$1008,B682,M$9:M$1008)-SUMIF(B$9:B$1008,B682,N$9:N$1008))+(SUMIF('Sezione INPS'!B$9:B$1008,B682,'Sezione INPS'!N$9:N$1008)-SUMIF('Sezione INPS'!B$9:B$1008,B682,'Sezione INPS'!O$9:O$1008))+(SUMIF('Sezione REGIONI'!B$9:B$1008,B682,'Sezione REGIONI'!K$9:K$1008)-SUMIF('Sezione REGIONI'!B$9:B$1008,B682,'Sezione REGIONI'!L$9:L$1008))+(SUMIF('Sezione IMU e trib. locali'!B$9:B$1008,B682,'Sezione IMU e trib. locali'!M$9:M$1008)-SUMIF('Sezione IMU e trib. locali'!B$9:B$1008,B682,'Sezione IMU e trib. locali'!N$9:N$1008))+(SUMIF('Sezione INAIL'!B$9:B$508,B682,'Sezione INAIL'!L$9:L$508)-SUMIF('Sezione INAIL'!B$9:B$508,B682,'Sezione INAIL'!M$9:M$508))+(SUMIF('Sezione Altri Enti Prev.li'!B$9:B$508,B682,'Sezione Altri Enti Prev.li'!P$9:P$508)-SUMIF('Sezione Altri Enti Prev.li'!B$9:B$508,B682,'Sezione Altri Enti Prev.li'!Q$9:Q$508)),0)</f>
        <v>0</v>
      </c>
      <c r="W682" s="81"/>
      <c r="X682" s="292"/>
      <c r="Y682" s="314"/>
      <c r="Z682" s="315"/>
      <c r="AA682" s="316"/>
      <c r="AB682" s="317"/>
      <c r="AC682" s="7"/>
      <c r="AD682" s="348"/>
      <c r="AE682" s="7"/>
      <c r="AF682" s="17">
        <f ca="1">IF(B682="",0,IF(B682=B681,COUNTIF(B$9:B681,B682)+1,1))</f>
        <v>672</v>
      </c>
      <c r="AG682" s="17">
        <f t="shared" ca="1" si="40"/>
        <v>0</v>
      </c>
      <c r="AH682" s="364" t="str">
        <f t="shared" si="43"/>
        <v/>
      </c>
    </row>
    <row r="683" spans="1:34" ht="16.5" customHeight="1">
      <c r="A683" s="334" t="s">
        <v>959</v>
      </c>
      <c r="B683" s="65" t="str">
        <f t="shared" ca="1" si="42"/>
        <v>-1900</v>
      </c>
      <c r="C683" s="65" t="str">
        <f t="shared" ca="1" si="41"/>
        <v>-1900-673</v>
      </c>
      <c r="D683" s="340"/>
      <c r="E683" s="283"/>
      <c r="F683" s="7"/>
      <c r="G683" s="309"/>
      <c r="H683" s="310"/>
      <c r="I683" s="7"/>
      <c r="J683" s="297"/>
      <c r="K683" s="285"/>
      <c r="L683" s="301"/>
      <c r="M683" s="290"/>
      <c r="N683" s="291"/>
      <c r="O683" s="7"/>
      <c r="P683" s="307"/>
      <c r="Q683" s="308" t="str">
        <f ca="1">IF(M$1021=1,"",IF(P683="","",VLOOKUP(P683,Tabelle!$B$5:$F$7,5,FALSE)))</f>
        <v/>
      </c>
      <c r="R683" s="311" t="str">
        <f ca="1">IF(M$1021=1,"",IF(P683="","",VLOOKUP(P683,Tabelle!$B$5:$G$7,6,FALSE)))</f>
        <v/>
      </c>
      <c r="S683" s="7"/>
      <c r="T683" s="312"/>
      <c r="U683" s="7"/>
      <c r="V683" s="313">
        <f ca="1">IF(AND(D683&lt;&gt;"",B683&lt;&gt;B682),(SUMIF(B$9:B$1008,B683,M$9:M$1008)-SUMIF(B$9:B$1008,B683,N$9:N$1008))+(SUMIF('Sezione INPS'!B$9:B$1008,B683,'Sezione INPS'!N$9:N$1008)-SUMIF('Sezione INPS'!B$9:B$1008,B683,'Sezione INPS'!O$9:O$1008))+(SUMIF('Sezione REGIONI'!B$9:B$1008,B683,'Sezione REGIONI'!K$9:K$1008)-SUMIF('Sezione REGIONI'!B$9:B$1008,B683,'Sezione REGIONI'!L$9:L$1008))+(SUMIF('Sezione IMU e trib. locali'!B$9:B$1008,B683,'Sezione IMU e trib. locali'!M$9:M$1008)-SUMIF('Sezione IMU e trib. locali'!B$9:B$1008,B683,'Sezione IMU e trib. locali'!N$9:N$1008))+(SUMIF('Sezione INAIL'!B$9:B$508,B683,'Sezione INAIL'!L$9:L$508)-SUMIF('Sezione INAIL'!B$9:B$508,B683,'Sezione INAIL'!M$9:M$508))+(SUMIF('Sezione Altri Enti Prev.li'!B$9:B$508,B683,'Sezione Altri Enti Prev.li'!P$9:P$508)-SUMIF('Sezione Altri Enti Prev.li'!B$9:B$508,B683,'Sezione Altri Enti Prev.li'!Q$9:Q$508)),0)</f>
        <v>0</v>
      </c>
      <c r="W683" s="81"/>
      <c r="X683" s="292"/>
      <c r="Y683" s="314"/>
      <c r="Z683" s="315"/>
      <c r="AA683" s="316"/>
      <c r="AB683" s="317"/>
      <c r="AC683" s="7"/>
      <c r="AD683" s="348"/>
      <c r="AE683" s="7"/>
      <c r="AF683" s="17">
        <f ca="1">IF(B683="",0,IF(B683=B682,COUNTIF(B$9:B682,B683)+1,1))</f>
        <v>673</v>
      </c>
      <c r="AG683" s="17">
        <f t="shared" ca="1" si="40"/>
        <v>0</v>
      </c>
      <c r="AH683" s="364" t="str">
        <f t="shared" si="43"/>
        <v/>
      </c>
    </row>
    <row r="684" spans="1:34" ht="16.5" customHeight="1">
      <c r="A684" s="334" t="s">
        <v>960</v>
      </c>
      <c r="B684" s="65" t="str">
        <f t="shared" ca="1" si="42"/>
        <v>-1900</v>
      </c>
      <c r="C684" s="65" t="str">
        <f t="shared" ca="1" si="41"/>
        <v>-1900-674</v>
      </c>
      <c r="D684" s="340"/>
      <c r="E684" s="283"/>
      <c r="F684" s="7"/>
      <c r="G684" s="309"/>
      <c r="H684" s="310"/>
      <c r="I684" s="7"/>
      <c r="J684" s="297"/>
      <c r="K684" s="285"/>
      <c r="L684" s="301"/>
      <c r="M684" s="290"/>
      <c r="N684" s="291"/>
      <c r="O684" s="7"/>
      <c r="P684" s="307"/>
      <c r="Q684" s="308" t="str">
        <f ca="1">IF(M$1021=1,"",IF(P684="","",VLOOKUP(P684,Tabelle!$B$5:$F$7,5,FALSE)))</f>
        <v/>
      </c>
      <c r="R684" s="311" t="str">
        <f ca="1">IF(M$1021=1,"",IF(P684="","",VLOOKUP(P684,Tabelle!$B$5:$G$7,6,FALSE)))</f>
        <v/>
      </c>
      <c r="S684" s="7"/>
      <c r="T684" s="312"/>
      <c r="U684" s="7"/>
      <c r="V684" s="313">
        <f ca="1">IF(AND(D684&lt;&gt;"",B684&lt;&gt;B683),(SUMIF(B$9:B$1008,B684,M$9:M$1008)-SUMIF(B$9:B$1008,B684,N$9:N$1008))+(SUMIF('Sezione INPS'!B$9:B$1008,B684,'Sezione INPS'!N$9:N$1008)-SUMIF('Sezione INPS'!B$9:B$1008,B684,'Sezione INPS'!O$9:O$1008))+(SUMIF('Sezione REGIONI'!B$9:B$1008,B684,'Sezione REGIONI'!K$9:K$1008)-SUMIF('Sezione REGIONI'!B$9:B$1008,B684,'Sezione REGIONI'!L$9:L$1008))+(SUMIF('Sezione IMU e trib. locali'!B$9:B$1008,B684,'Sezione IMU e trib. locali'!M$9:M$1008)-SUMIF('Sezione IMU e trib. locali'!B$9:B$1008,B684,'Sezione IMU e trib. locali'!N$9:N$1008))+(SUMIF('Sezione INAIL'!B$9:B$508,B684,'Sezione INAIL'!L$9:L$508)-SUMIF('Sezione INAIL'!B$9:B$508,B684,'Sezione INAIL'!M$9:M$508))+(SUMIF('Sezione Altri Enti Prev.li'!B$9:B$508,B684,'Sezione Altri Enti Prev.li'!P$9:P$508)-SUMIF('Sezione Altri Enti Prev.li'!B$9:B$508,B684,'Sezione Altri Enti Prev.li'!Q$9:Q$508)),0)</f>
        <v>0</v>
      </c>
      <c r="W684" s="81"/>
      <c r="X684" s="292"/>
      <c r="Y684" s="314"/>
      <c r="Z684" s="315"/>
      <c r="AA684" s="316"/>
      <c r="AB684" s="317"/>
      <c r="AC684" s="7"/>
      <c r="AD684" s="348"/>
      <c r="AE684" s="7"/>
      <c r="AF684" s="17">
        <f ca="1">IF(B684="",0,IF(B684=B683,COUNTIF(B$9:B683,B684)+1,1))</f>
        <v>674</v>
      </c>
      <c r="AG684" s="17">
        <f t="shared" ca="1" si="40"/>
        <v>0</v>
      </c>
      <c r="AH684" s="364" t="str">
        <f t="shared" si="43"/>
        <v/>
      </c>
    </row>
    <row r="685" spans="1:34" ht="16.5" customHeight="1">
      <c r="A685" s="334" t="s">
        <v>961</v>
      </c>
      <c r="B685" s="65" t="str">
        <f t="shared" ca="1" si="42"/>
        <v>-1900</v>
      </c>
      <c r="C685" s="65" t="str">
        <f t="shared" ca="1" si="41"/>
        <v>-1900-675</v>
      </c>
      <c r="D685" s="340"/>
      <c r="E685" s="283"/>
      <c r="F685" s="7"/>
      <c r="G685" s="309"/>
      <c r="H685" s="310"/>
      <c r="I685" s="7"/>
      <c r="J685" s="297"/>
      <c r="K685" s="285"/>
      <c r="L685" s="301"/>
      <c r="M685" s="290"/>
      <c r="N685" s="291"/>
      <c r="O685" s="7"/>
      <c r="P685" s="307"/>
      <c r="Q685" s="308" t="str">
        <f ca="1">IF(M$1021=1,"",IF(P685="","",VLOOKUP(P685,Tabelle!$B$5:$F$7,5,FALSE)))</f>
        <v/>
      </c>
      <c r="R685" s="311" t="str">
        <f ca="1">IF(M$1021=1,"",IF(P685="","",VLOOKUP(P685,Tabelle!$B$5:$G$7,6,FALSE)))</f>
        <v/>
      </c>
      <c r="S685" s="7"/>
      <c r="T685" s="312"/>
      <c r="U685" s="7"/>
      <c r="V685" s="313">
        <f ca="1">IF(AND(D685&lt;&gt;"",B685&lt;&gt;B684),(SUMIF(B$9:B$1008,B685,M$9:M$1008)-SUMIF(B$9:B$1008,B685,N$9:N$1008))+(SUMIF('Sezione INPS'!B$9:B$1008,B685,'Sezione INPS'!N$9:N$1008)-SUMIF('Sezione INPS'!B$9:B$1008,B685,'Sezione INPS'!O$9:O$1008))+(SUMIF('Sezione REGIONI'!B$9:B$1008,B685,'Sezione REGIONI'!K$9:K$1008)-SUMIF('Sezione REGIONI'!B$9:B$1008,B685,'Sezione REGIONI'!L$9:L$1008))+(SUMIF('Sezione IMU e trib. locali'!B$9:B$1008,B685,'Sezione IMU e trib. locali'!M$9:M$1008)-SUMIF('Sezione IMU e trib. locali'!B$9:B$1008,B685,'Sezione IMU e trib. locali'!N$9:N$1008))+(SUMIF('Sezione INAIL'!B$9:B$508,B685,'Sezione INAIL'!L$9:L$508)-SUMIF('Sezione INAIL'!B$9:B$508,B685,'Sezione INAIL'!M$9:M$508))+(SUMIF('Sezione Altri Enti Prev.li'!B$9:B$508,B685,'Sezione Altri Enti Prev.li'!P$9:P$508)-SUMIF('Sezione Altri Enti Prev.li'!B$9:B$508,B685,'Sezione Altri Enti Prev.li'!Q$9:Q$508)),0)</f>
        <v>0</v>
      </c>
      <c r="W685" s="81"/>
      <c r="X685" s="292"/>
      <c r="Y685" s="314"/>
      <c r="Z685" s="315"/>
      <c r="AA685" s="316"/>
      <c r="AB685" s="317"/>
      <c r="AC685" s="7"/>
      <c r="AD685" s="348"/>
      <c r="AE685" s="7"/>
      <c r="AF685" s="17">
        <f ca="1">IF(B685="",0,IF(B685=B684,COUNTIF(B$9:B684,B685)+1,1))</f>
        <v>675</v>
      </c>
      <c r="AG685" s="17">
        <f t="shared" ca="1" si="40"/>
        <v>0</v>
      </c>
      <c r="AH685" s="364" t="str">
        <f t="shared" si="43"/>
        <v/>
      </c>
    </row>
    <row r="686" spans="1:34" ht="16.5" customHeight="1">
      <c r="A686" s="334" t="s">
        <v>962</v>
      </c>
      <c r="B686" s="65" t="str">
        <f t="shared" ca="1" si="42"/>
        <v>-1900</v>
      </c>
      <c r="C686" s="65" t="str">
        <f t="shared" ca="1" si="41"/>
        <v>-1900-676</v>
      </c>
      <c r="D686" s="340"/>
      <c r="E686" s="283"/>
      <c r="F686" s="7"/>
      <c r="G686" s="309"/>
      <c r="H686" s="310"/>
      <c r="I686" s="7"/>
      <c r="J686" s="297"/>
      <c r="K686" s="285"/>
      <c r="L686" s="301"/>
      <c r="M686" s="290"/>
      <c r="N686" s="291"/>
      <c r="O686" s="7"/>
      <c r="P686" s="307"/>
      <c r="Q686" s="308" t="str">
        <f ca="1">IF(M$1021=1,"",IF(P686="","",VLOOKUP(P686,Tabelle!$B$5:$F$7,5,FALSE)))</f>
        <v/>
      </c>
      <c r="R686" s="311" t="str">
        <f ca="1">IF(M$1021=1,"",IF(P686="","",VLOOKUP(P686,Tabelle!$B$5:$G$7,6,FALSE)))</f>
        <v/>
      </c>
      <c r="S686" s="7"/>
      <c r="T686" s="312"/>
      <c r="U686" s="7"/>
      <c r="V686" s="313">
        <f ca="1">IF(AND(D686&lt;&gt;"",B686&lt;&gt;B685),(SUMIF(B$9:B$1008,B686,M$9:M$1008)-SUMIF(B$9:B$1008,B686,N$9:N$1008))+(SUMIF('Sezione INPS'!B$9:B$1008,B686,'Sezione INPS'!N$9:N$1008)-SUMIF('Sezione INPS'!B$9:B$1008,B686,'Sezione INPS'!O$9:O$1008))+(SUMIF('Sezione REGIONI'!B$9:B$1008,B686,'Sezione REGIONI'!K$9:K$1008)-SUMIF('Sezione REGIONI'!B$9:B$1008,B686,'Sezione REGIONI'!L$9:L$1008))+(SUMIF('Sezione IMU e trib. locali'!B$9:B$1008,B686,'Sezione IMU e trib. locali'!M$9:M$1008)-SUMIF('Sezione IMU e trib. locali'!B$9:B$1008,B686,'Sezione IMU e trib. locali'!N$9:N$1008))+(SUMIF('Sezione INAIL'!B$9:B$508,B686,'Sezione INAIL'!L$9:L$508)-SUMIF('Sezione INAIL'!B$9:B$508,B686,'Sezione INAIL'!M$9:M$508))+(SUMIF('Sezione Altri Enti Prev.li'!B$9:B$508,B686,'Sezione Altri Enti Prev.li'!P$9:P$508)-SUMIF('Sezione Altri Enti Prev.li'!B$9:B$508,B686,'Sezione Altri Enti Prev.li'!Q$9:Q$508)),0)</f>
        <v>0</v>
      </c>
      <c r="W686" s="81"/>
      <c r="X686" s="292"/>
      <c r="Y686" s="314"/>
      <c r="Z686" s="315"/>
      <c r="AA686" s="316"/>
      <c r="AB686" s="317"/>
      <c r="AC686" s="7"/>
      <c r="AD686" s="348"/>
      <c r="AE686" s="7"/>
      <c r="AF686" s="17">
        <f ca="1">IF(B686="",0,IF(B686=B685,COUNTIF(B$9:B685,B686)+1,1))</f>
        <v>676</v>
      </c>
      <c r="AG686" s="17">
        <f t="shared" ca="1" si="40"/>
        <v>0</v>
      </c>
      <c r="AH686" s="364" t="str">
        <f t="shared" si="43"/>
        <v/>
      </c>
    </row>
    <row r="687" spans="1:34" ht="16.5" customHeight="1">
      <c r="A687" s="334" t="s">
        <v>963</v>
      </c>
      <c r="B687" s="65" t="str">
        <f t="shared" ca="1" si="42"/>
        <v>-1900</v>
      </c>
      <c r="C687" s="65" t="str">
        <f t="shared" ca="1" si="41"/>
        <v>-1900-677</v>
      </c>
      <c r="D687" s="340"/>
      <c r="E687" s="283"/>
      <c r="F687" s="7"/>
      <c r="G687" s="309"/>
      <c r="H687" s="310"/>
      <c r="I687" s="7"/>
      <c r="J687" s="297"/>
      <c r="K687" s="285"/>
      <c r="L687" s="301"/>
      <c r="M687" s="290"/>
      <c r="N687" s="291"/>
      <c r="O687" s="7"/>
      <c r="P687" s="307"/>
      <c r="Q687" s="308" t="str">
        <f ca="1">IF(M$1021=1,"",IF(P687="","",VLOOKUP(P687,Tabelle!$B$5:$F$7,5,FALSE)))</f>
        <v/>
      </c>
      <c r="R687" s="311" t="str">
        <f ca="1">IF(M$1021=1,"",IF(P687="","",VLOOKUP(P687,Tabelle!$B$5:$G$7,6,FALSE)))</f>
        <v/>
      </c>
      <c r="S687" s="7"/>
      <c r="T687" s="312"/>
      <c r="U687" s="7"/>
      <c r="V687" s="313">
        <f ca="1">IF(AND(D687&lt;&gt;"",B687&lt;&gt;B686),(SUMIF(B$9:B$1008,B687,M$9:M$1008)-SUMIF(B$9:B$1008,B687,N$9:N$1008))+(SUMIF('Sezione INPS'!B$9:B$1008,B687,'Sezione INPS'!N$9:N$1008)-SUMIF('Sezione INPS'!B$9:B$1008,B687,'Sezione INPS'!O$9:O$1008))+(SUMIF('Sezione REGIONI'!B$9:B$1008,B687,'Sezione REGIONI'!K$9:K$1008)-SUMIF('Sezione REGIONI'!B$9:B$1008,B687,'Sezione REGIONI'!L$9:L$1008))+(SUMIF('Sezione IMU e trib. locali'!B$9:B$1008,B687,'Sezione IMU e trib. locali'!M$9:M$1008)-SUMIF('Sezione IMU e trib. locali'!B$9:B$1008,B687,'Sezione IMU e trib. locali'!N$9:N$1008))+(SUMIF('Sezione INAIL'!B$9:B$508,B687,'Sezione INAIL'!L$9:L$508)-SUMIF('Sezione INAIL'!B$9:B$508,B687,'Sezione INAIL'!M$9:M$508))+(SUMIF('Sezione Altri Enti Prev.li'!B$9:B$508,B687,'Sezione Altri Enti Prev.li'!P$9:P$508)-SUMIF('Sezione Altri Enti Prev.li'!B$9:B$508,B687,'Sezione Altri Enti Prev.li'!Q$9:Q$508)),0)</f>
        <v>0</v>
      </c>
      <c r="W687" s="81"/>
      <c r="X687" s="292"/>
      <c r="Y687" s="314"/>
      <c r="Z687" s="315"/>
      <c r="AA687" s="316"/>
      <c r="AB687" s="317"/>
      <c r="AC687" s="7"/>
      <c r="AD687" s="348"/>
      <c r="AE687" s="7"/>
      <c r="AF687" s="17">
        <f ca="1">IF(B687="",0,IF(B687=B686,COUNTIF(B$9:B686,B687)+1,1))</f>
        <v>677</v>
      </c>
      <c r="AG687" s="17">
        <f t="shared" ref="AG687:AG750" ca="1" si="44">IF(OR(D687="",M$1021=1),0,IF(AF687=6,1,0))</f>
        <v>0</v>
      </c>
      <c r="AH687" s="364" t="str">
        <f t="shared" si="43"/>
        <v/>
      </c>
    </row>
    <row r="688" spans="1:34" ht="16.5" customHeight="1">
      <c r="A688" s="334" t="s">
        <v>964</v>
      </c>
      <c r="B688" s="65" t="str">
        <f t="shared" ca="1" si="42"/>
        <v>-1900</v>
      </c>
      <c r="C688" s="65" t="str">
        <f t="shared" ca="1" si="41"/>
        <v>-1900-678</v>
      </c>
      <c r="D688" s="340"/>
      <c r="E688" s="283"/>
      <c r="F688" s="7"/>
      <c r="G688" s="309"/>
      <c r="H688" s="310"/>
      <c r="I688" s="7"/>
      <c r="J688" s="297"/>
      <c r="K688" s="285"/>
      <c r="L688" s="301"/>
      <c r="M688" s="290"/>
      <c r="N688" s="291"/>
      <c r="O688" s="7"/>
      <c r="P688" s="307"/>
      <c r="Q688" s="308" t="str">
        <f ca="1">IF(M$1021=1,"",IF(P688="","",VLOOKUP(P688,Tabelle!$B$5:$F$7,5,FALSE)))</f>
        <v/>
      </c>
      <c r="R688" s="311" t="str">
        <f ca="1">IF(M$1021=1,"",IF(P688="","",VLOOKUP(P688,Tabelle!$B$5:$G$7,6,FALSE)))</f>
        <v/>
      </c>
      <c r="S688" s="7"/>
      <c r="T688" s="312"/>
      <c r="U688" s="7"/>
      <c r="V688" s="313">
        <f ca="1">IF(AND(D688&lt;&gt;"",B688&lt;&gt;B687),(SUMIF(B$9:B$1008,B688,M$9:M$1008)-SUMIF(B$9:B$1008,B688,N$9:N$1008))+(SUMIF('Sezione INPS'!B$9:B$1008,B688,'Sezione INPS'!N$9:N$1008)-SUMIF('Sezione INPS'!B$9:B$1008,B688,'Sezione INPS'!O$9:O$1008))+(SUMIF('Sezione REGIONI'!B$9:B$1008,B688,'Sezione REGIONI'!K$9:K$1008)-SUMIF('Sezione REGIONI'!B$9:B$1008,B688,'Sezione REGIONI'!L$9:L$1008))+(SUMIF('Sezione IMU e trib. locali'!B$9:B$1008,B688,'Sezione IMU e trib. locali'!M$9:M$1008)-SUMIF('Sezione IMU e trib. locali'!B$9:B$1008,B688,'Sezione IMU e trib. locali'!N$9:N$1008))+(SUMIF('Sezione INAIL'!B$9:B$508,B688,'Sezione INAIL'!L$9:L$508)-SUMIF('Sezione INAIL'!B$9:B$508,B688,'Sezione INAIL'!M$9:M$508))+(SUMIF('Sezione Altri Enti Prev.li'!B$9:B$508,B688,'Sezione Altri Enti Prev.li'!P$9:P$508)-SUMIF('Sezione Altri Enti Prev.li'!B$9:B$508,B688,'Sezione Altri Enti Prev.li'!Q$9:Q$508)),0)</f>
        <v>0</v>
      </c>
      <c r="W688" s="81"/>
      <c r="X688" s="292"/>
      <c r="Y688" s="314"/>
      <c r="Z688" s="315"/>
      <c r="AA688" s="316"/>
      <c r="AB688" s="317"/>
      <c r="AC688" s="7"/>
      <c r="AD688" s="348"/>
      <c r="AE688" s="7"/>
      <c r="AF688" s="17">
        <f ca="1">IF(B688="",0,IF(B688=B687,COUNTIF(B$9:B687,B688)+1,1))</f>
        <v>678</v>
      </c>
      <c r="AG688" s="17">
        <f t="shared" ca="1" si="44"/>
        <v>0</v>
      </c>
      <c r="AH688" s="364" t="str">
        <f t="shared" si="43"/>
        <v/>
      </c>
    </row>
    <row r="689" spans="1:34" ht="16.5" customHeight="1">
      <c r="A689" s="334" t="s">
        <v>965</v>
      </c>
      <c r="B689" s="65" t="str">
        <f t="shared" ca="1" si="42"/>
        <v>-1900</v>
      </c>
      <c r="C689" s="65" t="str">
        <f t="shared" ca="1" si="41"/>
        <v>-1900-679</v>
      </c>
      <c r="D689" s="340"/>
      <c r="E689" s="283"/>
      <c r="F689" s="7"/>
      <c r="G689" s="309"/>
      <c r="H689" s="310"/>
      <c r="I689" s="7"/>
      <c r="J689" s="297"/>
      <c r="K689" s="285"/>
      <c r="L689" s="301"/>
      <c r="M689" s="290"/>
      <c r="N689" s="291"/>
      <c r="O689" s="7"/>
      <c r="P689" s="307"/>
      <c r="Q689" s="308" t="str">
        <f ca="1">IF(M$1021=1,"",IF(P689="","",VLOOKUP(P689,Tabelle!$B$5:$F$7,5,FALSE)))</f>
        <v/>
      </c>
      <c r="R689" s="311" t="str">
        <f ca="1">IF(M$1021=1,"",IF(P689="","",VLOOKUP(P689,Tabelle!$B$5:$G$7,6,FALSE)))</f>
        <v/>
      </c>
      <c r="S689" s="7"/>
      <c r="T689" s="312"/>
      <c r="U689" s="7"/>
      <c r="V689" s="313">
        <f ca="1">IF(AND(D689&lt;&gt;"",B689&lt;&gt;B688),(SUMIF(B$9:B$1008,B689,M$9:M$1008)-SUMIF(B$9:B$1008,B689,N$9:N$1008))+(SUMIF('Sezione INPS'!B$9:B$1008,B689,'Sezione INPS'!N$9:N$1008)-SUMIF('Sezione INPS'!B$9:B$1008,B689,'Sezione INPS'!O$9:O$1008))+(SUMIF('Sezione REGIONI'!B$9:B$1008,B689,'Sezione REGIONI'!K$9:K$1008)-SUMIF('Sezione REGIONI'!B$9:B$1008,B689,'Sezione REGIONI'!L$9:L$1008))+(SUMIF('Sezione IMU e trib. locali'!B$9:B$1008,B689,'Sezione IMU e trib. locali'!M$9:M$1008)-SUMIF('Sezione IMU e trib. locali'!B$9:B$1008,B689,'Sezione IMU e trib. locali'!N$9:N$1008))+(SUMIF('Sezione INAIL'!B$9:B$508,B689,'Sezione INAIL'!L$9:L$508)-SUMIF('Sezione INAIL'!B$9:B$508,B689,'Sezione INAIL'!M$9:M$508))+(SUMIF('Sezione Altri Enti Prev.li'!B$9:B$508,B689,'Sezione Altri Enti Prev.li'!P$9:P$508)-SUMIF('Sezione Altri Enti Prev.li'!B$9:B$508,B689,'Sezione Altri Enti Prev.li'!Q$9:Q$508)),0)</f>
        <v>0</v>
      </c>
      <c r="W689" s="81"/>
      <c r="X689" s="292"/>
      <c r="Y689" s="314"/>
      <c r="Z689" s="315"/>
      <c r="AA689" s="316"/>
      <c r="AB689" s="317"/>
      <c r="AC689" s="7"/>
      <c r="AD689" s="348"/>
      <c r="AE689" s="7"/>
      <c r="AF689" s="17">
        <f ca="1">IF(B689="",0,IF(B689=B688,COUNTIF(B$9:B688,B689)+1,1))</f>
        <v>679</v>
      </c>
      <c r="AG689" s="17">
        <f t="shared" ca="1" si="44"/>
        <v>0</v>
      </c>
      <c r="AH689" s="364" t="str">
        <f t="shared" si="43"/>
        <v/>
      </c>
    </row>
    <row r="690" spans="1:34" ht="16.5" customHeight="1">
      <c r="A690" s="334" t="s">
        <v>966</v>
      </c>
      <c r="B690" s="65" t="str">
        <f t="shared" ca="1" si="42"/>
        <v>-1900</v>
      </c>
      <c r="C690" s="65" t="str">
        <f t="shared" ca="1" si="41"/>
        <v>-1900-680</v>
      </c>
      <c r="D690" s="340"/>
      <c r="E690" s="283"/>
      <c r="F690" s="7"/>
      <c r="G690" s="309"/>
      <c r="H690" s="310"/>
      <c r="I690" s="7"/>
      <c r="J690" s="297"/>
      <c r="K690" s="285"/>
      <c r="L690" s="301"/>
      <c r="M690" s="290"/>
      <c r="N690" s="291"/>
      <c r="O690" s="7"/>
      <c r="P690" s="307"/>
      <c r="Q690" s="308" t="str">
        <f ca="1">IF(M$1021=1,"",IF(P690="","",VLOOKUP(P690,Tabelle!$B$5:$F$7,5,FALSE)))</f>
        <v/>
      </c>
      <c r="R690" s="311" t="str">
        <f ca="1">IF(M$1021=1,"",IF(P690="","",VLOOKUP(P690,Tabelle!$B$5:$G$7,6,FALSE)))</f>
        <v/>
      </c>
      <c r="S690" s="7"/>
      <c r="T690" s="312"/>
      <c r="U690" s="7"/>
      <c r="V690" s="313">
        <f ca="1">IF(AND(D690&lt;&gt;"",B690&lt;&gt;B689),(SUMIF(B$9:B$1008,B690,M$9:M$1008)-SUMIF(B$9:B$1008,B690,N$9:N$1008))+(SUMIF('Sezione INPS'!B$9:B$1008,B690,'Sezione INPS'!N$9:N$1008)-SUMIF('Sezione INPS'!B$9:B$1008,B690,'Sezione INPS'!O$9:O$1008))+(SUMIF('Sezione REGIONI'!B$9:B$1008,B690,'Sezione REGIONI'!K$9:K$1008)-SUMIF('Sezione REGIONI'!B$9:B$1008,B690,'Sezione REGIONI'!L$9:L$1008))+(SUMIF('Sezione IMU e trib. locali'!B$9:B$1008,B690,'Sezione IMU e trib. locali'!M$9:M$1008)-SUMIF('Sezione IMU e trib. locali'!B$9:B$1008,B690,'Sezione IMU e trib. locali'!N$9:N$1008))+(SUMIF('Sezione INAIL'!B$9:B$508,B690,'Sezione INAIL'!L$9:L$508)-SUMIF('Sezione INAIL'!B$9:B$508,B690,'Sezione INAIL'!M$9:M$508))+(SUMIF('Sezione Altri Enti Prev.li'!B$9:B$508,B690,'Sezione Altri Enti Prev.li'!P$9:P$508)-SUMIF('Sezione Altri Enti Prev.li'!B$9:B$508,B690,'Sezione Altri Enti Prev.li'!Q$9:Q$508)),0)</f>
        <v>0</v>
      </c>
      <c r="W690" s="81"/>
      <c r="X690" s="292"/>
      <c r="Y690" s="314"/>
      <c r="Z690" s="315"/>
      <c r="AA690" s="316"/>
      <c r="AB690" s="317"/>
      <c r="AC690" s="7"/>
      <c r="AD690" s="348"/>
      <c r="AE690" s="7"/>
      <c r="AF690" s="17">
        <f ca="1">IF(B690="",0,IF(B690=B689,COUNTIF(B$9:B689,B690)+1,1))</f>
        <v>680</v>
      </c>
      <c r="AG690" s="17">
        <f t="shared" ca="1" si="44"/>
        <v>0</v>
      </c>
      <c r="AH690" s="364" t="str">
        <f t="shared" si="43"/>
        <v/>
      </c>
    </row>
    <row r="691" spans="1:34" ht="16.5" customHeight="1">
      <c r="A691" s="334" t="s">
        <v>967</v>
      </c>
      <c r="B691" s="65" t="str">
        <f t="shared" ca="1" si="42"/>
        <v>-1900</v>
      </c>
      <c r="C691" s="65" t="str">
        <f t="shared" ca="1" si="41"/>
        <v>-1900-681</v>
      </c>
      <c r="D691" s="340"/>
      <c r="E691" s="283"/>
      <c r="F691" s="7"/>
      <c r="G691" s="309"/>
      <c r="H691" s="310"/>
      <c r="I691" s="7"/>
      <c r="J691" s="297"/>
      <c r="K691" s="285"/>
      <c r="L691" s="301"/>
      <c r="M691" s="290"/>
      <c r="N691" s="291"/>
      <c r="O691" s="7"/>
      <c r="P691" s="307"/>
      <c r="Q691" s="308" t="str">
        <f ca="1">IF(M$1021=1,"",IF(P691="","",VLOOKUP(P691,Tabelle!$B$5:$F$7,5,FALSE)))</f>
        <v/>
      </c>
      <c r="R691" s="311" t="str">
        <f ca="1">IF(M$1021=1,"",IF(P691="","",VLOOKUP(P691,Tabelle!$B$5:$G$7,6,FALSE)))</f>
        <v/>
      </c>
      <c r="S691" s="7"/>
      <c r="T691" s="312"/>
      <c r="U691" s="7"/>
      <c r="V691" s="313">
        <f ca="1">IF(AND(D691&lt;&gt;"",B691&lt;&gt;B690),(SUMIF(B$9:B$1008,B691,M$9:M$1008)-SUMIF(B$9:B$1008,B691,N$9:N$1008))+(SUMIF('Sezione INPS'!B$9:B$1008,B691,'Sezione INPS'!N$9:N$1008)-SUMIF('Sezione INPS'!B$9:B$1008,B691,'Sezione INPS'!O$9:O$1008))+(SUMIF('Sezione REGIONI'!B$9:B$1008,B691,'Sezione REGIONI'!K$9:K$1008)-SUMIF('Sezione REGIONI'!B$9:B$1008,B691,'Sezione REGIONI'!L$9:L$1008))+(SUMIF('Sezione IMU e trib. locali'!B$9:B$1008,B691,'Sezione IMU e trib. locali'!M$9:M$1008)-SUMIF('Sezione IMU e trib. locali'!B$9:B$1008,B691,'Sezione IMU e trib. locali'!N$9:N$1008))+(SUMIF('Sezione INAIL'!B$9:B$508,B691,'Sezione INAIL'!L$9:L$508)-SUMIF('Sezione INAIL'!B$9:B$508,B691,'Sezione INAIL'!M$9:M$508))+(SUMIF('Sezione Altri Enti Prev.li'!B$9:B$508,B691,'Sezione Altri Enti Prev.li'!P$9:P$508)-SUMIF('Sezione Altri Enti Prev.li'!B$9:B$508,B691,'Sezione Altri Enti Prev.li'!Q$9:Q$508)),0)</f>
        <v>0</v>
      </c>
      <c r="W691" s="81"/>
      <c r="X691" s="292"/>
      <c r="Y691" s="314"/>
      <c r="Z691" s="315"/>
      <c r="AA691" s="316"/>
      <c r="AB691" s="317"/>
      <c r="AC691" s="7"/>
      <c r="AD691" s="348"/>
      <c r="AE691" s="7"/>
      <c r="AF691" s="17">
        <f ca="1">IF(B691="",0,IF(B691=B690,COUNTIF(B$9:B690,B691)+1,1))</f>
        <v>681</v>
      </c>
      <c r="AG691" s="17">
        <f t="shared" ca="1" si="44"/>
        <v>0</v>
      </c>
      <c r="AH691" s="364" t="str">
        <f t="shared" si="43"/>
        <v/>
      </c>
    </row>
    <row r="692" spans="1:34" ht="16.5" customHeight="1">
      <c r="A692" s="334" t="s">
        <v>968</v>
      </c>
      <c r="B692" s="65" t="str">
        <f t="shared" ca="1" si="42"/>
        <v>-1900</v>
      </c>
      <c r="C692" s="65" t="str">
        <f t="shared" ref="C692:C755" ca="1" si="45">IF(M$1021=1,0,B692&amp;"-"&amp;AF692)</f>
        <v>-1900-682</v>
      </c>
      <c r="D692" s="340"/>
      <c r="E692" s="283"/>
      <c r="F692" s="7"/>
      <c r="G692" s="309"/>
      <c r="H692" s="310"/>
      <c r="I692" s="7"/>
      <c r="J692" s="297"/>
      <c r="K692" s="285"/>
      <c r="L692" s="301"/>
      <c r="M692" s="290"/>
      <c r="N692" s="291"/>
      <c r="O692" s="7"/>
      <c r="P692" s="307"/>
      <c r="Q692" s="308" t="str">
        <f ca="1">IF(M$1021=1,"",IF(P692="","",VLOOKUP(P692,Tabelle!$B$5:$F$7,5,FALSE)))</f>
        <v/>
      </c>
      <c r="R692" s="311" t="str">
        <f ca="1">IF(M$1021=1,"",IF(P692="","",VLOOKUP(P692,Tabelle!$B$5:$G$7,6,FALSE)))</f>
        <v/>
      </c>
      <c r="S692" s="7"/>
      <c r="T692" s="312"/>
      <c r="U692" s="7"/>
      <c r="V692" s="313">
        <f ca="1">IF(AND(D692&lt;&gt;"",B692&lt;&gt;B691),(SUMIF(B$9:B$1008,B692,M$9:M$1008)-SUMIF(B$9:B$1008,B692,N$9:N$1008))+(SUMIF('Sezione INPS'!B$9:B$1008,B692,'Sezione INPS'!N$9:N$1008)-SUMIF('Sezione INPS'!B$9:B$1008,B692,'Sezione INPS'!O$9:O$1008))+(SUMIF('Sezione REGIONI'!B$9:B$1008,B692,'Sezione REGIONI'!K$9:K$1008)-SUMIF('Sezione REGIONI'!B$9:B$1008,B692,'Sezione REGIONI'!L$9:L$1008))+(SUMIF('Sezione IMU e trib. locali'!B$9:B$1008,B692,'Sezione IMU e trib. locali'!M$9:M$1008)-SUMIF('Sezione IMU e trib. locali'!B$9:B$1008,B692,'Sezione IMU e trib. locali'!N$9:N$1008))+(SUMIF('Sezione INAIL'!B$9:B$508,B692,'Sezione INAIL'!L$9:L$508)-SUMIF('Sezione INAIL'!B$9:B$508,B692,'Sezione INAIL'!M$9:M$508))+(SUMIF('Sezione Altri Enti Prev.li'!B$9:B$508,B692,'Sezione Altri Enti Prev.li'!P$9:P$508)-SUMIF('Sezione Altri Enti Prev.li'!B$9:B$508,B692,'Sezione Altri Enti Prev.li'!Q$9:Q$508)),0)</f>
        <v>0</v>
      </c>
      <c r="W692" s="81"/>
      <c r="X692" s="292"/>
      <c r="Y692" s="314"/>
      <c r="Z692" s="315"/>
      <c r="AA692" s="316"/>
      <c r="AB692" s="317"/>
      <c r="AC692" s="7"/>
      <c r="AD692" s="348"/>
      <c r="AE692" s="7"/>
      <c r="AF692" s="17">
        <f ca="1">IF(B692="",0,IF(B692=B691,COUNTIF(B$9:B691,B692)+1,1))</f>
        <v>682</v>
      </c>
      <c r="AG692" s="17">
        <f t="shared" ca="1" si="44"/>
        <v>0</v>
      </c>
      <c r="AH692" s="364" t="str">
        <f t="shared" si="43"/>
        <v/>
      </c>
    </row>
    <row r="693" spans="1:34" ht="16.5" customHeight="1">
      <c r="A693" s="334" t="s">
        <v>969</v>
      </c>
      <c r="B693" s="65" t="str">
        <f t="shared" ca="1" si="42"/>
        <v>-1900</v>
      </c>
      <c r="C693" s="65" t="str">
        <f t="shared" ca="1" si="45"/>
        <v>-1900-683</v>
      </c>
      <c r="D693" s="340"/>
      <c r="E693" s="283"/>
      <c r="F693" s="7"/>
      <c r="G693" s="309"/>
      <c r="H693" s="310"/>
      <c r="I693" s="7"/>
      <c r="J693" s="297"/>
      <c r="K693" s="285"/>
      <c r="L693" s="301"/>
      <c r="M693" s="290"/>
      <c r="N693" s="291"/>
      <c r="O693" s="7"/>
      <c r="P693" s="307"/>
      <c r="Q693" s="308" t="str">
        <f ca="1">IF(M$1021=1,"",IF(P693="","",VLOOKUP(P693,Tabelle!$B$5:$F$7,5,FALSE)))</f>
        <v/>
      </c>
      <c r="R693" s="311" t="str">
        <f ca="1">IF(M$1021=1,"",IF(P693="","",VLOOKUP(P693,Tabelle!$B$5:$G$7,6,FALSE)))</f>
        <v/>
      </c>
      <c r="S693" s="7"/>
      <c r="T693" s="312"/>
      <c r="U693" s="7"/>
      <c r="V693" s="313">
        <f ca="1">IF(AND(D693&lt;&gt;"",B693&lt;&gt;B692),(SUMIF(B$9:B$1008,B693,M$9:M$1008)-SUMIF(B$9:B$1008,B693,N$9:N$1008))+(SUMIF('Sezione INPS'!B$9:B$1008,B693,'Sezione INPS'!N$9:N$1008)-SUMIF('Sezione INPS'!B$9:B$1008,B693,'Sezione INPS'!O$9:O$1008))+(SUMIF('Sezione REGIONI'!B$9:B$1008,B693,'Sezione REGIONI'!K$9:K$1008)-SUMIF('Sezione REGIONI'!B$9:B$1008,B693,'Sezione REGIONI'!L$9:L$1008))+(SUMIF('Sezione IMU e trib. locali'!B$9:B$1008,B693,'Sezione IMU e trib. locali'!M$9:M$1008)-SUMIF('Sezione IMU e trib. locali'!B$9:B$1008,B693,'Sezione IMU e trib. locali'!N$9:N$1008))+(SUMIF('Sezione INAIL'!B$9:B$508,B693,'Sezione INAIL'!L$9:L$508)-SUMIF('Sezione INAIL'!B$9:B$508,B693,'Sezione INAIL'!M$9:M$508))+(SUMIF('Sezione Altri Enti Prev.li'!B$9:B$508,B693,'Sezione Altri Enti Prev.li'!P$9:P$508)-SUMIF('Sezione Altri Enti Prev.li'!B$9:B$508,B693,'Sezione Altri Enti Prev.li'!Q$9:Q$508)),0)</f>
        <v>0</v>
      </c>
      <c r="W693" s="81"/>
      <c r="X693" s="292"/>
      <c r="Y693" s="314"/>
      <c r="Z693" s="315"/>
      <c r="AA693" s="316"/>
      <c r="AB693" s="317"/>
      <c r="AC693" s="7"/>
      <c r="AD693" s="348"/>
      <c r="AE693" s="7"/>
      <c r="AF693" s="17">
        <f ca="1">IF(B693="",0,IF(B693=B692,COUNTIF(B$9:B692,B693)+1,1))</f>
        <v>683</v>
      </c>
      <c r="AG693" s="17">
        <f t="shared" ca="1" si="44"/>
        <v>0</v>
      </c>
      <c r="AH693" s="364" t="str">
        <f t="shared" si="43"/>
        <v/>
      </c>
    </row>
    <row r="694" spans="1:34" ht="16.5" customHeight="1">
      <c r="A694" s="334" t="s">
        <v>970</v>
      </c>
      <c r="B694" s="65" t="str">
        <f t="shared" ca="1" si="42"/>
        <v>-1900</v>
      </c>
      <c r="C694" s="65" t="str">
        <f t="shared" ca="1" si="45"/>
        <v>-1900-684</v>
      </c>
      <c r="D694" s="340"/>
      <c r="E694" s="283"/>
      <c r="F694" s="7"/>
      <c r="G694" s="309"/>
      <c r="H694" s="310"/>
      <c r="I694" s="7"/>
      <c r="J694" s="297"/>
      <c r="K694" s="285"/>
      <c r="L694" s="301"/>
      <c r="M694" s="290"/>
      <c r="N694" s="291"/>
      <c r="O694" s="7"/>
      <c r="P694" s="307"/>
      <c r="Q694" s="308" t="str">
        <f ca="1">IF(M$1021=1,"",IF(P694="","",VLOOKUP(P694,Tabelle!$B$5:$F$7,5,FALSE)))</f>
        <v/>
      </c>
      <c r="R694" s="311" t="str">
        <f ca="1">IF(M$1021=1,"",IF(P694="","",VLOOKUP(P694,Tabelle!$B$5:$G$7,6,FALSE)))</f>
        <v/>
      </c>
      <c r="S694" s="7"/>
      <c r="T694" s="312"/>
      <c r="U694" s="7"/>
      <c r="V694" s="313">
        <f ca="1">IF(AND(D694&lt;&gt;"",B694&lt;&gt;B693),(SUMIF(B$9:B$1008,B694,M$9:M$1008)-SUMIF(B$9:B$1008,B694,N$9:N$1008))+(SUMIF('Sezione INPS'!B$9:B$1008,B694,'Sezione INPS'!N$9:N$1008)-SUMIF('Sezione INPS'!B$9:B$1008,B694,'Sezione INPS'!O$9:O$1008))+(SUMIF('Sezione REGIONI'!B$9:B$1008,B694,'Sezione REGIONI'!K$9:K$1008)-SUMIF('Sezione REGIONI'!B$9:B$1008,B694,'Sezione REGIONI'!L$9:L$1008))+(SUMIF('Sezione IMU e trib. locali'!B$9:B$1008,B694,'Sezione IMU e trib. locali'!M$9:M$1008)-SUMIF('Sezione IMU e trib. locali'!B$9:B$1008,B694,'Sezione IMU e trib. locali'!N$9:N$1008))+(SUMIF('Sezione INAIL'!B$9:B$508,B694,'Sezione INAIL'!L$9:L$508)-SUMIF('Sezione INAIL'!B$9:B$508,B694,'Sezione INAIL'!M$9:M$508))+(SUMIF('Sezione Altri Enti Prev.li'!B$9:B$508,B694,'Sezione Altri Enti Prev.li'!P$9:P$508)-SUMIF('Sezione Altri Enti Prev.li'!B$9:B$508,B694,'Sezione Altri Enti Prev.li'!Q$9:Q$508)),0)</f>
        <v>0</v>
      </c>
      <c r="W694" s="81"/>
      <c r="X694" s="292"/>
      <c r="Y694" s="314"/>
      <c r="Z694" s="315"/>
      <c r="AA694" s="316"/>
      <c r="AB694" s="317"/>
      <c r="AC694" s="7"/>
      <c r="AD694" s="348"/>
      <c r="AE694" s="7"/>
      <c r="AF694" s="17">
        <f ca="1">IF(B694="",0,IF(B694=B693,COUNTIF(B$9:B693,B694)+1,1))</f>
        <v>684</v>
      </c>
      <c r="AG694" s="17">
        <f t="shared" ca="1" si="44"/>
        <v>0</v>
      </c>
      <c r="AH694" s="364" t="str">
        <f t="shared" si="43"/>
        <v/>
      </c>
    </row>
    <row r="695" spans="1:34" ht="16.5" customHeight="1">
      <c r="A695" s="334" t="s">
        <v>971</v>
      </c>
      <c r="B695" s="65" t="str">
        <f t="shared" ca="1" si="42"/>
        <v>-1900</v>
      </c>
      <c r="C695" s="65" t="str">
        <f t="shared" ca="1" si="45"/>
        <v>-1900-685</v>
      </c>
      <c r="D695" s="340"/>
      <c r="E695" s="283"/>
      <c r="F695" s="7"/>
      <c r="G695" s="309"/>
      <c r="H695" s="310"/>
      <c r="I695" s="7"/>
      <c r="J695" s="297"/>
      <c r="K695" s="285"/>
      <c r="L695" s="301"/>
      <c r="M695" s="290"/>
      <c r="N695" s="291"/>
      <c r="O695" s="7"/>
      <c r="P695" s="307"/>
      <c r="Q695" s="308" t="str">
        <f ca="1">IF(M$1021=1,"",IF(P695="","",VLOOKUP(P695,Tabelle!$B$5:$F$7,5,FALSE)))</f>
        <v/>
      </c>
      <c r="R695" s="311" t="str">
        <f ca="1">IF(M$1021=1,"",IF(P695="","",VLOOKUP(P695,Tabelle!$B$5:$G$7,6,FALSE)))</f>
        <v/>
      </c>
      <c r="S695" s="7"/>
      <c r="T695" s="312"/>
      <c r="U695" s="7"/>
      <c r="V695" s="313">
        <f ca="1">IF(AND(D695&lt;&gt;"",B695&lt;&gt;B694),(SUMIF(B$9:B$1008,B695,M$9:M$1008)-SUMIF(B$9:B$1008,B695,N$9:N$1008))+(SUMIF('Sezione INPS'!B$9:B$1008,B695,'Sezione INPS'!N$9:N$1008)-SUMIF('Sezione INPS'!B$9:B$1008,B695,'Sezione INPS'!O$9:O$1008))+(SUMIF('Sezione REGIONI'!B$9:B$1008,B695,'Sezione REGIONI'!K$9:K$1008)-SUMIF('Sezione REGIONI'!B$9:B$1008,B695,'Sezione REGIONI'!L$9:L$1008))+(SUMIF('Sezione IMU e trib. locali'!B$9:B$1008,B695,'Sezione IMU e trib. locali'!M$9:M$1008)-SUMIF('Sezione IMU e trib. locali'!B$9:B$1008,B695,'Sezione IMU e trib. locali'!N$9:N$1008))+(SUMIF('Sezione INAIL'!B$9:B$508,B695,'Sezione INAIL'!L$9:L$508)-SUMIF('Sezione INAIL'!B$9:B$508,B695,'Sezione INAIL'!M$9:M$508))+(SUMIF('Sezione Altri Enti Prev.li'!B$9:B$508,B695,'Sezione Altri Enti Prev.li'!P$9:P$508)-SUMIF('Sezione Altri Enti Prev.li'!B$9:B$508,B695,'Sezione Altri Enti Prev.li'!Q$9:Q$508)),0)</f>
        <v>0</v>
      </c>
      <c r="W695" s="81"/>
      <c r="X695" s="292"/>
      <c r="Y695" s="314"/>
      <c r="Z695" s="315"/>
      <c r="AA695" s="316"/>
      <c r="AB695" s="317"/>
      <c r="AC695" s="7"/>
      <c r="AD695" s="348"/>
      <c r="AE695" s="7"/>
      <c r="AF695" s="17">
        <f ca="1">IF(B695="",0,IF(B695=B694,COUNTIF(B$9:B694,B695)+1,1))</f>
        <v>685</v>
      </c>
      <c r="AG695" s="17">
        <f t="shared" ca="1" si="44"/>
        <v>0</v>
      </c>
      <c r="AH695" s="364" t="str">
        <f t="shared" si="43"/>
        <v/>
      </c>
    </row>
    <row r="696" spans="1:34" ht="16.5" customHeight="1">
      <c r="A696" s="334" t="s">
        <v>972</v>
      </c>
      <c r="B696" s="65" t="str">
        <f t="shared" ca="1" si="42"/>
        <v>-1900</v>
      </c>
      <c r="C696" s="65" t="str">
        <f t="shared" ca="1" si="45"/>
        <v>-1900-686</v>
      </c>
      <c r="D696" s="340"/>
      <c r="E696" s="283"/>
      <c r="F696" s="7"/>
      <c r="G696" s="309"/>
      <c r="H696" s="310"/>
      <c r="I696" s="7"/>
      <c r="J696" s="297"/>
      <c r="K696" s="285"/>
      <c r="L696" s="301"/>
      <c r="M696" s="290"/>
      <c r="N696" s="291"/>
      <c r="O696" s="7"/>
      <c r="P696" s="307"/>
      <c r="Q696" s="308" t="str">
        <f ca="1">IF(M$1021=1,"",IF(P696="","",VLOOKUP(P696,Tabelle!$B$5:$F$7,5,FALSE)))</f>
        <v/>
      </c>
      <c r="R696" s="311" t="str">
        <f ca="1">IF(M$1021=1,"",IF(P696="","",VLOOKUP(P696,Tabelle!$B$5:$G$7,6,FALSE)))</f>
        <v/>
      </c>
      <c r="S696" s="7"/>
      <c r="T696" s="312"/>
      <c r="U696" s="7"/>
      <c r="V696" s="313">
        <f ca="1">IF(AND(D696&lt;&gt;"",B696&lt;&gt;B695),(SUMIF(B$9:B$1008,B696,M$9:M$1008)-SUMIF(B$9:B$1008,B696,N$9:N$1008))+(SUMIF('Sezione INPS'!B$9:B$1008,B696,'Sezione INPS'!N$9:N$1008)-SUMIF('Sezione INPS'!B$9:B$1008,B696,'Sezione INPS'!O$9:O$1008))+(SUMIF('Sezione REGIONI'!B$9:B$1008,B696,'Sezione REGIONI'!K$9:K$1008)-SUMIF('Sezione REGIONI'!B$9:B$1008,B696,'Sezione REGIONI'!L$9:L$1008))+(SUMIF('Sezione IMU e trib. locali'!B$9:B$1008,B696,'Sezione IMU e trib. locali'!M$9:M$1008)-SUMIF('Sezione IMU e trib. locali'!B$9:B$1008,B696,'Sezione IMU e trib. locali'!N$9:N$1008))+(SUMIF('Sezione INAIL'!B$9:B$508,B696,'Sezione INAIL'!L$9:L$508)-SUMIF('Sezione INAIL'!B$9:B$508,B696,'Sezione INAIL'!M$9:M$508))+(SUMIF('Sezione Altri Enti Prev.li'!B$9:B$508,B696,'Sezione Altri Enti Prev.li'!P$9:P$508)-SUMIF('Sezione Altri Enti Prev.li'!B$9:B$508,B696,'Sezione Altri Enti Prev.li'!Q$9:Q$508)),0)</f>
        <v>0</v>
      </c>
      <c r="W696" s="81"/>
      <c r="X696" s="292"/>
      <c r="Y696" s="314"/>
      <c r="Z696" s="315"/>
      <c r="AA696" s="316"/>
      <c r="AB696" s="317"/>
      <c r="AC696" s="7"/>
      <c r="AD696" s="348"/>
      <c r="AE696" s="7"/>
      <c r="AF696" s="17">
        <f ca="1">IF(B696="",0,IF(B696=B695,COUNTIF(B$9:B695,B696)+1,1))</f>
        <v>686</v>
      </c>
      <c r="AG696" s="17">
        <f t="shared" ca="1" si="44"/>
        <v>0</v>
      </c>
      <c r="AH696" s="364" t="str">
        <f t="shared" si="43"/>
        <v/>
      </c>
    </row>
    <row r="697" spans="1:34" ht="16.5" customHeight="1">
      <c r="A697" s="334" t="s">
        <v>973</v>
      </c>
      <c r="B697" s="65" t="str">
        <f t="shared" ca="1" si="42"/>
        <v>-1900</v>
      </c>
      <c r="C697" s="65" t="str">
        <f t="shared" ca="1" si="45"/>
        <v>-1900-687</v>
      </c>
      <c r="D697" s="340"/>
      <c r="E697" s="283"/>
      <c r="F697" s="7"/>
      <c r="G697" s="309"/>
      <c r="H697" s="310"/>
      <c r="I697" s="7"/>
      <c r="J697" s="297"/>
      <c r="K697" s="285"/>
      <c r="L697" s="301"/>
      <c r="M697" s="290"/>
      <c r="N697" s="291"/>
      <c r="O697" s="7"/>
      <c r="P697" s="307"/>
      <c r="Q697" s="308" t="str">
        <f ca="1">IF(M$1021=1,"",IF(P697="","",VLOOKUP(P697,Tabelle!$B$5:$F$7,5,FALSE)))</f>
        <v/>
      </c>
      <c r="R697" s="311" t="str">
        <f ca="1">IF(M$1021=1,"",IF(P697="","",VLOOKUP(P697,Tabelle!$B$5:$G$7,6,FALSE)))</f>
        <v/>
      </c>
      <c r="S697" s="7"/>
      <c r="T697" s="312"/>
      <c r="U697" s="7"/>
      <c r="V697" s="313">
        <f ca="1">IF(AND(D697&lt;&gt;"",B697&lt;&gt;B696),(SUMIF(B$9:B$1008,B697,M$9:M$1008)-SUMIF(B$9:B$1008,B697,N$9:N$1008))+(SUMIF('Sezione INPS'!B$9:B$1008,B697,'Sezione INPS'!N$9:N$1008)-SUMIF('Sezione INPS'!B$9:B$1008,B697,'Sezione INPS'!O$9:O$1008))+(SUMIF('Sezione REGIONI'!B$9:B$1008,B697,'Sezione REGIONI'!K$9:K$1008)-SUMIF('Sezione REGIONI'!B$9:B$1008,B697,'Sezione REGIONI'!L$9:L$1008))+(SUMIF('Sezione IMU e trib. locali'!B$9:B$1008,B697,'Sezione IMU e trib. locali'!M$9:M$1008)-SUMIF('Sezione IMU e trib. locali'!B$9:B$1008,B697,'Sezione IMU e trib. locali'!N$9:N$1008))+(SUMIF('Sezione INAIL'!B$9:B$508,B697,'Sezione INAIL'!L$9:L$508)-SUMIF('Sezione INAIL'!B$9:B$508,B697,'Sezione INAIL'!M$9:M$508))+(SUMIF('Sezione Altri Enti Prev.li'!B$9:B$508,B697,'Sezione Altri Enti Prev.li'!P$9:P$508)-SUMIF('Sezione Altri Enti Prev.li'!B$9:B$508,B697,'Sezione Altri Enti Prev.li'!Q$9:Q$508)),0)</f>
        <v>0</v>
      </c>
      <c r="W697" s="81"/>
      <c r="X697" s="292"/>
      <c r="Y697" s="314"/>
      <c r="Z697" s="315"/>
      <c r="AA697" s="316"/>
      <c r="AB697" s="317"/>
      <c r="AC697" s="7"/>
      <c r="AD697" s="348"/>
      <c r="AE697" s="7"/>
      <c r="AF697" s="17">
        <f ca="1">IF(B697="",0,IF(B697=B696,COUNTIF(B$9:B696,B697)+1,1))</f>
        <v>687</v>
      </c>
      <c r="AG697" s="17">
        <f t="shared" ca="1" si="44"/>
        <v>0</v>
      </c>
      <c r="AH697" s="364" t="str">
        <f t="shared" si="43"/>
        <v/>
      </c>
    </row>
    <row r="698" spans="1:34" ht="16.5" customHeight="1">
      <c r="A698" s="334" t="s">
        <v>974</v>
      </c>
      <c r="B698" s="65" t="str">
        <f t="shared" ca="1" si="42"/>
        <v>-1900</v>
      </c>
      <c r="C698" s="65" t="str">
        <f t="shared" ca="1" si="45"/>
        <v>-1900-688</v>
      </c>
      <c r="D698" s="340"/>
      <c r="E698" s="283"/>
      <c r="F698" s="7"/>
      <c r="G698" s="309"/>
      <c r="H698" s="310"/>
      <c r="I698" s="7"/>
      <c r="J698" s="297"/>
      <c r="K698" s="285"/>
      <c r="L698" s="301"/>
      <c r="M698" s="290"/>
      <c r="N698" s="291"/>
      <c r="O698" s="7"/>
      <c r="P698" s="307"/>
      <c r="Q698" s="308" t="str">
        <f ca="1">IF(M$1021=1,"",IF(P698="","",VLOOKUP(P698,Tabelle!$B$5:$F$7,5,FALSE)))</f>
        <v/>
      </c>
      <c r="R698" s="311" t="str">
        <f ca="1">IF(M$1021=1,"",IF(P698="","",VLOOKUP(P698,Tabelle!$B$5:$G$7,6,FALSE)))</f>
        <v/>
      </c>
      <c r="S698" s="7"/>
      <c r="T698" s="312"/>
      <c r="U698" s="7"/>
      <c r="V698" s="313">
        <f ca="1">IF(AND(D698&lt;&gt;"",B698&lt;&gt;B697),(SUMIF(B$9:B$1008,B698,M$9:M$1008)-SUMIF(B$9:B$1008,B698,N$9:N$1008))+(SUMIF('Sezione INPS'!B$9:B$1008,B698,'Sezione INPS'!N$9:N$1008)-SUMIF('Sezione INPS'!B$9:B$1008,B698,'Sezione INPS'!O$9:O$1008))+(SUMIF('Sezione REGIONI'!B$9:B$1008,B698,'Sezione REGIONI'!K$9:K$1008)-SUMIF('Sezione REGIONI'!B$9:B$1008,B698,'Sezione REGIONI'!L$9:L$1008))+(SUMIF('Sezione IMU e trib. locali'!B$9:B$1008,B698,'Sezione IMU e trib. locali'!M$9:M$1008)-SUMIF('Sezione IMU e trib. locali'!B$9:B$1008,B698,'Sezione IMU e trib. locali'!N$9:N$1008))+(SUMIF('Sezione INAIL'!B$9:B$508,B698,'Sezione INAIL'!L$9:L$508)-SUMIF('Sezione INAIL'!B$9:B$508,B698,'Sezione INAIL'!M$9:M$508))+(SUMIF('Sezione Altri Enti Prev.li'!B$9:B$508,B698,'Sezione Altri Enti Prev.li'!P$9:P$508)-SUMIF('Sezione Altri Enti Prev.li'!B$9:B$508,B698,'Sezione Altri Enti Prev.li'!Q$9:Q$508)),0)</f>
        <v>0</v>
      </c>
      <c r="W698" s="81"/>
      <c r="X698" s="292"/>
      <c r="Y698" s="314"/>
      <c r="Z698" s="315"/>
      <c r="AA698" s="316"/>
      <c r="AB698" s="317"/>
      <c r="AC698" s="7"/>
      <c r="AD698" s="348"/>
      <c r="AE698" s="7"/>
      <c r="AF698" s="17">
        <f ca="1">IF(B698="",0,IF(B698=B697,COUNTIF(B$9:B697,B698)+1,1))</f>
        <v>688</v>
      </c>
      <c r="AG698" s="17">
        <f t="shared" ca="1" si="44"/>
        <v>0</v>
      </c>
      <c r="AH698" s="364" t="str">
        <f t="shared" si="43"/>
        <v/>
      </c>
    </row>
    <row r="699" spans="1:34" ht="16.5" customHeight="1">
      <c r="A699" s="334" t="s">
        <v>975</v>
      </c>
      <c r="B699" s="65" t="str">
        <f t="shared" ca="1" si="42"/>
        <v>-1900</v>
      </c>
      <c r="C699" s="65" t="str">
        <f t="shared" ca="1" si="45"/>
        <v>-1900-689</v>
      </c>
      <c r="D699" s="340"/>
      <c r="E699" s="283"/>
      <c r="F699" s="7"/>
      <c r="G699" s="309"/>
      <c r="H699" s="310"/>
      <c r="I699" s="7"/>
      <c r="J699" s="297"/>
      <c r="K699" s="285"/>
      <c r="L699" s="301"/>
      <c r="M699" s="290"/>
      <c r="N699" s="291"/>
      <c r="O699" s="7"/>
      <c r="P699" s="307"/>
      <c r="Q699" s="308" t="str">
        <f ca="1">IF(M$1021=1,"",IF(P699="","",VLOOKUP(P699,Tabelle!$B$5:$F$7,5,FALSE)))</f>
        <v/>
      </c>
      <c r="R699" s="311" t="str">
        <f ca="1">IF(M$1021=1,"",IF(P699="","",VLOOKUP(P699,Tabelle!$B$5:$G$7,6,FALSE)))</f>
        <v/>
      </c>
      <c r="S699" s="7"/>
      <c r="T699" s="312"/>
      <c r="U699" s="7"/>
      <c r="V699" s="313">
        <f ca="1">IF(AND(D699&lt;&gt;"",B699&lt;&gt;B698),(SUMIF(B$9:B$1008,B699,M$9:M$1008)-SUMIF(B$9:B$1008,B699,N$9:N$1008))+(SUMIF('Sezione INPS'!B$9:B$1008,B699,'Sezione INPS'!N$9:N$1008)-SUMIF('Sezione INPS'!B$9:B$1008,B699,'Sezione INPS'!O$9:O$1008))+(SUMIF('Sezione REGIONI'!B$9:B$1008,B699,'Sezione REGIONI'!K$9:K$1008)-SUMIF('Sezione REGIONI'!B$9:B$1008,B699,'Sezione REGIONI'!L$9:L$1008))+(SUMIF('Sezione IMU e trib. locali'!B$9:B$1008,B699,'Sezione IMU e trib. locali'!M$9:M$1008)-SUMIF('Sezione IMU e trib. locali'!B$9:B$1008,B699,'Sezione IMU e trib. locali'!N$9:N$1008))+(SUMIF('Sezione INAIL'!B$9:B$508,B699,'Sezione INAIL'!L$9:L$508)-SUMIF('Sezione INAIL'!B$9:B$508,B699,'Sezione INAIL'!M$9:M$508))+(SUMIF('Sezione Altri Enti Prev.li'!B$9:B$508,B699,'Sezione Altri Enti Prev.li'!P$9:P$508)-SUMIF('Sezione Altri Enti Prev.li'!B$9:B$508,B699,'Sezione Altri Enti Prev.li'!Q$9:Q$508)),0)</f>
        <v>0</v>
      </c>
      <c r="W699" s="81"/>
      <c r="X699" s="292"/>
      <c r="Y699" s="314"/>
      <c r="Z699" s="315"/>
      <c r="AA699" s="316"/>
      <c r="AB699" s="317"/>
      <c r="AC699" s="7"/>
      <c r="AD699" s="348"/>
      <c r="AE699" s="7"/>
      <c r="AF699" s="17">
        <f ca="1">IF(B699="",0,IF(B699=B698,COUNTIF(B$9:B698,B699)+1,1))</f>
        <v>689</v>
      </c>
      <c r="AG699" s="17">
        <f t="shared" ca="1" si="44"/>
        <v>0</v>
      </c>
      <c r="AH699" s="364" t="str">
        <f t="shared" si="43"/>
        <v/>
      </c>
    </row>
    <row r="700" spans="1:34" ht="16.5" customHeight="1">
      <c r="A700" s="334" t="s">
        <v>976</v>
      </c>
      <c r="B700" s="65" t="str">
        <f t="shared" ca="1" si="42"/>
        <v>-1900</v>
      </c>
      <c r="C700" s="65" t="str">
        <f t="shared" ca="1" si="45"/>
        <v>-1900-690</v>
      </c>
      <c r="D700" s="340"/>
      <c r="E700" s="283"/>
      <c r="F700" s="7"/>
      <c r="G700" s="309"/>
      <c r="H700" s="310"/>
      <c r="I700" s="7"/>
      <c r="J700" s="297"/>
      <c r="K700" s="285"/>
      <c r="L700" s="301"/>
      <c r="M700" s="290"/>
      <c r="N700" s="291"/>
      <c r="O700" s="7"/>
      <c r="P700" s="307"/>
      <c r="Q700" s="308" t="str">
        <f ca="1">IF(M$1021=1,"",IF(P700="","",VLOOKUP(P700,Tabelle!$B$5:$F$7,5,FALSE)))</f>
        <v/>
      </c>
      <c r="R700" s="311" t="str">
        <f ca="1">IF(M$1021=1,"",IF(P700="","",VLOOKUP(P700,Tabelle!$B$5:$G$7,6,FALSE)))</f>
        <v/>
      </c>
      <c r="S700" s="7"/>
      <c r="T700" s="312"/>
      <c r="U700" s="7"/>
      <c r="V700" s="313">
        <f ca="1">IF(AND(D700&lt;&gt;"",B700&lt;&gt;B699),(SUMIF(B$9:B$1008,B700,M$9:M$1008)-SUMIF(B$9:B$1008,B700,N$9:N$1008))+(SUMIF('Sezione INPS'!B$9:B$1008,B700,'Sezione INPS'!N$9:N$1008)-SUMIF('Sezione INPS'!B$9:B$1008,B700,'Sezione INPS'!O$9:O$1008))+(SUMIF('Sezione REGIONI'!B$9:B$1008,B700,'Sezione REGIONI'!K$9:K$1008)-SUMIF('Sezione REGIONI'!B$9:B$1008,B700,'Sezione REGIONI'!L$9:L$1008))+(SUMIF('Sezione IMU e trib. locali'!B$9:B$1008,B700,'Sezione IMU e trib. locali'!M$9:M$1008)-SUMIF('Sezione IMU e trib. locali'!B$9:B$1008,B700,'Sezione IMU e trib. locali'!N$9:N$1008))+(SUMIF('Sezione INAIL'!B$9:B$508,B700,'Sezione INAIL'!L$9:L$508)-SUMIF('Sezione INAIL'!B$9:B$508,B700,'Sezione INAIL'!M$9:M$508))+(SUMIF('Sezione Altri Enti Prev.li'!B$9:B$508,B700,'Sezione Altri Enti Prev.li'!P$9:P$508)-SUMIF('Sezione Altri Enti Prev.li'!B$9:B$508,B700,'Sezione Altri Enti Prev.li'!Q$9:Q$508)),0)</f>
        <v>0</v>
      </c>
      <c r="W700" s="81"/>
      <c r="X700" s="292"/>
      <c r="Y700" s="314"/>
      <c r="Z700" s="315"/>
      <c r="AA700" s="316"/>
      <c r="AB700" s="317"/>
      <c r="AC700" s="7"/>
      <c r="AD700" s="348"/>
      <c r="AE700" s="7"/>
      <c r="AF700" s="17">
        <f ca="1">IF(B700="",0,IF(B700=B699,COUNTIF(B$9:B699,B700)+1,1))</f>
        <v>690</v>
      </c>
      <c r="AG700" s="17">
        <f t="shared" ca="1" si="44"/>
        <v>0</v>
      </c>
      <c r="AH700" s="364" t="str">
        <f t="shared" si="43"/>
        <v/>
      </c>
    </row>
    <row r="701" spans="1:34" ht="16.5" customHeight="1">
      <c r="A701" s="334" t="s">
        <v>977</v>
      </c>
      <c r="B701" s="65" t="str">
        <f t="shared" ca="1" si="42"/>
        <v>-1900</v>
      </c>
      <c r="C701" s="65" t="str">
        <f t="shared" ca="1" si="45"/>
        <v>-1900-691</v>
      </c>
      <c r="D701" s="340"/>
      <c r="E701" s="283"/>
      <c r="F701" s="7"/>
      <c r="G701" s="309"/>
      <c r="H701" s="310"/>
      <c r="I701" s="7"/>
      <c r="J701" s="297"/>
      <c r="K701" s="285"/>
      <c r="L701" s="301"/>
      <c r="M701" s="290"/>
      <c r="N701" s="291"/>
      <c r="O701" s="7"/>
      <c r="P701" s="307"/>
      <c r="Q701" s="308" t="str">
        <f ca="1">IF(M$1021=1,"",IF(P701="","",VLOOKUP(P701,Tabelle!$B$5:$F$7,5,FALSE)))</f>
        <v/>
      </c>
      <c r="R701" s="311" t="str">
        <f ca="1">IF(M$1021=1,"",IF(P701="","",VLOOKUP(P701,Tabelle!$B$5:$G$7,6,FALSE)))</f>
        <v/>
      </c>
      <c r="S701" s="7"/>
      <c r="T701" s="312"/>
      <c r="U701" s="7"/>
      <c r="V701" s="313">
        <f ca="1">IF(AND(D701&lt;&gt;"",B701&lt;&gt;B700),(SUMIF(B$9:B$1008,B701,M$9:M$1008)-SUMIF(B$9:B$1008,B701,N$9:N$1008))+(SUMIF('Sezione INPS'!B$9:B$1008,B701,'Sezione INPS'!N$9:N$1008)-SUMIF('Sezione INPS'!B$9:B$1008,B701,'Sezione INPS'!O$9:O$1008))+(SUMIF('Sezione REGIONI'!B$9:B$1008,B701,'Sezione REGIONI'!K$9:K$1008)-SUMIF('Sezione REGIONI'!B$9:B$1008,B701,'Sezione REGIONI'!L$9:L$1008))+(SUMIF('Sezione IMU e trib. locali'!B$9:B$1008,B701,'Sezione IMU e trib. locali'!M$9:M$1008)-SUMIF('Sezione IMU e trib. locali'!B$9:B$1008,B701,'Sezione IMU e trib. locali'!N$9:N$1008))+(SUMIF('Sezione INAIL'!B$9:B$508,B701,'Sezione INAIL'!L$9:L$508)-SUMIF('Sezione INAIL'!B$9:B$508,B701,'Sezione INAIL'!M$9:M$508))+(SUMIF('Sezione Altri Enti Prev.li'!B$9:B$508,B701,'Sezione Altri Enti Prev.li'!P$9:P$508)-SUMIF('Sezione Altri Enti Prev.li'!B$9:B$508,B701,'Sezione Altri Enti Prev.li'!Q$9:Q$508)),0)</f>
        <v>0</v>
      </c>
      <c r="W701" s="81"/>
      <c r="X701" s="292"/>
      <c r="Y701" s="314"/>
      <c r="Z701" s="315"/>
      <c r="AA701" s="316"/>
      <c r="AB701" s="317"/>
      <c r="AC701" s="7"/>
      <c r="AD701" s="348"/>
      <c r="AE701" s="7"/>
      <c r="AF701" s="17">
        <f ca="1">IF(B701="",0,IF(B701=B700,COUNTIF(B$9:B700,B701)+1,1))</f>
        <v>691</v>
      </c>
      <c r="AG701" s="17">
        <f t="shared" ca="1" si="44"/>
        <v>0</v>
      </c>
      <c r="AH701" s="364" t="str">
        <f t="shared" si="43"/>
        <v/>
      </c>
    </row>
    <row r="702" spans="1:34" ht="16.5" customHeight="1">
      <c r="A702" s="334" t="s">
        <v>978</v>
      </c>
      <c r="B702" s="65" t="str">
        <f t="shared" ca="1" si="42"/>
        <v>-1900</v>
      </c>
      <c r="C702" s="65" t="str">
        <f t="shared" ca="1" si="45"/>
        <v>-1900-692</v>
      </c>
      <c r="D702" s="340"/>
      <c r="E702" s="283"/>
      <c r="F702" s="7"/>
      <c r="G702" s="309"/>
      <c r="H702" s="310"/>
      <c r="I702" s="7"/>
      <c r="J702" s="297"/>
      <c r="K702" s="285"/>
      <c r="L702" s="301"/>
      <c r="M702" s="290"/>
      <c r="N702" s="291"/>
      <c r="O702" s="7"/>
      <c r="P702" s="307"/>
      <c r="Q702" s="308" t="str">
        <f ca="1">IF(M$1021=1,"",IF(P702="","",VLOOKUP(P702,Tabelle!$B$5:$F$7,5,FALSE)))</f>
        <v/>
      </c>
      <c r="R702" s="311" t="str">
        <f ca="1">IF(M$1021=1,"",IF(P702="","",VLOOKUP(P702,Tabelle!$B$5:$G$7,6,FALSE)))</f>
        <v/>
      </c>
      <c r="S702" s="7"/>
      <c r="T702" s="312"/>
      <c r="U702" s="7"/>
      <c r="V702" s="313">
        <f ca="1">IF(AND(D702&lt;&gt;"",B702&lt;&gt;B701),(SUMIF(B$9:B$1008,B702,M$9:M$1008)-SUMIF(B$9:B$1008,B702,N$9:N$1008))+(SUMIF('Sezione INPS'!B$9:B$1008,B702,'Sezione INPS'!N$9:N$1008)-SUMIF('Sezione INPS'!B$9:B$1008,B702,'Sezione INPS'!O$9:O$1008))+(SUMIF('Sezione REGIONI'!B$9:B$1008,B702,'Sezione REGIONI'!K$9:K$1008)-SUMIF('Sezione REGIONI'!B$9:B$1008,B702,'Sezione REGIONI'!L$9:L$1008))+(SUMIF('Sezione IMU e trib. locali'!B$9:B$1008,B702,'Sezione IMU e trib. locali'!M$9:M$1008)-SUMIF('Sezione IMU e trib. locali'!B$9:B$1008,B702,'Sezione IMU e trib. locali'!N$9:N$1008))+(SUMIF('Sezione INAIL'!B$9:B$508,B702,'Sezione INAIL'!L$9:L$508)-SUMIF('Sezione INAIL'!B$9:B$508,B702,'Sezione INAIL'!M$9:M$508))+(SUMIF('Sezione Altri Enti Prev.li'!B$9:B$508,B702,'Sezione Altri Enti Prev.li'!P$9:P$508)-SUMIF('Sezione Altri Enti Prev.li'!B$9:B$508,B702,'Sezione Altri Enti Prev.li'!Q$9:Q$508)),0)</f>
        <v>0</v>
      </c>
      <c r="W702" s="81"/>
      <c r="X702" s="292"/>
      <c r="Y702" s="314"/>
      <c r="Z702" s="315"/>
      <c r="AA702" s="316"/>
      <c r="AB702" s="317"/>
      <c r="AC702" s="7"/>
      <c r="AD702" s="348"/>
      <c r="AE702" s="7"/>
      <c r="AF702" s="17">
        <f ca="1">IF(B702="",0,IF(B702=B701,COUNTIF(B$9:B701,B702)+1,1))</f>
        <v>692</v>
      </c>
      <c r="AG702" s="17">
        <f t="shared" ca="1" si="44"/>
        <v>0</v>
      </c>
      <c r="AH702" s="364" t="str">
        <f t="shared" si="43"/>
        <v/>
      </c>
    </row>
    <row r="703" spans="1:34" ht="16.5" customHeight="1">
      <c r="A703" s="334" t="s">
        <v>979</v>
      </c>
      <c r="B703" s="65" t="str">
        <f t="shared" ca="1" si="42"/>
        <v>-1900</v>
      </c>
      <c r="C703" s="65" t="str">
        <f t="shared" ca="1" si="45"/>
        <v>-1900-693</v>
      </c>
      <c r="D703" s="340"/>
      <c r="E703" s="283"/>
      <c r="F703" s="7"/>
      <c r="G703" s="309"/>
      <c r="H703" s="310"/>
      <c r="I703" s="7"/>
      <c r="J703" s="297"/>
      <c r="K703" s="285"/>
      <c r="L703" s="301"/>
      <c r="M703" s="290"/>
      <c r="N703" s="291"/>
      <c r="O703" s="7"/>
      <c r="P703" s="307"/>
      <c r="Q703" s="308" t="str">
        <f ca="1">IF(M$1021=1,"",IF(P703="","",VLOOKUP(P703,Tabelle!$B$5:$F$7,5,FALSE)))</f>
        <v/>
      </c>
      <c r="R703" s="311" t="str">
        <f ca="1">IF(M$1021=1,"",IF(P703="","",VLOOKUP(P703,Tabelle!$B$5:$G$7,6,FALSE)))</f>
        <v/>
      </c>
      <c r="S703" s="7"/>
      <c r="T703" s="312"/>
      <c r="U703" s="7"/>
      <c r="V703" s="313">
        <f ca="1">IF(AND(D703&lt;&gt;"",B703&lt;&gt;B702),(SUMIF(B$9:B$1008,B703,M$9:M$1008)-SUMIF(B$9:B$1008,B703,N$9:N$1008))+(SUMIF('Sezione INPS'!B$9:B$1008,B703,'Sezione INPS'!N$9:N$1008)-SUMIF('Sezione INPS'!B$9:B$1008,B703,'Sezione INPS'!O$9:O$1008))+(SUMIF('Sezione REGIONI'!B$9:B$1008,B703,'Sezione REGIONI'!K$9:K$1008)-SUMIF('Sezione REGIONI'!B$9:B$1008,B703,'Sezione REGIONI'!L$9:L$1008))+(SUMIF('Sezione IMU e trib. locali'!B$9:B$1008,B703,'Sezione IMU e trib. locali'!M$9:M$1008)-SUMIF('Sezione IMU e trib. locali'!B$9:B$1008,B703,'Sezione IMU e trib. locali'!N$9:N$1008))+(SUMIF('Sezione INAIL'!B$9:B$508,B703,'Sezione INAIL'!L$9:L$508)-SUMIF('Sezione INAIL'!B$9:B$508,B703,'Sezione INAIL'!M$9:M$508))+(SUMIF('Sezione Altri Enti Prev.li'!B$9:B$508,B703,'Sezione Altri Enti Prev.li'!P$9:P$508)-SUMIF('Sezione Altri Enti Prev.li'!B$9:B$508,B703,'Sezione Altri Enti Prev.li'!Q$9:Q$508)),0)</f>
        <v>0</v>
      </c>
      <c r="W703" s="81"/>
      <c r="X703" s="292"/>
      <c r="Y703" s="314"/>
      <c r="Z703" s="315"/>
      <c r="AA703" s="316"/>
      <c r="AB703" s="317"/>
      <c r="AC703" s="7"/>
      <c r="AD703" s="348"/>
      <c r="AE703" s="7"/>
      <c r="AF703" s="17">
        <f ca="1">IF(B703="",0,IF(B703=B702,COUNTIF(B$9:B702,B703)+1,1))</f>
        <v>693</v>
      </c>
      <c r="AG703" s="17">
        <f t="shared" ca="1" si="44"/>
        <v>0</v>
      </c>
      <c r="AH703" s="364" t="str">
        <f t="shared" si="43"/>
        <v/>
      </c>
    </row>
    <row r="704" spans="1:34" ht="16.5" customHeight="1">
      <c r="A704" s="334" t="s">
        <v>980</v>
      </c>
      <c r="B704" s="65" t="str">
        <f t="shared" ca="1" si="42"/>
        <v>-1900</v>
      </c>
      <c r="C704" s="65" t="str">
        <f t="shared" ca="1" si="45"/>
        <v>-1900-694</v>
      </c>
      <c r="D704" s="340"/>
      <c r="E704" s="283"/>
      <c r="F704" s="7"/>
      <c r="G704" s="309"/>
      <c r="H704" s="310"/>
      <c r="I704" s="7"/>
      <c r="J704" s="297"/>
      <c r="K704" s="285"/>
      <c r="L704" s="301"/>
      <c r="M704" s="290"/>
      <c r="N704" s="291"/>
      <c r="O704" s="7"/>
      <c r="P704" s="307"/>
      <c r="Q704" s="308" t="str">
        <f ca="1">IF(M$1021=1,"",IF(P704="","",VLOOKUP(P704,Tabelle!$B$5:$F$7,5,FALSE)))</f>
        <v/>
      </c>
      <c r="R704" s="311" t="str">
        <f ca="1">IF(M$1021=1,"",IF(P704="","",VLOOKUP(P704,Tabelle!$B$5:$G$7,6,FALSE)))</f>
        <v/>
      </c>
      <c r="S704" s="7"/>
      <c r="T704" s="312"/>
      <c r="U704" s="7"/>
      <c r="V704" s="313">
        <f ca="1">IF(AND(D704&lt;&gt;"",B704&lt;&gt;B703),(SUMIF(B$9:B$1008,B704,M$9:M$1008)-SUMIF(B$9:B$1008,B704,N$9:N$1008))+(SUMIF('Sezione INPS'!B$9:B$1008,B704,'Sezione INPS'!N$9:N$1008)-SUMIF('Sezione INPS'!B$9:B$1008,B704,'Sezione INPS'!O$9:O$1008))+(SUMIF('Sezione REGIONI'!B$9:B$1008,B704,'Sezione REGIONI'!K$9:K$1008)-SUMIF('Sezione REGIONI'!B$9:B$1008,B704,'Sezione REGIONI'!L$9:L$1008))+(SUMIF('Sezione IMU e trib. locali'!B$9:B$1008,B704,'Sezione IMU e trib. locali'!M$9:M$1008)-SUMIF('Sezione IMU e trib. locali'!B$9:B$1008,B704,'Sezione IMU e trib. locali'!N$9:N$1008))+(SUMIF('Sezione INAIL'!B$9:B$508,B704,'Sezione INAIL'!L$9:L$508)-SUMIF('Sezione INAIL'!B$9:B$508,B704,'Sezione INAIL'!M$9:M$508))+(SUMIF('Sezione Altri Enti Prev.li'!B$9:B$508,B704,'Sezione Altri Enti Prev.li'!P$9:P$508)-SUMIF('Sezione Altri Enti Prev.li'!B$9:B$508,B704,'Sezione Altri Enti Prev.li'!Q$9:Q$508)),0)</f>
        <v>0</v>
      </c>
      <c r="W704" s="81"/>
      <c r="X704" s="292"/>
      <c r="Y704" s="314"/>
      <c r="Z704" s="315"/>
      <c r="AA704" s="316"/>
      <c r="AB704" s="317"/>
      <c r="AC704" s="7"/>
      <c r="AD704" s="348"/>
      <c r="AE704" s="7"/>
      <c r="AF704" s="17">
        <f ca="1">IF(B704="",0,IF(B704=B703,COUNTIF(B$9:B703,B704)+1,1))</f>
        <v>694</v>
      </c>
      <c r="AG704" s="17">
        <f t="shared" ca="1" si="44"/>
        <v>0</v>
      </c>
      <c r="AH704" s="364" t="str">
        <f t="shared" si="43"/>
        <v/>
      </c>
    </row>
    <row r="705" spans="1:34" ht="16.5" customHeight="1">
      <c r="A705" s="334" t="s">
        <v>981</v>
      </c>
      <c r="B705" s="65" t="str">
        <f t="shared" ca="1" si="42"/>
        <v>-1900</v>
      </c>
      <c r="C705" s="65" t="str">
        <f t="shared" ca="1" si="45"/>
        <v>-1900-695</v>
      </c>
      <c r="D705" s="340"/>
      <c r="E705" s="283"/>
      <c r="F705" s="7"/>
      <c r="G705" s="309"/>
      <c r="H705" s="310"/>
      <c r="I705" s="7"/>
      <c r="J705" s="297"/>
      <c r="K705" s="285"/>
      <c r="L705" s="301"/>
      <c r="M705" s="290"/>
      <c r="N705" s="291"/>
      <c r="O705" s="7"/>
      <c r="P705" s="307"/>
      <c r="Q705" s="308" t="str">
        <f ca="1">IF(M$1021=1,"",IF(P705="","",VLOOKUP(P705,Tabelle!$B$5:$F$7,5,FALSE)))</f>
        <v/>
      </c>
      <c r="R705" s="311" t="str">
        <f ca="1">IF(M$1021=1,"",IF(P705="","",VLOOKUP(P705,Tabelle!$B$5:$G$7,6,FALSE)))</f>
        <v/>
      </c>
      <c r="S705" s="7"/>
      <c r="T705" s="312"/>
      <c r="U705" s="7"/>
      <c r="V705" s="313">
        <f ca="1">IF(AND(D705&lt;&gt;"",B705&lt;&gt;B704),(SUMIF(B$9:B$1008,B705,M$9:M$1008)-SUMIF(B$9:B$1008,B705,N$9:N$1008))+(SUMIF('Sezione INPS'!B$9:B$1008,B705,'Sezione INPS'!N$9:N$1008)-SUMIF('Sezione INPS'!B$9:B$1008,B705,'Sezione INPS'!O$9:O$1008))+(SUMIF('Sezione REGIONI'!B$9:B$1008,B705,'Sezione REGIONI'!K$9:K$1008)-SUMIF('Sezione REGIONI'!B$9:B$1008,B705,'Sezione REGIONI'!L$9:L$1008))+(SUMIF('Sezione IMU e trib. locali'!B$9:B$1008,B705,'Sezione IMU e trib. locali'!M$9:M$1008)-SUMIF('Sezione IMU e trib. locali'!B$9:B$1008,B705,'Sezione IMU e trib. locali'!N$9:N$1008))+(SUMIF('Sezione INAIL'!B$9:B$508,B705,'Sezione INAIL'!L$9:L$508)-SUMIF('Sezione INAIL'!B$9:B$508,B705,'Sezione INAIL'!M$9:M$508))+(SUMIF('Sezione Altri Enti Prev.li'!B$9:B$508,B705,'Sezione Altri Enti Prev.li'!P$9:P$508)-SUMIF('Sezione Altri Enti Prev.li'!B$9:B$508,B705,'Sezione Altri Enti Prev.li'!Q$9:Q$508)),0)</f>
        <v>0</v>
      </c>
      <c r="W705" s="81"/>
      <c r="X705" s="292"/>
      <c r="Y705" s="314"/>
      <c r="Z705" s="315"/>
      <c r="AA705" s="316"/>
      <c r="AB705" s="317"/>
      <c r="AC705" s="7"/>
      <c r="AD705" s="348"/>
      <c r="AE705" s="7"/>
      <c r="AF705" s="17">
        <f ca="1">IF(B705="",0,IF(B705=B704,COUNTIF(B$9:B704,B705)+1,1))</f>
        <v>695</v>
      </c>
      <c r="AG705" s="17">
        <f t="shared" ca="1" si="44"/>
        <v>0</v>
      </c>
      <c r="AH705" s="364" t="str">
        <f t="shared" si="43"/>
        <v/>
      </c>
    </row>
    <row r="706" spans="1:34" ht="16.5" customHeight="1">
      <c r="A706" s="334" t="s">
        <v>982</v>
      </c>
      <c r="B706" s="65" t="str">
        <f t="shared" ca="1" si="42"/>
        <v>-1900</v>
      </c>
      <c r="C706" s="65" t="str">
        <f t="shared" ca="1" si="45"/>
        <v>-1900-696</v>
      </c>
      <c r="D706" s="340"/>
      <c r="E706" s="283"/>
      <c r="F706" s="7"/>
      <c r="G706" s="309"/>
      <c r="H706" s="310"/>
      <c r="I706" s="7"/>
      <c r="J706" s="297"/>
      <c r="K706" s="285"/>
      <c r="L706" s="301"/>
      <c r="M706" s="290"/>
      <c r="N706" s="291"/>
      <c r="O706" s="7"/>
      <c r="P706" s="307"/>
      <c r="Q706" s="308" t="str">
        <f ca="1">IF(M$1021=1,"",IF(P706="","",VLOOKUP(P706,Tabelle!$B$5:$F$7,5,FALSE)))</f>
        <v/>
      </c>
      <c r="R706" s="311" t="str">
        <f ca="1">IF(M$1021=1,"",IF(P706="","",VLOOKUP(P706,Tabelle!$B$5:$G$7,6,FALSE)))</f>
        <v/>
      </c>
      <c r="S706" s="7"/>
      <c r="T706" s="312"/>
      <c r="U706" s="7"/>
      <c r="V706" s="313">
        <f ca="1">IF(AND(D706&lt;&gt;"",B706&lt;&gt;B705),(SUMIF(B$9:B$1008,B706,M$9:M$1008)-SUMIF(B$9:B$1008,B706,N$9:N$1008))+(SUMIF('Sezione INPS'!B$9:B$1008,B706,'Sezione INPS'!N$9:N$1008)-SUMIF('Sezione INPS'!B$9:B$1008,B706,'Sezione INPS'!O$9:O$1008))+(SUMIF('Sezione REGIONI'!B$9:B$1008,B706,'Sezione REGIONI'!K$9:K$1008)-SUMIF('Sezione REGIONI'!B$9:B$1008,B706,'Sezione REGIONI'!L$9:L$1008))+(SUMIF('Sezione IMU e trib. locali'!B$9:B$1008,B706,'Sezione IMU e trib. locali'!M$9:M$1008)-SUMIF('Sezione IMU e trib. locali'!B$9:B$1008,B706,'Sezione IMU e trib. locali'!N$9:N$1008))+(SUMIF('Sezione INAIL'!B$9:B$508,B706,'Sezione INAIL'!L$9:L$508)-SUMIF('Sezione INAIL'!B$9:B$508,B706,'Sezione INAIL'!M$9:M$508))+(SUMIF('Sezione Altri Enti Prev.li'!B$9:B$508,B706,'Sezione Altri Enti Prev.li'!P$9:P$508)-SUMIF('Sezione Altri Enti Prev.li'!B$9:B$508,B706,'Sezione Altri Enti Prev.li'!Q$9:Q$508)),0)</f>
        <v>0</v>
      </c>
      <c r="W706" s="81"/>
      <c r="X706" s="292"/>
      <c r="Y706" s="314"/>
      <c r="Z706" s="315"/>
      <c r="AA706" s="316"/>
      <c r="AB706" s="317"/>
      <c r="AC706" s="7"/>
      <c r="AD706" s="348"/>
      <c r="AE706" s="7"/>
      <c r="AF706" s="17">
        <f ca="1">IF(B706="",0,IF(B706=B705,COUNTIF(B$9:B705,B706)+1,1))</f>
        <v>696</v>
      </c>
      <c r="AG706" s="17">
        <f t="shared" ca="1" si="44"/>
        <v>0</v>
      </c>
      <c r="AH706" s="364" t="str">
        <f t="shared" si="43"/>
        <v/>
      </c>
    </row>
    <row r="707" spans="1:34" ht="16.5" customHeight="1">
      <c r="A707" s="334" t="s">
        <v>983</v>
      </c>
      <c r="B707" s="65" t="str">
        <f t="shared" ca="1" si="42"/>
        <v>-1900</v>
      </c>
      <c r="C707" s="65" t="str">
        <f t="shared" ca="1" si="45"/>
        <v>-1900-697</v>
      </c>
      <c r="D707" s="340"/>
      <c r="E707" s="283"/>
      <c r="F707" s="7"/>
      <c r="G707" s="309"/>
      <c r="H707" s="310"/>
      <c r="I707" s="7"/>
      <c r="J707" s="297"/>
      <c r="K707" s="285"/>
      <c r="L707" s="301"/>
      <c r="M707" s="290"/>
      <c r="N707" s="291"/>
      <c r="O707" s="7"/>
      <c r="P707" s="307"/>
      <c r="Q707" s="308" t="str">
        <f ca="1">IF(M$1021=1,"",IF(P707="","",VLOOKUP(P707,Tabelle!$B$5:$F$7,5,FALSE)))</f>
        <v/>
      </c>
      <c r="R707" s="311" t="str">
        <f ca="1">IF(M$1021=1,"",IF(P707="","",VLOOKUP(P707,Tabelle!$B$5:$G$7,6,FALSE)))</f>
        <v/>
      </c>
      <c r="S707" s="7"/>
      <c r="T707" s="312"/>
      <c r="U707" s="7"/>
      <c r="V707" s="313">
        <f ca="1">IF(AND(D707&lt;&gt;"",B707&lt;&gt;B706),(SUMIF(B$9:B$1008,B707,M$9:M$1008)-SUMIF(B$9:B$1008,B707,N$9:N$1008))+(SUMIF('Sezione INPS'!B$9:B$1008,B707,'Sezione INPS'!N$9:N$1008)-SUMIF('Sezione INPS'!B$9:B$1008,B707,'Sezione INPS'!O$9:O$1008))+(SUMIF('Sezione REGIONI'!B$9:B$1008,B707,'Sezione REGIONI'!K$9:K$1008)-SUMIF('Sezione REGIONI'!B$9:B$1008,B707,'Sezione REGIONI'!L$9:L$1008))+(SUMIF('Sezione IMU e trib. locali'!B$9:B$1008,B707,'Sezione IMU e trib. locali'!M$9:M$1008)-SUMIF('Sezione IMU e trib. locali'!B$9:B$1008,B707,'Sezione IMU e trib. locali'!N$9:N$1008))+(SUMIF('Sezione INAIL'!B$9:B$508,B707,'Sezione INAIL'!L$9:L$508)-SUMIF('Sezione INAIL'!B$9:B$508,B707,'Sezione INAIL'!M$9:M$508))+(SUMIF('Sezione Altri Enti Prev.li'!B$9:B$508,B707,'Sezione Altri Enti Prev.li'!P$9:P$508)-SUMIF('Sezione Altri Enti Prev.li'!B$9:B$508,B707,'Sezione Altri Enti Prev.li'!Q$9:Q$508)),0)</f>
        <v>0</v>
      </c>
      <c r="W707" s="81"/>
      <c r="X707" s="292"/>
      <c r="Y707" s="314"/>
      <c r="Z707" s="315"/>
      <c r="AA707" s="316"/>
      <c r="AB707" s="317"/>
      <c r="AC707" s="7"/>
      <c r="AD707" s="348"/>
      <c r="AE707" s="7"/>
      <c r="AF707" s="17">
        <f ca="1">IF(B707="",0,IF(B707=B706,COUNTIF(B$9:B706,B707)+1,1))</f>
        <v>697</v>
      </c>
      <c r="AG707" s="17">
        <f t="shared" ca="1" si="44"/>
        <v>0</v>
      </c>
      <c r="AH707" s="364" t="str">
        <f t="shared" si="43"/>
        <v/>
      </c>
    </row>
    <row r="708" spans="1:34" ht="16.5" customHeight="1">
      <c r="A708" s="334" t="s">
        <v>984</v>
      </c>
      <c r="B708" s="65" t="str">
        <f t="shared" ca="1" si="42"/>
        <v>-1900</v>
      </c>
      <c r="C708" s="65" t="str">
        <f t="shared" ca="1" si="45"/>
        <v>-1900-698</v>
      </c>
      <c r="D708" s="340"/>
      <c r="E708" s="283"/>
      <c r="F708" s="7"/>
      <c r="G708" s="309"/>
      <c r="H708" s="310"/>
      <c r="I708" s="7"/>
      <c r="J708" s="297"/>
      <c r="K708" s="285"/>
      <c r="L708" s="301"/>
      <c r="M708" s="290"/>
      <c r="N708" s="291"/>
      <c r="O708" s="7"/>
      <c r="P708" s="307"/>
      <c r="Q708" s="308" t="str">
        <f ca="1">IF(M$1021=1,"",IF(P708="","",VLOOKUP(P708,Tabelle!$B$5:$F$7,5,FALSE)))</f>
        <v/>
      </c>
      <c r="R708" s="311" t="str">
        <f ca="1">IF(M$1021=1,"",IF(P708="","",VLOOKUP(P708,Tabelle!$B$5:$G$7,6,FALSE)))</f>
        <v/>
      </c>
      <c r="S708" s="7"/>
      <c r="T708" s="312"/>
      <c r="U708" s="7"/>
      <c r="V708" s="313">
        <f ca="1">IF(AND(D708&lt;&gt;"",B708&lt;&gt;B707),(SUMIF(B$9:B$1008,B708,M$9:M$1008)-SUMIF(B$9:B$1008,B708,N$9:N$1008))+(SUMIF('Sezione INPS'!B$9:B$1008,B708,'Sezione INPS'!N$9:N$1008)-SUMIF('Sezione INPS'!B$9:B$1008,B708,'Sezione INPS'!O$9:O$1008))+(SUMIF('Sezione REGIONI'!B$9:B$1008,B708,'Sezione REGIONI'!K$9:K$1008)-SUMIF('Sezione REGIONI'!B$9:B$1008,B708,'Sezione REGIONI'!L$9:L$1008))+(SUMIF('Sezione IMU e trib. locali'!B$9:B$1008,B708,'Sezione IMU e trib. locali'!M$9:M$1008)-SUMIF('Sezione IMU e trib. locali'!B$9:B$1008,B708,'Sezione IMU e trib. locali'!N$9:N$1008))+(SUMIF('Sezione INAIL'!B$9:B$508,B708,'Sezione INAIL'!L$9:L$508)-SUMIF('Sezione INAIL'!B$9:B$508,B708,'Sezione INAIL'!M$9:M$508))+(SUMIF('Sezione Altri Enti Prev.li'!B$9:B$508,B708,'Sezione Altri Enti Prev.li'!P$9:P$508)-SUMIF('Sezione Altri Enti Prev.li'!B$9:B$508,B708,'Sezione Altri Enti Prev.li'!Q$9:Q$508)),0)</f>
        <v>0</v>
      </c>
      <c r="W708" s="81"/>
      <c r="X708" s="292"/>
      <c r="Y708" s="314"/>
      <c r="Z708" s="315"/>
      <c r="AA708" s="316"/>
      <c r="AB708" s="317"/>
      <c r="AC708" s="7"/>
      <c r="AD708" s="348"/>
      <c r="AE708" s="7"/>
      <c r="AF708" s="17">
        <f ca="1">IF(B708="",0,IF(B708=B707,COUNTIF(B$9:B707,B708)+1,1))</f>
        <v>698</v>
      </c>
      <c r="AG708" s="17">
        <f t="shared" ca="1" si="44"/>
        <v>0</v>
      </c>
      <c r="AH708" s="364" t="str">
        <f t="shared" si="43"/>
        <v/>
      </c>
    </row>
    <row r="709" spans="1:34" ht="16.5" customHeight="1">
      <c r="A709" s="334" t="s">
        <v>985</v>
      </c>
      <c r="B709" s="65" t="str">
        <f t="shared" ca="1" si="42"/>
        <v>-1900</v>
      </c>
      <c r="C709" s="65" t="str">
        <f t="shared" ca="1" si="45"/>
        <v>-1900-699</v>
      </c>
      <c r="D709" s="340"/>
      <c r="E709" s="283"/>
      <c r="F709" s="7"/>
      <c r="G709" s="309"/>
      <c r="H709" s="310"/>
      <c r="I709" s="7"/>
      <c r="J709" s="297"/>
      <c r="K709" s="285"/>
      <c r="L709" s="301"/>
      <c r="M709" s="290"/>
      <c r="N709" s="291"/>
      <c r="O709" s="7"/>
      <c r="P709" s="307"/>
      <c r="Q709" s="308" t="str">
        <f ca="1">IF(M$1021=1,"",IF(P709="","",VLOOKUP(P709,Tabelle!$B$5:$F$7,5,FALSE)))</f>
        <v/>
      </c>
      <c r="R709" s="311" t="str">
        <f ca="1">IF(M$1021=1,"",IF(P709="","",VLOOKUP(P709,Tabelle!$B$5:$G$7,6,FALSE)))</f>
        <v/>
      </c>
      <c r="S709" s="7"/>
      <c r="T709" s="312"/>
      <c r="U709" s="7"/>
      <c r="V709" s="313">
        <f ca="1">IF(AND(D709&lt;&gt;"",B709&lt;&gt;B708),(SUMIF(B$9:B$1008,B709,M$9:M$1008)-SUMIF(B$9:B$1008,B709,N$9:N$1008))+(SUMIF('Sezione INPS'!B$9:B$1008,B709,'Sezione INPS'!N$9:N$1008)-SUMIF('Sezione INPS'!B$9:B$1008,B709,'Sezione INPS'!O$9:O$1008))+(SUMIF('Sezione REGIONI'!B$9:B$1008,B709,'Sezione REGIONI'!K$9:K$1008)-SUMIF('Sezione REGIONI'!B$9:B$1008,B709,'Sezione REGIONI'!L$9:L$1008))+(SUMIF('Sezione IMU e trib. locali'!B$9:B$1008,B709,'Sezione IMU e trib. locali'!M$9:M$1008)-SUMIF('Sezione IMU e trib. locali'!B$9:B$1008,B709,'Sezione IMU e trib. locali'!N$9:N$1008))+(SUMIF('Sezione INAIL'!B$9:B$508,B709,'Sezione INAIL'!L$9:L$508)-SUMIF('Sezione INAIL'!B$9:B$508,B709,'Sezione INAIL'!M$9:M$508))+(SUMIF('Sezione Altri Enti Prev.li'!B$9:B$508,B709,'Sezione Altri Enti Prev.li'!P$9:P$508)-SUMIF('Sezione Altri Enti Prev.li'!B$9:B$508,B709,'Sezione Altri Enti Prev.li'!Q$9:Q$508)),0)</f>
        <v>0</v>
      </c>
      <c r="W709" s="81"/>
      <c r="X709" s="292"/>
      <c r="Y709" s="314"/>
      <c r="Z709" s="315"/>
      <c r="AA709" s="316"/>
      <c r="AB709" s="317"/>
      <c r="AC709" s="7"/>
      <c r="AD709" s="348"/>
      <c r="AE709" s="7"/>
      <c r="AF709" s="17">
        <f ca="1">IF(B709="",0,IF(B709=B708,COUNTIF(B$9:B708,B709)+1,1))</f>
        <v>699</v>
      </c>
      <c r="AG709" s="17">
        <f t="shared" ca="1" si="44"/>
        <v>0</v>
      </c>
      <c r="AH709" s="364" t="str">
        <f t="shared" si="43"/>
        <v/>
      </c>
    </row>
    <row r="710" spans="1:34" ht="16.5" customHeight="1">
      <c r="A710" s="334" t="s">
        <v>986</v>
      </c>
      <c r="B710" s="65" t="str">
        <f t="shared" ca="1" si="42"/>
        <v>-1900</v>
      </c>
      <c r="C710" s="65" t="str">
        <f t="shared" ca="1" si="45"/>
        <v>-1900-700</v>
      </c>
      <c r="D710" s="340"/>
      <c r="E710" s="283"/>
      <c r="F710" s="7"/>
      <c r="G710" s="309"/>
      <c r="H710" s="310"/>
      <c r="I710" s="7"/>
      <c r="J710" s="297"/>
      <c r="K710" s="285"/>
      <c r="L710" s="301"/>
      <c r="M710" s="290"/>
      <c r="N710" s="291"/>
      <c r="O710" s="7"/>
      <c r="P710" s="307"/>
      <c r="Q710" s="308" t="str">
        <f ca="1">IF(M$1021=1,"",IF(P710="","",VLOOKUP(P710,Tabelle!$B$5:$F$7,5,FALSE)))</f>
        <v/>
      </c>
      <c r="R710" s="311" t="str">
        <f ca="1">IF(M$1021=1,"",IF(P710="","",VLOOKUP(P710,Tabelle!$B$5:$G$7,6,FALSE)))</f>
        <v/>
      </c>
      <c r="S710" s="7"/>
      <c r="T710" s="312"/>
      <c r="U710" s="7"/>
      <c r="V710" s="313">
        <f ca="1">IF(AND(D710&lt;&gt;"",B710&lt;&gt;B709),(SUMIF(B$9:B$1008,B710,M$9:M$1008)-SUMIF(B$9:B$1008,B710,N$9:N$1008))+(SUMIF('Sezione INPS'!B$9:B$1008,B710,'Sezione INPS'!N$9:N$1008)-SUMIF('Sezione INPS'!B$9:B$1008,B710,'Sezione INPS'!O$9:O$1008))+(SUMIF('Sezione REGIONI'!B$9:B$1008,B710,'Sezione REGIONI'!K$9:K$1008)-SUMIF('Sezione REGIONI'!B$9:B$1008,B710,'Sezione REGIONI'!L$9:L$1008))+(SUMIF('Sezione IMU e trib. locali'!B$9:B$1008,B710,'Sezione IMU e trib. locali'!M$9:M$1008)-SUMIF('Sezione IMU e trib. locali'!B$9:B$1008,B710,'Sezione IMU e trib. locali'!N$9:N$1008))+(SUMIF('Sezione INAIL'!B$9:B$508,B710,'Sezione INAIL'!L$9:L$508)-SUMIF('Sezione INAIL'!B$9:B$508,B710,'Sezione INAIL'!M$9:M$508))+(SUMIF('Sezione Altri Enti Prev.li'!B$9:B$508,B710,'Sezione Altri Enti Prev.li'!P$9:P$508)-SUMIF('Sezione Altri Enti Prev.li'!B$9:B$508,B710,'Sezione Altri Enti Prev.li'!Q$9:Q$508)),0)</f>
        <v>0</v>
      </c>
      <c r="W710" s="81"/>
      <c r="X710" s="292"/>
      <c r="Y710" s="314"/>
      <c r="Z710" s="315"/>
      <c r="AA710" s="316"/>
      <c r="AB710" s="317"/>
      <c r="AC710" s="7"/>
      <c r="AD710" s="348"/>
      <c r="AE710" s="7"/>
      <c r="AF710" s="17">
        <f ca="1">IF(B710="",0,IF(B710=B709,COUNTIF(B$9:B709,B710)+1,1))</f>
        <v>700</v>
      </c>
      <c r="AG710" s="17">
        <f t="shared" ca="1" si="44"/>
        <v>0</v>
      </c>
      <c r="AH710" s="364" t="str">
        <f t="shared" si="43"/>
        <v/>
      </c>
    </row>
    <row r="711" spans="1:34" ht="16.5" customHeight="1">
      <c r="A711" s="334" t="s">
        <v>987</v>
      </c>
      <c r="B711" s="65" t="str">
        <f t="shared" ca="1" si="42"/>
        <v>-1900</v>
      </c>
      <c r="C711" s="65" t="str">
        <f t="shared" ca="1" si="45"/>
        <v>-1900-701</v>
      </c>
      <c r="D711" s="340"/>
      <c r="E711" s="283"/>
      <c r="F711" s="7"/>
      <c r="G711" s="309"/>
      <c r="H711" s="310"/>
      <c r="I711" s="7"/>
      <c r="J711" s="297"/>
      <c r="K711" s="285"/>
      <c r="L711" s="301"/>
      <c r="M711" s="290"/>
      <c r="N711" s="291"/>
      <c r="O711" s="7"/>
      <c r="P711" s="307"/>
      <c r="Q711" s="308" t="str">
        <f ca="1">IF(M$1021=1,"",IF(P711="","",VLOOKUP(P711,Tabelle!$B$5:$F$7,5,FALSE)))</f>
        <v/>
      </c>
      <c r="R711" s="311" t="str">
        <f ca="1">IF(M$1021=1,"",IF(P711="","",VLOOKUP(P711,Tabelle!$B$5:$G$7,6,FALSE)))</f>
        <v/>
      </c>
      <c r="S711" s="7"/>
      <c r="T711" s="312"/>
      <c r="U711" s="7"/>
      <c r="V711" s="313">
        <f ca="1">IF(AND(D711&lt;&gt;"",B711&lt;&gt;B710),(SUMIF(B$9:B$1008,B711,M$9:M$1008)-SUMIF(B$9:B$1008,B711,N$9:N$1008))+(SUMIF('Sezione INPS'!B$9:B$1008,B711,'Sezione INPS'!N$9:N$1008)-SUMIF('Sezione INPS'!B$9:B$1008,B711,'Sezione INPS'!O$9:O$1008))+(SUMIF('Sezione REGIONI'!B$9:B$1008,B711,'Sezione REGIONI'!K$9:K$1008)-SUMIF('Sezione REGIONI'!B$9:B$1008,B711,'Sezione REGIONI'!L$9:L$1008))+(SUMIF('Sezione IMU e trib. locali'!B$9:B$1008,B711,'Sezione IMU e trib. locali'!M$9:M$1008)-SUMIF('Sezione IMU e trib. locali'!B$9:B$1008,B711,'Sezione IMU e trib. locali'!N$9:N$1008))+(SUMIF('Sezione INAIL'!B$9:B$508,B711,'Sezione INAIL'!L$9:L$508)-SUMIF('Sezione INAIL'!B$9:B$508,B711,'Sezione INAIL'!M$9:M$508))+(SUMIF('Sezione Altri Enti Prev.li'!B$9:B$508,B711,'Sezione Altri Enti Prev.li'!P$9:P$508)-SUMIF('Sezione Altri Enti Prev.li'!B$9:B$508,B711,'Sezione Altri Enti Prev.li'!Q$9:Q$508)),0)</f>
        <v>0</v>
      </c>
      <c r="W711" s="81"/>
      <c r="X711" s="292"/>
      <c r="Y711" s="314"/>
      <c r="Z711" s="315"/>
      <c r="AA711" s="316"/>
      <c r="AB711" s="317"/>
      <c r="AC711" s="7"/>
      <c r="AD711" s="348"/>
      <c r="AE711" s="7"/>
      <c r="AF711" s="17">
        <f ca="1">IF(B711="",0,IF(B711=B710,COUNTIF(B$9:B710,B711)+1,1))</f>
        <v>701</v>
      </c>
      <c r="AG711" s="17">
        <f t="shared" ca="1" si="44"/>
        <v>0</v>
      </c>
      <c r="AH711" s="364" t="str">
        <f t="shared" si="43"/>
        <v/>
      </c>
    </row>
    <row r="712" spans="1:34" ht="16.5" customHeight="1">
      <c r="A712" s="334" t="s">
        <v>988</v>
      </c>
      <c r="B712" s="65" t="str">
        <f t="shared" ca="1" si="42"/>
        <v>-1900</v>
      </c>
      <c r="C712" s="65" t="str">
        <f t="shared" ca="1" si="45"/>
        <v>-1900-702</v>
      </c>
      <c r="D712" s="340"/>
      <c r="E712" s="283"/>
      <c r="F712" s="7"/>
      <c r="G712" s="309"/>
      <c r="H712" s="310"/>
      <c r="I712" s="7"/>
      <c r="J712" s="297"/>
      <c r="K712" s="285"/>
      <c r="L712" s="301"/>
      <c r="M712" s="290"/>
      <c r="N712" s="291"/>
      <c r="O712" s="7"/>
      <c r="P712" s="307"/>
      <c r="Q712" s="308" t="str">
        <f ca="1">IF(M$1021=1,"",IF(P712="","",VLOOKUP(P712,Tabelle!$B$5:$F$7,5,FALSE)))</f>
        <v/>
      </c>
      <c r="R712" s="311" t="str">
        <f ca="1">IF(M$1021=1,"",IF(P712="","",VLOOKUP(P712,Tabelle!$B$5:$G$7,6,FALSE)))</f>
        <v/>
      </c>
      <c r="S712" s="7"/>
      <c r="T712" s="312"/>
      <c r="U712" s="7"/>
      <c r="V712" s="313">
        <f ca="1">IF(AND(D712&lt;&gt;"",B712&lt;&gt;B711),(SUMIF(B$9:B$1008,B712,M$9:M$1008)-SUMIF(B$9:B$1008,B712,N$9:N$1008))+(SUMIF('Sezione INPS'!B$9:B$1008,B712,'Sezione INPS'!N$9:N$1008)-SUMIF('Sezione INPS'!B$9:B$1008,B712,'Sezione INPS'!O$9:O$1008))+(SUMIF('Sezione REGIONI'!B$9:B$1008,B712,'Sezione REGIONI'!K$9:K$1008)-SUMIF('Sezione REGIONI'!B$9:B$1008,B712,'Sezione REGIONI'!L$9:L$1008))+(SUMIF('Sezione IMU e trib. locali'!B$9:B$1008,B712,'Sezione IMU e trib. locali'!M$9:M$1008)-SUMIF('Sezione IMU e trib. locali'!B$9:B$1008,B712,'Sezione IMU e trib. locali'!N$9:N$1008))+(SUMIF('Sezione INAIL'!B$9:B$508,B712,'Sezione INAIL'!L$9:L$508)-SUMIF('Sezione INAIL'!B$9:B$508,B712,'Sezione INAIL'!M$9:M$508))+(SUMIF('Sezione Altri Enti Prev.li'!B$9:B$508,B712,'Sezione Altri Enti Prev.li'!P$9:P$508)-SUMIF('Sezione Altri Enti Prev.li'!B$9:B$508,B712,'Sezione Altri Enti Prev.li'!Q$9:Q$508)),0)</f>
        <v>0</v>
      </c>
      <c r="W712" s="81"/>
      <c r="X712" s="292"/>
      <c r="Y712" s="314"/>
      <c r="Z712" s="315"/>
      <c r="AA712" s="316"/>
      <c r="AB712" s="317"/>
      <c r="AC712" s="7"/>
      <c r="AD712" s="348"/>
      <c r="AE712" s="7"/>
      <c r="AF712" s="17">
        <f ca="1">IF(B712="",0,IF(B712=B711,COUNTIF(B$9:B711,B712)+1,1))</f>
        <v>702</v>
      </c>
      <c r="AG712" s="17">
        <f t="shared" ca="1" si="44"/>
        <v>0</v>
      </c>
      <c r="AH712" s="364" t="str">
        <f t="shared" si="43"/>
        <v/>
      </c>
    </row>
    <row r="713" spans="1:34" ht="16.5" customHeight="1">
      <c r="A713" s="334" t="s">
        <v>989</v>
      </c>
      <c r="B713" s="65" t="str">
        <f t="shared" ca="1" si="42"/>
        <v>-1900</v>
      </c>
      <c r="C713" s="65" t="str">
        <f t="shared" ca="1" si="45"/>
        <v>-1900-703</v>
      </c>
      <c r="D713" s="340"/>
      <c r="E713" s="283"/>
      <c r="F713" s="7"/>
      <c r="G713" s="309"/>
      <c r="H713" s="310"/>
      <c r="I713" s="7"/>
      <c r="J713" s="297"/>
      <c r="K713" s="285"/>
      <c r="L713" s="301"/>
      <c r="M713" s="290"/>
      <c r="N713" s="291"/>
      <c r="O713" s="7"/>
      <c r="P713" s="307"/>
      <c r="Q713" s="308" t="str">
        <f ca="1">IF(M$1021=1,"",IF(P713="","",VLOOKUP(P713,Tabelle!$B$5:$F$7,5,FALSE)))</f>
        <v/>
      </c>
      <c r="R713" s="311" t="str">
        <f ca="1">IF(M$1021=1,"",IF(P713="","",VLOOKUP(P713,Tabelle!$B$5:$G$7,6,FALSE)))</f>
        <v/>
      </c>
      <c r="S713" s="7"/>
      <c r="T713" s="312"/>
      <c r="U713" s="7"/>
      <c r="V713" s="313">
        <f ca="1">IF(AND(D713&lt;&gt;"",B713&lt;&gt;B712),(SUMIF(B$9:B$1008,B713,M$9:M$1008)-SUMIF(B$9:B$1008,B713,N$9:N$1008))+(SUMIF('Sezione INPS'!B$9:B$1008,B713,'Sezione INPS'!N$9:N$1008)-SUMIF('Sezione INPS'!B$9:B$1008,B713,'Sezione INPS'!O$9:O$1008))+(SUMIF('Sezione REGIONI'!B$9:B$1008,B713,'Sezione REGIONI'!K$9:K$1008)-SUMIF('Sezione REGIONI'!B$9:B$1008,B713,'Sezione REGIONI'!L$9:L$1008))+(SUMIF('Sezione IMU e trib. locali'!B$9:B$1008,B713,'Sezione IMU e trib. locali'!M$9:M$1008)-SUMIF('Sezione IMU e trib. locali'!B$9:B$1008,B713,'Sezione IMU e trib. locali'!N$9:N$1008))+(SUMIF('Sezione INAIL'!B$9:B$508,B713,'Sezione INAIL'!L$9:L$508)-SUMIF('Sezione INAIL'!B$9:B$508,B713,'Sezione INAIL'!M$9:M$508))+(SUMIF('Sezione Altri Enti Prev.li'!B$9:B$508,B713,'Sezione Altri Enti Prev.li'!P$9:P$508)-SUMIF('Sezione Altri Enti Prev.li'!B$9:B$508,B713,'Sezione Altri Enti Prev.li'!Q$9:Q$508)),0)</f>
        <v>0</v>
      </c>
      <c r="W713" s="81"/>
      <c r="X713" s="292"/>
      <c r="Y713" s="314"/>
      <c r="Z713" s="315"/>
      <c r="AA713" s="316"/>
      <c r="AB713" s="317"/>
      <c r="AC713" s="7"/>
      <c r="AD713" s="348"/>
      <c r="AE713" s="7"/>
      <c r="AF713" s="17">
        <f ca="1">IF(B713="",0,IF(B713=B712,COUNTIF(B$9:B712,B713)+1,1))</f>
        <v>703</v>
      </c>
      <c r="AG713" s="17">
        <f t="shared" ca="1" si="44"/>
        <v>0</v>
      </c>
      <c r="AH713" s="364" t="str">
        <f t="shared" si="43"/>
        <v/>
      </c>
    </row>
    <row r="714" spans="1:34" ht="16.5" customHeight="1">
      <c r="A714" s="334" t="s">
        <v>990</v>
      </c>
      <c r="B714" s="65" t="str">
        <f t="shared" ref="B714:B777" ca="1" si="46">IF(AH714=$AH$1015,0,IF(M$1021=1,0,D714&amp;"-"&amp;YEAR(E714)))</f>
        <v>-1900</v>
      </c>
      <c r="C714" s="65" t="str">
        <f t="shared" ca="1" si="45"/>
        <v>-1900-704</v>
      </c>
      <c r="D714" s="340"/>
      <c r="E714" s="283"/>
      <c r="F714" s="7"/>
      <c r="G714" s="309"/>
      <c r="H714" s="310"/>
      <c r="I714" s="7"/>
      <c r="J714" s="297"/>
      <c r="K714" s="285"/>
      <c r="L714" s="301"/>
      <c r="M714" s="290"/>
      <c r="N714" s="291"/>
      <c r="O714" s="7"/>
      <c r="P714" s="307"/>
      <c r="Q714" s="308" t="str">
        <f ca="1">IF(M$1021=1,"",IF(P714="","",VLOOKUP(P714,Tabelle!$B$5:$F$7,5,FALSE)))</f>
        <v/>
      </c>
      <c r="R714" s="311" t="str">
        <f ca="1">IF(M$1021=1,"",IF(P714="","",VLOOKUP(P714,Tabelle!$B$5:$G$7,6,FALSE)))</f>
        <v/>
      </c>
      <c r="S714" s="7"/>
      <c r="T714" s="312"/>
      <c r="U714" s="7"/>
      <c r="V714" s="313">
        <f ca="1">IF(AND(D714&lt;&gt;"",B714&lt;&gt;B713),(SUMIF(B$9:B$1008,B714,M$9:M$1008)-SUMIF(B$9:B$1008,B714,N$9:N$1008))+(SUMIF('Sezione INPS'!B$9:B$1008,B714,'Sezione INPS'!N$9:N$1008)-SUMIF('Sezione INPS'!B$9:B$1008,B714,'Sezione INPS'!O$9:O$1008))+(SUMIF('Sezione REGIONI'!B$9:B$1008,B714,'Sezione REGIONI'!K$9:K$1008)-SUMIF('Sezione REGIONI'!B$9:B$1008,B714,'Sezione REGIONI'!L$9:L$1008))+(SUMIF('Sezione IMU e trib. locali'!B$9:B$1008,B714,'Sezione IMU e trib. locali'!M$9:M$1008)-SUMIF('Sezione IMU e trib. locali'!B$9:B$1008,B714,'Sezione IMU e trib. locali'!N$9:N$1008))+(SUMIF('Sezione INAIL'!B$9:B$508,B714,'Sezione INAIL'!L$9:L$508)-SUMIF('Sezione INAIL'!B$9:B$508,B714,'Sezione INAIL'!M$9:M$508))+(SUMIF('Sezione Altri Enti Prev.li'!B$9:B$508,B714,'Sezione Altri Enti Prev.li'!P$9:P$508)-SUMIF('Sezione Altri Enti Prev.li'!B$9:B$508,B714,'Sezione Altri Enti Prev.li'!Q$9:Q$508)),0)</f>
        <v>0</v>
      </c>
      <c r="W714" s="81"/>
      <c r="X714" s="292"/>
      <c r="Y714" s="314"/>
      <c r="Z714" s="315"/>
      <c r="AA714" s="316"/>
      <c r="AB714" s="317"/>
      <c r="AC714" s="7"/>
      <c r="AD714" s="348"/>
      <c r="AE714" s="7"/>
      <c r="AF714" s="17">
        <f ca="1">IF(B714="",0,IF(B714=B713,COUNTIF(B$9:B713,B714)+1,1))</f>
        <v>704</v>
      </c>
      <c r="AG714" s="17">
        <f t="shared" ca="1" si="44"/>
        <v>0</v>
      </c>
      <c r="AH714" s="364" t="str">
        <f t="shared" ref="AH714:AH777" si="47">IF(ISBLANK(D714),"",IF(OR(D714&lt;$L$1027,D714&gt;$L$1028),AH$1015,0))</f>
        <v/>
      </c>
    </row>
    <row r="715" spans="1:34" ht="16.5" customHeight="1">
      <c r="A715" s="334" t="s">
        <v>991</v>
      </c>
      <c r="B715" s="65" t="str">
        <f t="shared" ca="1" si="46"/>
        <v>-1900</v>
      </c>
      <c r="C715" s="65" t="str">
        <f t="shared" ca="1" si="45"/>
        <v>-1900-705</v>
      </c>
      <c r="D715" s="340"/>
      <c r="E715" s="283"/>
      <c r="F715" s="7"/>
      <c r="G715" s="309"/>
      <c r="H715" s="310"/>
      <c r="I715" s="7"/>
      <c r="J715" s="297"/>
      <c r="K715" s="285"/>
      <c r="L715" s="301"/>
      <c r="M715" s="290"/>
      <c r="N715" s="291"/>
      <c r="O715" s="7"/>
      <c r="P715" s="307"/>
      <c r="Q715" s="308" t="str">
        <f ca="1">IF(M$1021=1,"",IF(P715="","",VLOOKUP(P715,Tabelle!$B$5:$F$7,5,FALSE)))</f>
        <v/>
      </c>
      <c r="R715" s="311" t="str">
        <f ca="1">IF(M$1021=1,"",IF(P715="","",VLOOKUP(P715,Tabelle!$B$5:$G$7,6,FALSE)))</f>
        <v/>
      </c>
      <c r="S715" s="7"/>
      <c r="T715" s="312"/>
      <c r="U715" s="7"/>
      <c r="V715" s="313">
        <f ca="1">IF(AND(D715&lt;&gt;"",B715&lt;&gt;B714),(SUMIF(B$9:B$1008,B715,M$9:M$1008)-SUMIF(B$9:B$1008,B715,N$9:N$1008))+(SUMIF('Sezione INPS'!B$9:B$1008,B715,'Sezione INPS'!N$9:N$1008)-SUMIF('Sezione INPS'!B$9:B$1008,B715,'Sezione INPS'!O$9:O$1008))+(SUMIF('Sezione REGIONI'!B$9:B$1008,B715,'Sezione REGIONI'!K$9:K$1008)-SUMIF('Sezione REGIONI'!B$9:B$1008,B715,'Sezione REGIONI'!L$9:L$1008))+(SUMIF('Sezione IMU e trib. locali'!B$9:B$1008,B715,'Sezione IMU e trib. locali'!M$9:M$1008)-SUMIF('Sezione IMU e trib. locali'!B$9:B$1008,B715,'Sezione IMU e trib. locali'!N$9:N$1008))+(SUMIF('Sezione INAIL'!B$9:B$508,B715,'Sezione INAIL'!L$9:L$508)-SUMIF('Sezione INAIL'!B$9:B$508,B715,'Sezione INAIL'!M$9:M$508))+(SUMIF('Sezione Altri Enti Prev.li'!B$9:B$508,B715,'Sezione Altri Enti Prev.li'!P$9:P$508)-SUMIF('Sezione Altri Enti Prev.li'!B$9:B$508,B715,'Sezione Altri Enti Prev.li'!Q$9:Q$508)),0)</f>
        <v>0</v>
      </c>
      <c r="W715" s="81"/>
      <c r="X715" s="292"/>
      <c r="Y715" s="314"/>
      <c r="Z715" s="315"/>
      <c r="AA715" s="316"/>
      <c r="AB715" s="317"/>
      <c r="AC715" s="7"/>
      <c r="AD715" s="348"/>
      <c r="AE715" s="7"/>
      <c r="AF715" s="17">
        <f ca="1">IF(B715="",0,IF(B715=B714,COUNTIF(B$9:B714,B715)+1,1))</f>
        <v>705</v>
      </c>
      <c r="AG715" s="17">
        <f t="shared" ca="1" si="44"/>
        <v>0</v>
      </c>
      <c r="AH715" s="364" t="str">
        <f t="shared" si="47"/>
        <v/>
      </c>
    </row>
    <row r="716" spans="1:34" ht="16.5" customHeight="1">
      <c r="A716" s="334" t="s">
        <v>992</v>
      </c>
      <c r="B716" s="65" t="str">
        <f t="shared" ca="1" si="46"/>
        <v>-1900</v>
      </c>
      <c r="C716" s="65" t="str">
        <f t="shared" ca="1" si="45"/>
        <v>-1900-706</v>
      </c>
      <c r="D716" s="340"/>
      <c r="E716" s="283"/>
      <c r="F716" s="7"/>
      <c r="G716" s="309"/>
      <c r="H716" s="310"/>
      <c r="I716" s="7"/>
      <c r="J716" s="297"/>
      <c r="K716" s="285"/>
      <c r="L716" s="301"/>
      <c r="M716" s="290"/>
      <c r="N716" s="291"/>
      <c r="O716" s="7"/>
      <c r="P716" s="307"/>
      <c r="Q716" s="308" t="str">
        <f ca="1">IF(M$1021=1,"",IF(P716="","",VLOOKUP(P716,Tabelle!$B$5:$F$7,5,FALSE)))</f>
        <v/>
      </c>
      <c r="R716" s="311" t="str">
        <f ca="1">IF(M$1021=1,"",IF(P716="","",VLOOKUP(P716,Tabelle!$B$5:$G$7,6,FALSE)))</f>
        <v/>
      </c>
      <c r="S716" s="7"/>
      <c r="T716" s="312"/>
      <c r="U716" s="7"/>
      <c r="V716" s="313">
        <f ca="1">IF(AND(D716&lt;&gt;"",B716&lt;&gt;B715),(SUMIF(B$9:B$1008,B716,M$9:M$1008)-SUMIF(B$9:B$1008,B716,N$9:N$1008))+(SUMIF('Sezione INPS'!B$9:B$1008,B716,'Sezione INPS'!N$9:N$1008)-SUMIF('Sezione INPS'!B$9:B$1008,B716,'Sezione INPS'!O$9:O$1008))+(SUMIF('Sezione REGIONI'!B$9:B$1008,B716,'Sezione REGIONI'!K$9:K$1008)-SUMIF('Sezione REGIONI'!B$9:B$1008,B716,'Sezione REGIONI'!L$9:L$1008))+(SUMIF('Sezione IMU e trib. locali'!B$9:B$1008,B716,'Sezione IMU e trib. locali'!M$9:M$1008)-SUMIF('Sezione IMU e trib. locali'!B$9:B$1008,B716,'Sezione IMU e trib. locali'!N$9:N$1008))+(SUMIF('Sezione INAIL'!B$9:B$508,B716,'Sezione INAIL'!L$9:L$508)-SUMIF('Sezione INAIL'!B$9:B$508,B716,'Sezione INAIL'!M$9:M$508))+(SUMIF('Sezione Altri Enti Prev.li'!B$9:B$508,B716,'Sezione Altri Enti Prev.li'!P$9:P$508)-SUMIF('Sezione Altri Enti Prev.li'!B$9:B$508,B716,'Sezione Altri Enti Prev.li'!Q$9:Q$508)),0)</f>
        <v>0</v>
      </c>
      <c r="W716" s="81"/>
      <c r="X716" s="292"/>
      <c r="Y716" s="314"/>
      <c r="Z716" s="315"/>
      <c r="AA716" s="316"/>
      <c r="AB716" s="317"/>
      <c r="AC716" s="7"/>
      <c r="AD716" s="348"/>
      <c r="AE716" s="7"/>
      <c r="AF716" s="17">
        <f ca="1">IF(B716="",0,IF(B716=B715,COUNTIF(B$9:B715,B716)+1,1))</f>
        <v>706</v>
      </c>
      <c r="AG716" s="17">
        <f t="shared" ca="1" si="44"/>
        <v>0</v>
      </c>
      <c r="AH716" s="364" t="str">
        <f t="shared" si="47"/>
        <v/>
      </c>
    </row>
    <row r="717" spans="1:34" ht="16.5" customHeight="1">
      <c r="A717" s="334" t="s">
        <v>993</v>
      </c>
      <c r="B717" s="65" t="str">
        <f t="shared" ca="1" si="46"/>
        <v>-1900</v>
      </c>
      <c r="C717" s="65" t="str">
        <f t="shared" ca="1" si="45"/>
        <v>-1900-707</v>
      </c>
      <c r="D717" s="340"/>
      <c r="E717" s="283"/>
      <c r="F717" s="7"/>
      <c r="G717" s="309"/>
      <c r="H717" s="310"/>
      <c r="I717" s="7"/>
      <c r="J717" s="297"/>
      <c r="K717" s="285"/>
      <c r="L717" s="301"/>
      <c r="M717" s="290"/>
      <c r="N717" s="291"/>
      <c r="O717" s="7"/>
      <c r="P717" s="307"/>
      <c r="Q717" s="308" t="str">
        <f ca="1">IF(M$1021=1,"",IF(P717="","",VLOOKUP(P717,Tabelle!$B$5:$F$7,5,FALSE)))</f>
        <v/>
      </c>
      <c r="R717" s="311" t="str">
        <f ca="1">IF(M$1021=1,"",IF(P717="","",VLOOKUP(P717,Tabelle!$B$5:$G$7,6,FALSE)))</f>
        <v/>
      </c>
      <c r="S717" s="7"/>
      <c r="T717" s="312"/>
      <c r="U717" s="7"/>
      <c r="V717" s="313">
        <f ca="1">IF(AND(D717&lt;&gt;"",B717&lt;&gt;B716),(SUMIF(B$9:B$1008,B717,M$9:M$1008)-SUMIF(B$9:B$1008,B717,N$9:N$1008))+(SUMIF('Sezione INPS'!B$9:B$1008,B717,'Sezione INPS'!N$9:N$1008)-SUMIF('Sezione INPS'!B$9:B$1008,B717,'Sezione INPS'!O$9:O$1008))+(SUMIF('Sezione REGIONI'!B$9:B$1008,B717,'Sezione REGIONI'!K$9:K$1008)-SUMIF('Sezione REGIONI'!B$9:B$1008,B717,'Sezione REGIONI'!L$9:L$1008))+(SUMIF('Sezione IMU e trib. locali'!B$9:B$1008,B717,'Sezione IMU e trib. locali'!M$9:M$1008)-SUMIF('Sezione IMU e trib. locali'!B$9:B$1008,B717,'Sezione IMU e trib. locali'!N$9:N$1008))+(SUMIF('Sezione INAIL'!B$9:B$508,B717,'Sezione INAIL'!L$9:L$508)-SUMIF('Sezione INAIL'!B$9:B$508,B717,'Sezione INAIL'!M$9:M$508))+(SUMIF('Sezione Altri Enti Prev.li'!B$9:B$508,B717,'Sezione Altri Enti Prev.li'!P$9:P$508)-SUMIF('Sezione Altri Enti Prev.li'!B$9:B$508,B717,'Sezione Altri Enti Prev.li'!Q$9:Q$508)),0)</f>
        <v>0</v>
      </c>
      <c r="W717" s="81"/>
      <c r="X717" s="292"/>
      <c r="Y717" s="314"/>
      <c r="Z717" s="315"/>
      <c r="AA717" s="316"/>
      <c r="AB717" s="317"/>
      <c r="AC717" s="7"/>
      <c r="AD717" s="348"/>
      <c r="AE717" s="7"/>
      <c r="AF717" s="17">
        <f ca="1">IF(B717="",0,IF(B717=B716,COUNTIF(B$9:B716,B717)+1,1))</f>
        <v>707</v>
      </c>
      <c r="AG717" s="17">
        <f t="shared" ca="1" si="44"/>
        <v>0</v>
      </c>
      <c r="AH717" s="364" t="str">
        <f t="shared" si="47"/>
        <v/>
      </c>
    </row>
    <row r="718" spans="1:34" ht="16.5" customHeight="1">
      <c r="A718" s="334" t="s">
        <v>994</v>
      </c>
      <c r="B718" s="65" t="str">
        <f t="shared" ca="1" si="46"/>
        <v>-1900</v>
      </c>
      <c r="C718" s="65" t="str">
        <f t="shared" ca="1" si="45"/>
        <v>-1900-708</v>
      </c>
      <c r="D718" s="340"/>
      <c r="E718" s="283"/>
      <c r="F718" s="7"/>
      <c r="G718" s="309"/>
      <c r="H718" s="310"/>
      <c r="I718" s="7"/>
      <c r="J718" s="297"/>
      <c r="K718" s="285"/>
      <c r="L718" s="301"/>
      <c r="M718" s="290"/>
      <c r="N718" s="291"/>
      <c r="O718" s="7"/>
      <c r="P718" s="307"/>
      <c r="Q718" s="308" t="str">
        <f ca="1">IF(M$1021=1,"",IF(P718="","",VLOOKUP(P718,Tabelle!$B$5:$F$7,5,FALSE)))</f>
        <v/>
      </c>
      <c r="R718" s="311" t="str">
        <f ca="1">IF(M$1021=1,"",IF(P718="","",VLOOKUP(P718,Tabelle!$B$5:$G$7,6,FALSE)))</f>
        <v/>
      </c>
      <c r="S718" s="7"/>
      <c r="T718" s="312"/>
      <c r="U718" s="7"/>
      <c r="V718" s="313">
        <f ca="1">IF(AND(D718&lt;&gt;"",B718&lt;&gt;B717),(SUMIF(B$9:B$1008,B718,M$9:M$1008)-SUMIF(B$9:B$1008,B718,N$9:N$1008))+(SUMIF('Sezione INPS'!B$9:B$1008,B718,'Sezione INPS'!N$9:N$1008)-SUMIF('Sezione INPS'!B$9:B$1008,B718,'Sezione INPS'!O$9:O$1008))+(SUMIF('Sezione REGIONI'!B$9:B$1008,B718,'Sezione REGIONI'!K$9:K$1008)-SUMIF('Sezione REGIONI'!B$9:B$1008,B718,'Sezione REGIONI'!L$9:L$1008))+(SUMIF('Sezione IMU e trib. locali'!B$9:B$1008,B718,'Sezione IMU e trib. locali'!M$9:M$1008)-SUMIF('Sezione IMU e trib. locali'!B$9:B$1008,B718,'Sezione IMU e trib. locali'!N$9:N$1008))+(SUMIF('Sezione INAIL'!B$9:B$508,B718,'Sezione INAIL'!L$9:L$508)-SUMIF('Sezione INAIL'!B$9:B$508,B718,'Sezione INAIL'!M$9:M$508))+(SUMIF('Sezione Altri Enti Prev.li'!B$9:B$508,B718,'Sezione Altri Enti Prev.li'!P$9:P$508)-SUMIF('Sezione Altri Enti Prev.li'!B$9:B$508,B718,'Sezione Altri Enti Prev.li'!Q$9:Q$508)),0)</f>
        <v>0</v>
      </c>
      <c r="W718" s="81"/>
      <c r="X718" s="292"/>
      <c r="Y718" s="314"/>
      <c r="Z718" s="315"/>
      <c r="AA718" s="316"/>
      <c r="AB718" s="317"/>
      <c r="AC718" s="7"/>
      <c r="AD718" s="348"/>
      <c r="AE718" s="7"/>
      <c r="AF718" s="17">
        <f ca="1">IF(B718="",0,IF(B718=B717,COUNTIF(B$9:B717,B718)+1,1))</f>
        <v>708</v>
      </c>
      <c r="AG718" s="17">
        <f t="shared" ca="1" si="44"/>
        <v>0</v>
      </c>
      <c r="AH718" s="364" t="str">
        <f t="shared" si="47"/>
        <v/>
      </c>
    </row>
    <row r="719" spans="1:34" ht="16.5" customHeight="1">
      <c r="A719" s="334" t="s">
        <v>995</v>
      </c>
      <c r="B719" s="65" t="str">
        <f t="shared" ca="1" si="46"/>
        <v>-1900</v>
      </c>
      <c r="C719" s="65" t="str">
        <f t="shared" ca="1" si="45"/>
        <v>-1900-709</v>
      </c>
      <c r="D719" s="340"/>
      <c r="E719" s="283"/>
      <c r="F719" s="7"/>
      <c r="G719" s="309"/>
      <c r="H719" s="310"/>
      <c r="I719" s="7"/>
      <c r="J719" s="297"/>
      <c r="K719" s="285"/>
      <c r="L719" s="301"/>
      <c r="M719" s="290"/>
      <c r="N719" s="291"/>
      <c r="O719" s="7"/>
      <c r="P719" s="307"/>
      <c r="Q719" s="308" t="str">
        <f ca="1">IF(M$1021=1,"",IF(P719="","",VLOOKUP(P719,Tabelle!$B$5:$F$7,5,FALSE)))</f>
        <v/>
      </c>
      <c r="R719" s="311" t="str">
        <f ca="1">IF(M$1021=1,"",IF(P719="","",VLOOKUP(P719,Tabelle!$B$5:$G$7,6,FALSE)))</f>
        <v/>
      </c>
      <c r="S719" s="7"/>
      <c r="T719" s="312"/>
      <c r="U719" s="7"/>
      <c r="V719" s="313">
        <f ca="1">IF(AND(D719&lt;&gt;"",B719&lt;&gt;B718),(SUMIF(B$9:B$1008,B719,M$9:M$1008)-SUMIF(B$9:B$1008,B719,N$9:N$1008))+(SUMIF('Sezione INPS'!B$9:B$1008,B719,'Sezione INPS'!N$9:N$1008)-SUMIF('Sezione INPS'!B$9:B$1008,B719,'Sezione INPS'!O$9:O$1008))+(SUMIF('Sezione REGIONI'!B$9:B$1008,B719,'Sezione REGIONI'!K$9:K$1008)-SUMIF('Sezione REGIONI'!B$9:B$1008,B719,'Sezione REGIONI'!L$9:L$1008))+(SUMIF('Sezione IMU e trib. locali'!B$9:B$1008,B719,'Sezione IMU e trib. locali'!M$9:M$1008)-SUMIF('Sezione IMU e trib. locali'!B$9:B$1008,B719,'Sezione IMU e trib. locali'!N$9:N$1008))+(SUMIF('Sezione INAIL'!B$9:B$508,B719,'Sezione INAIL'!L$9:L$508)-SUMIF('Sezione INAIL'!B$9:B$508,B719,'Sezione INAIL'!M$9:M$508))+(SUMIF('Sezione Altri Enti Prev.li'!B$9:B$508,B719,'Sezione Altri Enti Prev.li'!P$9:P$508)-SUMIF('Sezione Altri Enti Prev.li'!B$9:B$508,B719,'Sezione Altri Enti Prev.li'!Q$9:Q$508)),0)</f>
        <v>0</v>
      </c>
      <c r="W719" s="81"/>
      <c r="X719" s="292"/>
      <c r="Y719" s="314"/>
      <c r="Z719" s="315"/>
      <c r="AA719" s="316"/>
      <c r="AB719" s="317"/>
      <c r="AC719" s="7"/>
      <c r="AD719" s="348"/>
      <c r="AE719" s="7"/>
      <c r="AF719" s="17">
        <f ca="1">IF(B719="",0,IF(B719=B718,COUNTIF(B$9:B718,B719)+1,1))</f>
        <v>709</v>
      </c>
      <c r="AG719" s="17">
        <f t="shared" ca="1" si="44"/>
        <v>0</v>
      </c>
      <c r="AH719" s="364" t="str">
        <f t="shared" si="47"/>
        <v/>
      </c>
    </row>
    <row r="720" spans="1:34" ht="16.5" customHeight="1">
      <c r="A720" s="334" t="s">
        <v>996</v>
      </c>
      <c r="B720" s="65" t="str">
        <f t="shared" ca="1" si="46"/>
        <v>-1900</v>
      </c>
      <c r="C720" s="65" t="str">
        <f t="shared" ca="1" si="45"/>
        <v>-1900-710</v>
      </c>
      <c r="D720" s="340"/>
      <c r="E720" s="283"/>
      <c r="F720" s="7"/>
      <c r="G720" s="309"/>
      <c r="H720" s="310"/>
      <c r="I720" s="7"/>
      <c r="J720" s="297"/>
      <c r="K720" s="285"/>
      <c r="L720" s="301"/>
      <c r="M720" s="290"/>
      <c r="N720" s="291"/>
      <c r="O720" s="7"/>
      <c r="P720" s="307"/>
      <c r="Q720" s="308" t="str">
        <f ca="1">IF(M$1021=1,"",IF(P720="","",VLOOKUP(P720,Tabelle!$B$5:$F$7,5,FALSE)))</f>
        <v/>
      </c>
      <c r="R720" s="311" t="str">
        <f ca="1">IF(M$1021=1,"",IF(P720="","",VLOOKUP(P720,Tabelle!$B$5:$G$7,6,FALSE)))</f>
        <v/>
      </c>
      <c r="S720" s="7"/>
      <c r="T720" s="312"/>
      <c r="U720" s="7"/>
      <c r="V720" s="313">
        <f ca="1">IF(AND(D720&lt;&gt;"",B720&lt;&gt;B719),(SUMIF(B$9:B$1008,B720,M$9:M$1008)-SUMIF(B$9:B$1008,B720,N$9:N$1008))+(SUMIF('Sezione INPS'!B$9:B$1008,B720,'Sezione INPS'!N$9:N$1008)-SUMIF('Sezione INPS'!B$9:B$1008,B720,'Sezione INPS'!O$9:O$1008))+(SUMIF('Sezione REGIONI'!B$9:B$1008,B720,'Sezione REGIONI'!K$9:K$1008)-SUMIF('Sezione REGIONI'!B$9:B$1008,B720,'Sezione REGIONI'!L$9:L$1008))+(SUMIF('Sezione IMU e trib. locali'!B$9:B$1008,B720,'Sezione IMU e trib. locali'!M$9:M$1008)-SUMIF('Sezione IMU e trib. locali'!B$9:B$1008,B720,'Sezione IMU e trib. locali'!N$9:N$1008))+(SUMIF('Sezione INAIL'!B$9:B$508,B720,'Sezione INAIL'!L$9:L$508)-SUMIF('Sezione INAIL'!B$9:B$508,B720,'Sezione INAIL'!M$9:M$508))+(SUMIF('Sezione Altri Enti Prev.li'!B$9:B$508,B720,'Sezione Altri Enti Prev.li'!P$9:P$508)-SUMIF('Sezione Altri Enti Prev.li'!B$9:B$508,B720,'Sezione Altri Enti Prev.li'!Q$9:Q$508)),0)</f>
        <v>0</v>
      </c>
      <c r="W720" s="81"/>
      <c r="X720" s="292"/>
      <c r="Y720" s="314"/>
      <c r="Z720" s="315"/>
      <c r="AA720" s="316"/>
      <c r="AB720" s="317"/>
      <c r="AC720" s="7"/>
      <c r="AD720" s="348"/>
      <c r="AE720" s="7"/>
      <c r="AF720" s="17">
        <f ca="1">IF(B720="",0,IF(B720=B719,COUNTIF(B$9:B719,B720)+1,1))</f>
        <v>710</v>
      </c>
      <c r="AG720" s="17">
        <f t="shared" ca="1" si="44"/>
        <v>0</v>
      </c>
      <c r="AH720" s="364" t="str">
        <f t="shared" si="47"/>
        <v/>
      </c>
    </row>
    <row r="721" spans="1:34" ht="16.5" customHeight="1">
      <c r="A721" s="334" t="s">
        <v>997</v>
      </c>
      <c r="B721" s="65" t="str">
        <f t="shared" ca="1" si="46"/>
        <v>-1900</v>
      </c>
      <c r="C721" s="65" t="str">
        <f t="shared" ca="1" si="45"/>
        <v>-1900-711</v>
      </c>
      <c r="D721" s="340"/>
      <c r="E721" s="283"/>
      <c r="F721" s="7"/>
      <c r="G721" s="309"/>
      <c r="H721" s="310"/>
      <c r="I721" s="7"/>
      <c r="J721" s="297"/>
      <c r="K721" s="285"/>
      <c r="L721" s="301"/>
      <c r="M721" s="290"/>
      <c r="N721" s="291"/>
      <c r="O721" s="7"/>
      <c r="P721" s="307"/>
      <c r="Q721" s="308" t="str">
        <f ca="1">IF(M$1021=1,"",IF(P721="","",VLOOKUP(P721,Tabelle!$B$5:$F$7,5,FALSE)))</f>
        <v/>
      </c>
      <c r="R721" s="311" t="str">
        <f ca="1">IF(M$1021=1,"",IF(P721="","",VLOOKUP(P721,Tabelle!$B$5:$G$7,6,FALSE)))</f>
        <v/>
      </c>
      <c r="S721" s="7"/>
      <c r="T721" s="312"/>
      <c r="U721" s="7"/>
      <c r="V721" s="313">
        <f ca="1">IF(AND(D721&lt;&gt;"",B721&lt;&gt;B720),(SUMIF(B$9:B$1008,B721,M$9:M$1008)-SUMIF(B$9:B$1008,B721,N$9:N$1008))+(SUMIF('Sezione INPS'!B$9:B$1008,B721,'Sezione INPS'!N$9:N$1008)-SUMIF('Sezione INPS'!B$9:B$1008,B721,'Sezione INPS'!O$9:O$1008))+(SUMIF('Sezione REGIONI'!B$9:B$1008,B721,'Sezione REGIONI'!K$9:K$1008)-SUMIF('Sezione REGIONI'!B$9:B$1008,B721,'Sezione REGIONI'!L$9:L$1008))+(SUMIF('Sezione IMU e trib. locali'!B$9:B$1008,B721,'Sezione IMU e trib. locali'!M$9:M$1008)-SUMIF('Sezione IMU e trib. locali'!B$9:B$1008,B721,'Sezione IMU e trib. locali'!N$9:N$1008))+(SUMIF('Sezione INAIL'!B$9:B$508,B721,'Sezione INAIL'!L$9:L$508)-SUMIF('Sezione INAIL'!B$9:B$508,B721,'Sezione INAIL'!M$9:M$508))+(SUMIF('Sezione Altri Enti Prev.li'!B$9:B$508,B721,'Sezione Altri Enti Prev.li'!P$9:P$508)-SUMIF('Sezione Altri Enti Prev.li'!B$9:B$508,B721,'Sezione Altri Enti Prev.li'!Q$9:Q$508)),0)</f>
        <v>0</v>
      </c>
      <c r="W721" s="81"/>
      <c r="X721" s="292"/>
      <c r="Y721" s="314"/>
      <c r="Z721" s="315"/>
      <c r="AA721" s="316"/>
      <c r="AB721" s="317"/>
      <c r="AC721" s="7"/>
      <c r="AD721" s="348"/>
      <c r="AE721" s="7"/>
      <c r="AF721" s="17">
        <f ca="1">IF(B721="",0,IF(B721=B720,COUNTIF(B$9:B720,B721)+1,1))</f>
        <v>711</v>
      </c>
      <c r="AG721" s="17">
        <f t="shared" ca="1" si="44"/>
        <v>0</v>
      </c>
      <c r="AH721" s="364" t="str">
        <f t="shared" si="47"/>
        <v/>
      </c>
    </row>
    <row r="722" spans="1:34" ht="16.5" customHeight="1">
      <c r="A722" s="334" t="s">
        <v>998</v>
      </c>
      <c r="B722" s="65" t="str">
        <f t="shared" ca="1" si="46"/>
        <v>-1900</v>
      </c>
      <c r="C722" s="65" t="str">
        <f t="shared" ca="1" si="45"/>
        <v>-1900-712</v>
      </c>
      <c r="D722" s="340"/>
      <c r="E722" s="283"/>
      <c r="F722" s="7"/>
      <c r="G722" s="309"/>
      <c r="H722" s="310"/>
      <c r="I722" s="7"/>
      <c r="J722" s="297"/>
      <c r="K722" s="285"/>
      <c r="L722" s="301"/>
      <c r="M722" s="290"/>
      <c r="N722" s="291"/>
      <c r="O722" s="7"/>
      <c r="P722" s="307"/>
      <c r="Q722" s="308" t="str">
        <f ca="1">IF(M$1021=1,"",IF(P722="","",VLOOKUP(P722,Tabelle!$B$5:$F$7,5,FALSE)))</f>
        <v/>
      </c>
      <c r="R722" s="311" t="str">
        <f ca="1">IF(M$1021=1,"",IF(P722="","",VLOOKUP(P722,Tabelle!$B$5:$G$7,6,FALSE)))</f>
        <v/>
      </c>
      <c r="S722" s="7"/>
      <c r="T722" s="312"/>
      <c r="U722" s="7"/>
      <c r="V722" s="313">
        <f ca="1">IF(AND(D722&lt;&gt;"",B722&lt;&gt;B721),(SUMIF(B$9:B$1008,B722,M$9:M$1008)-SUMIF(B$9:B$1008,B722,N$9:N$1008))+(SUMIF('Sezione INPS'!B$9:B$1008,B722,'Sezione INPS'!N$9:N$1008)-SUMIF('Sezione INPS'!B$9:B$1008,B722,'Sezione INPS'!O$9:O$1008))+(SUMIF('Sezione REGIONI'!B$9:B$1008,B722,'Sezione REGIONI'!K$9:K$1008)-SUMIF('Sezione REGIONI'!B$9:B$1008,B722,'Sezione REGIONI'!L$9:L$1008))+(SUMIF('Sezione IMU e trib. locali'!B$9:B$1008,B722,'Sezione IMU e trib. locali'!M$9:M$1008)-SUMIF('Sezione IMU e trib. locali'!B$9:B$1008,B722,'Sezione IMU e trib. locali'!N$9:N$1008))+(SUMIF('Sezione INAIL'!B$9:B$508,B722,'Sezione INAIL'!L$9:L$508)-SUMIF('Sezione INAIL'!B$9:B$508,B722,'Sezione INAIL'!M$9:M$508))+(SUMIF('Sezione Altri Enti Prev.li'!B$9:B$508,B722,'Sezione Altri Enti Prev.li'!P$9:P$508)-SUMIF('Sezione Altri Enti Prev.li'!B$9:B$508,B722,'Sezione Altri Enti Prev.li'!Q$9:Q$508)),0)</f>
        <v>0</v>
      </c>
      <c r="W722" s="81"/>
      <c r="X722" s="292"/>
      <c r="Y722" s="314"/>
      <c r="Z722" s="315"/>
      <c r="AA722" s="316"/>
      <c r="AB722" s="317"/>
      <c r="AC722" s="7"/>
      <c r="AD722" s="348"/>
      <c r="AE722" s="7"/>
      <c r="AF722" s="17">
        <f ca="1">IF(B722="",0,IF(B722=B721,COUNTIF(B$9:B721,B722)+1,1))</f>
        <v>712</v>
      </c>
      <c r="AG722" s="17">
        <f t="shared" ca="1" si="44"/>
        <v>0</v>
      </c>
      <c r="AH722" s="364" t="str">
        <f t="shared" si="47"/>
        <v/>
      </c>
    </row>
    <row r="723" spans="1:34" ht="16.5" customHeight="1">
      <c r="A723" s="334" t="s">
        <v>999</v>
      </c>
      <c r="B723" s="65" t="str">
        <f t="shared" ca="1" si="46"/>
        <v>-1900</v>
      </c>
      <c r="C723" s="65" t="str">
        <f t="shared" ca="1" si="45"/>
        <v>-1900-713</v>
      </c>
      <c r="D723" s="340"/>
      <c r="E723" s="283"/>
      <c r="F723" s="7"/>
      <c r="G723" s="309"/>
      <c r="H723" s="310"/>
      <c r="I723" s="7"/>
      <c r="J723" s="297"/>
      <c r="K723" s="285"/>
      <c r="L723" s="301"/>
      <c r="M723" s="290"/>
      <c r="N723" s="291"/>
      <c r="O723" s="7"/>
      <c r="P723" s="307"/>
      <c r="Q723" s="308" t="str">
        <f ca="1">IF(M$1021=1,"",IF(P723="","",VLOOKUP(P723,Tabelle!$B$5:$F$7,5,FALSE)))</f>
        <v/>
      </c>
      <c r="R723" s="311" t="str">
        <f ca="1">IF(M$1021=1,"",IF(P723="","",VLOOKUP(P723,Tabelle!$B$5:$G$7,6,FALSE)))</f>
        <v/>
      </c>
      <c r="S723" s="7"/>
      <c r="T723" s="312"/>
      <c r="U723" s="7"/>
      <c r="V723" s="313">
        <f ca="1">IF(AND(D723&lt;&gt;"",B723&lt;&gt;B722),(SUMIF(B$9:B$1008,B723,M$9:M$1008)-SUMIF(B$9:B$1008,B723,N$9:N$1008))+(SUMIF('Sezione INPS'!B$9:B$1008,B723,'Sezione INPS'!N$9:N$1008)-SUMIF('Sezione INPS'!B$9:B$1008,B723,'Sezione INPS'!O$9:O$1008))+(SUMIF('Sezione REGIONI'!B$9:B$1008,B723,'Sezione REGIONI'!K$9:K$1008)-SUMIF('Sezione REGIONI'!B$9:B$1008,B723,'Sezione REGIONI'!L$9:L$1008))+(SUMIF('Sezione IMU e trib. locali'!B$9:B$1008,B723,'Sezione IMU e trib. locali'!M$9:M$1008)-SUMIF('Sezione IMU e trib. locali'!B$9:B$1008,B723,'Sezione IMU e trib. locali'!N$9:N$1008))+(SUMIF('Sezione INAIL'!B$9:B$508,B723,'Sezione INAIL'!L$9:L$508)-SUMIF('Sezione INAIL'!B$9:B$508,B723,'Sezione INAIL'!M$9:M$508))+(SUMIF('Sezione Altri Enti Prev.li'!B$9:B$508,B723,'Sezione Altri Enti Prev.li'!P$9:P$508)-SUMIF('Sezione Altri Enti Prev.li'!B$9:B$508,B723,'Sezione Altri Enti Prev.li'!Q$9:Q$508)),0)</f>
        <v>0</v>
      </c>
      <c r="W723" s="81"/>
      <c r="X723" s="292"/>
      <c r="Y723" s="314"/>
      <c r="Z723" s="315"/>
      <c r="AA723" s="316"/>
      <c r="AB723" s="317"/>
      <c r="AC723" s="7"/>
      <c r="AD723" s="348"/>
      <c r="AE723" s="7"/>
      <c r="AF723" s="17">
        <f ca="1">IF(B723="",0,IF(B723=B722,COUNTIF(B$9:B722,B723)+1,1))</f>
        <v>713</v>
      </c>
      <c r="AG723" s="17">
        <f t="shared" ca="1" si="44"/>
        <v>0</v>
      </c>
      <c r="AH723" s="364" t="str">
        <f t="shared" si="47"/>
        <v/>
      </c>
    </row>
    <row r="724" spans="1:34" ht="16.5" customHeight="1">
      <c r="A724" s="334" t="s">
        <v>1000</v>
      </c>
      <c r="B724" s="65" t="str">
        <f t="shared" ca="1" si="46"/>
        <v>-1900</v>
      </c>
      <c r="C724" s="65" t="str">
        <f t="shared" ca="1" si="45"/>
        <v>-1900-714</v>
      </c>
      <c r="D724" s="340"/>
      <c r="E724" s="283"/>
      <c r="F724" s="7"/>
      <c r="G724" s="309"/>
      <c r="H724" s="310"/>
      <c r="I724" s="7"/>
      <c r="J724" s="297"/>
      <c r="K724" s="285"/>
      <c r="L724" s="301"/>
      <c r="M724" s="290"/>
      <c r="N724" s="291"/>
      <c r="O724" s="7"/>
      <c r="P724" s="307"/>
      <c r="Q724" s="308" t="str">
        <f ca="1">IF(M$1021=1,"",IF(P724="","",VLOOKUP(P724,Tabelle!$B$5:$F$7,5,FALSE)))</f>
        <v/>
      </c>
      <c r="R724" s="311" t="str">
        <f ca="1">IF(M$1021=1,"",IF(P724="","",VLOOKUP(P724,Tabelle!$B$5:$G$7,6,FALSE)))</f>
        <v/>
      </c>
      <c r="S724" s="7"/>
      <c r="T724" s="312"/>
      <c r="U724" s="7"/>
      <c r="V724" s="313">
        <f ca="1">IF(AND(D724&lt;&gt;"",B724&lt;&gt;B723),(SUMIF(B$9:B$1008,B724,M$9:M$1008)-SUMIF(B$9:B$1008,B724,N$9:N$1008))+(SUMIF('Sezione INPS'!B$9:B$1008,B724,'Sezione INPS'!N$9:N$1008)-SUMIF('Sezione INPS'!B$9:B$1008,B724,'Sezione INPS'!O$9:O$1008))+(SUMIF('Sezione REGIONI'!B$9:B$1008,B724,'Sezione REGIONI'!K$9:K$1008)-SUMIF('Sezione REGIONI'!B$9:B$1008,B724,'Sezione REGIONI'!L$9:L$1008))+(SUMIF('Sezione IMU e trib. locali'!B$9:B$1008,B724,'Sezione IMU e trib. locali'!M$9:M$1008)-SUMIF('Sezione IMU e trib. locali'!B$9:B$1008,B724,'Sezione IMU e trib. locali'!N$9:N$1008))+(SUMIF('Sezione INAIL'!B$9:B$508,B724,'Sezione INAIL'!L$9:L$508)-SUMIF('Sezione INAIL'!B$9:B$508,B724,'Sezione INAIL'!M$9:M$508))+(SUMIF('Sezione Altri Enti Prev.li'!B$9:B$508,B724,'Sezione Altri Enti Prev.li'!P$9:P$508)-SUMIF('Sezione Altri Enti Prev.li'!B$9:B$508,B724,'Sezione Altri Enti Prev.li'!Q$9:Q$508)),0)</f>
        <v>0</v>
      </c>
      <c r="W724" s="81"/>
      <c r="X724" s="292"/>
      <c r="Y724" s="314"/>
      <c r="Z724" s="315"/>
      <c r="AA724" s="316"/>
      <c r="AB724" s="317"/>
      <c r="AC724" s="7"/>
      <c r="AD724" s="348"/>
      <c r="AE724" s="7"/>
      <c r="AF724" s="17">
        <f ca="1">IF(B724="",0,IF(B724=B723,COUNTIF(B$9:B723,B724)+1,1))</f>
        <v>714</v>
      </c>
      <c r="AG724" s="17">
        <f t="shared" ca="1" si="44"/>
        <v>0</v>
      </c>
      <c r="AH724" s="364" t="str">
        <f t="shared" si="47"/>
        <v/>
      </c>
    </row>
    <row r="725" spans="1:34" ht="16.5" customHeight="1">
      <c r="A725" s="334" t="s">
        <v>1001</v>
      </c>
      <c r="B725" s="65" t="str">
        <f t="shared" ca="1" si="46"/>
        <v>-1900</v>
      </c>
      <c r="C725" s="65" t="str">
        <f t="shared" ca="1" si="45"/>
        <v>-1900-715</v>
      </c>
      <c r="D725" s="340"/>
      <c r="E725" s="283"/>
      <c r="F725" s="7"/>
      <c r="G725" s="309"/>
      <c r="H725" s="310"/>
      <c r="I725" s="7"/>
      <c r="J725" s="297"/>
      <c r="K725" s="285"/>
      <c r="L725" s="301"/>
      <c r="M725" s="290"/>
      <c r="N725" s="291"/>
      <c r="O725" s="7"/>
      <c r="P725" s="307"/>
      <c r="Q725" s="308" t="str">
        <f ca="1">IF(M$1021=1,"",IF(P725="","",VLOOKUP(P725,Tabelle!$B$5:$F$7,5,FALSE)))</f>
        <v/>
      </c>
      <c r="R725" s="311" t="str">
        <f ca="1">IF(M$1021=1,"",IF(P725="","",VLOOKUP(P725,Tabelle!$B$5:$G$7,6,FALSE)))</f>
        <v/>
      </c>
      <c r="S725" s="7"/>
      <c r="T725" s="312"/>
      <c r="U725" s="7"/>
      <c r="V725" s="313">
        <f ca="1">IF(AND(D725&lt;&gt;"",B725&lt;&gt;B724),(SUMIF(B$9:B$1008,B725,M$9:M$1008)-SUMIF(B$9:B$1008,B725,N$9:N$1008))+(SUMIF('Sezione INPS'!B$9:B$1008,B725,'Sezione INPS'!N$9:N$1008)-SUMIF('Sezione INPS'!B$9:B$1008,B725,'Sezione INPS'!O$9:O$1008))+(SUMIF('Sezione REGIONI'!B$9:B$1008,B725,'Sezione REGIONI'!K$9:K$1008)-SUMIF('Sezione REGIONI'!B$9:B$1008,B725,'Sezione REGIONI'!L$9:L$1008))+(SUMIF('Sezione IMU e trib. locali'!B$9:B$1008,B725,'Sezione IMU e trib. locali'!M$9:M$1008)-SUMIF('Sezione IMU e trib. locali'!B$9:B$1008,B725,'Sezione IMU e trib. locali'!N$9:N$1008))+(SUMIF('Sezione INAIL'!B$9:B$508,B725,'Sezione INAIL'!L$9:L$508)-SUMIF('Sezione INAIL'!B$9:B$508,B725,'Sezione INAIL'!M$9:M$508))+(SUMIF('Sezione Altri Enti Prev.li'!B$9:B$508,B725,'Sezione Altri Enti Prev.li'!P$9:P$508)-SUMIF('Sezione Altri Enti Prev.li'!B$9:B$508,B725,'Sezione Altri Enti Prev.li'!Q$9:Q$508)),0)</f>
        <v>0</v>
      </c>
      <c r="W725" s="81"/>
      <c r="X725" s="292"/>
      <c r="Y725" s="314"/>
      <c r="Z725" s="315"/>
      <c r="AA725" s="316"/>
      <c r="AB725" s="317"/>
      <c r="AC725" s="7"/>
      <c r="AD725" s="348"/>
      <c r="AE725" s="7"/>
      <c r="AF725" s="17">
        <f ca="1">IF(B725="",0,IF(B725=B724,COUNTIF(B$9:B724,B725)+1,1))</f>
        <v>715</v>
      </c>
      <c r="AG725" s="17">
        <f t="shared" ca="1" si="44"/>
        <v>0</v>
      </c>
      <c r="AH725" s="364" t="str">
        <f t="shared" si="47"/>
        <v/>
      </c>
    </row>
    <row r="726" spans="1:34" ht="16.5" customHeight="1">
      <c r="A726" s="334" t="s">
        <v>1002</v>
      </c>
      <c r="B726" s="65" t="str">
        <f t="shared" ca="1" si="46"/>
        <v>-1900</v>
      </c>
      <c r="C726" s="65" t="str">
        <f t="shared" ca="1" si="45"/>
        <v>-1900-716</v>
      </c>
      <c r="D726" s="340"/>
      <c r="E726" s="283"/>
      <c r="F726" s="7"/>
      <c r="G726" s="309"/>
      <c r="H726" s="310"/>
      <c r="I726" s="7"/>
      <c r="J726" s="297"/>
      <c r="K726" s="285"/>
      <c r="L726" s="301"/>
      <c r="M726" s="290"/>
      <c r="N726" s="291"/>
      <c r="O726" s="7"/>
      <c r="P726" s="307"/>
      <c r="Q726" s="308" t="str">
        <f ca="1">IF(M$1021=1,"",IF(P726="","",VLOOKUP(P726,Tabelle!$B$5:$F$7,5,FALSE)))</f>
        <v/>
      </c>
      <c r="R726" s="311" t="str">
        <f ca="1">IF(M$1021=1,"",IF(P726="","",VLOOKUP(P726,Tabelle!$B$5:$G$7,6,FALSE)))</f>
        <v/>
      </c>
      <c r="S726" s="7"/>
      <c r="T726" s="312"/>
      <c r="U726" s="7"/>
      <c r="V726" s="313">
        <f ca="1">IF(AND(D726&lt;&gt;"",B726&lt;&gt;B725),(SUMIF(B$9:B$1008,B726,M$9:M$1008)-SUMIF(B$9:B$1008,B726,N$9:N$1008))+(SUMIF('Sezione INPS'!B$9:B$1008,B726,'Sezione INPS'!N$9:N$1008)-SUMIF('Sezione INPS'!B$9:B$1008,B726,'Sezione INPS'!O$9:O$1008))+(SUMIF('Sezione REGIONI'!B$9:B$1008,B726,'Sezione REGIONI'!K$9:K$1008)-SUMIF('Sezione REGIONI'!B$9:B$1008,B726,'Sezione REGIONI'!L$9:L$1008))+(SUMIF('Sezione IMU e trib. locali'!B$9:B$1008,B726,'Sezione IMU e trib. locali'!M$9:M$1008)-SUMIF('Sezione IMU e trib. locali'!B$9:B$1008,B726,'Sezione IMU e trib. locali'!N$9:N$1008))+(SUMIF('Sezione INAIL'!B$9:B$508,B726,'Sezione INAIL'!L$9:L$508)-SUMIF('Sezione INAIL'!B$9:B$508,B726,'Sezione INAIL'!M$9:M$508))+(SUMIF('Sezione Altri Enti Prev.li'!B$9:B$508,B726,'Sezione Altri Enti Prev.li'!P$9:P$508)-SUMIF('Sezione Altri Enti Prev.li'!B$9:B$508,B726,'Sezione Altri Enti Prev.li'!Q$9:Q$508)),0)</f>
        <v>0</v>
      </c>
      <c r="W726" s="81"/>
      <c r="X726" s="292"/>
      <c r="Y726" s="314"/>
      <c r="Z726" s="315"/>
      <c r="AA726" s="316"/>
      <c r="AB726" s="317"/>
      <c r="AC726" s="7"/>
      <c r="AD726" s="348"/>
      <c r="AE726" s="7"/>
      <c r="AF726" s="17">
        <f ca="1">IF(B726="",0,IF(B726=B725,COUNTIF(B$9:B725,B726)+1,1))</f>
        <v>716</v>
      </c>
      <c r="AG726" s="17">
        <f t="shared" ca="1" si="44"/>
        <v>0</v>
      </c>
      <c r="AH726" s="364" t="str">
        <f t="shared" si="47"/>
        <v/>
      </c>
    </row>
    <row r="727" spans="1:34" ht="16.5" customHeight="1">
      <c r="A727" s="334" t="s">
        <v>1003</v>
      </c>
      <c r="B727" s="65" t="str">
        <f t="shared" ca="1" si="46"/>
        <v>-1900</v>
      </c>
      <c r="C727" s="65" t="str">
        <f t="shared" ca="1" si="45"/>
        <v>-1900-717</v>
      </c>
      <c r="D727" s="340"/>
      <c r="E727" s="283"/>
      <c r="F727" s="7"/>
      <c r="G727" s="309"/>
      <c r="H727" s="310"/>
      <c r="I727" s="7"/>
      <c r="J727" s="297"/>
      <c r="K727" s="285"/>
      <c r="L727" s="301"/>
      <c r="M727" s="290"/>
      <c r="N727" s="291"/>
      <c r="O727" s="7"/>
      <c r="P727" s="307"/>
      <c r="Q727" s="308" t="str">
        <f ca="1">IF(M$1021=1,"",IF(P727="","",VLOOKUP(P727,Tabelle!$B$5:$F$7,5,FALSE)))</f>
        <v/>
      </c>
      <c r="R727" s="311" t="str">
        <f ca="1">IF(M$1021=1,"",IF(P727="","",VLOOKUP(P727,Tabelle!$B$5:$G$7,6,FALSE)))</f>
        <v/>
      </c>
      <c r="S727" s="7"/>
      <c r="T727" s="312"/>
      <c r="U727" s="7"/>
      <c r="V727" s="313">
        <f ca="1">IF(AND(D727&lt;&gt;"",B727&lt;&gt;B726),(SUMIF(B$9:B$1008,B727,M$9:M$1008)-SUMIF(B$9:B$1008,B727,N$9:N$1008))+(SUMIF('Sezione INPS'!B$9:B$1008,B727,'Sezione INPS'!N$9:N$1008)-SUMIF('Sezione INPS'!B$9:B$1008,B727,'Sezione INPS'!O$9:O$1008))+(SUMIF('Sezione REGIONI'!B$9:B$1008,B727,'Sezione REGIONI'!K$9:K$1008)-SUMIF('Sezione REGIONI'!B$9:B$1008,B727,'Sezione REGIONI'!L$9:L$1008))+(SUMIF('Sezione IMU e trib. locali'!B$9:B$1008,B727,'Sezione IMU e trib. locali'!M$9:M$1008)-SUMIF('Sezione IMU e trib. locali'!B$9:B$1008,B727,'Sezione IMU e trib. locali'!N$9:N$1008))+(SUMIF('Sezione INAIL'!B$9:B$508,B727,'Sezione INAIL'!L$9:L$508)-SUMIF('Sezione INAIL'!B$9:B$508,B727,'Sezione INAIL'!M$9:M$508))+(SUMIF('Sezione Altri Enti Prev.li'!B$9:B$508,B727,'Sezione Altri Enti Prev.li'!P$9:P$508)-SUMIF('Sezione Altri Enti Prev.li'!B$9:B$508,B727,'Sezione Altri Enti Prev.li'!Q$9:Q$508)),0)</f>
        <v>0</v>
      </c>
      <c r="W727" s="81"/>
      <c r="X727" s="292"/>
      <c r="Y727" s="314"/>
      <c r="Z727" s="315"/>
      <c r="AA727" s="316"/>
      <c r="AB727" s="317"/>
      <c r="AC727" s="7"/>
      <c r="AD727" s="348"/>
      <c r="AE727" s="7"/>
      <c r="AF727" s="17">
        <f ca="1">IF(B727="",0,IF(B727=B726,COUNTIF(B$9:B726,B727)+1,1))</f>
        <v>717</v>
      </c>
      <c r="AG727" s="17">
        <f t="shared" ca="1" si="44"/>
        <v>0</v>
      </c>
      <c r="AH727" s="364" t="str">
        <f t="shared" si="47"/>
        <v/>
      </c>
    </row>
    <row r="728" spans="1:34" ht="16.5" customHeight="1">
      <c r="A728" s="334" t="s">
        <v>1004</v>
      </c>
      <c r="B728" s="65" t="str">
        <f t="shared" ca="1" si="46"/>
        <v>-1900</v>
      </c>
      <c r="C728" s="65" t="str">
        <f t="shared" ca="1" si="45"/>
        <v>-1900-718</v>
      </c>
      <c r="D728" s="340"/>
      <c r="E728" s="283"/>
      <c r="F728" s="7"/>
      <c r="G728" s="309"/>
      <c r="H728" s="310"/>
      <c r="I728" s="7"/>
      <c r="J728" s="297"/>
      <c r="K728" s="285"/>
      <c r="L728" s="301"/>
      <c r="M728" s="290"/>
      <c r="N728" s="291"/>
      <c r="O728" s="7"/>
      <c r="P728" s="307"/>
      <c r="Q728" s="308" t="str">
        <f ca="1">IF(M$1021=1,"",IF(P728="","",VLOOKUP(P728,Tabelle!$B$5:$F$7,5,FALSE)))</f>
        <v/>
      </c>
      <c r="R728" s="311" t="str">
        <f ca="1">IF(M$1021=1,"",IF(P728="","",VLOOKUP(P728,Tabelle!$B$5:$G$7,6,FALSE)))</f>
        <v/>
      </c>
      <c r="S728" s="7"/>
      <c r="T728" s="312"/>
      <c r="U728" s="7"/>
      <c r="V728" s="313">
        <f ca="1">IF(AND(D728&lt;&gt;"",B728&lt;&gt;B727),(SUMIF(B$9:B$1008,B728,M$9:M$1008)-SUMIF(B$9:B$1008,B728,N$9:N$1008))+(SUMIF('Sezione INPS'!B$9:B$1008,B728,'Sezione INPS'!N$9:N$1008)-SUMIF('Sezione INPS'!B$9:B$1008,B728,'Sezione INPS'!O$9:O$1008))+(SUMIF('Sezione REGIONI'!B$9:B$1008,B728,'Sezione REGIONI'!K$9:K$1008)-SUMIF('Sezione REGIONI'!B$9:B$1008,B728,'Sezione REGIONI'!L$9:L$1008))+(SUMIF('Sezione IMU e trib. locali'!B$9:B$1008,B728,'Sezione IMU e trib. locali'!M$9:M$1008)-SUMIF('Sezione IMU e trib. locali'!B$9:B$1008,B728,'Sezione IMU e trib. locali'!N$9:N$1008))+(SUMIF('Sezione INAIL'!B$9:B$508,B728,'Sezione INAIL'!L$9:L$508)-SUMIF('Sezione INAIL'!B$9:B$508,B728,'Sezione INAIL'!M$9:M$508))+(SUMIF('Sezione Altri Enti Prev.li'!B$9:B$508,B728,'Sezione Altri Enti Prev.li'!P$9:P$508)-SUMIF('Sezione Altri Enti Prev.li'!B$9:B$508,B728,'Sezione Altri Enti Prev.li'!Q$9:Q$508)),0)</f>
        <v>0</v>
      </c>
      <c r="W728" s="81"/>
      <c r="X728" s="292"/>
      <c r="Y728" s="314"/>
      <c r="Z728" s="315"/>
      <c r="AA728" s="316"/>
      <c r="AB728" s="317"/>
      <c r="AC728" s="7"/>
      <c r="AD728" s="348"/>
      <c r="AE728" s="7"/>
      <c r="AF728" s="17">
        <f ca="1">IF(B728="",0,IF(B728=B727,COUNTIF(B$9:B727,B728)+1,1))</f>
        <v>718</v>
      </c>
      <c r="AG728" s="17">
        <f t="shared" ca="1" si="44"/>
        <v>0</v>
      </c>
      <c r="AH728" s="364" t="str">
        <f t="shared" si="47"/>
        <v/>
      </c>
    </row>
    <row r="729" spans="1:34" ht="16.5" customHeight="1">
      <c r="A729" s="334" t="s">
        <v>1005</v>
      </c>
      <c r="B729" s="65" t="str">
        <f t="shared" ca="1" si="46"/>
        <v>-1900</v>
      </c>
      <c r="C729" s="65" t="str">
        <f t="shared" ca="1" si="45"/>
        <v>-1900-719</v>
      </c>
      <c r="D729" s="340"/>
      <c r="E729" s="283"/>
      <c r="F729" s="7"/>
      <c r="G729" s="309"/>
      <c r="H729" s="310"/>
      <c r="I729" s="7"/>
      <c r="J729" s="297"/>
      <c r="K729" s="285"/>
      <c r="L729" s="301"/>
      <c r="M729" s="290"/>
      <c r="N729" s="291"/>
      <c r="O729" s="7"/>
      <c r="P729" s="307"/>
      <c r="Q729" s="308" t="str">
        <f ca="1">IF(M$1021=1,"",IF(P729="","",VLOOKUP(P729,Tabelle!$B$5:$F$7,5,FALSE)))</f>
        <v/>
      </c>
      <c r="R729" s="311" t="str">
        <f ca="1">IF(M$1021=1,"",IF(P729="","",VLOOKUP(P729,Tabelle!$B$5:$G$7,6,FALSE)))</f>
        <v/>
      </c>
      <c r="S729" s="7"/>
      <c r="T729" s="312"/>
      <c r="U729" s="7"/>
      <c r="V729" s="313">
        <f ca="1">IF(AND(D729&lt;&gt;"",B729&lt;&gt;B728),(SUMIF(B$9:B$1008,B729,M$9:M$1008)-SUMIF(B$9:B$1008,B729,N$9:N$1008))+(SUMIF('Sezione INPS'!B$9:B$1008,B729,'Sezione INPS'!N$9:N$1008)-SUMIF('Sezione INPS'!B$9:B$1008,B729,'Sezione INPS'!O$9:O$1008))+(SUMIF('Sezione REGIONI'!B$9:B$1008,B729,'Sezione REGIONI'!K$9:K$1008)-SUMIF('Sezione REGIONI'!B$9:B$1008,B729,'Sezione REGIONI'!L$9:L$1008))+(SUMIF('Sezione IMU e trib. locali'!B$9:B$1008,B729,'Sezione IMU e trib. locali'!M$9:M$1008)-SUMIF('Sezione IMU e trib. locali'!B$9:B$1008,B729,'Sezione IMU e trib. locali'!N$9:N$1008))+(SUMIF('Sezione INAIL'!B$9:B$508,B729,'Sezione INAIL'!L$9:L$508)-SUMIF('Sezione INAIL'!B$9:B$508,B729,'Sezione INAIL'!M$9:M$508))+(SUMIF('Sezione Altri Enti Prev.li'!B$9:B$508,B729,'Sezione Altri Enti Prev.li'!P$9:P$508)-SUMIF('Sezione Altri Enti Prev.li'!B$9:B$508,B729,'Sezione Altri Enti Prev.li'!Q$9:Q$508)),0)</f>
        <v>0</v>
      </c>
      <c r="W729" s="81"/>
      <c r="X729" s="292"/>
      <c r="Y729" s="314"/>
      <c r="Z729" s="315"/>
      <c r="AA729" s="316"/>
      <c r="AB729" s="317"/>
      <c r="AC729" s="7"/>
      <c r="AD729" s="348"/>
      <c r="AE729" s="7"/>
      <c r="AF729" s="17">
        <f ca="1">IF(B729="",0,IF(B729=B728,COUNTIF(B$9:B728,B729)+1,1))</f>
        <v>719</v>
      </c>
      <c r="AG729" s="17">
        <f t="shared" ca="1" si="44"/>
        <v>0</v>
      </c>
      <c r="AH729" s="364" t="str">
        <f t="shared" si="47"/>
        <v/>
      </c>
    </row>
    <row r="730" spans="1:34" ht="16.5" customHeight="1">
      <c r="A730" s="334" t="s">
        <v>1006</v>
      </c>
      <c r="B730" s="65" t="str">
        <f t="shared" ca="1" si="46"/>
        <v>-1900</v>
      </c>
      <c r="C730" s="65" t="str">
        <f t="shared" ca="1" si="45"/>
        <v>-1900-720</v>
      </c>
      <c r="D730" s="340"/>
      <c r="E730" s="283"/>
      <c r="F730" s="7"/>
      <c r="G730" s="309"/>
      <c r="H730" s="310"/>
      <c r="I730" s="7"/>
      <c r="J730" s="297"/>
      <c r="K730" s="285"/>
      <c r="L730" s="301"/>
      <c r="M730" s="290"/>
      <c r="N730" s="291"/>
      <c r="O730" s="7"/>
      <c r="P730" s="307"/>
      <c r="Q730" s="308" t="str">
        <f ca="1">IF(M$1021=1,"",IF(P730="","",VLOOKUP(P730,Tabelle!$B$5:$F$7,5,FALSE)))</f>
        <v/>
      </c>
      <c r="R730" s="311" t="str">
        <f ca="1">IF(M$1021=1,"",IF(P730="","",VLOOKUP(P730,Tabelle!$B$5:$G$7,6,FALSE)))</f>
        <v/>
      </c>
      <c r="S730" s="7"/>
      <c r="T730" s="312"/>
      <c r="U730" s="7"/>
      <c r="V730" s="313">
        <f ca="1">IF(AND(D730&lt;&gt;"",B730&lt;&gt;B729),(SUMIF(B$9:B$1008,B730,M$9:M$1008)-SUMIF(B$9:B$1008,B730,N$9:N$1008))+(SUMIF('Sezione INPS'!B$9:B$1008,B730,'Sezione INPS'!N$9:N$1008)-SUMIF('Sezione INPS'!B$9:B$1008,B730,'Sezione INPS'!O$9:O$1008))+(SUMIF('Sezione REGIONI'!B$9:B$1008,B730,'Sezione REGIONI'!K$9:K$1008)-SUMIF('Sezione REGIONI'!B$9:B$1008,B730,'Sezione REGIONI'!L$9:L$1008))+(SUMIF('Sezione IMU e trib. locali'!B$9:B$1008,B730,'Sezione IMU e trib. locali'!M$9:M$1008)-SUMIF('Sezione IMU e trib. locali'!B$9:B$1008,B730,'Sezione IMU e trib. locali'!N$9:N$1008))+(SUMIF('Sezione INAIL'!B$9:B$508,B730,'Sezione INAIL'!L$9:L$508)-SUMIF('Sezione INAIL'!B$9:B$508,B730,'Sezione INAIL'!M$9:M$508))+(SUMIF('Sezione Altri Enti Prev.li'!B$9:B$508,B730,'Sezione Altri Enti Prev.li'!P$9:P$508)-SUMIF('Sezione Altri Enti Prev.li'!B$9:B$508,B730,'Sezione Altri Enti Prev.li'!Q$9:Q$508)),0)</f>
        <v>0</v>
      </c>
      <c r="W730" s="81"/>
      <c r="X730" s="292"/>
      <c r="Y730" s="314"/>
      <c r="Z730" s="315"/>
      <c r="AA730" s="316"/>
      <c r="AB730" s="317"/>
      <c r="AC730" s="7"/>
      <c r="AD730" s="348"/>
      <c r="AE730" s="7"/>
      <c r="AF730" s="17">
        <f ca="1">IF(B730="",0,IF(B730=B729,COUNTIF(B$9:B729,B730)+1,1))</f>
        <v>720</v>
      </c>
      <c r="AG730" s="17">
        <f t="shared" ca="1" si="44"/>
        <v>0</v>
      </c>
      <c r="AH730" s="364" t="str">
        <f t="shared" si="47"/>
        <v/>
      </c>
    </row>
    <row r="731" spans="1:34" ht="16.5" customHeight="1">
      <c r="A731" s="334" t="s">
        <v>1007</v>
      </c>
      <c r="B731" s="65" t="str">
        <f t="shared" ca="1" si="46"/>
        <v>-1900</v>
      </c>
      <c r="C731" s="65" t="str">
        <f t="shared" ca="1" si="45"/>
        <v>-1900-721</v>
      </c>
      <c r="D731" s="340"/>
      <c r="E731" s="283"/>
      <c r="F731" s="7"/>
      <c r="G731" s="309"/>
      <c r="H731" s="310"/>
      <c r="I731" s="7"/>
      <c r="J731" s="297"/>
      <c r="K731" s="285"/>
      <c r="L731" s="301"/>
      <c r="M731" s="290"/>
      <c r="N731" s="291"/>
      <c r="O731" s="7"/>
      <c r="P731" s="307"/>
      <c r="Q731" s="308" t="str">
        <f ca="1">IF(M$1021=1,"",IF(P731="","",VLOOKUP(P731,Tabelle!$B$5:$F$7,5,FALSE)))</f>
        <v/>
      </c>
      <c r="R731" s="311" t="str">
        <f ca="1">IF(M$1021=1,"",IF(P731="","",VLOOKUP(P731,Tabelle!$B$5:$G$7,6,FALSE)))</f>
        <v/>
      </c>
      <c r="S731" s="7"/>
      <c r="T731" s="312"/>
      <c r="U731" s="7"/>
      <c r="V731" s="313">
        <f ca="1">IF(AND(D731&lt;&gt;"",B731&lt;&gt;B730),(SUMIF(B$9:B$1008,B731,M$9:M$1008)-SUMIF(B$9:B$1008,B731,N$9:N$1008))+(SUMIF('Sezione INPS'!B$9:B$1008,B731,'Sezione INPS'!N$9:N$1008)-SUMIF('Sezione INPS'!B$9:B$1008,B731,'Sezione INPS'!O$9:O$1008))+(SUMIF('Sezione REGIONI'!B$9:B$1008,B731,'Sezione REGIONI'!K$9:K$1008)-SUMIF('Sezione REGIONI'!B$9:B$1008,B731,'Sezione REGIONI'!L$9:L$1008))+(SUMIF('Sezione IMU e trib. locali'!B$9:B$1008,B731,'Sezione IMU e trib. locali'!M$9:M$1008)-SUMIF('Sezione IMU e trib. locali'!B$9:B$1008,B731,'Sezione IMU e trib. locali'!N$9:N$1008))+(SUMIF('Sezione INAIL'!B$9:B$508,B731,'Sezione INAIL'!L$9:L$508)-SUMIF('Sezione INAIL'!B$9:B$508,B731,'Sezione INAIL'!M$9:M$508))+(SUMIF('Sezione Altri Enti Prev.li'!B$9:B$508,B731,'Sezione Altri Enti Prev.li'!P$9:P$508)-SUMIF('Sezione Altri Enti Prev.li'!B$9:B$508,B731,'Sezione Altri Enti Prev.li'!Q$9:Q$508)),0)</f>
        <v>0</v>
      </c>
      <c r="W731" s="81"/>
      <c r="X731" s="292"/>
      <c r="Y731" s="314"/>
      <c r="Z731" s="315"/>
      <c r="AA731" s="316"/>
      <c r="AB731" s="317"/>
      <c r="AC731" s="7"/>
      <c r="AD731" s="348"/>
      <c r="AE731" s="7"/>
      <c r="AF731" s="17">
        <f ca="1">IF(B731="",0,IF(B731=B730,COUNTIF(B$9:B730,B731)+1,1))</f>
        <v>721</v>
      </c>
      <c r="AG731" s="17">
        <f t="shared" ca="1" si="44"/>
        <v>0</v>
      </c>
      <c r="AH731" s="364" t="str">
        <f t="shared" si="47"/>
        <v/>
      </c>
    </row>
    <row r="732" spans="1:34" ht="16.5" customHeight="1">
      <c r="A732" s="334" t="s">
        <v>1008</v>
      </c>
      <c r="B732" s="65" t="str">
        <f t="shared" ca="1" si="46"/>
        <v>-1900</v>
      </c>
      <c r="C732" s="65" t="str">
        <f t="shared" ca="1" si="45"/>
        <v>-1900-722</v>
      </c>
      <c r="D732" s="340"/>
      <c r="E732" s="283"/>
      <c r="F732" s="7"/>
      <c r="G732" s="309"/>
      <c r="H732" s="310"/>
      <c r="I732" s="7"/>
      <c r="J732" s="297"/>
      <c r="K732" s="285"/>
      <c r="L732" s="301"/>
      <c r="M732" s="290"/>
      <c r="N732" s="291"/>
      <c r="O732" s="7"/>
      <c r="P732" s="307"/>
      <c r="Q732" s="308" t="str">
        <f ca="1">IF(M$1021=1,"",IF(P732="","",VLOOKUP(P732,Tabelle!$B$5:$F$7,5,FALSE)))</f>
        <v/>
      </c>
      <c r="R732" s="311" t="str">
        <f ca="1">IF(M$1021=1,"",IF(P732="","",VLOOKUP(P732,Tabelle!$B$5:$G$7,6,FALSE)))</f>
        <v/>
      </c>
      <c r="S732" s="7"/>
      <c r="T732" s="312"/>
      <c r="U732" s="7"/>
      <c r="V732" s="313">
        <f ca="1">IF(AND(D732&lt;&gt;"",B732&lt;&gt;B731),(SUMIF(B$9:B$1008,B732,M$9:M$1008)-SUMIF(B$9:B$1008,B732,N$9:N$1008))+(SUMIF('Sezione INPS'!B$9:B$1008,B732,'Sezione INPS'!N$9:N$1008)-SUMIF('Sezione INPS'!B$9:B$1008,B732,'Sezione INPS'!O$9:O$1008))+(SUMIF('Sezione REGIONI'!B$9:B$1008,B732,'Sezione REGIONI'!K$9:K$1008)-SUMIF('Sezione REGIONI'!B$9:B$1008,B732,'Sezione REGIONI'!L$9:L$1008))+(SUMIF('Sezione IMU e trib. locali'!B$9:B$1008,B732,'Sezione IMU e trib. locali'!M$9:M$1008)-SUMIF('Sezione IMU e trib. locali'!B$9:B$1008,B732,'Sezione IMU e trib. locali'!N$9:N$1008))+(SUMIF('Sezione INAIL'!B$9:B$508,B732,'Sezione INAIL'!L$9:L$508)-SUMIF('Sezione INAIL'!B$9:B$508,B732,'Sezione INAIL'!M$9:M$508))+(SUMIF('Sezione Altri Enti Prev.li'!B$9:B$508,B732,'Sezione Altri Enti Prev.li'!P$9:P$508)-SUMIF('Sezione Altri Enti Prev.li'!B$9:B$508,B732,'Sezione Altri Enti Prev.li'!Q$9:Q$508)),0)</f>
        <v>0</v>
      </c>
      <c r="W732" s="81"/>
      <c r="X732" s="292"/>
      <c r="Y732" s="314"/>
      <c r="Z732" s="315"/>
      <c r="AA732" s="316"/>
      <c r="AB732" s="317"/>
      <c r="AC732" s="7"/>
      <c r="AD732" s="348"/>
      <c r="AE732" s="7"/>
      <c r="AF732" s="17">
        <f ca="1">IF(B732="",0,IF(B732=B731,COUNTIF(B$9:B731,B732)+1,1))</f>
        <v>722</v>
      </c>
      <c r="AG732" s="17">
        <f t="shared" ca="1" si="44"/>
        <v>0</v>
      </c>
      <c r="AH732" s="364" t="str">
        <f t="shared" si="47"/>
        <v/>
      </c>
    </row>
    <row r="733" spans="1:34" ht="16.5" customHeight="1">
      <c r="A733" s="334" t="s">
        <v>1009</v>
      </c>
      <c r="B733" s="65" t="str">
        <f t="shared" ca="1" si="46"/>
        <v>-1900</v>
      </c>
      <c r="C733" s="65" t="str">
        <f t="shared" ca="1" si="45"/>
        <v>-1900-723</v>
      </c>
      <c r="D733" s="340"/>
      <c r="E733" s="283"/>
      <c r="F733" s="7"/>
      <c r="G733" s="309"/>
      <c r="H733" s="310"/>
      <c r="I733" s="7"/>
      <c r="J733" s="297"/>
      <c r="K733" s="285"/>
      <c r="L733" s="301"/>
      <c r="M733" s="290"/>
      <c r="N733" s="291"/>
      <c r="O733" s="7"/>
      <c r="P733" s="307"/>
      <c r="Q733" s="308" t="str">
        <f ca="1">IF(M$1021=1,"",IF(P733="","",VLOOKUP(P733,Tabelle!$B$5:$F$7,5,FALSE)))</f>
        <v/>
      </c>
      <c r="R733" s="311" t="str">
        <f ca="1">IF(M$1021=1,"",IF(P733="","",VLOOKUP(P733,Tabelle!$B$5:$G$7,6,FALSE)))</f>
        <v/>
      </c>
      <c r="S733" s="7"/>
      <c r="T733" s="312"/>
      <c r="U733" s="7"/>
      <c r="V733" s="313">
        <f ca="1">IF(AND(D733&lt;&gt;"",B733&lt;&gt;B732),(SUMIF(B$9:B$1008,B733,M$9:M$1008)-SUMIF(B$9:B$1008,B733,N$9:N$1008))+(SUMIF('Sezione INPS'!B$9:B$1008,B733,'Sezione INPS'!N$9:N$1008)-SUMIF('Sezione INPS'!B$9:B$1008,B733,'Sezione INPS'!O$9:O$1008))+(SUMIF('Sezione REGIONI'!B$9:B$1008,B733,'Sezione REGIONI'!K$9:K$1008)-SUMIF('Sezione REGIONI'!B$9:B$1008,B733,'Sezione REGIONI'!L$9:L$1008))+(SUMIF('Sezione IMU e trib. locali'!B$9:B$1008,B733,'Sezione IMU e trib. locali'!M$9:M$1008)-SUMIF('Sezione IMU e trib. locali'!B$9:B$1008,B733,'Sezione IMU e trib. locali'!N$9:N$1008))+(SUMIF('Sezione INAIL'!B$9:B$508,B733,'Sezione INAIL'!L$9:L$508)-SUMIF('Sezione INAIL'!B$9:B$508,B733,'Sezione INAIL'!M$9:M$508))+(SUMIF('Sezione Altri Enti Prev.li'!B$9:B$508,B733,'Sezione Altri Enti Prev.li'!P$9:P$508)-SUMIF('Sezione Altri Enti Prev.li'!B$9:B$508,B733,'Sezione Altri Enti Prev.li'!Q$9:Q$508)),0)</f>
        <v>0</v>
      </c>
      <c r="W733" s="81"/>
      <c r="X733" s="292"/>
      <c r="Y733" s="314"/>
      <c r="Z733" s="315"/>
      <c r="AA733" s="316"/>
      <c r="AB733" s="317"/>
      <c r="AC733" s="7"/>
      <c r="AD733" s="348"/>
      <c r="AE733" s="7"/>
      <c r="AF733" s="17">
        <f ca="1">IF(B733="",0,IF(B733=B732,COUNTIF(B$9:B732,B733)+1,1))</f>
        <v>723</v>
      </c>
      <c r="AG733" s="17">
        <f t="shared" ca="1" si="44"/>
        <v>0</v>
      </c>
      <c r="AH733" s="364" t="str">
        <f t="shared" si="47"/>
        <v/>
      </c>
    </row>
    <row r="734" spans="1:34" ht="16.5" customHeight="1">
      <c r="A734" s="334" t="s">
        <v>1010</v>
      </c>
      <c r="B734" s="65" t="str">
        <f t="shared" ca="1" si="46"/>
        <v>-1900</v>
      </c>
      <c r="C734" s="65" t="str">
        <f t="shared" ca="1" si="45"/>
        <v>-1900-724</v>
      </c>
      <c r="D734" s="340"/>
      <c r="E734" s="283"/>
      <c r="F734" s="7"/>
      <c r="G734" s="309"/>
      <c r="H734" s="310"/>
      <c r="I734" s="7"/>
      <c r="J734" s="297"/>
      <c r="K734" s="285"/>
      <c r="L734" s="301"/>
      <c r="M734" s="290"/>
      <c r="N734" s="291"/>
      <c r="O734" s="7"/>
      <c r="P734" s="307"/>
      <c r="Q734" s="308" t="str">
        <f ca="1">IF(M$1021=1,"",IF(P734="","",VLOOKUP(P734,Tabelle!$B$5:$F$7,5,FALSE)))</f>
        <v/>
      </c>
      <c r="R734" s="311" t="str">
        <f ca="1">IF(M$1021=1,"",IF(P734="","",VLOOKUP(P734,Tabelle!$B$5:$G$7,6,FALSE)))</f>
        <v/>
      </c>
      <c r="S734" s="7"/>
      <c r="T734" s="312"/>
      <c r="U734" s="7"/>
      <c r="V734" s="313">
        <f ca="1">IF(AND(D734&lt;&gt;"",B734&lt;&gt;B733),(SUMIF(B$9:B$1008,B734,M$9:M$1008)-SUMIF(B$9:B$1008,B734,N$9:N$1008))+(SUMIF('Sezione INPS'!B$9:B$1008,B734,'Sezione INPS'!N$9:N$1008)-SUMIF('Sezione INPS'!B$9:B$1008,B734,'Sezione INPS'!O$9:O$1008))+(SUMIF('Sezione REGIONI'!B$9:B$1008,B734,'Sezione REGIONI'!K$9:K$1008)-SUMIF('Sezione REGIONI'!B$9:B$1008,B734,'Sezione REGIONI'!L$9:L$1008))+(SUMIF('Sezione IMU e trib. locali'!B$9:B$1008,B734,'Sezione IMU e trib. locali'!M$9:M$1008)-SUMIF('Sezione IMU e trib. locali'!B$9:B$1008,B734,'Sezione IMU e trib. locali'!N$9:N$1008))+(SUMIF('Sezione INAIL'!B$9:B$508,B734,'Sezione INAIL'!L$9:L$508)-SUMIF('Sezione INAIL'!B$9:B$508,B734,'Sezione INAIL'!M$9:M$508))+(SUMIF('Sezione Altri Enti Prev.li'!B$9:B$508,B734,'Sezione Altri Enti Prev.li'!P$9:P$508)-SUMIF('Sezione Altri Enti Prev.li'!B$9:B$508,B734,'Sezione Altri Enti Prev.li'!Q$9:Q$508)),0)</f>
        <v>0</v>
      </c>
      <c r="W734" s="81"/>
      <c r="X734" s="292"/>
      <c r="Y734" s="314"/>
      <c r="Z734" s="315"/>
      <c r="AA734" s="316"/>
      <c r="AB734" s="317"/>
      <c r="AC734" s="7"/>
      <c r="AD734" s="348"/>
      <c r="AE734" s="7"/>
      <c r="AF734" s="17">
        <f ca="1">IF(B734="",0,IF(B734=B733,COUNTIF(B$9:B733,B734)+1,1))</f>
        <v>724</v>
      </c>
      <c r="AG734" s="17">
        <f t="shared" ca="1" si="44"/>
        <v>0</v>
      </c>
      <c r="AH734" s="364" t="str">
        <f t="shared" si="47"/>
        <v/>
      </c>
    </row>
    <row r="735" spans="1:34" ht="16.5" customHeight="1">
      <c r="A735" s="334" t="s">
        <v>1011</v>
      </c>
      <c r="B735" s="65" t="str">
        <f t="shared" ca="1" si="46"/>
        <v>-1900</v>
      </c>
      <c r="C735" s="65" t="str">
        <f t="shared" ca="1" si="45"/>
        <v>-1900-725</v>
      </c>
      <c r="D735" s="340"/>
      <c r="E735" s="283"/>
      <c r="F735" s="7"/>
      <c r="G735" s="309"/>
      <c r="H735" s="310"/>
      <c r="I735" s="7"/>
      <c r="J735" s="297"/>
      <c r="K735" s="285"/>
      <c r="L735" s="301"/>
      <c r="M735" s="290"/>
      <c r="N735" s="291"/>
      <c r="O735" s="7"/>
      <c r="P735" s="307"/>
      <c r="Q735" s="308" t="str">
        <f ca="1">IF(M$1021=1,"",IF(P735="","",VLOOKUP(P735,Tabelle!$B$5:$F$7,5,FALSE)))</f>
        <v/>
      </c>
      <c r="R735" s="311" t="str">
        <f ca="1">IF(M$1021=1,"",IF(P735="","",VLOOKUP(P735,Tabelle!$B$5:$G$7,6,FALSE)))</f>
        <v/>
      </c>
      <c r="S735" s="7"/>
      <c r="T735" s="312"/>
      <c r="U735" s="7"/>
      <c r="V735" s="313">
        <f ca="1">IF(AND(D735&lt;&gt;"",B735&lt;&gt;B734),(SUMIF(B$9:B$1008,B735,M$9:M$1008)-SUMIF(B$9:B$1008,B735,N$9:N$1008))+(SUMIF('Sezione INPS'!B$9:B$1008,B735,'Sezione INPS'!N$9:N$1008)-SUMIF('Sezione INPS'!B$9:B$1008,B735,'Sezione INPS'!O$9:O$1008))+(SUMIF('Sezione REGIONI'!B$9:B$1008,B735,'Sezione REGIONI'!K$9:K$1008)-SUMIF('Sezione REGIONI'!B$9:B$1008,B735,'Sezione REGIONI'!L$9:L$1008))+(SUMIF('Sezione IMU e trib. locali'!B$9:B$1008,B735,'Sezione IMU e trib. locali'!M$9:M$1008)-SUMIF('Sezione IMU e trib. locali'!B$9:B$1008,B735,'Sezione IMU e trib. locali'!N$9:N$1008))+(SUMIF('Sezione INAIL'!B$9:B$508,B735,'Sezione INAIL'!L$9:L$508)-SUMIF('Sezione INAIL'!B$9:B$508,B735,'Sezione INAIL'!M$9:M$508))+(SUMIF('Sezione Altri Enti Prev.li'!B$9:B$508,B735,'Sezione Altri Enti Prev.li'!P$9:P$508)-SUMIF('Sezione Altri Enti Prev.li'!B$9:B$508,B735,'Sezione Altri Enti Prev.li'!Q$9:Q$508)),0)</f>
        <v>0</v>
      </c>
      <c r="W735" s="81"/>
      <c r="X735" s="292"/>
      <c r="Y735" s="314"/>
      <c r="Z735" s="315"/>
      <c r="AA735" s="316"/>
      <c r="AB735" s="317"/>
      <c r="AC735" s="7"/>
      <c r="AD735" s="348"/>
      <c r="AE735" s="7"/>
      <c r="AF735" s="17">
        <f ca="1">IF(B735="",0,IF(B735=B734,COUNTIF(B$9:B734,B735)+1,1))</f>
        <v>725</v>
      </c>
      <c r="AG735" s="17">
        <f t="shared" ca="1" si="44"/>
        <v>0</v>
      </c>
      <c r="AH735" s="364" t="str">
        <f t="shared" si="47"/>
        <v/>
      </c>
    </row>
    <row r="736" spans="1:34" ht="16.5" customHeight="1">
      <c r="A736" s="334" t="s">
        <v>1012</v>
      </c>
      <c r="B736" s="65" t="str">
        <f t="shared" ca="1" si="46"/>
        <v>-1900</v>
      </c>
      <c r="C736" s="65" t="str">
        <f t="shared" ca="1" si="45"/>
        <v>-1900-726</v>
      </c>
      <c r="D736" s="340"/>
      <c r="E736" s="283"/>
      <c r="F736" s="7"/>
      <c r="G736" s="309"/>
      <c r="H736" s="310"/>
      <c r="I736" s="7"/>
      <c r="J736" s="297"/>
      <c r="K736" s="285"/>
      <c r="L736" s="301"/>
      <c r="M736" s="290"/>
      <c r="N736" s="291"/>
      <c r="O736" s="7"/>
      <c r="P736" s="307"/>
      <c r="Q736" s="308" t="str">
        <f ca="1">IF(M$1021=1,"",IF(P736="","",VLOOKUP(P736,Tabelle!$B$5:$F$7,5,FALSE)))</f>
        <v/>
      </c>
      <c r="R736" s="311" t="str">
        <f ca="1">IF(M$1021=1,"",IF(P736="","",VLOOKUP(P736,Tabelle!$B$5:$G$7,6,FALSE)))</f>
        <v/>
      </c>
      <c r="S736" s="7"/>
      <c r="T736" s="312"/>
      <c r="U736" s="7"/>
      <c r="V736" s="313">
        <f ca="1">IF(AND(D736&lt;&gt;"",B736&lt;&gt;B735),(SUMIF(B$9:B$1008,B736,M$9:M$1008)-SUMIF(B$9:B$1008,B736,N$9:N$1008))+(SUMIF('Sezione INPS'!B$9:B$1008,B736,'Sezione INPS'!N$9:N$1008)-SUMIF('Sezione INPS'!B$9:B$1008,B736,'Sezione INPS'!O$9:O$1008))+(SUMIF('Sezione REGIONI'!B$9:B$1008,B736,'Sezione REGIONI'!K$9:K$1008)-SUMIF('Sezione REGIONI'!B$9:B$1008,B736,'Sezione REGIONI'!L$9:L$1008))+(SUMIF('Sezione IMU e trib. locali'!B$9:B$1008,B736,'Sezione IMU e trib. locali'!M$9:M$1008)-SUMIF('Sezione IMU e trib. locali'!B$9:B$1008,B736,'Sezione IMU e trib. locali'!N$9:N$1008))+(SUMIF('Sezione INAIL'!B$9:B$508,B736,'Sezione INAIL'!L$9:L$508)-SUMIF('Sezione INAIL'!B$9:B$508,B736,'Sezione INAIL'!M$9:M$508))+(SUMIF('Sezione Altri Enti Prev.li'!B$9:B$508,B736,'Sezione Altri Enti Prev.li'!P$9:P$508)-SUMIF('Sezione Altri Enti Prev.li'!B$9:B$508,B736,'Sezione Altri Enti Prev.li'!Q$9:Q$508)),0)</f>
        <v>0</v>
      </c>
      <c r="W736" s="81"/>
      <c r="X736" s="292"/>
      <c r="Y736" s="314"/>
      <c r="Z736" s="315"/>
      <c r="AA736" s="316"/>
      <c r="AB736" s="317"/>
      <c r="AC736" s="7"/>
      <c r="AD736" s="348"/>
      <c r="AE736" s="7"/>
      <c r="AF736" s="17">
        <f ca="1">IF(B736="",0,IF(B736=B735,COUNTIF(B$9:B735,B736)+1,1))</f>
        <v>726</v>
      </c>
      <c r="AG736" s="17">
        <f t="shared" ca="1" si="44"/>
        <v>0</v>
      </c>
      <c r="AH736" s="364" t="str">
        <f t="shared" si="47"/>
        <v/>
      </c>
    </row>
    <row r="737" spans="1:34" ht="16.5" customHeight="1">
      <c r="A737" s="334" t="s">
        <v>1013</v>
      </c>
      <c r="B737" s="65" t="str">
        <f t="shared" ca="1" si="46"/>
        <v>-1900</v>
      </c>
      <c r="C737" s="65" t="str">
        <f t="shared" ca="1" si="45"/>
        <v>-1900-727</v>
      </c>
      <c r="D737" s="340"/>
      <c r="E737" s="283"/>
      <c r="F737" s="7"/>
      <c r="G737" s="309"/>
      <c r="H737" s="310"/>
      <c r="I737" s="7"/>
      <c r="J737" s="297"/>
      <c r="K737" s="285"/>
      <c r="L737" s="301"/>
      <c r="M737" s="290"/>
      <c r="N737" s="291"/>
      <c r="O737" s="7"/>
      <c r="P737" s="307"/>
      <c r="Q737" s="308" t="str">
        <f ca="1">IF(M$1021=1,"",IF(P737="","",VLOOKUP(P737,Tabelle!$B$5:$F$7,5,FALSE)))</f>
        <v/>
      </c>
      <c r="R737" s="311" t="str">
        <f ca="1">IF(M$1021=1,"",IF(P737="","",VLOOKUP(P737,Tabelle!$B$5:$G$7,6,FALSE)))</f>
        <v/>
      </c>
      <c r="S737" s="7"/>
      <c r="T737" s="312"/>
      <c r="U737" s="7"/>
      <c r="V737" s="313">
        <f ca="1">IF(AND(D737&lt;&gt;"",B737&lt;&gt;B736),(SUMIF(B$9:B$1008,B737,M$9:M$1008)-SUMIF(B$9:B$1008,B737,N$9:N$1008))+(SUMIF('Sezione INPS'!B$9:B$1008,B737,'Sezione INPS'!N$9:N$1008)-SUMIF('Sezione INPS'!B$9:B$1008,B737,'Sezione INPS'!O$9:O$1008))+(SUMIF('Sezione REGIONI'!B$9:B$1008,B737,'Sezione REGIONI'!K$9:K$1008)-SUMIF('Sezione REGIONI'!B$9:B$1008,B737,'Sezione REGIONI'!L$9:L$1008))+(SUMIF('Sezione IMU e trib. locali'!B$9:B$1008,B737,'Sezione IMU e trib. locali'!M$9:M$1008)-SUMIF('Sezione IMU e trib. locali'!B$9:B$1008,B737,'Sezione IMU e trib. locali'!N$9:N$1008))+(SUMIF('Sezione INAIL'!B$9:B$508,B737,'Sezione INAIL'!L$9:L$508)-SUMIF('Sezione INAIL'!B$9:B$508,B737,'Sezione INAIL'!M$9:M$508))+(SUMIF('Sezione Altri Enti Prev.li'!B$9:B$508,B737,'Sezione Altri Enti Prev.li'!P$9:P$508)-SUMIF('Sezione Altri Enti Prev.li'!B$9:B$508,B737,'Sezione Altri Enti Prev.li'!Q$9:Q$508)),0)</f>
        <v>0</v>
      </c>
      <c r="W737" s="81"/>
      <c r="X737" s="292"/>
      <c r="Y737" s="314"/>
      <c r="Z737" s="315"/>
      <c r="AA737" s="316"/>
      <c r="AB737" s="317"/>
      <c r="AC737" s="7"/>
      <c r="AD737" s="348"/>
      <c r="AE737" s="7"/>
      <c r="AF737" s="17">
        <f ca="1">IF(B737="",0,IF(B737=B736,COUNTIF(B$9:B736,B737)+1,1))</f>
        <v>727</v>
      </c>
      <c r="AG737" s="17">
        <f t="shared" ca="1" si="44"/>
        <v>0</v>
      </c>
      <c r="AH737" s="364" t="str">
        <f t="shared" si="47"/>
        <v/>
      </c>
    </row>
    <row r="738" spans="1:34" ht="16.5" customHeight="1">
      <c r="A738" s="334" t="s">
        <v>1014</v>
      </c>
      <c r="B738" s="65" t="str">
        <f t="shared" ca="1" si="46"/>
        <v>-1900</v>
      </c>
      <c r="C738" s="65" t="str">
        <f t="shared" ca="1" si="45"/>
        <v>-1900-728</v>
      </c>
      <c r="D738" s="340"/>
      <c r="E738" s="283"/>
      <c r="F738" s="7"/>
      <c r="G738" s="309"/>
      <c r="H738" s="310"/>
      <c r="I738" s="7"/>
      <c r="J738" s="297"/>
      <c r="K738" s="285"/>
      <c r="L738" s="301"/>
      <c r="M738" s="290"/>
      <c r="N738" s="291"/>
      <c r="O738" s="7"/>
      <c r="P738" s="307"/>
      <c r="Q738" s="308" t="str">
        <f ca="1">IF(M$1021=1,"",IF(P738="","",VLOOKUP(P738,Tabelle!$B$5:$F$7,5,FALSE)))</f>
        <v/>
      </c>
      <c r="R738" s="311" t="str">
        <f ca="1">IF(M$1021=1,"",IF(P738="","",VLOOKUP(P738,Tabelle!$B$5:$G$7,6,FALSE)))</f>
        <v/>
      </c>
      <c r="S738" s="7"/>
      <c r="T738" s="312"/>
      <c r="U738" s="7"/>
      <c r="V738" s="313">
        <f ca="1">IF(AND(D738&lt;&gt;"",B738&lt;&gt;B737),(SUMIF(B$9:B$1008,B738,M$9:M$1008)-SUMIF(B$9:B$1008,B738,N$9:N$1008))+(SUMIF('Sezione INPS'!B$9:B$1008,B738,'Sezione INPS'!N$9:N$1008)-SUMIF('Sezione INPS'!B$9:B$1008,B738,'Sezione INPS'!O$9:O$1008))+(SUMIF('Sezione REGIONI'!B$9:B$1008,B738,'Sezione REGIONI'!K$9:K$1008)-SUMIF('Sezione REGIONI'!B$9:B$1008,B738,'Sezione REGIONI'!L$9:L$1008))+(SUMIF('Sezione IMU e trib. locali'!B$9:B$1008,B738,'Sezione IMU e trib. locali'!M$9:M$1008)-SUMIF('Sezione IMU e trib. locali'!B$9:B$1008,B738,'Sezione IMU e trib. locali'!N$9:N$1008))+(SUMIF('Sezione INAIL'!B$9:B$508,B738,'Sezione INAIL'!L$9:L$508)-SUMIF('Sezione INAIL'!B$9:B$508,B738,'Sezione INAIL'!M$9:M$508))+(SUMIF('Sezione Altri Enti Prev.li'!B$9:B$508,B738,'Sezione Altri Enti Prev.li'!P$9:P$508)-SUMIF('Sezione Altri Enti Prev.li'!B$9:B$508,B738,'Sezione Altri Enti Prev.li'!Q$9:Q$508)),0)</f>
        <v>0</v>
      </c>
      <c r="W738" s="81"/>
      <c r="X738" s="292"/>
      <c r="Y738" s="314"/>
      <c r="Z738" s="315"/>
      <c r="AA738" s="316"/>
      <c r="AB738" s="317"/>
      <c r="AC738" s="7"/>
      <c r="AD738" s="348"/>
      <c r="AE738" s="7"/>
      <c r="AF738" s="17">
        <f ca="1">IF(B738="",0,IF(B738=B737,COUNTIF(B$9:B737,B738)+1,1))</f>
        <v>728</v>
      </c>
      <c r="AG738" s="17">
        <f t="shared" ca="1" si="44"/>
        <v>0</v>
      </c>
      <c r="AH738" s="364" t="str">
        <f t="shared" si="47"/>
        <v/>
      </c>
    </row>
    <row r="739" spans="1:34" ht="16.5" customHeight="1">
      <c r="A739" s="334" t="s">
        <v>1015</v>
      </c>
      <c r="B739" s="65" t="str">
        <f t="shared" ca="1" si="46"/>
        <v>-1900</v>
      </c>
      <c r="C739" s="65" t="str">
        <f t="shared" ca="1" si="45"/>
        <v>-1900-729</v>
      </c>
      <c r="D739" s="340"/>
      <c r="E739" s="283"/>
      <c r="F739" s="7"/>
      <c r="G739" s="309"/>
      <c r="H739" s="310"/>
      <c r="I739" s="7"/>
      <c r="J739" s="297"/>
      <c r="K739" s="285"/>
      <c r="L739" s="301"/>
      <c r="M739" s="290"/>
      <c r="N739" s="291"/>
      <c r="O739" s="7"/>
      <c r="P739" s="307"/>
      <c r="Q739" s="308" t="str">
        <f ca="1">IF(M$1021=1,"",IF(P739="","",VLOOKUP(P739,Tabelle!$B$5:$F$7,5,FALSE)))</f>
        <v/>
      </c>
      <c r="R739" s="311" t="str">
        <f ca="1">IF(M$1021=1,"",IF(P739="","",VLOOKUP(P739,Tabelle!$B$5:$G$7,6,FALSE)))</f>
        <v/>
      </c>
      <c r="S739" s="7"/>
      <c r="T739" s="312"/>
      <c r="U739" s="7"/>
      <c r="V739" s="313">
        <f ca="1">IF(AND(D739&lt;&gt;"",B739&lt;&gt;B738),(SUMIF(B$9:B$1008,B739,M$9:M$1008)-SUMIF(B$9:B$1008,B739,N$9:N$1008))+(SUMIF('Sezione INPS'!B$9:B$1008,B739,'Sezione INPS'!N$9:N$1008)-SUMIF('Sezione INPS'!B$9:B$1008,B739,'Sezione INPS'!O$9:O$1008))+(SUMIF('Sezione REGIONI'!B$9:B$1008,B739,'Sezione REGIONI'!K$9:K$1008)-SUMIF('Sezione REGIONI'!B$9:B$1008,B739,'Sezione REGIONI'!L$9:L$1008))+(SUMIF('Sezione IMU e trib. locali'!B$9:B$1008,B739,'Sezione IMU e trib. locali'!M$9:M$1008)-SUMIF('Sezione IMU e trib. locali'!B$9:B$1008,B739,'Sezione IMU e trib. locali'!N$9:N$1008))+(SUMIF('Sezione INAIL'!B$9:B$508,B739,'Sezione INAIL'!L$9:L$508)-SUMIF('Sezione INAIL'!B$9:B$508,B739,'Sezione INAIL'!M$9:M$508))+(SUMIF('Sezione Altri Enti Prev.li'!B$9:B$508,B739,'Sezione Altri Enti Prev.li'!P$9:P$508)-SUMIF('Sezione Altri Enti Prev.li'!B$9:B$508,B739,'Sezione Altri Enti Prev.li'!Q$9:Q$508)),0)</f>
        <v>0</v>
      </c>
      <c r="W739" s="81"/>
      <c r="X739" s="292"/>
      <c r="Y739" s="314"/>
      <c r="Z739" s="315"/>
      <c r="AA739" s="316"/>
      <c r="AB739" s="317"/>
      <c r="AC739" s="7"/>
      <c r="AD739" s="348"/>
      <c r="AE739" s="7"/>
      <c r="AF739" s="17">
        <f ca="1">IF(B739="",0,IF(B739=B738,COUNTIF(B$9:B738,B739)+1,1))</f>
        <v>729</v>
      </c>
      <c r="AG739" s="17">
        <f t="shared" ca="1" si="44"/>
        <v>0</v>
      </c>
      <c r="AH739" s="364" t="str">
        <f t="shared" si="47"/>
        <v/>
      </c>
    </row>
    <row r="740" spans="1:34" ht="16.5" customHeight="1">
      <c r="A740" s="334" t="s">
        <v>1016</v>
      </c>
      <c r="B740" s="65" t="str">
        <f t="shared" ca="1" si="46"/>
        <v>-1900</v>
      </c>
      <c r="C740" s="65" t="str">
        <f t="shared" ca="1" si="45"/>
        <v>-1900-730</v>
      </c>
      <c r="D740" s="340"/>
      <c r="E740" s="283"/>
      <c r="F740" s="7"/>
      <c r="G740" s="309"/>
      <c r="H740" s="310"/>
      <c r="I740" s="7"/>
      <c r="J740" s="297"/>
      <c r="K740" s="285"/>
      <c r="L740" s="301"/>
      <c r="M740" s="290"/>
      <c r="N740" s="291"/>
      <c r="O740" s="7"/>
      <c r="P740" s="307"/>
      <c r="Q740" s="308" t="str">
        <f ca="1">IF(M$1021=1,"",IF(P740="","",VLOOKUP(P740,Tabelle!$B$5:$F$7,5,FALSE)))</f>
        <v/>
      </c>
      <c r="R740" s="311" t="str">
        <f ca="1">IF(M$1021=1,"",IF(P740="","",VLOOKUP(P740,Tabelle!$B$5:$G$7,6,FALSE)))</f>
        <v/>
      </c>
      <c r="S740" s="7"/>
      <c r="T740" s="312"/>
      <c r="U740" s="7"/>
      <c r="V740" s="313">
        <f ca="1">IF(AND(D740&lt;&gt;"",B740&lt;&gt;B739),(SUMIF(B$9:B$1008,B740,M$9:M$1008)-SUMIF(B$9:B$1008,B740,N$9:N$1008))+(SUMIF('Sezione INPS'!B$9:B$1008,B740,'Sezione INPS'!N$9:N$1008)-SUMIF('Sezione INPS'!B$9:B$1008,B740,'Sezione INPS'!O$9:O$1008))+(SUMIF('Sezione REGIONI'!B$9:B$1008,B740,'Sezione REGIONI'!K$9:K$1008)-SUMIF('Sezione REGIONI'!B$9:B$1008,B740,'Sezione REGIONI'!L$9:L$1008))+(SUMIF('Sezione IMU e trib. locali'!B$9:B$1008,B740,'Sezione IMU e trib. locali'!M$9:M$1008)-SUMIF('Sezione IMU e trib. locali'!B$9:B$1008,B740,'Sezione IMU e trib. locali'!N$9:N$1008))+(SUMIF('Sezione INAIL'!B$9:B$508,B740,'Sezione INAIL'!L$9:L$508)-SUMIF('Sezione INAIL'!B$9:B$508,B740,'Sezione INAIL'!M$9:M$508))+(SUMIF('Sezione Altri Enti Prev.li'!B$9:B$508,B740,'Sezione Altri Enti Prev.li'!P$9:P$508)-SUMIF('Sezione Altri Enti Prev.li'!B$9:B$508,B740,'Sezione Altri Enti Prev.li'!Q$9:Q$508)),0)</f>
        <v>0</v>
      </c>
      <c r="W740" s="81"/>
      <c r="X740" s="292"/>
      <c r="Y740" s="314"/>
      <c r="Z740" s="315"/>
      <c r="AA740" s="316"/>
      <c r="AB740" s="317"/>
      <c r="AC740" s="7"/>
      <c r="AD740" s="348"/>
      <c r="AE740" s="7"/>
      <c r="AF740" s="17">
        <f ca="1">IF(B740="",0,IF(B740=B739,COUNTIF(B$9:B739,B740)+1,1))</f>
        <v>730</v>
      </c>
      <c r="AG740" s="17">
        <f t="shared" ca="1" si="44"/>
        <v>0</v>
      </c>
      <c r="AH740" s="364" t="str">
        <f t="shared" si="47"/>
        <v/>
      </c>
    </row>
    <row r="741" spans="1:34" ht="16.5" customHeight="1">
      <c r="A741" s="334" t="s">
        <v>1017</v>
      </c>
      <c r="B741" s="65" t="str">
        <f t="shared" ca="1" si="46"/>
        <v>-1900</v>
      </c>
      <c r="C741" s="65" t="str">
        <f t="shared" ca="1" si="45"/>
        <v>-1900-731</v>
      </c>
      <c r="D741" s="340"/>
      <c r="E741" s="283"/>
      <c r="F741" s="7"/>
      <c r="G741" s="309"/>
      <c r="H741" s="310"/>
      <c r="I741" s="7"/>
      <c r="J741" s="297"/>
      <c r="K741" s="285"/>
      <c r="L741" s="301"/>
      <c r="M741" s="290"/>
      <c r="N741" s="291"/>
      <c r="O741" s="7"/>
      <c r="P741" s="307"/>
      <c r="Q741" s="308" t="str">
        <f ca="1">IF(M$1021=1,"",IF(P741="","",VLOOKUP(P741,Tabelle!$B$5:$F$7,5,FALSE)))</f>
        <v/>
      </c>
      <c r="R741" s="311" t="str">
        <f ca="1">IF(M$1021=1,"",IF(P741="","",VLOOKUP(P741,Tabelle!$B$5:$G$7,6,FALSE)))</f>
        <v/>
      </c>
      <c r="S741" s="7"/>
      <c r="T741" s="312"/>
      <c r="U741" s="7"/>
      <c r="V741" s="313">
        <f ca="1">IF(AND(D741&lt;&gt;"",B741&lt;&gt;B740),(SUMIF(B$9:B$1008,B741,M$9:M$1008)-SUMIF(B$9:B$1008,B741,N$9:N$1008))+(SUMIF('Sezione INPS'!B$9:B$1008,B741,'Sezione INPS'!N$9:N$1008)-SUMIF('Sezione INPS'!B$9:B$1008,B741,'Sezione INPS'!O$9:O$1008))+(SUMIF('Sezione REGIONI'!B$9:B$1008,B741,'Sezione REGIONI'!K$9:K$1008)-SUMIF('Sezione REGIONI'!B$9:B$1008,B741,'Sezione REGIONI'!L$9:L$1008))+(SUMIF('Sezione IMU e trib. locali'!B$9:B$1008,B741,'Sezione IMU e trib. locali'!M$9:M$1008)-SUMIF('Sezione IMU e trib. locali'!B$9:B$1008,B741,'Sezione IMU e trib. locali'!N$9:N$1008))+(SUMIF('Sezione INAIL'!B$9:B$508,B741,'Sezione INAIL'!L$9:L$508)-SUMIF('Sezione INAIL'!B$9:B$508,B741,'Sezione INAIL'!M$9:M$508))+(SUMIF('Sezione Altri Enti Prev.li'!B$9:B$508,B741,'Sezione Altri Enti Prev.li'!P$9:P$508)-SUMIF('Sezione Altri Enti Prev.li'!B$9:B$508,B741,'Sezione Altri Enti Prev.li'!Q$9:Q$508)),0)</f>
        <v>0</v>
      </c>
      <c r="W741" s="81"/>
      <c r="X741" s="292"/>
      <c r="Y741" s="314"/>
      <c r="Z741" s="315"/>
      <c r="AA741" s="316"/>
      <c r="AB741" s="317"/>
      <c r="AC741" s="7"/>
      <c r="AD741" s="348"/>
      <c r="AE741" s="7"/>
      <c r="AF741" s="17">
        <f ca="1">IF(B741="",0,IF(B741=B740,COUNTIF(B$9:B740,B741)+1,1))</f>
        <v>731</v>
      </c>
      <c r="AG741" s="17">
        <f t="shared" ca="1" si="44"/>
        <v>0</v>
      </c>
      <c r="AH741" s="364" t="str">
        <f t="shared" si="47"/>
        <v/>
      </c>
    </row>
    <row r="742" spans="1:34" ht="16.5" customHeight="1">
      <c r="A742" s="334" t="s">
        <v>1018</v>
      </c>
      <c r="B742" s="65" t="str">
        <f t="shared" ca="1" si="46"/>
        <v>-1900</v>
      </c>
      <c r="C742" s="65" t="str">
        <f t="shared" ca="1" si="45"/>
        <v>-1900-732</v>
      </c>
      <c r="D742" s="340"/>
      <c r="E742" s="283"/>
      <c r="F742" s="7"/>
      <c r="G742" s="309"/>
      <c r="H742" s="310"/>
      <c r="I742" s="7"/>
      <c r="J742" s="297"/>
      <c r="K742" s="285"/>
      <c r="L742" s="301"/>
      <c r="M742" s="290"/>
      <c r="N742" s="291"/>
      <c r="O742" s="7"/>
      <c r="P742" s="307"/>
      <c r="Q742" s="308" t="str">
        <f ca="1">IF(M$1021=1,"",IF(P742="","",VLOOKUP(P742,Tabelle!$B$5:$F$7,5,FALSE)))</f>
        <v/>
      </c>
      <c r="R742" s="311" t="str">
        <f ca="1">IF(M$1021=1,"",IF(P742="","",VLOOKUP(P742,Tabelle!$B$5:$G$7,6,FALSE)))</f>
        <v/>
      </c>
      <c r="S742" s="7"/>
      <c r="T742" s="312"/>
      <c r="U742" s="7"/>
      <c r="V742" s="313">
        <f ca="1">IF(AND(D742&lt;&gt;"",B742&lt;&gt;B741),(SUMIF(B$9:B$1008,B742,M$9:M$1008)-SUMIF(B$9:B$1008,B742,N$9:N$1008))+(SUMIF('Sezione INPS'!B$9:B$1008,B742,'Sezione INPS'!N$9:N$1008)-SUMIF('Sezione INPS'!B$9:B$1008,B742,'Sezione INPS'!O$9:O$1008))+(SUMIF('Sezione REGIONI'!B$9:B$1008,B742,'Sezione REGIONI'!K$9:K$1008)-SUMIF('Sezione REGIONI'!B$9:B$1008,B742,'Sezione REGIONI'!L$9:L$1008))+(SUMIF('Sezione IMU e trib. locali'!B$9:B$1008,B742,'Sezione IMU e trib. locali'!M$9:M$1008)-SUMIF('Sezione IMU e trib. locali'!B$9:B$1008,B742,'Sezione IMU e trib. locali'!N$9:N$1008))+(SUMIF('Sezione INAIL'!B$9:B$508,B742,'Sezione INAIL'!L$9:L$508)-SUMIF('Sezione INAIL'!B$9:B$508,B742,'Sezione INAIL'!M$9:M$508))+(SUMIF('Sezione Altri Enti Prev.li'!B$9:B$508,B742,'Sezione Altri Enti Prev.li'!P$9:P$508)-SUMIF('Sezione Altri Enti Prev.li'!B$9:B$508,B742,'Sezione Altri Enti Prev.li'!Q$9:Q$508)),0)</f>
        <v>0</v>
      </c>
      <c r="W742" s="81"/>
      <c r="X742" s="292"/>
      <c r="Y742" s="314"/>
      <c r="Z742" s="315"/>
      <c r="AA742" s="316"/>
      <c r="AB742" s="317"/>
      <c r="AC742" s="7"/>
      <c r="AD742" s="348"/>
      <c r="AE742" s="7"/>
      <c r="AF742" s="17">
        <f ca="1">IF(B742="",0,IF(B742=B741,COUNTIF(B$9:B741,B742)+1,1))</f>
        <v>732</v>
      </c>
      <c r="AG742" s="17">
        <f t="shared" ca="1" si="44"/>
        <v>0</v>
      </c>
      <c r="AH742" s="364" t="str">
        <f t="shared" si="47"/>
        <v/>
      </c>
    </row>
    <row r="743" spans="1:34" ht="16.5" customHeight="1">
      <c r="A743" s="334" t="s">
        <v>1019</v>
      </c>
      <c r="B743" s="65" t="str">
        <f t="shared" ca="1" si="46"/>
        <v>-1900</v>
      </c>
      <c r="C743" s="65" t="str">
        <f t="shared" ca="1" si="45"/>
        <v>-1900-733</v>
      </c>
      <c r="D743" s="340"/>
      <c r="E743" s="283"/>
      <c r="F743" s="7"/>
      <c r="G743" s="309"/>
      <c r="H743" s="310"/>
      <c r="I743" s="7"/>
      <c r="J743" s="297"/>
      <c r="K743" s="285"/>
      <c r="L743" s="301"/>
      <c r="M743" s="290"/>
      <c r="N743" s="291"/>
      <c r="O743" s="7"/>
      <c r="P743" s="307"/>
      <c r="Q743" s="308" t="str">
        <f ca="1">IF(M$1021=1,"",IF(P743="","",VLOOKUP(P743,Tabelle!$B$5:$F$7,5,FALSE)))</f>
        <v/>
      </c>
      <c r="R743" s="311" t="str">
        <f ca="1">IF(M$1021=1,"",IF(P743="","",VLOOKUP(P743,Tabelle!$B$5:$G$7,6,FALSE)))</f>
        <v/>
      </c>
      <c r="S743" s="7"/>
      <c r="T743" s="312"/>
      <c r="U743" s="7"/>
      <c r="V743" s="313">
        <f ca="1">IF(AND(D743&lt;&gt;"",B743&lt;&gt;B742),(SUMIF(B$9:B$1008,B743,M$9:M$1008)-SUMIF(B$9:B$1008,B743,N$9:N$1008))+(SUMIF('Sezione INPS'!B$9:B$1008,B743,'Sezione INPS'!N$9:N$1008)-SUMIF('Sezione INPS'!B$9:B$1008,B743,'Sezione INPS'!O$9:O$1008))+(SUMIF('Sezione REGIONI'!B$9:B$1008,B743,'Sezione REGIONI'!K$9:K$1008)-SUMIF('Sezione REGIONI'!B$9:B$1008,B743,'Sezione REGIONI'!L$9:L$1008))+(SUMIF('Sezione IMU e trib. locali'!B$9:B$1008,B743,'Sezione IMU e trib. locali'!M$9:M$1008)-SUMIF('Sezione IMU e trib. locali'!B$9:B$1008,B743,'Sezione IMU e trib. locali'!N$9:N$1008))+(SUMIF('Sezione INAIL'!B$9:B$508,B743,'Sezione INAIL'!L$9:L$508)-SUMIF('Sezione INAIL'!B$9:B$508,B743,'Sezione INAIL'!M$9:M$508))+(SUMIF('Sezione Altri Enti Prev.li'!B$9:B$508,B743,'Sezione Altri Enti Prev.li'!P$9:P$508)-SUMIF('Sezione Altri Enti Prev.li'!B$9:B$508,B743,'Sezione Altri Enti Prev.li'!Q$9:Q$508)),0)</f>
        <v>0</v>
      </c>
      <c r="W743" s="81"/>
      <c r="X743" s="292"/>
      <c r="Y743" s="314"/>
      <c r="Z743" s="315"/>
      <c r="AA743" s="316"/>
      <c r="AB743" s="317"/>
      <c r="AC743" s="7"/>
      <c r="AD743" s="348"/>
      <c r="AE743" s="7"/>
      <c r="AF743" s="17">
        <f ca="1">IF(B743="",0,IF(B743=B742,COUNTIF(B$9:B742,B743)+1,1))</f>
        <v>733</v>
      </c>
      <c r="AG743" s="17">
        <f t="shared" ca="1" si="44"/>
        <v>0</v>
      </c>
      <c r="AH743" s="364" t="str">
        <f t="shared" si="47"/>
        <v/>
      </c>
    </row>
    <row r="744" spans="1:34" ht="16.5" customHeight="1">
      <c r="A744" s="334" t="s">
        <v>1020</v>
      </c>
      <c r="B744" s="65" t="str">
        <f t="shared" ca="1" si="46"/>
        <v>-1900</v>
      </c>
      <c r="C744" s="65" t="str">
        <f t="shared" ca="1" si="45"/>
        <v>-1900-734</v>
      </c>
      <c r="D744" s="340"/>
      <c r="E744" s="283"/>
      <c r="F744" s="7"/>
      <c r="G744" s="309"/>
      <c r="H744" s="310"/>
      <c r="I744" s="7"/>
      <c r="J744" s="297"/>
      <c r="K744" s="285"/>
      <c r="L744" s="301"/>
      <c r="M744" s="290"/>
      <c r="N744" s="291"/>
      <c r="O744" s="7"/>
      <c r="P744" s="307"/>
      <c r="Q744" s="308" t="str">
        <f ca="1">IF(M$1021=1,"",IF(P744="","",VLOOKUP(P744,Tabelle!$B$5:$F$7,5,FALSE)))</f>
        <v/>
      </c>
      <c r="R744" s="311" t="str">
        <f ca="1">IF(M$1021=1,"",IF(P744="","",VLOOKUP(P744,Tabelle!$B$5:$G$7,6,FALSE)))</f>
        <v/>
      </c>
      <c r="S744" s="7"/>
      <c r="T744" s="312"/>
      <c r="U744" s="7"/>
      <c r="V744" s="313">
        <f ca="1">IF(AND(D744&lt;&gt;"",B744&lt;&gt;B743),(SUMIF(B$9:B$1008,B744,M$9:M$1008)-SUMIF(B$9:B$1008,B744,N$9:N$1008))+(SUMIF('Sezione INPS'!B$9:B$1008,B744,'Sezione INPS'!N$9:N$1008)-SUMIF('Sezione INPS'!B$9:B$1008,B744,'Sezione INPS'!O$9:O$1008))+(SUMIF('Sezione REGIONI'!B$9:B$1008,B744,'Sezione REGIONI'!K$9:K$1008)-SUMIF('Sezione REGIONI'!B$9:B$1008,B744,'Sezione REGIONI'!L$9:L$1008))+(SUMIF('Sezione IMU e trib. locali'!B$9:B$1008,B744,'Sezione IMU e trib. locali'!M$9:M$1008)-SUMIF('Sezione IMU e trib. locali'!B$9:B$1008,B744,'Sezione IMU e trib. locali'!N$9:N$1008))+(SUMIF('Sezione INAIL'!B$9:B$508,B744,'Sezione INAIL'!L$9:L$508)-SUMIF('Sezione INAIL'!B$9:B$508,B744,'Sezione INAIL'!M$9:M$508))+(SUMIF('Sezione Altri Enti Prev.li'!B$9:B$508,B744,'Sezione Altri Enti Prev.li'!P$9:P$508)-SUMIF('Sezione Altri Enti Prev.li'!B$9:B$508,B744,'Sezione Altri Enti Prev.li'!Q$9:Q$508)),0)</f>
        <v>0</v>
      </c>
      <c r="W744" s="81"/>
      <c r="X744" s="292"/>
      <c r="Y744" s="314"/>
      <c r="Z744" s="315"/>
      <c r="AA744" s="316"/>
      <c r="AB744" s="317"/>
      <c r="AC744" s="7"/>
      <c r="AD744" s="348"/>
      <c r="AE744" s="7"/>
      <c r="AF744" s="17">
        <f ca="1">IF(B744="",0,IF(B744=B743,COUNTIF(B$9:B743,B744)+1,1))</f>
        <v>734</v>
      </c>
      <c r="AG744" s="17">
        <f t="shared" ca="1" si="44"/>
        <v>0</v>
      </c>
      <c r="AH744" s="364" t="str">
        <f t="shared" si="47"/>
        <v/>
      </c>
    </row>
    <row r="745" spans="1:34" ht="16.5" customHeight="1">
      <c r="A745" s="334" t="s">
        <v>1021</v>
      </c>
      <c r="B745" s="65" t="str">
        <f t="shared" ca="1" si="46"/>
        <v>-1900</v>
      </c>
      <c r="C745" s="65" t="str">
        <f t="shared" ca="1" si="45"/>
        <v>-1900-735</v>
      </c>
      <c r="D745" s="340"/>
      <c r="E745" s="283"/>
      <c r="F745" s="7"/>
      <c r="G745" s="309"/>
      <c r="H745" s="310"/>
      <c r="I745" s="7"/>
      <c r="J745" s="297"/>
      <c r="K745" s="285"/>
      <c r="L745" s="301"/>
      <c r="M745" s="290"/>
      <c r="N745" s="291"/>
      <c r="O745" s="7"/>
      <c r="P745" s="307"/>
      <c r="Q745" s="308" t="str">
        <f ca="1">IF(M$1021=1,"",IF(P745="","",VLOOKUP(P745,Tabelle!$B$5:$F$7,5,FALSE)))</f>
        <v/>
      </c>
      <c r="R745" s="311" t="str">
        <f ca="1">IF(M$1021=1,"",IF(P745="","",VLOOKUP(P745,Tabelle!$B$5:$G$7,6,FALSE)))</f>
        <v/>
      </c>
      <c r="S745" s="7"/>
      <c r="T745" s="312"/>
      <c r="U745" s="7"/>
      <c r="V745" s="313">
        <f ca="1">IF(AND(D745&lt;&gt;"",B745&lt;&gt;B744),(SUMIF(B$9:B$1008,B745,M$9:M$1008)-SUMIF(B$9:B$1008,B745,N$9:N$1008))+(SUMIF('Sezione INPS'!B$9:B$1008,B745,'Sezione INPS'!N$9:N$1008)-SUMIF('Sezione INPS'!B$9:B$1008,B745,'Sezione INPS'!O$9:O$1008))+(SUMIF('Sezione REGIONI'!B$9:B$1008,B745,'Sezione REGIONI'!K$9:K$1008)-SUMIF('Sezione REGIONI'!B$9:B$1008,B745,'Sezione REGIONI'!L$9:L$1008))+(SUMIF('Sezione IMU e trib. locali'!B$9:B$1008,B745,'Sezione IMU e trib. locali'!M$9:M$1008)-SUMIF('Sezione IMU e trib. locali'!B$9:B$1008,B745,'Sezione IMU e trib. locali'!N$9:N$1008))+(SUMIF('Sezione INAIL'!B$9:B$508,B745,'Sezione INAIL'!L$9:L$508)-SUMIF('Sezione INAIL'!B$9:B$508,B745,'Sezione INAIL'!M$9:M$508))+(SUMIF('Sezione Altri Enti Prev.li'!B$9:B$508,B745,'Sezione Altri Enti Prev.li'!P$9:P$508)-SUMIF('Sezione Altri Enti Prev.li'!B$9:B$508,B745,'Sezione Altri Enti Prev.li'!Q$9:Q$508)),0)</f>
        <v>0</v>
      </c>
      <c r="W745" s="81"/>
      <c r="X745" s="292"/>
      <c r="Y745" s="314"/>
      <c r="Z745" s="315"/>
      <c r="AA745" s="316"/>
      <c r="AB745" s="317"/>
      <c r="AC745" s="7"/>
      <c r="AD745" s="348"/>
      <c r="AE745" s="7"/>
      <c r="AF745" s="17">
        <f ca="1">IF(B745="",0,IF(B745=B744,COUNTIF(B$9:B744,B745)+1,1))</f>
        <v>735</v>
      </c>
      <c r="AG745" s="17">
        <f t="shared" ca="1" si="44"/>
        <v>0</v>
      </c>
      <c r="AH745" s="364" t="str">
        <f t="shared" si="47"/>
        <v/>
      </c>
    </row>
    <row r="746" spans="1:34" ht="16.5" customHeight="1">
      <c r="A746" s="334" t="s">
        <v>1022</v>
      </c>
      <c r="B746" s="65" t="str">
        <f t="shared" ca="1" si="46"/>
        <v>-1900</v>
      </c>
      <c r="C746" s="65" t="str">
        <f t="shared" ca="1" si="45"/>
        <v>-1900-736</v>
      </c>
      <c r="D746" s="340"/>
      <c r="E746" s="283"/>
      <c r="F746" s="7"/>
      <c r="G746" s="309"/>
      <c r="H746" s="310"/>
      <c r="I746" s="7"/>
      <c r="J746" s="297"/>
      <c r="K746" s="285"/>
      <c r="L746" s="301"/>
      <c r="M746" s="290"/>
      <c r="N746" s="291"/>
      <c r="O746" s="7"/>
      <c r="P746" s="307"/>
      <c r="Q746" s="308" t="str">
        <f ca="1">IF(M$1021=1,"",IF(P746="","",VLOOKUP(P746,Tabelle!$B$5:$F$7,5,FALSE)))</f>
        <v/>
      </c>
      <c r="R746" s="311" t="str">
        <f ca="1">IF(M$1021=1,"",IF(P746="","",VLOOKUP(P746,Tabelle!$B$5:$G$7,6,FALSE)))</f>
        <v/>
      </c>
      <c r="S746" s="7"/>
      <c r="T746" s="312"/>
      <c r="U746" s="7"/>
      <c r="V746" s="313">
        <f ca="1">IF(AND(D746&lt;&gt;"",B746&lt;&gt;B745),(SUMIF(B$9:B$1008,B746,M$9:M$1008)-SUMIF(B$9:B$1008,B746,N$9:N$1008))+(SUMIF('Sezione INPS'!B$9:B$1008,B746,'Sezione INPS'!N$9:N$1008)-SUMIF('Sezione INPS'!B$9:B$1008,B746,'Sezione INPS'!O$9:O$1008))+(SUMIF('Sezione REGIONI'!B$9:B$1008,B746,'Sezione REGIONI'!K$9:K$1008)-SUMIF('Sezione REGIONI'!B$9:B$1008,B746,'Sezione REGIONI'!L$9:L$1008))+(SUMIF('Sezione IMU e trib. locali'!B$9:B$1008,B746,'Sezione IMU e trib. locali'!M$9:M$1008)-SUMIF('Sezione IMU e trib. locali'!B$9:B$1008,B746,'Sezione IMU e trib. locali'!N$9:N$1008))+(SUMIF('Sezione INAIL'!B$9:B$508,B746,'Sezione INAIL'!L$9:L$508)-SUMIF('Sezione INAIL'!B$9:B$508,B746,'Sezione INAIL'!M$9:M$508))+(SUMIF('Sezione Altri Enti Prev.li'!B$9:B$508,B746,'Sezione Altri Enti Prev.li'!P$9:P$508)-SUMIF('Sezione Altri Enti Prev.li'!B$9:B$508,B746,'Sezione Altri Enti Prev.li'!Q$9:Q$508)),0)</f>
        <v>0</v>
      </c>
      <c r="W746" s="81"/>
      <c r="X746" s="292"/>
      <c r="Y746" s="314"/>
      <c r="Z746" s="315"/>
      <c r="AA746" s="316"/>
      <c r="AB746" s="317"/>
      <c r="AC746" s="7"/>
      <c r="AD746" s="348"/>
      <c r="AE746" s="7"/>
      <c r="AF746" s="17">
        <f ca="1">IF(B746="",0,IF(B746=B745,COUNTIF(B$9:B745,B746)+1,1))</f>
        <v>736</v>
      </c>
      <c r="AG746" s="17">
        <f t="shared" ca="1" si="44"/>
        <v>0</v>
      </c>
      <c r="AH746" s="364" t="str">
        <f t="shared" si="47"/>
        <v/>
      </c>
    </row>
    <row r="747" spans="1:34" ht="16.5" customHeight="1">
      <c r="A747" s="334" t="s">
        <v>1023</v>
      </c>
      <c r="B747" s="65" t="str">
        <f t="shared" ca="1" si="46"/>
        <v>-1900</v>
      </c>
      <c r="C747" s="65" t="str">
        <f t="shared" ca="1" si="45"/>
        <v>-1900-737</v>
      </c>
      <c r="D747" s="340"/>
      <c r="E747" s="283"/>
      <c r="F747" s="7"/>
      <c r="G747" s="309"/>
      <c r="H747" s="310"/>
      <c r="I747" s="7"/>
      <c r="J747" s="297"/>
      <c r="K747" s="285"/>
      <c r="L747" s="301"/>
      <c r="M747" s="290"/>
      <c r="N747" s="291"/>
      <c r="O747" s="7"/>
      <c r="P747" s="307"/>
      <c r="Q747" s="308" t="str">
        <f ca="1">IF(M$1021=1,"",IF(P747="","",VLOOKUP(P747,Tabelle!$B$5:$F$7,5,FALSE)))</f>
        <v/>
      </c>
      <c r="R747" s="311" t="str">
        <f ca="1">IF(M$1021=1,"",IF(P747="","",VLOOKUP(P747,Tabelle!$B$5:$G$7,6,FALSE)))</f>
        <v/>
      </c>
      <c r="S747" s="7"/>
      <c r="T747" s="312"/>
      <c r="U747" s="7"/>
      <c r="V747" s="313">
        <f ca="1">IF(AND(D747&lt;&gt;"",B747&lt;&gt;B746),(SUMIF(B$9:B$1008,B747,M$9:M$1008)-SUMIF(B$9:B$1008,B747,N$9:N$1008))+(SUMIF('Sezione INPS'!B$9:B$1008,B747,'Sezione INPS'!N$9:N$1008)-SUMIF('Sezione INPS'!B$9:B$1008,B747,'Sezione INPS'!O$9:O$1008))+(SUMIF('Sezione REGIONI'!B$9:B$1008,B747,'Sezione REGIONI'!K$9:K$1008)-SUMIF('Sezione REGIONI'!B$9:B$1008,B747,'Sezione REGIONI'!L$9:L$1008))+(SUMIF('Sezione IMU e trib. locali'!B$9:B$1008,B747,'Sezione IMU e trib. locali'!M$9:M$1008)-SUMIF('Sezione IMU e trib. locali'!B$9:B$1008,B747,'Sezione IMU e trib. locali'!N$9:N$1008))+(SUMIF('Sezione INAIL'!B$9:B$508,B747,'Sezione INAIL'!L$9:L$508)-SUMIF('Sezione INAIL'!B$9:B$508,B747,'Sezione INAIL'!M$9:M$508))+(SUMIF('Sezione Altri Enti Prev.li'!B$9:B$508,B747,'Sezione Altri Enti Prev.li'!P$9:P$508)-SUMIF('Sezione Altri Enti Prev.li'!B$9:B$508,B747,'Sezione Altri Enti Prev.li'!Q$9:Q$508)),0)</f>
        <v>0</v>
      </c>
      <c r="W747" s="81"/>
      <c r="X747" s="292"/>
      <c r="Y747" s="314"/>
      <c r="Z747" s="315"/>
      <c r="AA747" s="316"/>
      <c r="AB747" s="317"/>
      <c r="AC747" s="7"/>
      <c r="AD747" s="348"/>
      <c r="AE747" s="7"/>
      <c r="AF747" s="17">
        <f ca="1">IF(B747="",0,IF(B747=B746,COUNTIF(B$9:B746,B747)+1,1))</f>
        <v>737</v>
      </c>
      <c r="AG747" s="17">
        <f t="shared" ca="1" si="44"/>
        <v>0</v>
      </c>
      <c r="AH747" s="364" t="str">
        <f t="shared" si="47"/>
        <v/>
      </c>
    </row>
    <row r="748" spans="1:34" ht="16.5" customHeight="1">
      <c r="A748" s="334" t="s">
        <v>1024</v>
      </c>
      <c r="B748" s="65" t="str">
        <f t="shared" ca="1" si="46"/>
        <v>-1900</v>
      </c>
      <c r="C748" s="65" t="str">
        <f t="shared" ca="1" si="45"/>
        <v>-1900-738</v>
      </c>
      <c r="D748" s="340"/>
      <c r="E748" s="283"/>
      <c r="F748" s="7"/>
      <c r="G748" s="309"/>
      <c r="H748" s="310"/>
      <c r="I748" s="7"/>
      <c r="J748" s="297"/>
      <c r="K748" s="285"/>
      <c r="L748" s="301"/>
      <c r="M748" s="290"/>
      <c r="N748" s="291"/>
      <c r="O748" s="7"/>
      <c r="P748" s="307"/>
      <c r="Q748" s="308" t="str">
        <f ca="1">IF(M$1021=1,"",IF(P748="","",VLOOKUP(P748,Tabelle!$B$5:$F$7,5,FALSE)))</f>
        <v/>
      </c>
      <c r="R748" s="311" t="str">
        <f ca="1">IF(M$1021=1,"",IF(P748="","",VLOOKUP(P748,Tabelle!$B$5:$G$7,6,FALSE)))</f>
        <v/>
      </c>
      <c r="S748" s="7"/>
      <c r="T748" s="312"/>
      <c r="U748" s="7"/>
      <c r="V748" s="313">
        <f ca="1">IF(AND(D748&lt;&gt;"",B748&lt;&gt;B747),(SUMIF(B$9:B$1008,B748,M$9:M$1008)-SUMIF(B$9:B$1008,B748,N$9:N$1008))+(SUMIF('Sezione INPS'!B$9:B$1008,B748,'Sezione INPS'!N$9:N$1008)-SUMIF('Sezione INPS'!B$9:B$1008,B748,'Sezione INPS'!O$9:O$1008))+(SUMIF('Sezione REGIONI'!B$9:B$1008,B748,'Sezione REGIONI'!K$9:K$1008)-SUMIF('Sezione REGIONI'!B$9:B$1008,B748,'Sezione REGIONI'!L$9:L$1008))+(SUMIF('Sezione IMU e trib. locali'!B$9:B$1008,B748,'Sezione IMU e trib. locali'!M$9:M$1008)-SUMIF('Sezione IMU e trib. locali'!B$9:B$1008,B748,'Sezione IMU e trib. locali'!N$9:N$1008))+(SUMIF('Sezione INAIL'!B$9:B$508,B748,'Sezione INAIL'!L$9:L$508)-SUMIF('Sezione INAIL'!B$9:B$508,B748,'Sezione INAIL'!M$9:M$508))+(SUMIF('Sezione Altri Enti Prev.li'!B$9:B$508,B748,'Sezione Altri Enti Prev.li'!P$9:P$508)-SUMIF('Sezione Altri Enti Prev.li'!B$9:B$508,B748,'Sezione Altri Enti Prev.li'!Q$9:Q$508)),0)</f>
        <v>0</v>
      </c>
      <c r="W748" s="81"/>
      <c r="X748" s="292"/>
      <c r="Y748" s="314"/>
      <c r="Z748" s="315"/>
      <c r="AA748" s="316"/>
      <c r="AB748" s="317"/>
      <c r="AC748" s="7"/>
      <c r="AD748" s="348"/>
      <c r="AE748" s="7"/>
      <c r="AF748" s="17">
        <f ca="1">IF(B748="",0,IF(B748=B747,COUNTIF(B$9:B747,B748)+1,1))</f>
        <v>738</v>
      </c>
      <c r="AG748" s="17">
        <f t="shared" ca="1" si="44"/>
        <v>0</v>
      </c>
      <c r="AH748" s="364" t="str">
        <f t="shared" si="47"/>
        <v/>
      </c>
    </row>
    <row r="749" spans="1:34" ht="16.5" customHeight="1">
      <c r="A749" s="334" t="s">
        <v>1025</v>
      </c>
      <c r="B749" s="65" t="str">
        <f t="shared" ca="1" si="46"/>
        <v>-1900</v>
      </c>
      <c r="C749" s="65" t="str">
        <f t="shared" ca="1" si="45"/>
        <v>-1900-739</v>
      </c>
      <c r="D749" s="340"/>
      <c r="E749" s="283"/>
      <c r="F749" s="7"/>
      <c r="G749" s="309"/>
      <c r="H749" s="310"/>
      <c r="I749" s="7"/>
      <c r="J749" s="297"/>
      <c r="K749" s="285"/>
      <c r="L749" s="301"/>
      <c r="M749" s="290"/>
      <c r="N749" s="291"/>
      <c r="O749" s="7"/>
      <c r="P749" s="307"/>
      <c r="Q749" s="308" t="str">
        <f ca="1">IF(M$1021=1,"",IF(P749="","",VLOOKUP(P749,Tabelle!$B$5:$F$7,5,FALSE)))</f>
        <v/>
      </c>
      <c r="R749" s="311" t="str">
        <f ca="1">IF(M$1021=1,"",IF(P749="","",VLOOKUP(P749,Tabelle!$B$5:$G$7,6,FALSE)))</f>
        <v/>
      </c>
      <c r="S749" s="7"/>
      <c r="T749" s="312"/>
      <c r="U749" s="7"/>
      <c r="V749" s="313">
        <f ca="1">IF(AND(D749&lt;&gt;"",B749&lt;&gt;B748),(SUMIF(B$9:B$1008,B749,M$9:M$1008)-SUMIF(B$9:B$1008,B749,N$9:N$1008))+(SUMIF('Sezione INPS'!B$9:B$1008,B749,'Sezione INPS'!N$9:N$1008)-SUMIF('Sezione INPS'!B$9:B$1008,B749,'Sezione INPS'!O$9:O$1008))+(SUMIF('Sezione REGIONI'!B$9:B$1008,B749,'Sezione REGIONI'!K$9:K$1008)-SUMIF('Sezione REGIONI'!B$9:B$1008,B749,'Sezione REGIONI'!L$9:L$1008))+(SUMIF('Sezione IMU e trib. locali'!B$9:B$1008,B749,'Sezione IMU e trib. locali'!M$9:M$1008)-SUMIF('Sezione IMU e trib. locali'!B$9:B$1008,B749,'Sezione IMU e trib. locali'!N$9:N$1008))+(SUMIF('Sezione INAIL'!B$9:B$508,B749,'Sezione INAIL'!L$9:L$508)-SUMIF('Sezione INAIL'!B$9:B$508,B749,'Sezione INAIL'!M$9:M$508))+(SUMIF('Sezione Altri Enti Prev.li'!B$9:B$508,B749,'Sezione Altri Enti Prev.li'!P$9:P$508)-SUMIF('Sezione Altri Enti Prev.li'!B$9:B$508,B749,'Sezione Altri Enti Prev.li'!Q$9:Q$508)),0)</f>
        <v>0</v>
      </c>
      <c r="W749" s="81"/>
      <c r="X749" s="292"/>
      <c r="Y749" s="314"/>
      <c r="Z749" s="315"/>
      <c r="AA749" s="316"/>
      <c r="AB749" s="317"/>
      <c r="AC749" s="7"/>
      <c r="AD749" s="348"/>
      <c r="AE749" s="7"/>
      <c r="AF749" s="17">
        <f ca="1">IF(B749="",0,IF(B749=B748,COUNTIF(B$9:B748,B749)+1,1))</f>
        <v>739</v>
      </c>
      <c r="AG749" s="17">
        <f t="shared" ca="1" si="44"/>
        <v>0</v>
      </c>
      <c r="AH749" s="364" t="str">
        <f t="shared" si="47"/>
        <v/>
      </c>
    </row>
    <row r="750" spans="1:34" ht="16.5" customHeight="1">
      <c r="A750" s="334" t="s">
        <v>1026</v>
      </c>
      <c r="B750" s="65" t="str">
        <f t="shared" ca="1" si="46"/>
        <v>-1900</v>
      </c>
      <c r="C750" s="65" t="str">
        <f t="shared" ca="1" si="45"/>
        <v>-1900-740</v>
      </c>
      <c r="D750" s="340"/>
      <c r="E750" s="283"/>
      <c r="F750" s="7"/>
      <c r="G750" s="309"/>
      <c r="H750" s="310"/>
      <c r="I750" s="7"/>
      <c r="J750" s="297"/>
      <c r="K750" s="285"/>
      <c r="L750" s="301"/>
      <c r="M750" s="290"/>
      <c r="N750" s="291"/>
      <c r="O750" s="7"/>
      <c r="P750" s="307"/>
      <c r="Q750" s="308" t="str">
        <f ca="1">IF(M$1021=1,"",IF(P750="","",VLOOKUP(P750,Tabelle!$B$5:$F$7,5,FALSE)))</f>
        <v/>
      </c>
      <c r="R750" s="311" t="str">
        <f ca="1">IF(M$1021=1,"",IF(P750="","",VLOOKUP(P750,Tabelle!$B$5:$G$7,6,FALSE)))</f>
        <v/>
      </c>
      <c r="S750" s="7"/>
      <c r="T750" s="312"/>
      <c r="U750" s="7"/>
      <c r="V750" s="313">
        <f ca="1">IF(AND(D750&lt;&gt;"",B750&lt;&gt;B749),(SUMIF(B$9:B$1008,B750,M$9:M$1008)-SUMIF(B$9:B$1008,B750,N$9:N$1008))+(SUMIF('Sezione INPS'!B$9:B$1008,B750,'Sezione INPS'!N$9:N$1008)-SUMIF('Sezione INPS'!B$9:B$1008,B750,'Sezione INPS'!O$9:O$1008))+(SUMIF('Sezione REGIONI'!B$9:B$1008,B750,'Sezione REGIONI'!K$9:K$1008)-SUMIF('Sezione REGIONI'!B$9:B$1008,B750,'Sezione REGIONI'!L$9:L$1008))+(SUMIF('Sezione IMU e trib. locali'!B$9:B$1008,B750,'Sezione IMU e trib. locali'!M$9:M$1008)-SUMIF('Sezione IMU e trib. locali'!B$9:B$1008,B750,'Sezione IMU e trib. locali'!N$9:N$1008))+(SUMIF('Sezione INAIL'!B$9:B$508,B750,'Sezione INAIL'!L$9:L$508)-SUMIF('Sezione INAIL'!B$9:B$508,B750,'Sezione INAIL'!M$9:M$508))+(SUMIF('Sezione Altri Enti Prev.li'!B$9:B$508,B750,'Sezione Altri Enti Prev.li'!P$9:P$508)-SUMIF('Sezione Altri Enti Prev.li'!B$9:B$508,B750,'Sezione Altri Enti Prev.li'!Q$9:Q$508)),0)</f>
        <v>0</v>
      </c>
      <c r="W750" s="81"/>
      <c r="X750" s="292"/>
      <c r="Y750" s="314"/>
      <c r="Z750" s="315"/>
      <c r="AA750" s="316"/>
      <c r="AB750" s="317"/>
      <c r="AC750" s="7"/>
      <c r="AD750" s="348"/>
      <c r="AE750" s="7"/>
      <c r="AF750" s="17">
        <f ca="1">IF(B750="",0,IF(B750=B749,COUNTIF(B$9:B749,B750)+1,1))</f>
        <v>740</v>
      </c>
      <c r="AG750" s="17">
        <f t="shared" ca="1" si="44"/>
        <v>0</v>
      </c>
      <c r="AH750" s="364" t="str">
        <f t="shared" si="47"/>
        <v/>
      </c>
    </row>
    <row r="751" spans="1:34" ht="16.5" customHeight="1">
      <c r="A751" s="334" t="s">
        <v>1027</v>
      </c>
      <c r="B751" s="65" t="str">
        <f t="shared" ca="1" si="46"/>
        <v>-1900</v>
      </c>
      <c r="C751" s="65" t="str">
        <f t="shared" ca="1" si="45"/>
        <v>-1900-741</v>
      </c>
      <c r="D751" s="340"/>
      <c r="E751" s="283"/>
      <c r="F751" s="7"/>
      <c r="G751" s="309"/>
      <c r="H751" s="310"/>
      <c r="I751" s="7"/>
      <c r="J751" s="297"/>
      <c r="K751" s="285"/>
      <c r="L751" s="301"/>
      <c r="M751" s="290"/>
      <c r="N751" s="291"/>
      <c r="O751" s="7"/>
      <c r="P751" s="307"/>
      <c r="Q751" s="308" t="str">
        <f ca="1">IF(M$1021=1,"",IF(P751="","",VLOOKUP(P751,Tabelle!$B$5:$F$7,5,FALSE)))</f>
        <v/>
      </c>
      <c r="R751" s="311" t="str">
        <f ca="1">IF(M$1021=1,"",IF(P751="","",VLOOKUP(P751,Tabelle!$B$5:$G$7,6,FALSE)))</f>
        <v/>
      </c>
      <c r="S751" s="7"/>
      <c r="T751" s="312"/>
      <c r="U751" s="7"/>
      <c r="V751" s="313">
        <f ca="1">IF(AND(D751&lt;&gt;"",B751&lt;&gt;B750),(SUMIF(B$9:B$1008,B751,M$9:M$1008)-SUMIF(B$9:B$1008,B751,N$9:N$1008))+(SUMIF('Sezione INPS'!B$9:B$1008,B751,'Sezione INPS'!N$9:N$1008)-SUMIF('Sezione INPS'!B$9:B$1008,B751,'Sezione INPS'!O$9:O$1008))+(SUMIF('Sezione REGIONI'!B$9:B$1008,B751,'Sezione REGIONI'!K$9:K$1008)-SUMIF('Sezione REGIONI'!B$9:B$1008,B751,'Sezione REGIONI'!L$9:L$1008))+(SUMIF('Sezione IMU e trib. locali'!B$9:B$1008,B751,'Sezione IMU e trib. locali'!M$9:M$1008)-SUMIF('Sezione IMU e trib. locali'!B$9:B$1008,B751,'Sezione IMU e trib. locali'!N$9:N$1008))+(SUMIF('Sezione INAIL'!B$9:B$508,B751,'Sezione INAIL'!L$9:L$508)-SUMIF('Sezione INAIL'!B$9:B$508,B751,'Sezione INAIL'!M$9:M$508))+(SUMIF('Sezione Altri Enti Prev.li'!B$9:B$508,B751,'Sezione Altri Enti Prev.li'!P$9:P$508)-SUMIF('Sezione Altri Enti Prev.li'!B$9:B$508,B751,'Sezione Altri Enti Prev.li'!Q$9:Q$508)),0)</f>
        <v>0</v>
      </c>
      <c r="W751" s="81"/>
      <c r="X751" s="292"/>
      <c r="Y751" s="314"/>
      <c r="Z751" s="315"/>
      <c r="AA751" s="316"/>
      <c r="AB751" s="317"/>
      <c r="AC751" s="7"/>
      <c r="AD751" s="348"/>
      <c r="AE751" s="7"/>
      <c r="AF751" s="17">
        <f ca="1">IF(B751="",0,IF(B751=B750,COUNTIF(B$9:B750,B751)+1,1))</f>
        <v>741</v>
      </c>
      <c r="AG751" s="17">
        <f t="shared" ref="AG751:AG814" ca="1" si="48">IF(OR(D751="",M$1021=1),0,IF(AF751=6,1,0))</f>
        <v>0</v>
      </c>
      <c r="AH751" s="364" t="str">
        <f t="shared" si="47"/>
        <v/>
      </c>
    </row>
    <row r="752" spans="1:34" ht="16.5" customHeight="1">
      <c r="A752" s="334" t="s">
        <v>1028</v>
      </c>
      <c r="B752" s="65" t="str">
        <f t="shared" ca="1" si="46"/>
        <v>-1900</v>
      </c>
      <c r="C752" s="65" t="str">
        <f t="shared" ca="1" si="45"/>
        <v>-1900-742</v>
      </c>
      <c r="D752" s="340"/>
      <c r="E752" s="283"/>
      <c r="F752" s="7"/>
      <c r="G752" s="309"/>
      <c r="H752" s="310"/>
      <c r="I752" s="7"/>
      <c r="J752" s="297"/>
      <c r="K752" s="285"/>
      <c r="L752" s="301"/>
      <c r="M752" s="290"/>
      <c r="N752" s="291"/>
      <c r="O752" s="7"/>
      <c r="P752" s="307"/>
      <c r="Q752" s="308" t="str">
        <f ca="1">IF(M$1021=1,"",IF(P752="","",VLOOKUP(P752,Tabelle!$B$5:$F$7,5,FALSE)))</f>
        <v/>
      </c>
      <c r="R752" s="311" t="str">
        <f ca="1">IF(M$1021=1,"",IF(P752="","",VLOOKUP(P752,Tabelle!$B$5:$G$7,6,FALSE)))</f>
        <v/>
      </c>
      <c r="S752" s="7"/>
      <c r="T752" s="312"/>
      <c r="U752" s="7"/>
      <c r="V752" s="313">
        <f ca="1">IF(AND(D752&lt;&gt;"",B752&lt;&gt;B751),(SUMIF(B$9:B$1008,B752,M$9:M$1008)-SUMIF(B$9:B$1008,B752,N$9:N$1008))+(SUMIF('Sezione INPS'!B$9:B$1008,B752,'Sezione INPS'!N$9:N$1008)-SUMIF('Sezione INPS'!B$9:B$1008,B752,'Sezione INPS'!O$9:O$1008))+(SUMIF('Sezione REGIONI'!B$9:B$1008,B752,'Sezione REGIONI'!K$9:K$1008)-SUMIF('Sezione REGIONI'!B$9:B$1008,B752,'Sezione REGIONI'!L$9:L$1008))+(SUMIF('Sezione IMU e trib. locali'!B$9:B$1008,B752,'Sezione IMU e trib. locali'!M$9:M$1008)-SUMIF('Sezione IMU e trib. locali'!B$9:B$1008,B752,'Sezione IMU e trib. locali'!N$9:N$1008))+(SUMIF('Sezione INAIL'!B$9:B$508,B752,'Sezione INAIL'!L$9:L$508)-SUMIF('Sezione INAIL'!B$9:B$508,B752,'Sezione INAIL'!M$9:M$508))+(SUMIF('Sezione Altri Enti Prev.li'!B$9:B$508,B752,'Sezione Altri Enti Prev.li'!P$9:P$508)-SUMIF('Sezione Altri Enti Prev.li'!B$9:B$508,B752,'Sezione Altri Enti Prev.li'!Q$9:Q$508)),0)</f>
        <v>0</v>
      </c>
      <c r="W752" s="81"/>
      <c r="X752" s="292"/>
      <c r="Y752" s="314"/>
      <c r="Z752" s="315"/>
      <c r="AA752" s="316"/>
      <c r="AB752" s="317"/>
      <c r="AC752" s="7"/>
      <c r="AD752" s="348"/>
      <c r="AE752" s="7"/>
      <c r="AF752" s="17">
        <f ca="1">IF(B752="",0,IF(B752=B751,COUNTIF(B$9:B751,B752)+1,1))</f>
        <v>742</v>
      </c>
      <c r="AG752" s="17">
        <f t="shared" ca="1" si="48"/>
        <v>0</v>
      </c>
      <c r="AH752" s="364" t="str">
        <f t="shared" si="47"/>
        <v/>
      </c>
    </row>
    <row r="753" spans="1:34" ht="16.5" customHeight="1">
      <c r="A753" s="334" t="s">
        <v>1029</v>
      </c>
      <c r="B753" s="65" t="str">
        <f t="shared" ca="1" si="46"/>
        <v>-1900</v>
      </c>
      <c r="C753" s="65" t="str">
        <f t="shared" ca="1" si="45"/>
        <v>-1900-743</v>
      </c>
      <c r="D753" s="340"/>
      <c r="E753" s="283"/>
      <c r="F753" s="7"/>
      <c r="G753" s="309"/>
      <c r="H753" s="310"/>
      <c r="I753" s="7"/>
      <c r="J753" s="297"/>
      <c r="K753" s="285"/>
      <c r="L753" s="301"/>
      <c r="M753" s="290"/>
      <c r="N753" s="291"/>
      <c r="O753" s="7"/>
      <c r="P753" s="307"/>
      <c r="Q753" s="308" t="str">
        <f ca="1">IF(M$1021=1,"",IF(P753="","",VLOOKUP(P753,Tabelle!$B$5:$F$7,5,FALSE)))</f>
        <v/>
      </c>
      <c r="R753" s="311" t="str">
        <f ca="1">IF(M$1021=1,"",IF(P753="","",VLOOKUP(P753,Tabelle!$B$5:$G$7,6,FALSE)))</f>
        <v/>
      </c>
      <c r="S753" s="7"/>
      <c r="T753" s="312"/>
      <c r="U753" s="7"/>
      <c r="V753" s="313">
        <f ca="1">IF(AND(D753&lt;&gt;"",B753&lt;&gt;B752),(SUMIF(B$9:B$1008,B753,M$9:M$1008)-SUMIF(B$9:B$1008,B753,N$9:N$1008))+(SUMIF('Sezione INPS'!B$9:B$1008,B753,'Sezione INPS'!N$9:N$1008)-SUMIF('Sezione INPS'!B$9:B$1008,B753,'Sezione INPS'!O$9:O$1008))+(SUMIF('Sezione REGIONI'!B$9:B$1008,B753,'Sezione REGIONI'!K$9:K$1008)-SUMIF('Sezione REGIONI'!B$9:B$1008,B753,'Sezione REGIONI'!L$9:L$1008))+(SUMIF('Sezione IMU e trib. locali'!B$9:B$1008,B753,'Sezione IMU e trib. locali'!M$9:M$1008)-SUMIF('Sezione IMU e trib. locali'!B$9:B$1008,B753,'Sezione IMU e trib. locali'!N$9:N$1008))+(SUMIF('Sezione INAIL'!B$9:B$508,B753,'Sezione INAIL'!L$9:L$508)-SUMIF('Sezione INAIL'!B$9:B$508,B753,'Sezione INAIL'!M$9:M$508))+(SUMIF('Sezione Altri Enti Prev.li'!B$9:B$508,B753,'Sezione Altri Enti Prev.li'!P$9:P$508)-SUMIF('Sezione Altri Enti Prev.li'!B$9:B$508,B753,'Sezione Altri Enti Prev.li'!Q$9:Q$508)),0)</f>
        <v>0</v>
      </c>
      <c r="W753" s="81"/>
      <c r="X753" s="292"/>
      <c r="Y753" s="314"/>
      <c r="Z753" s="315"/>
      <c r="AA753" s="316"/>
      <c r="AB753" s="317"/>
      <c r="AC753" s="7"/>
      <c r="AD753" s="348"/>
      <c r="AE753" s="7"/>
      <c r="AF753" s="17">
        <f ca="1">IF(B753="",0,IF(B753=B752,COUNTIF(B$9:B752,B753)+1,1))</f>
        <v>743</v>
      </c>
      <c r="AG753" s="17">
        <f t="shared" ca="1" si="48"/>
        <v>0</v>
      </c>
      <c r="AH753" s="364" t="str">
        <f t="shared" si="47"/>
        <v/>
      </c>
    </row>
    <row r="754" spans="1:34" ht="16.5" customHeight="1">
      <c r="A754" s="334" t="s">
        <v>1030</v>
      </c>
      <c r="B754" s="65" t="str">
        <f t="shared" ca="1" si="46"/>
        <v>-1900</v>
      </c>
      <c r="C754" s="65" t="str">
        <f t="shared" ca="1" si="45"/>
        <v>-1900-744</v>
      </c>
      <c r="D754" s="340"/>
      <c r="E754" s="283"/>
      <c r="F754" s="7"/>
      <c r="G754" s="309"/>
      <c r="H754" s="310"/>
      <c r="I754" s="7"/>
      <c r="J754" s="297"/>
      <c r="K754" s="285"/>
      <c r="L754" s="301"/>
      <c r="M754" s="290"/>
      <c r="N754" s="291"/>
      <c r="O754" s="7"/>
      <c r="P754" s="307"/>
      <c r="Q754" s="308" t="str">
        <f ca="1">IF(M$1021=1,"",IF(P754="","",VLOOKUP(P754,Tabelle!$B$5:$F$7,5,FALSE)))</f>
        <v/>
      </c>
      <c r="R754" s="311" t="str">
        <f ca="1">IF(M$1021=1,"",IF(P754="","",VLOOKUP(P754,Tabelle!$B$5:$G$7,6,FALSE)))</f>
        <v/>
      </c>
      <c r="S754" s="7"/>
      <c r="T754" s="312"/>
      <c r="U754" s="7"/>
      <c r="V754" s="313">
        <f ca="1">IF(AND(D754&lt;&gt;"",B754&lt;&gt;B753),(SUMIF(B$9:B$1008,B754,M$9:M$1008)-SUMIF(B$9:B$1008,B754,N$9:N$1008))+(SUMIF('Sezione INPS'!B$9:B$1008,B754,'Sezione INPS'!N$9:N$1008)-SUMIF('Sezione INPS'!B$9:B$1008,B754,'Sezione INPS'!O$9:O$1008))+(SUMIF('Sezione REGIONI'!B$9:B$1008,B754,'Sezione REGIONI'!K$9:K$1008)-SUMIF('Sezione REGIONI'!B$9:B$1008,B754,'Sezione REGIONI'!L$9:L$1008))+(SUMIF('Sezione IMU e trib. locali'!B$9:B$1008,B754,'Sezione IMU e trib. locali'!M$9:M$1008)-SUMIF('Sezione IMU e trib. locali'!B$9:B$1008,B754,'Sezione IMU e trib. locali'!N$9:N$1008))+(SUMIF('Sezione INAIL'!B$9:B$508,B754,'Sezione INAIL'!L$9:L$508)-SUMIF('Sezione INAIL'!B$9:B$508,B754,'Sezione INAIL'!M$9:M$508))+(SUMIF('Sezione Altri Enti Prev.li'!B$9:B$508,B754,'Sezione Altri Enti Prev.li'!P$9:P$508)-SUMIF('Sezione Altri Enti Prev.li'!B$9:B$508,B754,'Sezione Altri Enti Prev.li'!Q$9:Q$508)),0)</f>
        <v>0</v>
      </c>
      <c r="W754" s="81"/>
      <c r="X754" s="292"/>
      <c r="Y754" s="314"/>
      <c r="Z754" s="315"/>
      <c r="AA754" s="316"/>
      <c r="AB754" s="317"/>
      <c r="AC754" s="7"/>
      <c r="AD754" s="348"/>
      <c r="AE754" s="7"/>
      <c r="AF754" s="17">
        <f ca="1">IF(B754="",0,IF(B754=B753,COUNTIF(B$9:B753,B754)+1,1))</f>
        <v>744</v>
      </c>
      <c r="AG754" s="17">
        <f t="shared" ca="1" si="48"/>
        <v>0</v>
      </c>
      <c r="AH754" s="364" t="str">
        <f t="shared" si="47"/>
        <v/>
      </c>
    </row>
    <row r="755" spans="1:34" ht="16.5" customHeight="1">
      <c r="A755" s="334" t="s">
        <v>1031</v>
      </c>
      <c r="B755" s="65" t="str">
        <f t="shared" ca="1" si="46"/>
        <v>-1900</v>
      </c>
      <c r="C755" s="65" t="str">
        <f t="shared" ca="1" si="45"/>
        <v>-1900-745</v>
      </c>
      <c r="D755" s="340"/>
      <c r="E755" s="283"/>
      <c r="F755" s="7"/>
      <c r="G755" s="309"/>
      <c r="H755" s="310"/>
      <c r="I755" s="7"/>
      <c r="J755" s="297"/>
      <c r="K755" s="285"/>
      <c r="L755" s="301"/>
      <c r="M755" s="290"/>
      <c r="N755" s="291"/>
      <c r="O755" s="7"/>
      <c r="P755" s="307"/>
      <c r="Q755" s="308" t="str">
        <f ca="1">IF(M$1021=1,"",IF(P755="","",VLOOKUP(P755,Tabelle!$B$5:$F$7,5,FALSE)))</f>
        <v/>
      </c>
      <c r="R755" s="311" t="str">
        <f ca="1">IF(M$1021=1,"",IF(P755="","",VLOOKUP(P755,Tabelle!$B$5:$G$7,6,FALSE)))</f>
        <v/>
      </c>
      <c r="S755" s="7"/>
      <c r="T755" s="312"/>
      <c r="U755" s="7"/>
      <c r="V755" s="313">
        <f ca="1">IF(AND(D755&lt;&gt;"",B755&lt;&gt;B754),(SUMIF(B$9:B$1008,B755,M$9:M$1008)-SUMIF(B$9:B$1008,B755,N$9:N$1008))+(SUMIF('Sezione INPS'!B$9:B$1008,B755,'Sezione INPS'!N$9:N$1008)-SUMIF('Sezione INPS'!B$9:B$1008,B755,'Sezione INPS'!O$9:O$1008))+(SUMIF('Sezione REGIONI'!B$9:B$1008,B755,'Sezione REGIONI'!K$9:K$1008)-SUMIF('Sezione REGIONI'!B$9:B$1008,B755,'Sezione REGIONI'!L$9:L$1008))+(SUMIF('Sezione IMU e trib. locali'!B$9:B$1008,B755,'Sezione IMU e trib. locali'!M$9:M$1008)-SUMIF('Sezione IMU e trib. locali'!B$9:B$1008,B755,'Sezione IMU e trib. locali'!N$9:N$1008))+(SUMIF('Sezione INAIL'!B$9:B$508,B755,'Sezione INAIL'!L$9:L$508)-SUMIF('Sezione INAIL'!B$9:B$508,B755,'Sezione INAIL'!M$9:M$508))+(SUMIF('Sezione Altri Enti Prev.li'!B$9:B$508,B755,'Sezione Altri Enti Prev.li'!P$9:P$508)-SUMIF('Sezione Altri Enti Prev.li'!B$9:B$508,B755,'Sezione Altri Enti Prev.li'!Q$9:Q$508)),0)</f>
        <v>0</v>
      </c>
      <c r="W755" s="81"/>
      <c r="X755" s="292"/>
      <c r="Y755" s="314"/>
      <c r="Z755" s="315"/>
      <c r="AA755" s="316"/>
      <c r="AB755" s="317"/>
      <c r="AC755" s="7"/>
      <c r="AD755" s="348"/>
      <c r="AE755" s="7"/>
      <c r="AF755" s="17">
        <f ca="1">IF(B755="",0,IF(B755=B754,COUNTIF(B$9:B754,B755)+1,1))</f>
        <v>745</v>
      </c>
      <c r="AG755" s="17">
        <f t="shared" ca="1" si="48"/>
        <v>0</v>
      </c>
      <c r="AH755" s="364" t="str">
        <f t="shared" si="47"/>
        <v/>
      </c>
    </row>
    <row r="756" spans="1:34" ht="16.5" customHeight="1">
      <c r="A756" s="334" t="s">
        <v>1032</v>
      </c>
      <c r="B756" s="65" t="str">
        <f t="shared" ca="1" si="46"/>
        <v>-1900</v>
      </c>
      <c r="C756" s="65" t="str">
        <f t="shared" ref="C756:C819" ca="1" si="49">IF(M$1021=1,0,B756&amp;"-"&amp;AF756)</f>
        <v>-1900-746</v>
      </c>
      <c r="D756" s="340"/>
      <c r="E756" s="283"/>
      <c r="F756" s="7"/>
      <c r="G756" s="309"/>
      <c r="H756" s="310"/>
      <c r="I756" s="7"/>
      <c r="J756" s="297"/>
      <c r="K756" s="285"/>
      <c r="L756" s="301"/>
      <c r="M756" s="290"/>
      <c r="N756" s="291"/>
      <c r="O756" s="7"/>
      <c r="P756" s="307"/>
      <c r="Q756" s="308" t="str">
        <f ca="1">IF(M$1021=1,"",IF(P756="","",VLOOKUP(P756,Tabelle!$B$5:$F$7,5,FALSE)))</f>
        <v/>
      </c>
      <c r="R756" s="311" t="str">
        <f ca="1">IF(M$1021=1,"",IF(P756="","",VLOOKUP(P756,Tabelle!$B$5:$G$7,6,FALSE)))</f>
        <v/>
      </c>
      <c r="S756" s="7"/>
      <c r="T756" s="312"/>
      <c r="U756" s="7"/>
      <c r="V756" s="313">
        <f ca="1">IF(AND(D756&lt;&gt;"",B756&lt;&gt;B755),(SUMIF(B$9:B$1008,B756,M$9:M$1008)-SUMIF(B$9:B$1008,B756,N$9:N$1008))+(SUMIF('Sezione INPS'!B$9:B$1008,B756,'Sezione INPS'!N$9:N$1008)-SUMIF('Sezione INPS'!B$9:B$1008,B756,'Sezione INPS'!O$9:O$1008))+(SUMIF('Sezione REGIONI'!B$9:B$1008,B756,'Sezione REGIONI'!K$9:K$1008)-SUMIF('Sezione REGIONI'!B$9:B$1008,B756,'Sezione REGIONI'!L$9:L$1008))+(SUMIF('Sezione IMU e trib. locali'!B$9:B$1008,B756,'Sezione IMU e trib. locali'!M$9:M$1008)-SUMIF('Sezione IMU e trib. locali'!B$9:B$1008,B756,'Sezione IMU e trib. locali'!N$9:N$1008))+(SUMIF('Sezione INAIL'!B$9:B$508,B756,'Sezione INAIL'!L$9:L$508)-SUMIF('Sezione INAIL'!B$9:B$508,B756,'Sezione INAIL'!M$9:M$508))+(SUMIF('Sezione Altri Enti Prev.li'!B$9:B$508,B756,'Sezione Altri Enti Prev.li'!P$9:P$508)-SUMIF('Sezione Altri Enti Prev.li'!B$9:B$508,B756,'Sezione Altri Enti Prev.li'!Q$9:Q$508)),0)</f>
        <v>0</v>
      </c>
      <c r="W756" s="81"/>
      <c r="X756" s="292"/>
      <c r="Y756" s="314"/>
      <c r="Z756" s="315"/>
      <c r="AA756" s="316"/>
      <c r="AB756" s="317"/>
      <c r="AC756" s="7"/>
      <c r="AD756" s="348"/>
      <c r="AE756" s="7"/>
      <c r="AF756" s="17">
        <f ca="1">IF(B756="",0,IF(B756=B755,COUNTIF(B$9:B755,B756)+1,1))</f>
        <v>746</v>
      </c>
      <c r="AG756" s="17">
        <f t="shared" ca="1" si="48"/>
        <v>0</v>
      </c>
      <c r="AH756" s="364" t="str">
        <f t="shared" si="47"/>
        <v/>
      </c>
    </row>
    <row r="757" spans="1:34" ht="16.5" customHeight="1">
      <c r="A757" s="334" t="s">
        <v>1033</v>
      </c>
      <c r="B757" s="65" t="str">
        <f t="shared" ca="1" si="46"/>
        <v>-1900</v>
      </c>
      <c r="C757" s="65" t="str">
        <f t="shared" ca="1" si="49"/>
        <v>-1900-747</v>
      </c>
      <c r="D757" s="340"/>
      <c r="E757" s="283"/>
      <c r="F757" s="7"/>
      <c r="G757" s="309"/>
      <c r="H757" s="310"/>
      <c r="I757" s="7"/>
      <c r="J757" s="297"/>
      <c r="K757" s="285"/>
      <c r="L757" s="301"/>
      <c r="M757" s="290"/>
      <c r="N757" s="291"/>
      <c r="O757" s="7"/>
      <c r="P757" s="307"/>
      <c r="Q757" s="308" t="str">
        <f ca="1">IF(M$1021=1,"",IF(P757="","",VLOOKUP(P757,Tabelle!$B$5:$F$7,5,FALSE)))</f>
        <v/>
      </c>
      <c r="R757" s="311" t="str">
        <f ca="1">IF(M$1021=1,"",IF(P757="","",VLOOKUP(P757,Tabelle!$B$5:$G$7,6,FALSE)))</f>
        <v/>
      </c>
      <c r="S757" s="7"/>
      <c r="T757" s="312"/>
      <c r="U757" s="7"/>
      <c r="V757" s="313">
        <f ca="1">IF(AND(D757&lt;&gt;"",B757&lt;&gt;B756),(SUMIF(B$9:B$1008,B757,M$9:M$1008)-SUMIF(B$9:B$1008,B757,N$9:N$1008))+(SUMIF('Sezione INPS'!B$9:B$1008,B757,'Sezione INPS'!N$9:N$1008)-SUMIF('Sezione INPS'!B$9:B$1008,B757,'Sezione INPS'!O$9:O$1008))+(SUMIF('Sezione REGIONI'!B$9:B$1008,B757,'Sezione REGIONI'!K$9:K$1008)-SUMIF('Sezione REGIONI'!B$9:B$1008,B757,'Sezione REGIONI'!L$9:L$1008))+(SUMIF('Sezione IMU e trib. locali'!B$9:B$1008,B757,'Sezione IMU e trib. locali'!M$9:M$1008)-SUMIF('Sezione IMU e trib. locali'!B$9:B$1008,B757,'Sezione IMU e trib. locali'!N$9:N$1008))+(SUMIF('Sezione INAIL'!B$9:B$508,B757,'Sezione INAIL'!L$9:L$508)-SUMIF('Sezione INAIL'!B$9:B$508,B757,'Sezione INAIL'!M$9:M$508))+(SUMIF('Sezione Altri Enti Prev.li'!B$9:B$508,B757,'Sezione Altri Enti Prev.li'!P$9:P$508)-SUMIF('Sezione Altri Enti Prev.li'!B$9:B$508,B757,'Sezione Altri Enti Prev.li'!Q$9:Q$508)),0)</f>
        <v>0</v>
      </c>
      <c r="W757" s="81"/>
      <c r="X757" s="292"/>
      <c r="Y757" s="314"/>
      <c r="Z757" s="315"/>
      <c r="AA757" s="316"/>
      <c r="AB757" s="317"/>
      <c r="AC757" s="7"/>
      <c r="AD757" s="348"/>
      <c r="AE757" s="7"/>
      <c r="AF757" s="17">
        <f ca="1">IF(B757="",0,IF(B757=B756,COUNTIF(B$9:B756,B757)+1,1))</f>
        <v>747</v>
      </c>
      <c r="AG757" s="17">
        <f t="shared" ca="1" si="48"/>
        <v>0</v>
      </c>
      <c r="AH757" s="364" t="str">
        <f t="shared" si="47"/>
        <v/>
      </c>
    </row>
    <row r="758" spans="1:34" ht="16.5" customHeight="1">
      <c r="A758" s="334" t="s">
        <v>1034</v>
      </c>
      <c r="B758" s="65" t="str">
        <f t="shared" ca="1" si="46"/>
        <v>-1900</v>
      </c>
      <c r="C758" s="65" t="str">
        <f t="shared" ca="1" si="49"/>
        <v>-1900-748</v>
      </c>
      <c r="D758" s="340"/>
      <c r="E758" s="283"/>
      <c r="F758" s="7"/>
      <c r="G758" s="309"/>
      <c r="H758" s="310"/>
      <c r="I758" s="7"/>
      <c r="J758" s="297"/>
      <c r="K758" s="285"/>
      <c r="L758" s="301"/>
      <c r="M758" s="290"/>
      <c r="N758" s="291"/>
      <c r="O758" s="7"/>
      <c r="P758" s="307"/>
      <c r="Q758" s="308" t="str">
        <f ca="1">IF(M$1021=1,"",IF(P758="","",VLOOKUP(P758,Tabelle!$B$5:$F$7,5,FALSE)))</f>
        <v/>
      </c>
      <c r="R758" s="311" t="str">
        <f ca="1">IF(M$1021=1,"",IF(P758="","",VLOOKUP(P758,Tabelle!$B$5:$G$7,6,FALSE)))</f>
        <v/>
      </c>
      <c r="S758" s="7"/>
      <c r="T758" s="312"/>
      <c r="U758" s="7"/>
      <c r="V758" s="313">
        <f ca="1">IF(AND(D758&lt;&gt;"",B758&lt;&gt;B757),(SUMIF(B$9:B$1008,B758,M$9:M$1008)-SUMIF(B$9:B$1008,B758,N$9:N$1008))+(SUMIF('Sezione INPS'!B$9:B$1008,B758,'Sezione INPS'!N$9:N$1008)-SUMIF('Sezione INPS'!B$9:B$1008,B758,'Sezione INPS'!O$9:O$1008))+(SUMIF('Sezione REGIONI'!B$9:B$1008,B758,'Sezione REGIONI'!K$9:K$1008)-SUMIF('Sezione REGIONI'!B$9:B$1008,B758,'Sezione REGIONI'!L$9:L$1008))+(SUMIF('Sezione IMU e trib. locali'!B$9:B$1008,B758,'Sezione IMU e trib. locali'!M$9:M$1008)-SUMIF('Sezione IMU e trib. locali'!B$9:B$1008,B758,'Sezione IMU e trib. locali'!N$9:N$1008))+(SUMIF('Sezione INAIL'!B$9:B$508,B758,'Sezione INAIL'!L$9:L$508)-SUMIF('Sezione INAIL'!B$9:B$508,B758,'Sezione INAIL'!M$9:M$508))+(SUMIF('Sezione Altri Enti Prev.li'!B$9:B$508,B758,'Sezione Altri Enti Prev.li'!P$9:P$508)-SUMIF('Sezione Altri Enti Prev.li'!B$9:B$508,B758,'Sezione Altri Enti Prev.li'!Q$9:Q$508)),0)</f>
        <v>0</v>
      </c>
      <c r="W758" s="81"/>
      <c r="X758" s="292"/>
      <c r="Y758" s="314"/>
      <c r="Z758" s="315"/>
      <c r="AA758" s="316"/>
      <c r="AB758" s="317"/>
      <c r="AC758" s="7"/>
      <c r="AD758" s="348"/>
      <c r="AE758" s="7"/>
      <c r="AF758" s="17">
        <f ca="1">IF(B758="",0,IF(B758=B757,COUNTIF(B$9:B757,B758)+1,1))</f>
        <v>748</v>
      </c>
      <c r="AG758" s="17">
        <f t="shared" ca="1" si="48"/>
        <v>0</v>
      </c>
      <c r="AH758" s="364" t="str">
        <f t="shared" si="47"/>
        <v/>
      </c>
    </row>
    <row r="759" spans="1:34" ht="16.5" customHeight="1">
      <c r="A759" s="334" t="s">
        <v>1035</v>
      </c>
      <c r="B759" s="65" t="str">
        <f t="shared" ca="1" si="46"/>
        <v>-1900</v>
      </c>
      <c r="C759" s="65" t="str">
        <f t="shared" ca="1" si="49"/>
        <v>-1900-749</v>
      </c>
      <c r="D759" s="340"/>
      <c r="E759" s="283"/>
      <c r="F759" s="7"/>
      <c r="G759" s="309"/>
      <c r="H759" s="310"/>
      <c r="I759" s="7"/>
      <c r="J759" s="297"/>
      <c r="K759" s="285"/>
      <c r="L759" s="301"/>
      <c r="M759" s="290"/>
      <c r="N759" s="291"/>
      <c r="O759" s="7"/>
      <c r="P759" s="307"/>
      <c r="Q759" s="308" t="str">
        <f ca="1">IF(M$1021=1,"",IF(P759="","",VLOOKUP(P759,Tabelle!$B$5:$F$7,5,FALSE)))</f>
        <v/>
      </c>
      <c r="R759" s="311" t="str">
        <f ca="1">IF(M$1021=1,"",IF(P759="","",VLOOKUP(P759,Tabelle!$B$5:$G$7,6,FALSE)))</f>
        <v/>
      </c>
      <c r="S759" s="7"/>
      <c r="T759" s="312"/>
      <c r="U759" s="7"/>
      <c r="V759" s="313">
        <f ca="1">IF(AND(D759&lt;&gt;"",B759&lt;&gt;B758),(SUMIF(B$9:B$1008,B759,M$9:M$1008)-SUMIF(B$9:B$1008,B759,N$9:N$1008))+(SUMIF('Sezione INPS'!B$9:B$1008,B759,'Sezione INPS'!N$9:N$1008)-SUMIF('Sezione INPS'!B$9:B$1008,B759,'Sezione INPS'!O$9:O$1008))+(SUMIF('Sezione REGIONI'!B$9:B$1008,B759,'Sezione REGIONI'!K$9:K$1008)-SUMIF('Sezione REGIONI'!B$9:B$1008,B759,'Sezione REGIONI'!L$9:L$1008))+(SUMIF('Sezione IMU e trib. locali'!B$9:B$1008,B759,'Sezione IMU e trib. locali'!M$9:M$1008)-SUMIF('Sezione IMU e trib. locali'!B$9:B$1008,B759,'Sezione IMU e trib. locali'!N$9:N$1008))+(SUMIF('Sezione INAIL'!B$9:B$508,B759,'Sezione INAIL'!L$9:L$508)-SUMIF('Sezione INAIL'!B$9:B$508,B759,'Sezione INAIL'!M$9:M$508))+(SUMIF('Sezione Altri Enti Prev.li'!B$9:B$508,B759,'Sezione Altri Enti Prev.li'!P$9:P$508)-SUMIF('Sezione Altri Enti Prev.li'!B$9:B$508,B759,'Sezione Altri Enti Prev.li'!Q$9:Q$508)),0)</f>
        <v>0</v>
      </c>
      <c r="W759" s="81"/>
      <c r="X759" s="292"/>
      <c r="Y759" s="314"/>
      <c r="Z759" s="315"/>
      <c r="AA759" s="316"/>
      <c r="AB759" s="317"/>
      <c r="AC759" s="7"/>
      <c r="AD759" s="348"/>
      <c r="AE759" s="7"/>
      <c r="AF759" s="17">
        <f ca="1">IF(B759="",0,IF(B759=B758,COUNTIF(B$9:B758,B759)+1,1))</f>
        <v>749</v>
      </c>
      <c r="AG759" s="17">
        <f t="shared" ca="1" si="48"/>
        <v>0</v>
      </c>
      <c r="AH759" s="364" t="str">
        <f t="shared" si="47"/>
        <v/>
      </c>
    </row>
    <row r="760" spans="1:34" ht="16.5" customHeight="1">
      <c r="A760" s="334" t="s">
        <v>1036</v>
      </c>
      <c r="B760" s="65" t="str">
        <f t="shared" ca="1" si="46"/>
        <v>-1900</v>
      </c>
      <c r="C760" s="65" t="str">
        <f t="shared" ca="1" si="49"/>
        <v>-1900-750</v>
      </c>
      <c r="D760" s="340"/>
      <c r="E760" s="283"/>
      <c r="F760" s="7"/>
      <c r="G760" s="309"/>
      <c r="H760" s="310"/>
      <c r="I760" s="7"/>
      <c r="J760" s="297"/>
      <c r="K760" s="285"/>
      <c r="L760" s="301"/>
      <c r="M760" s="290"/>
      <c r="N760" s="291"/>
      <c r="O760" s="7"/>
      <c r="P760" s="307"/>
      <c r="Q760" s="308" t="str">
        <f ca="1">IF(M$1021=1,"",IF(P760="","",VLOOKUP(P760,Tabelle!$B$5:$F$7,5,FALSE)))</f>
        <v/>
      </c>
      <c r="R760" s="311" t="str">
        <f ca="1">IF(M$1021=1,"",IF(P760="","",VLOOKUP(P760,Tabelle!$B$5:$G$7,6,FALSE)))</f>
        <v/>
      </c>
      <c r="S760" s="7"/>
      <c r="T760" s="312"/>
      <c r="U760" s="7"/>
      <c r="V760" s="313">
        <f ca="1">IF(AND(D760&lt;&gt;"",B760&lt;&gt;B759),(SUMIF(B$9:B$1008,B760,M$9:M$1008)-SUMIF(B$9:B$1008,B760,N$9:N$1008))+(SUMIF('Sezione INPS'!B$9:B$1008,B760,'Sezione INPS'!N$9:N$1008)-SUMIF('Sezione INPS'!B$9:B$1008,B760,'Sezione INPS'!O$9:O$1008))+(SUMIF('Sezione REGIONI'!B$9:B$1008,B760,'Sezione REGIONI'!K$9:K$1008)-SUMIF('Sezione REGIONI'!B$9:B$1008,B760,'Sezione REGIONI'!L$9:L$1008))+(SUMIF('Sezione IMU e trib. locali'!B$9:B$1008,B760,'Sezione IMU e trib. locali'!M$9:M$1008)-SUMIF('Sezione IMU e trib. locali'!B$9:B$1008,B760,'Sezione IMU e trib. locali'!N$9:N$1008))+(SUMIF('Sezione INAIL'!B$9:B$508,B760,'Sezione INAIL'!L$9:L$508)-SUMIF('Sezione INAIL'!B$9:B$508,B760,'Sezione INAIL'!M$9:M$508))+(SUMIF('Sezione Altri Enti Prev.li'!B$9:B$508,B760,'Sezione Altri Enti Prev.li'!P$9:P$508)-SUMIF('Sezione Altri Enti Prev.li'!B$9:B$508,B760,'Sezione Altri Enti Prev.li'!Q$9:Q$508)),0)</f>
        <v>0</v>
      </c>
      <c r="W760" s="81"/>
      <c r="X760" s="292"/>
      <c r="Y760" s="314"/>
      <c r="Z760" s="315"/>
      <c r="AA760" s="316"/>
      <c r="AB760" s="317"/>
      <c r="AC760" s="7"/>
      <c r="AD760" s="348"/>
      <c r="AE760" s="7"/>
      <c r="AF760" s="17">
        <f ca="1">IF(B760="",0,IF(B760=B759,COUNTIF(B$9:B759,B760)+1,1))</f>
        <v>750</v>
      </c>
      <c r="AG760" s="17">
        <f t="shared" ca="1" si="48"/>
        <v>0</v>
      </c>
      <c r="AH760" s="364" t="str">
        <f t="shared" si="47"/>
        <v/>
      </c>
    </row>
    <row r="761" spans="1:34" ht="16.5" customHeight="1">
      <c r="A761" s="334" t="s">
        <v>1037</v>
      </c>
      <c r="B761" s="65" t="str">
        <f t="shared" ca="1" si="46"/>
        <v>-1900</v>
      </c>
      <c r="C761" s="65" t="str">
        <f t="shared" ca="1" si="49"/>
        <v>-1900-751</v>
      </c>
      <c r="D761" s="340"/>
      <c r="E761" s="283"/>
      <c r="F761" s="7"/>
      <c r="G761" s="309"/>
      <c r="H761" s="310"/>
      <c r="I761" s="7"/>
      <c r="J761" s="297"/>
      <c r="K761" s="285"/>
      <c r="L761" s="301"/>
      <c r="M761" s="290"/>
      <c r="N761" s="291"/>
      <c r="O761" s="7"/>
      <c r="P761" s="307"/>
      <c r="Q761" s="308" t="str">
        <f ca="1">IF(M$1021=1,"",IF(P761="","",VLOOKUP(P761,Tabelle!$B$5:$F$7,5,FALSE)))</f>
        <v/>
      </c>
      <c r="R761" s="311" t="str">
        <f ca="1">IF(M$1021=1,"",IF(P761="","",VLOOKUP(P761,Tabelle!$B$5:$G$7,6,FALSE)))</f>
        <v/>
      </c>
      <c r="S761" s="7"/>
      <c r="T761" s="312"/>
      <c r="U761" s="7"/>
      <c r="V761" s="313">
        <f ca="1">IF(AND(D761&lt;&gt;"",B761&lt;&gt;B760),(SUMIF(B$9:B$1008,B761,M$9:M$1008)-SUMIF(B$9:B$1008,B761,N$9:N$1008))+(SUMIF('Sezione INPS'!B$9:B$1008,B761,'Sezione INPS'!N$9:N$1008)-SUMIF('Sezione INPS'!B$9:B$1008,B761,'Sezione INPS'!O$9:O$1008))+(SUMIF('Sezione REGIONI'!B$9:B$1008,B761,'Sezione REGIONI'!K$9:K$1008)-SUMIF('Sezione REGIONI'!B$9:B$1008,B761,'Sezione REGIONI'!L$9:L$1008))+(SUMIF('Sezione IMU e trib. locali'!B$9:B$1008,B761,'Sezione IMU e trib. locali'!M$9:M$1008)-SUMIF('Sezione IMU e trib. locali'!B$9:B$1008,B761,'Sezione IMU e trib. locali'!N$9:N$1008))+(SUMIF('Sezione INAIL'!B$9:B$508,B761,'Sezione INAIL'!L$9:L$508)-SUMIF('Sezione INAIL'!B$9:B$508,B761,'Sezione INAIL'!M$9:M$508))+(SUMIF('Sezione Altri Enti Prev.li'!B$9:B$508,B761,'Sezione Altri Enti Prev.li'!P$9:P$508)-SUMIF('Sezione Altri Enti Prev.li'!B$9:B$508,B761,'Sezione Altri Enti Prev.li'!Q$9:Q$508)),0)</f>
        <v>0</v>
      </c>
      <c r="W761" s="81"/>
      <c r="X761" s="292"/>
      <c r="Y761" s="314"/>
      <c r="Z761" s="315"/>
      <c r="AA761" s="316"/>
      <c r="AB761" s="317"/>
      <c r="AC761" s="7"/>
      <c r="AD761" s="348"/>
      <c r="AE761" s="7"/>
      <c r="AF761" s="17">
        <f ca="1">IF(B761="",0,IF(B761=B760,COUNTIF(B$9:B760,B761)+1,1))</f>
        <v>751</v>
      </c>
      <c r="AG761" s="17">
        <f t="shared" ca="1" si="48"/>
        <v>0</v>
      </c>
      <c r="AH761" s="364" t="str">
        <f t="shared" si="47"/>
        <v/>
      </c>
    </row>
    <row r="762" spans="1:34" ht="16.5" customHeight="1">
      <c r="A762" s="334" t="s">
        <v>1038</v>
      </c>
      <c r="B762" s="65" t="str">
        <f t="shared" ca="1" si="46"/>
        <v>-1900</v>
      </c>
      <c r="C762" s="65" t="str">
        <f t="shared" ca="1" si="49"/>
        <v>-1900-752</v>
      </c>
      <c r="D762" s="340"/>
      <c r="E762" s="283"/>
      <c r="F762" s="7"/>
      <c r="G762" s="309"/>
      <c r="H762" s="310"/>
      <c r="I762" s="7"/>
      <c r="J762" s="297"/>
      <c r="K762" s="285"/>
      <c r="L762" s="301"/>
      <c r="M762" s="290"/>
      <c r="N762" s="291"/>
      <c r="O762" s="7"/>
      <c r="P762" s="307"/>
      <c r="Q762" s="308" t="str">
        <f ca="1">IF(M$1021=1,"",IF(P762="","",VLOOKUP(P762,Tabelle!$B$5:$F$7,5,FALSE)))</f>
        <v/>
      </c>
      <c r="R762" s="311" t="str">
        <f ca="1">IF(M$1021=1,"",IF(P762="","",VLOOKUP(P762,Tabelle!$B$5:$G$7,6,FALSE)))</f>
        <v/>
      </c>
      <c r="S762" s="7"/>
      <c r="T762" s="312"/>
      <c r="U762" s="7"/>
      <c r="V762" s="313">
        <f ca="1">IF(AND(D762&lt;&gt;"",B762&lt;&gt;B761),(SUMIF(B$9:B$1008,B762,M$9:M$1008)-SUMIF(B$9:B$1008,B762,N$9:N$1008))+(SUMIF('Sezione INPS'!B$9:B$1008,B762,'Sezione INPS'!N$9:N$1008)-SUMIF('Sezione INPS'!B$9:B$1008,B762,'Sezione INPS'!O$9:O$1008))+(SUMIF('Sezione REGIONI'!B$9:B$1008,B762,'Sezione REGIONI'!K$9:K$1008)-SUMIF('Sezione REGIONI'!B$9:B$1008,B762,'Sezione REGIONI'!L$9:L$1008))+(SUMIF('Sezione IMU e trib. locali'!B$9:B$1008,B762,'Sezione IMU e trib. locali'!M$9:M$1008)-SUMIF('Sezione IMU e trib. locali'!B$9:B$1008,B762,'Sezione IMU e trib. locali'!N$9:N$1008))+(SUMIF('Sezione INAIL'!B$9:B$508,B762,'Sezione INAIL'!L$9:L$508)-SUMIF('Sezione INAIL'!B$9:B$508,B762,'Sezione INAIL'!M$9:M$508))+(SUMIF('Sezione Altri Enti Prev.li'!B$9:B$508,B762,'Sezione Altri Enti Prev.li'!P$9:P$508)-SUMIF('Sezione Altri Enti Prev.li'!B$9:B$508,B762,'Sezione Altri Enti Prev.li'!Q$9:Q$508)),0)</f>
        <v>0</v>
      </c>
      <c r="W762" s="81"/>
      <c r="X762" s="292"/>
      <c r="Y762" s="314"/>
      <c r="Z762" s="315"/>
      <c r="AA762" s="316"/>
      <c r="AB762" s="317"/>
      <c r="AC762" s="7"/>
      <c r="AD762" s="348"/>
      <c r="AE762" s="7"/>
      <c r="AF762" s="17">
        <f ca="1">IF(B762="",0,IF(B762=B761,COUNTIF(B$9:B761,B762)+1,1))</f>
        <v>752</v>
      </c>
      <c r="AG762" s="17">
        <f t="shared" ca="1" si="48"/>
        <v>0</v>
      </c>
      <c r="AH762" s="364" t="str">
        <f t="shared" si="47"/>
        <v/>
      </c>
    </row>
    <row r="763" spans="1:34" ht="16.5" customHeight="1">
      <c r="A763" s="334" t="s">
        <v>1039</v>
      </c>
      <c r="B763" s="65" t="str">
        <f t="shared" ca="1" si="46"/>
        <v>-1900</v>
      </c>
      <c r="C763" s="65" t="str">
        <f t="shared" ca="1" si="49"/>
        <v>-1900-753</v>
      </c>
      <c r="D763" s="340"/>
      <c r="E763" s="283"/>
      <c r="F763" s="7"/>
      <c r="G763" s="309"/>
      <c r="H763" s="310"/>
      <c r="I763" s="7"/>
      <c r="J763" s="297"/>
      <c r="K763" s="285"/>
      <c r="L763" s="301"/>
      <c r="M763" s="290"/>
      <c r="N763" s="291"/>
      <c r="O763" s="7"/>
      <c r="P763" s="307"/>
      <c r="Q763" s="308" t="str">
        <f ca="1">IF(M$1021=1,"",IF(P763="","",VLOOKUP(P763,Tabelle!$B$5:$F$7,5,FALSE)))</f>
        <v/>
      </c>
      <c r="R763" s="311" t="str">
        <f ca="1">IF(M$1021=1,"",IF(P763="","",VLOOKUP(P763,Tabelle!$B$5:$G$7,6,FALSE)))</f>
        <v/>
      </c>
      <c r="S763" s="7"/>
      <c r="T763" s="312"/>
      <c r="U763" s="7"/>
      <c r="V763" s="313">
        <f ca="1">IF(AND(D763&lt;&gt;"",B763&lt;&gt;B762),(SUMIF(B$9:B$1008,B763,M$9:M$1008)-SUMIF(B$9:B$1008,B763,N$9:N$1008))+(SUMIF('Sezione INPS'!B$9:B$1008,B763,'Sezione INPS'!N$9:N$1008)-SUMIF('Sezione INPS'!B$9:B$1008,B763,'Sezione INPS'!O$9:O$1008))+(SUMIF('Sezione REGIONI'!B$9:B$1008,B763,'Sezione REGIONI'!K$9:K$1008)-SUMIF('Sezione REGIONI'!B$9:B$1008,B763,'Sezione REGIONI'!L$9:L$1008))+(SUMIF('Sezione IMU e trib. locali'!B$9:B$1008,B763,'Sezione IMU e trib. locali'!M$9:M$1008)-SUMIF('Sezione IMU e trib. locali'!B$9:B$1008,B763,'Sezione IMU e trib. locali'!N$9:N$1008))+(SUMIF('Sezione INAIL'!B$9:B$508,B763,'Sezione INAIL'!L$9:L$508)-SUMIF('Sezione INAIL'!B$9:B$508,B763,'Sezione INAIL'!M$9:M$508))+(SUMIF('Sezione Altri Enti Prev.li'!B$9:B$508,B763,'Sezione Altri Enti Prev.li'!P$9:P$508)-SUMIF('Sezione Altri Enti Prev.li'!B$9:B$508,B763,'Sezione Altri Enti Prev.li'!Q$9:Q$508)),0)</f>
        <v>0</v>
      </c>
      <c r="W763" s="81"/>
      <c r="X763" s="292"/>
      <c r="Y763" s="314"/>
      <c r="Z763" s="315"/>
      <c r="AA763" s="316"/>
      <c r="AB763" s="317"/>
      <c r="AC763" s="7"/>
      <c r="AD763" s="348"/>
      <c r="AE763" s="7"/>
      <c r="AF763" s="17">
        <f ca="1">IF(B763="",0,IF(B763=B762,COUNTIF(B$9:B762,B763)+1,1))</f>
        <v>753</v>
      </c>
      <c r="AG763" s="17">
        <f t="shared" ca="1" si="48"/>
        <v>0</v>
      </c>
      <c r="AH763" s="364" t="str">
        <f t="shared" si="47"/>
        <v/>
      </c>
    </row>
    <row r="764" spans="1:34" ht="16.5" customHeight="1">
      <c r="A764" s="334" t="s">
        <v>1040</v>
      </c>
      <c r="B764" s="65" t="str">
        <f t="shared" ca="1" si="46"/>
        <v>-1900</v>
      </c>
      <c r="C764" s="65" t="str">
        <f t="shared" ca="1" si="49"/>
        <v>-1900-754</v>
      </c>
      <c r="D764" s="340"/>
      <c r="E764" s="283"/>
      <c r="F764" s="7"/>
      <c r="G764" s="309"/>
      <c r="H764" s="310"/>
      <c r="I764" s="7"/>
      <c r="J764" s="297"/>
      <c r="K764" s="285"/>
      <c r="L764" s="301"/>
      <c r="M764" s="290"/>
      <c r="N764" s="291"/>
      <c r="O764" s="7"/>
      <c r="P764" s="307"/>
      <c r="Q764" s="308" t="str">
        <f ca="1">IF(M$1021=1,"",IF(P764="","",VLOOKUP(P764,Tabelle!$B$5:$F$7,5,FALSE)))</f>
        <v/>
      </c>
      <c r="R764" s="311" t="str">
        <f ca="1">IF(M$1021=1,"",IF(P764="","",VLOOKUP(P764,Tabelle!$B$5:$G$7,6,FALSE)))</f>
        <v/>
      </c>
      <c r="S764" s="7"/>
      <c r="T764" s="312"/>
      <c r="U764" s="7"/>
      <c r="V764" s="313">
        <f ca="1">IF(AND(D764&lt;&gt;"",B764&lt;&gt;B763),(SUMIF(B$9:B$1008,B764,M$9:M$1008)-SUMIF(B$9:B$1008,B764,N$9:N$1008))+(SUMIF('Sezione INPS'!B$9:B$1008,B764,'Sezione INPS'!N$9:N$1008)-SUMIF('Sezione INPS'!B$9:B$1008,B764,'Sezione INPS'!O$9:O$1008))+(SUMIF('Sezione REGIONI'!B$9:B$1008,B764,'Sezione REGIONI'!K$9:K$1008)-SUMIF('Sezione REGIONI'!B$9:B$1008,B764,'Sezione REGIONI'!L$9:L$1008))+(SUMIF('Sezione IMU e trib. locali'!B$9:B$1008,B764,'Sezione IMU e trib. locali'!M$9:M$1008)-SUMIF('Sezione IMU e trib. locali'!B$9:B$1008,B764,'Sezione IMU e trib. locali'!N$9:N$1008))+(SUMIF('Sezione INAIL'!B$9:B$508,B764,'Sezione INAIL'!L$9:L$508)-SUMIF('Sezione INAIL'!B$9:B$508,B764,'Sezione INAIL'!M$9:M$508))+(SUMIF('Sezione Altri Enti Prev.li'!B$9:B$508,B764,'Sezione Altri Enti Prev.li'!P$9:P$508)-SUMIF('Sezione Altri Enti Prev.li'!B$9:B$508,B764,'Sezione Altri Enti Prev.li'!Q$9:Q$508)),0)</f>
        <v>0</v>
      </c>
      <c r="W764" s="81"/>
      <c r="X764" s="292"/>
      <c r="Y764" s="314"/>
      <c r="Z764" s="315"/>
      <c r="AA764" s="316"/>
      <c r="AB764" s="317"/>
      <c r="AC764" s="7"/>
      <c r="AD764" s="348"/>
      <c r="AE764" s="7"/>
      <c r="AF764" s="17">
        <f ca="1">IF(B764="",0,IF(B764=B763,COUNTIF(B$9:B763,B764)+1,1))</f>
        <v>754</v>
      </c>
      <c r="AG764" s="17">
        <f t="shared" ca="1" si="48"/>
        <v>0</v>
      </c>
      <c r="AH764" s="364" t="str">
        <f t="shared" si="47"/>
        <v/>
      </c>
    </row>
    <row r="765" spans="1:34" ht="16.5" customHeight="1">
      <c r="A765" s="334" t="s">
        <v>1041</v>
      </c>
      <c r="B765" s="65" t="str">
        <f t="shared" ca="1" si="46"/>
        <v>-1900</v>
      </c>
      <c r="C765" s="65" t="str">
        <f t="shared" ca="1" si="49"/>
        <v>-1900-755</v>
      </c>
      <c r="D765" s="340"/>
      <c r="E765" s="283"/>
      <c r="F765" s="7"/>
      <c r="G765" s="309"/>
      <c r="H765" s="310"/>
      <c r="I765" s="7"/>
      <c r="J765" s="297"/>
      <c r="K765" s="285"/>
      <c r="L765" s="301"/>
      <c r="M765" s="290"/>
      <c r="N765" s="291"/>
      <c r="O765" s="7"/>
      <c r="P765" s="307"/>
      <c r="Q765" s="308" t="str">
        <f ca="1">IF(M$1021=1,"",IF(P765="","",VLOOKUP(P765,Tabelle!$B$5:$F$7,5,FALSE)))</f>
        <v/>
      </c>
      <c r="R765" s="311" t="str">
        <f ca="1">IF(M$1021=1,"",IF(P765="","",VLOOKUP(P765,Tabelle!$B$5:$G$7,6,FALSE)))</f>
        <v/>
      </c>
      <c r="S765" s="7"/>
      <c r="T765" s="312"/>
      <c r="U765" s="7"/>
      <c r="V765" s="313">
        <f ca="1">IF(AND(D765&lt;&gt;"",B765&lt;&gt;B764),(SUMIF(B$9:B$1008,B765,M$9:M$1008)-SUMIF(B$9:B$1008,B765,N$9:N$1008))+(SUMIF('Sezione INPS'!B$9:B$1008,B765,'Sezione INPS'!N$9:N$1008)-SUMIF('Sezione INPS'!B$9:B$1008,B765,'Sezione INPS'!O$9:O$1008))+(SUMIF('Sezione REGIONI'!B$9:B$1008,B765,'Sezione REGIONI'!K$9:K$1008)-SUMIF('Sezione REGIONI'!B$9:B$1008,B765,'Sezione REGIONI'!L$9:L$1008))+(SUMIF('Sezione IMU e trib. locali'!B$9:B$1008,B765,'Sezione IMU e trib. locali'!M$9:M$1008)-SUMIF('Sezione IMU e trib. locali'!B$9:B$1008,B765,'Sezione IMU e trib. locali'!N$9:N$1008))+(SUMIF('Sezione INAIL'!B$9:B$508,B765,'Sezione INAIL'!L$9:L$508)-SUMIF('Sezione INAIL'!B$9:B$508,B765,'Sezione INAIL'!M$9:M$508))+(SUMIF('Sezione Altri Enti Prev.li'!B$9:B$508,B765,'Sezione Altri Enti Prev.li'!P$9:P$508)-SUMIF('Sezione Altri Enti Prev.li'!B$9:B$508,B765,'Sezione Altri Enti Prev.li'!Q$9:Q$508)),0)</f>
        <v>0</v>
      </c>
      <c r="W765" s="81"/>
      <c r="X765" s="292"/>
      <c r="Y765" s="314"/>
      <c r="Z765" s="315"/>
      <c r="AA765" s="316"/>
      <c r="AB765" s="317"/>
      <c r="AC765" s="7"/>
      <c r="AD765" s="348"/>
      <c r="AE765" s="7"/>
      <c r="AF765" s="17">
        <f ca="1">IF(B765="",0,IF(B765=B764,COUNTIF(B$9:B764,B765)+1,1))</f>
        <v>755</v>
      </c>
      <c r="AG765" s="17">
        <f t="shared" ca="1" si="48"/>
        <v>0</v>
      </c>
      <c r="AH765" s="364" t="str">
        <f t="shared" si="47"/>
        <v/>
      </c>
    </row>
    <row r="766" spans="1:34" ht="16.5" customHeight="1">
      <c r="A766" s="334" t="s">
        <v>1042</v>
      </c>
      <c r="B766" s="65" t="str">
        <f t="shared" ca="1" si="46"/>
        <v>-1900</v>
      </c>
      <c r="C766" s="65" t="str">
        <f t="shared" ca="1" si="49"/>
        <v>-1900-756</v>
      </c>
      <c r="D766" s="340"/>
      <c r="E766" s="283"/>
      <c r="F766" s="7"/>
      <c r="G766" s="309"/>
      <c r="H766" s="310"/>
      <c r="I766" s="7"/>
      <c r="J766" s="297"/>
      <c r="K766" s="285"/>
      <c r="L766" s="301"/>
      <c r="M766" s="290"/>
      <c r="N766" s="291"/>
      <c r="O766" s="7"/>
      <c r="P766" s="307"/>
      <c r="Q766" s="308" t="str">
        <f ca="1">IF(M$1021=1,"",IF(P766="","",VLOOKUP(P766,Tabelle!$B$5:$F$7,5,FALSE)))</f>
        <v/>
      </c>
      <c r="R766" s="311" t="str">
        <f ca="1">IF(M$1021=1,"",IF(P766="","",VLOOKUP(P766,Tabelle!$B$5:$G$7,6,FALSE)))</f>
        <v/>
      </c>
      <c r="S766" s="7"/>
      <c r="T766" s="312"/>
      <c r="U766" s="7"/>
      <c r="V766" s="313">
        <f ca="1">IF(AND(D766&lt;&gt;"",B766&lt;&gt;B765),(SUMIF(B$9:B$1008,B766,M$9:M$1008)-SUMIF(B$9:B$1008,B766,N$9:N$1008))+(SUMIF('Sezione INPS'!B$9:B$1008,B766,'Sezione INPS'!N$9:N$1008)-SUMIF('Sezione INPS'!B$9:B$1008,B766,'Sezione INPS'!O$9:O$1008))+(SUMIF('Sezione REGIONI'!B$9:B$1008,B766,'Sezione REGIONI'!K$9:K$1008)-SUMIF('Sezione REGIONI'!B$9:B$1008,B766,'Sezione REGIONI'!L$9:L$1008))+(SUMIF('Sezione IMU e trib. locali'!B$9:B$1008,B766,'Sezione IMU e trib. locali'!M$9:M$1008)-SUMIF('Sezione IMU e trib. locali'!B$9:B$1008,B766,'Sezione IMU e trib. locali'!N$9:N$1008))+(SUMIF('Sezione INAIL'!B$9:B$508,B766,'Sezione INAIL'!L$9:L$508)-SUMIF('Sezione INAIL'!B$9:B$508,B766,'Sezione INAIL'!M$9:M$508))+(SUMIF('Sezione Altri Enti Prev.li'!B$9:B$508,B766,'Sezione Altri Enti Prev.li'!P$9:P$508)-SUMIF('Sezione Altri Enti Prev.li'!B$9:B$508,B766,'Sezione Altri Enti Prev.li'!Q$9:Q$508)),0)</f>
        <v>0</v>
      </c>
      <c r="W766" s="81"/>
      <c r="X766" s="292"/>
      <c r="Y766" s="314"/>
      <c r="Z766" s="315"/>
      <c r="AA766" s="316"/>
      <c r="AB766" s="317"/>
      <c r="AC766" s="7"/>
      <c r="AD766" s="348"/>
      <c r="AE766" s="7"/>
      <c r="AF766" s="17">
        <f ca="1">IF(B766="",0,IF(B766=B765,COUNTIF(B$9:B765,B766)+1,1))</f>
        <v>756</v>
      </c>
      <c r="AG766" s="17">
        <f t="shared" ca="1" si="48"/>
        <v>0</v>
      </c>
      <c r="AH766" s="364" t="str">
        <f t="shared" si="47"/>
        <v/>
      </c>
    </row>
    <row r="767" spans="1:34" ht="16.5" customHeight="1">
      <c r="A767" s="334" t="s">
        <v>1043</v>
      </c>
      <c r="B767" s="65" t="str">
        <f t="shared" ca="1" si="46"/>
        <v>-1900</v>
      </c>
      <c r="C767" s="65" t="str">
        <f t="shared" ca="1" si="49"/>
        <v>-1900-757</v>
      </c>
      <c r="D767" s="340"/>
      <c r="E767" s="283"/>
      <c r="F767" s="7"/>
      <c r="G767" s="309"/>
      <c r="H767" s="310"/>
      <c r="I767" s="7"/>
      <c r="J767" s="297"/>
      <c r="K767" s="285"/>
      <c r="L767" s="301"/>
      <c r="M767" s="290"/>
      <c r="N767" s="291"/>
      <c r="O767" s="7"/>
      <c r="P767" s="307"/>
      <c r="Q767" s="308" t="str">
        <f ca="1">IF(M$1021=1,"",IF(P767="","",VLOOKUP(P767,Tabelle!$B$5:$F$7,5,FALSE)))</f>
        <v/>
      </c>
      <c r="R767" s="311" t="str">
        <f ca="1">IF(M$1021=1,"",IF(P767="","",VLOOKUP(P767,Tabelle!$B$5:$G$7,6,FALSE)))</f>
        <v/>
      </c>
      <c r="S767" s="7"/>
      <c r="T767" s="312"/>
      <c r="U767" s="7"/>
      <c r="V767" s="313">
        <f ca="1">IF(AND(D767&lt;&gt;"",B767&lt;&gt;B766),(SUMIF(B$9:B$1008,B767,M$9:M$1008)-SUMIF(B$9:B$1008,B767,N$9:N$1008))+(SUMIF('Sezione INPS'!B$9:B$1008,B767,'Sezione INPS'!N$9:N$1008)-SUMIF('Sezione INPS'!B$9:B$1008,B767,'Sezione INPS'!O$9:O$1008))+(SUMIF('Sezione REGIONI'!B$9:B$1008,B767,'Sezione REGIONI'!K$9:K$1008)-SUMIF('Sezione REGIONI'!B$9:B$1008,B767,'Sezione REGIONI'!L$9:L$1008))+(SUMIF('Sezione IMU e trib. locali'!B$9:B$1008,B767,'Sezione IMU e trib. locali'!M$9:M$1008)-SUMIF('Sezione IMU e trib. locali'!B$9:B$1008,B767,'Sezione IMU e trib. locali'!N$9:N$1008))+(SUMIF('Sezione INAIL'!B$9:B$508,B767,'Sezione INAIL'!L$9:L$508)-SUMIF('Sezione INAIL'!B$9:B$508,B767,'Sezione INAIL'!M$9:M$508))+(SUMIF('Sezione Altri Enti Prev.li'!B$9:B$508,B767,'Sezione Altri Enti Prev.li'!P$9:P$508)-SUMIF('Sezione Altri Enti Prev.li'!B$9:B$508,B767,'Sezione Altri Enti Prev.li'!Q$9:Q$508)),0)</f>
        <v>0</v>
      </c>
      <c r="W767" s="81"/>
      <c r="X767" s="292"/>
      <c r="Y767" s="314"/>
      <c r="Z767" s="315"/>
      <c r="AA767" s="316"/>
      <c r="AB767" s="317"/>
      <c r="AC767" s="7"/>
      <c r="AD767" s="348"/>
      <c r="AE767" s="7"/>
      <c r="AF767" s="17">
        <f ca="1">IF(B767="",0,IF(B767=B766,COUNTIF(B$9:B766,B767)+1,1))</f>
        <v>757</v>
      </c>
      <c r="AG767" s="17">
        <f t="shared" ca="1" si="48"/>
        <v>0</v>
      </c>
      <c r="AH767" s="364" t="str">
        <f t="shared" si="47"/>
        <v/>
      </c>
    </row>
    <row r="768" spans="1:34" ht="16.5" customHeight="1">
      <c r="A768" s="334" t="s">
        <v>1044</v>
      </c>
      <c r="B768" s="65" t="str">
        <f t="shared" ca="1" si="46"/>
        <v>-1900</v>
      </c>
      <c r="C768" s="65" t="str">
        <f t="shared" ca="1" si="49"/>
        <v>-1900-758</v>
      </c>
      <c r="D768" s="340"/>
      <c r="E768" s="283"/>
      <c r="F768" s="7"/>
      <c r="G768" s="309"/>
      <c r="H768" s="310"/>
      <c r="I768" s="7"/>
      <c r="J768" s="297"/>
      <c r="K768" s="285"/>
      <c r="L768" s="301"/>
      <c r="M768" s="290"/>
      <c r="N768" s="291"/>
      <c r="O768" s="7"/>
      <c r="P768" s="307"/>
      <c r="Q768" s="308" t="str">
        <f ca="1">IF(M$1021=1,"",IF(P768="","",VLOOKUP(P768,Tabelle!$B$5:$F$7,5,FALSE)))</f>
        <v/>
      </c>
      <c r="R768" s="311" t="str">
        <f ca="1">IF(M$1021=1,"",IF(P768="","",VLOOKUP(P768,Tabelle!$B$5:$G$7,6,FALSE)))</f>
        <v/>
      </c>
      <c r="S768" s="7"/>
      <c r="T768" s="312"/>
      <c r="U768" s="7"/>
      <c r="V768" s="313">
        <f ca="1">IF(AND(D768&lt;&gt;"",B768&lt;&gt;B767),(SUMIF(B$9:B$1008,B768,M$9:M$1008)-SUMIF(B$9:B$1008,B768,N$9:N$1008))+(SUMIF('Sezione INPS'!B$9:B$1008,B768,'Sezione INPS'!N$9:N$1008)-SUMIF('Sezione INPS'!B$9:B$1008,B768,'Sezione INPS'!O$9:O$1008))+(SUMIF('Sezione REGIONI'!B$9:B$1008,B768,'Sezione REGIONI'!K$9:K$1008)-SUMIF('Sezione REGIONI'!B$9:B$1008,B768,'Sezione REGIONI'!L$9:L$1008))+(SUMIF('Sezione IMU e trib. locali'!B$9:B$1008,B768,'Sezione IMU e trib. locali'!M$9:M$1008)-SUMIF('Sezione IMU e trib. locali'!B$9:B$1008,B768,'Sezione IMU e trib. locali'!N$9:N$1008))+(SUMIF('Sezione INAIL'!B$9:B$508,B768,'Sezione INAIL'!L$9:L$508)-SUMIF('Sezione INAIL'!B$9:B$508,B768,'Sezione INAIL'!M$9:M$508))+(SUMIF('Sezione Altri Enti Prev.li'!B$9:B$508,B768,'Sezione Altri Enti Prev.li'!P$9:P$508)-SUMIF('Sezione Altri Enti Prev.li'!B$9:B$508,B768,'Sezione Altri Enti Prev.li'!Q$9:Q$508)),0)</f>
        <v>0</v>
      </c>
      <c r="W768" s="81"/>
      <c r="X768" s="292"/>
      <c r="Y768" s="314"/>
      <c r="Z768" s="315"/>
      <c r="AA768" s="316"/>
      <c r="AB768" s="317"/>
      <c r="AC768" s="7"/>
      <c r="AD768" s="348"/>
      <c r="AE768" s="7"/>
      <c r="AF768" s="17">
        <f ca="1">IF(B768="",0,IF(B768=B767,COUNTIF(B$9:B767,B768)+1,1))</f>
        <v>758</v>
      </c>
      <c r="AG768" s="17">
        <f t="shared" ca="1" si="48"/>
        <v>0</v>
      </c>
      <c r="AH768" s="364" t="str">
        <f t="shared" si="47"/>
        <v/>
      </c>
    </row>
    <row r="769" spans="1:34" ht="16.5" customHeight="1">
      <c r="A769" s="334" t="s">
        <v>1045</v>
      </c>
      <c r="B769" s="65" t="str">
        <f t="shared" ca="1" si="46"/>
        <v>-1900</v>
      </c>
      <c r="C769" s="65" t="str">
        <f t="shared" ca="1" si="49"/>
        <v>-1900-759</v>
      </c>
      <c r="D769" s="340"/>
      <c r="E769" s="283"/>
      <c r="F769" s="7"/>
      <c r="G769" s="309"/>
      <c r="H769" s="310"/>
      <c r="I769" s="7"/>
      <c r="J769" s="297"/>
      <c r="K769" s="285"/>
      <c r="L769" s="301"/>
      <c r="M769" s="290"/>
      <c r="N769" s="291"/>
      <c r="O769" s="7"/>
      <c r="P769" s="307"/>
      <c r="Q769" s="308" t="str">
        <f ca="1">IF(M$1021=1,"",IF(P769="","",VLOOKUP(P769,Tabelle!$B$5:$F$7,5,FALSE)))</f>
        <v/>
      </c>
      <c r="R769" s="311" t="str">
        <f ca="1">IF(M$1021=1,"",IF(P769="","",VLOOKUP(P769,Tabelle!$B$5:$G$7,6,FALSE)))</f>
        <v/>
      </c>
      <c r="S769" s="7"/>
      <c r="T769" s="312"/>
      <c r="U769" s="7"/>
      <c r="V769" s="313">
        <f ca="1">IF(AND(D769&lt;&gt;"",B769&lt;&gt;B768),(SUMIF(B$9:B$1008,B769,M$9:M$1008)-SUMIF(B$9:B$1008,B769,N$9:N$1008))+(SUMIF('Sezione INPS'!B$9:B$1008,B769,'Sezione INPS'!N$9:N$1008)-SUMIF('Sezione INPS'!B$9:B$1008,B769,'Sezione INPS'!O$9:O$1008))+(SUMIF('Sezione REGIONI'!B$9:B$1008,B769,'Sezione REGIONI'!K$9:K$1008)-SUMIF('Sezione REGIONI'!B$9:B$1008,B769,'Sezione REGIONI'!L$9:L$1008))+(SUMIF('Sezione IMU e trib. locali'!B$9:B$1008,B769,'Sezione IMU e trib. locali'!M$9:M$1008)-SUMIF('Sezione IMU e trib. locali'!B$9:B$1008,B769,'Sezione IMU e trib. locali'!N$9:N$1008))+(SUMIF('Sezione INAIL'!B$9:B$508,B769,'Sezione INAIL'!L$9:L$508)-SUMIF('Sezione INAIL'!B$9:B$508,B769,'Sezione INAIL'!M$9:M$508))+(SUMIF('Sezione Altri Enti Prev.li'!B$9:B$508,B769,'Sezione Altri Enti Prev.li'!P$9:P$508)-SUMIF('Sezione Altri Enti Prev.li'!B$9:B$508,B769,'Sezione Altri Enti Prev.li'!Q$9:Q$508)),0)</f>
        <v>0</v>
      </c>
      <c r="W769" s="81"/>
      <c r="X769" s="292"/>
      <c r="Y769" s="314"/>
      <c r="Z769" s="315"/>
      <c r="AA769" s="316"/>
      <c r="AB769" s="317"/>
      <c r="AC769" s="7"/>
      <c r="AD769" s="348"/>
      <c r="AE769" s="7"/>
      <c r="AF769" s="17">
        <f ca="1">IF(B769="",0,IF(B769=B768,COUNTIF(B$9:B768,B769)+1,1))</f>
        <v>759</v>
      </c>
      <c r="AG769" s="17">
        <f t="shared" ca="1" si="48"/>
        <v>0</v>
      </c>
      <c r="AH769" s="364" t="str">
        <f t="shared" si="47"/>
        <v/>
      </c>
    </row>
    <row r="770" spans="1:34" ht="16.5" customHeight="1">
      <c r="A770" s="334" t="s">
        <v>1046</v>
      </c>
      <c r="B770" s="65" t="str">
        <f t="shared" ca="1" si="46"/>
        <v>-1900</v>
      </c>
      <c r="C770" s="65" t="str">
        <f t="shared" ca="1" si="49"/>
        <v>-1900-760</v>
      </c>
      <c r="D770" s="340"/>
      <c r="E770" s="283"/>
      <c r="F770" s="7"/>
      <c r="G770" s="309"/>
      <c r="H770" s="310"/>
      <c r="I770" s="7"/>
      <c r="J770" s="297"/>
      <c r="K770" s="285"/>
      <c r="L770" s="301"/>
      <c r="M770" s="290"/>
      <c r="N770" s="291"/>
      <c r="O770" s="7"/>
      <c r="P770" s="307"/>
      <c r="Q770" s="308" t="str">
        <f ca="1">IF(M$1021=1,"",IF(P770="","",VLOOKUP(P770,Tabelle!$B$5:$F$7,5,FALSE)))</f>
        <v/>
      </c>
      <c r="R770" s="311" t="str">
        <f ca="1">IF(M$1021=1,"",IF(P770="","",VLOOKUP(P770,Tabelle!$B$5:$G$7,6,FALSE)))</f>
        <v/>
      </c>
      <c r="S770" s="7"/>
      <c r="T770" s="312"/>
      <c r="U770" s="7"/>
      <c r="V770" s="313">
        <f ca="1">IF(AND(D770&lt;&gt;"",B770&lt;&gt;B769),(SUMIF(B$9:B$1008,B770,M$9:M$1008)-SUMIF(B$9:B$1008,B770,N$9:N$1008))+(SUMIF('Sezione INPS'!B$9:B$1008,B770,'Sezione INPS'!N$9:N$1008)-SUMIF('Sezione INPS'!B$9:B$1008,B770,'Sezione INPS'!O$9:O$1008))+(SUMIF('Sezione REGIONI'!B$9:B$1008,B770,'Sezione REGIONI'!K$9:K$1008)-SUMIF('Sezione REGIONI'!B$9:B$1008,B770,'Sezione REGIONI'!L$9:L$1008))+(SUMIF('Sezione IMU e trib. locali'!B$9:B$1008,B770,'Sezione IMU e trib. locali'!M$9:M$1008)-SUMIF('Sezione IMU e trib. locali'!B$9:B$1008,B770,'Sezione IMU e trib. locali'!N$9:N$1008))+(SUMIF('Sezione INAIL'!B$9:B$508,B770,'Sezione INAIL'!L$9:L$508)-SUMIF('Sezione INAIL'!B$9:B$508,B770,'Sezione INAIL'!M$9:M$508))+(SUMIF('Sezione Altri Enti Prev.li'!B$9:B$508,B770,'Sezione Altri Enti Prev.li'!P$9:P$508)-SUMIF('Sezione Altri Enti Prev.li'!B$9:B$508,B770,'Sezione Altri Enti Prev.li'!Q$9:Q$508)),0)</f>
        <v>0</v>
      </c>
      <c r="W770" s="81"/>
      <c r="X770" s="292"/>
      <c r="Y770" s="314"/>
      <c r="Z770" s="315"/>
      <c r="AA770" s="316"/>
      <c r="AB770" s="317"/>
      <c r="AC770" s="7"/>
      <c r="AD770" s="348"/>
      <c r="AE770" s="7"/>
      <c r="AF770" s="17">
        <f ca="1">IF(B770="",0,IF(B770=B769,COUNTIF(B$9:B769,B770)+1,1))</f>
        <v>760</v>
      </c>
      <c r="AG770" s="17">
        <f t="shared" ca="1" si="48"/>
        <v>0</v>
      </c>
      <c r="AH770" s="364" t="str">
        <f t="shared" si="47"/>
        <v/>
      </c>
    </row>
    <row r="771" spans="1:34" ht="16.5" customHeight="1">
      <c r="A771" s="334" t="s">
        <v>1047</v>
      </c>
      <c r="B771" s="65" t="str">
        <f t="shared" ca="1" si="46"/>
        <v>-1900</v>
      </c>
      <c r="C771" s="65" t="str">
        <f t="shared" ca="1" si="49"/>
        <v>-1900-761</v>
      </c>
      <c r="D771" s="340"/>
      <c r="E771" s="283"/>
      <c r="F771" s="7"/>
      <c r="G771" s="309"/>
      <c r="H771" s="310"/>
      <c r="I771" s="7"/>
      <c r="J771" s="297"/>
      <c r="K771" s="285"/>
      <c r="L771" s="301"/>
      <c r="M771" s="290"/>
      <c r="N771" s="291"/>
      <c r="O771" s="7"/>
      <c r="P771" s="307"/>
      <c r="Q771" s="308" t="str">
        <f ca="1">IF(M$1021=1,"",IF(P771="","",VLOOKUP(P771,Tabelle!$B$5:$F$7,5,FALSE)))</f>
        <v/>
      </c>
      <c r="R771" s="311" t="str">
        <f ca="1">IF(M$1021=1,"",IF(P771="","",VLOOKUP(P771,Tabelle!$B$5:$G$7,6,FALSE)))</f>
        <v/>
      </c>
      <c r="S771" s="7"/>
      <c r="T771" s="312"/>
      <c r="U771" s="7"/>
      <c r="V771" s="313">
        <f ca="1">IF(AND(D771&lt;&gt;"",B771&lt;&gt;B770),(SUMIF(B$9:B$1008,B771,M$9:M$1008)-SUMIF(B$9:B$1008,B771,N$9:N$1008))+(SUMIF('Sezione INPS'!B$9:B$1008,B771,'Sezione INPS'!N$9:N$1008)-SUMIF('Sezione INPS'!B$9:B$1008,B771,'Sezione INPS'!O$9:O$1008))+(SUMIF('Sezione REGIONI'!B$9:B$1008,B771,'Sezione REGIONI'!K$9:K$1008)-SUMIF('Sezione REGIONI'!B$9:B$1008,B771,'Sezione REGIONI'!L$9:L$1008))+(SUMIF('Sezione IMU e trib. locali'!B$9:B$1008,B771,'Sezione IMU e trib. locali'!M$9:M$1008)-SUMIF('Sezione IMU e trib. locali'!B$9:B$1008,B771,'Sezione IMU e trib. locali'!N$9:N$1008))+(SUMIF('Sezione INAIL'!B$9:B$508,B771,'Sezione INAIL'!L$9:L$508)-SUMIF('Sezione INAIL'!B$9:B$508,B771,'Sezione INAIL'!M$9:M$508))+(SUMIF('Sezione Altri Enti Prev.li'!B$9:B$508,B771,'Sezione Altri Enti Prev.li'!P$9:P$508)-SUMIF('Sezione Altri Enti Prev.li'!B$9:B$508,B771,'Sezione Altri Enti Prev.li'!Q$9:Q$508)),0)</f>
        <v>0</v>
      </c>
      <c r="W771" s="81"/>
      <c r="X771" s="292"/>
      <c r="Y771" s="314"/>
      <c r="Z771" s="315"/>
      <c r="AA771" s="316"/>
      <c r="AB771" s="317"/>
      <c r="AC771" s="7"/>
      <c r="AD771" s="348"/>
      <c r="AE771" s="7"/>
      <c r="AF771" s="17">
        <f ca="1">IF(B771="",0,IF(B771=B770,COUNTIF(B$9:B770,B771)+1,1))</f>
        <v>761</v>
      </c>
      <c r="AG771" s="17">
        <f t="shared" ca="1" si="48"/>
        <v>0</v>
      </c>
      <c r="AH771" s="364" t="str">
        <f t="shared" si="47"/>
        <v/>
      </c>
    </row>
    <row r="772" spans="1:34" ht="16.5" customHeight="1">
      <c r="A772" s="334" t="s">
        <v>1048</v>
      </c>
      <c r="B772" s="65" t="str">
        <f t="shared" ca="1" si="46"/>
        <v>-1900</v>
      </c>
      <c r="C772" s="65" t="str">
        <f t="shared" ca="1" si="49"/>
        <v>-1900-762</v>
      </c>
      <c r="D772" s="340"/>
      <c r="E772" s="283"/>
      <c r="F772" s="7"/>
      <c r="G772" s="309"/>
      <c r="H772" s="310"/>
      <c r="I772" s="7"/>
      <c r="J772" s="297"/>
      <c r="K772" s="285"/>
      <c r="L772" s="301"/>
      <c r="M772" s="290"/>
      <c r="N772" s="291"/>
      <c r="O772" s="7"/>
      <c r="P772" s="307"/>
      <c r="Q772" s="308" t="str">
        <f ca="1">IF(M$1021=1,"",IF(P772="","",VLOOKUP(P772,Tabelle!$B$5:$F$7,5,FALSE)))</f>
        <v/>
      </c>
      <c r="R772" s="311" t="str">
        <f ca="1">IF(M$1021=1,"",IF(P772="","",VLOOKUP(P772,Tabelle!$B$5:$G$7,6,FALSE)))</f>
        <v/>
      </c>
      <c r="S772" s="7"/>
      <c r="T772" s="312"/>
      <c r="U772" s="7"/>
      <c r="V772" s="313">
        <f ca="1">IF(AND(D772&lt;&gt;"",B772&lt;&gt;B771),(SUMIF(B$9:B$1008,B772,M$9:M$1008)-SUMIF(B$9:B$1008,B772,N$9:N$1008))+(SUMIF('Sezione INPS'!B$9:B$1008,B772,'Sezione INPS'!N$9:N$1008)-SUMIF('Sezione INPS'!B$9:B$1008,B772,'Sezione INPS'!O$9:O$1008))+(SUMIF('Sezione REGIONI'!B$9:B$1008,B772,'Sezione REGIONI'!K$9:K$1008)-SUMIF('Sezione REGIONI'!B$9:B$1008,B772,'Sezione REGIONI'!L$9:L$1008))+(SUMIF('Sezione IMU e trib. locali'!B$9:B$1008,B772,'Sezione IMU e trib. locali'!M$9:M$1008)-SUMIF('Sezione IMU e trib. locali'!B$9:B$1008,B772,'Sezione IMU e trib. locali'!N$9:N$1008))+(SUMIF('Sezione INAIL'!B$9:B$508,B772,'Sezione INAIL'!L$9:L$508)-SUMIF('Sezione INAIL'!B$9:B$508,B772,'Sezione INAIL'!M$9:M$508))+(SUMIF('Sezione Altri Enti Prev.li'!B$9:B$508,B772,'Sezione Altri Enti Prev.li'!P$9:P$508)-SUMIF('Sezione Altri Enti Prev.li'!B$9:B$508,B772,'Sezione Altri Enti Prev.li'!Q$9:Q$508)),0)</f>
        <v>0</v>
      </c>
      <c r="W772" s="81"/>
      <c r="X772" s="292"/>
      <c r="Y772" s="314"/>
      <c r="Z772" s="315"/>
      <c r="AA772" s="316"/>
      <c r="AB772" s="317"/>
      <c r="AC772" s="7"/>
      <c r="AD772" s="348"/>
      <c r="AE772" s="7"/>
      <c r="AF772" s="17">
        <f ca="1">IF(B772="",0,IF(B772=B771,COUNTIF(B$9:B771,B772)+1,1))</f>
        <v>762</v>
      </c>
      <c r="AG772" s="17">
        <f t="shared" ca="1" si="48"/>
        <v>0</v>
      </c>
      <c r="AH772" s="364" t="str">
        <f t="shared" si="47"/>
        <v/>
      </c>
    </row>
    <row r="773" spans="1:34" ht="16.5" customHeight="1">
      <c r="A773" s="334" t="s">
        <v>1049</v>
      </c>
      <c r="B773" s="65" t="str">
        <f t="shared" ca="1" si="46"/>
        <v>-1900</v>
      </c>
      <c r="C773" s="65" t="str">
        <f t="shared" ca="1" si="49"/>
        <v>-1900-763</v>
      </c>
      <c r="D773" s="340"/>
      <c r="E773" s="283"/>
      <c r="F773" s="7"/>
      <c r="G773" s="309"/>
      <c r="H773" s="310"/>
      <c r="I773" s="7"/>
      <c r="J773" s="297"/>
      <c r="K773" s="285"/>
      <c r="L773" s="301"/>
      <c r="M773" s="290"/>
      <c r="N773" s="291"/>
      <c r="O773" s="7"/>
      <c r="P773" s="307"/>
      <c r="Q773" s="308" t="str">
        <f ca="1">IF(M$1021=1,"",IF(P773="","",VLOOKUP(P773,Tabelle!$B$5:$F$7,5,FALSE)))</f>
        <v/>
      </c>
      <c r="R773" s="311" t="str">
        <f ca="1">IF(M$1021=1,"",IF(P773="","",VLOOKUP(P773,Tabelle!$B$5:$G$7,6,FALSE)))</f>
        <v/>
      </c>
      <c r="S773" s="7"/>
      <c r="T773" s="312"/>
      <c r="U773" s="7"/>
      <c r="V773" s="313">
        <f ca="1">IF(AND(D773&lt;&gt;"",B773&lt;&gt;B772),(SUMIF(B$9:B$1008,B773,M$9:M$1008)-SUMIF(B$9:B$1008,B773,N$9:N$1008))+(SUMIF('Sezione INPS'!B$9:B$1008,B773,'Sezione INPS'!N$9:N$1008)-SUMIF('Sezione INPS'!B$9:B$1008,B773,'Sezione INPS'!O$9:O$1008))+(SUMIF('Sezione REGIONI'!B$9:B$1008,B773,'Sezione REGIONI'!K$9:K$1008)-SUMIF('Sezione REGIONI'!B$9:B$1008,B773,'Sezione REGIONI'!L$9:L$1008))+(SUMIF('Sezione IMU e trib. locali'!B$9:B$1008,B773,'Sezione IMU e trib. locali'!M$9:M$1008)-SUMIF('Sezione IMU e trib. locali'!B$9:B$1008,B773,'Sezione IMU e trib. locali'!N$9:N$1008))+(SUMIF('Sezione INAIL'!B$9:B$508,B773,'Sezione INAIL'!L$9:L$508)-SUMIF('Sezione INAIL'!B$9:B$508,B773,'Sezione INAIL'!M$9:M$508))+(SUMIF('Sezione Altri Enti Prev.li'!B$9:B$508,B773,'Sezione Altri Enti Prev.li'!P$9:P$508)-SUMIF('Sezione Altri Enti Prev.li'!B$9:B$508,B773,'Sezione Altri Enti Prev.li'!Q$9:Q$508)),0)</f>
        <v>0</v>
      </c>
      <c r="W773" s="81"/>
      <c r="X773" s="292"/>
      <c r="Y773" s="314"/>
      <c r="Z773" s="315"/>
      <c r="AA773" s="316"/>
      <c r="AB773" s="317"/>
      <c r="AC773" s="7"/>
      <c r="AD773" s="348"/>
      <c r="AE773" s="7"/>
      <c r="AF773" s="17">
        <f ca="1">IF(B773="",0,IF(B773=B772,COUNTIF(B$9:B772,B773)+1,1))</f>
        <v>763</v>
      </c>
      <c r="AG773" s="17">
        <f t="shared" ca="1" si="48"/>
        <v>0</v>
      </c>
      <c r="AH773" s="364" t="str">
        <f t="shared" si="47"/>
        <v/>
      </c>
    </row>
    <row r="774" spans="1:34" ht="16.5" customHeight="1">
      <c r="A774" s="334" t="s">
        <v>1050</v>
      </c>
      <c r="B774" s="65" t="str">
        <f t="shared" ca="1" si="46"/>
        <v>-1900</v>
      </c>
      <c r="C774" s="65" t="str">
        <f t="shared" ca="1" si="49"/>
        <v>-1900-764</v>
      </c>
      <c r="D774" s="340"/>
      <c r="E774" s="283"/>
      <c r="F774" s="7"/>
      <c r="G774" s="309"/>
      <c r="H774" s="310"/>
      <c r="I774" s="7"/>
      <c r="J774" s="297"/>
      <c r="K774" s="285"/>
      <c r="L774" s="301"/>
      <c r="M774" s="290"/>
      <c r="N774" s="291"/>
      <c r="O774" s="7"/>
      <c r="P774" s="307"/>
      <c r="Q774" s="308" t="str">
        <f ca="1">IF(M$1021=1,"",IF(P774="","",VLOOKUP(P774,Tabelle!$B$5:$F$7,5,FALSE)))</f>
        <v/>
      </c>
      <c r="R774" s="311" t="str">
        <f ca="1">IF(M$1021=1,"",IF(P774="","",VLOOKUP(P774,Tabelle!$B$5:$G$7,6,FALSE)))</f>
        <v/>
      </c>
      <c r="S774" s="7"/>
      <c r="T774" s="312"/>
      <c r="U774" s="7"/>
      <c r="V774" s="313">
        <f ca="1">IF(AND(D774&lt;&gt;"",B774&lt;&gt;B773),(SUMIF(B$9:B$1008,B774,M$9:M$1008)-SUMIF(B$9:B$1008,B774,N$9:N$1008))+(SUMIF('Sezione INPS'!B$9:B$1008,B774,'Sezione INPS'!N$9:N$1008)-SUMIF('Sezione INPS'!B$9:B$1008,B774,'Sezione INPS'!O$9:O$1008))+(SUMIF('Sezione REGIONI'!B$9:B$1008,B774,'Sezione REGIONI'!K$9:K$1008)-SUMIF('Sezione REGIONI'!B$9:B$1008,B774,'Sezione REGIONI'!L$9:L$1008))+(SUMIF('Sezione IMU e trib. locali'!B$9:B$1008,B774,'Sezione IMU e trib. locali'!M$9:M$1008)-SUMIF('Sezione IMU e trib. locali'!B$9:B$1008,B774,'Sezione IMU e trib. locali'!N$9:N$1008))+(SUMIF('Sezione INAIL'!B$9:B$508,B774,'Sezione INAIL'!L$9:L$508)-SUMIF('Sezione INAIL'!B$9:B$508,B774,'Sezione INAIL'!M$9:M$508))+(SUMIF('Sezione Altri Enti Prev.li'!B$9:B$508,B774,'Sezione Altri Enti Prev.li'!P$9:P$508)-SUMIF('Sezione Altri Enti Prev.li'!B$9:B$508,B774,'Sezione Altri Enti Prev.li'!Q$9:Q$508)),0)</f>
        <v>0</v>
      </c>
      <c r="W774" s="81"/>
      <c r="X774" s="292"/>
      <c r="Y774" s="314"/>
      <c r="Z774" s="315"/>
      <c r="AA774" s="316"/>
      <c r="AB774" s="317"/>
      <c r="AC774" s="7"/>
      <c r="AD774" s="348"/>
      <c r="AE774" s="7"/>
      <c r="AF774" s="17">
        <f ca="1">IF(B774="",0,IF(B774=B773,COUNTIF(B$9:B773,B774)+1,1))</f>
        <v>764</v>
      </c>
      <c r="AG774" s="17">
        <f t="shared" ca="1" si="48"/>
        <v>0</v>
      </c>
      <c r="AH774" s="364" t="str">
        <f t="shared" si="47"/>
        <v/>
      </c>
    </row>
    <row r="775" spans="1:34" ht="16.5" customHeight="1">
      <c r="A775" s="334" t="s">
        <v>1051</v>
      </c>
      <c r="B775" s="65" t="str">
        <f t="shared" ca="1" si="46"/>
        <v>-1900</v>
      </c>
      <c r="C775" s="65" t="str">
        <f t="shared" ca="1" si="49"/>
        <v>-1900-765</v>
      </c>
      <c r="D775" s="340"/>
      <c r="E775" s="283"/>
      <c r="F775" s="7"/>
      <c r="G775" s="309"/>
      <c r="H775" s="310"/>
      <c r="I775" s="7"/>
      <c r="J775" s="297"/>
      <c r="K775" s="285"/>
      <c r="L775" s="301"/>
      <c r="M775" s="290"/>
      <c r="N775" s="291"/>
      <c r="O775" s="7"/>
      <c r="P775" s="307"/>
      <c r="Q775" s="308" t="str">
        <f ca="1">IF(M$1021=1,"",IF(P775="","",VLOOKUP(P775,Tabelle!$B$5:$F$7,5,FALSE)))</f>
        <v/>
      </c>
      <c r="R775" s="311" t="str">
        <f ca="1">IF(M$1021=1,"",IF(P775="","",VLOOKUP(P775,Tabelle!$B$5:$G$7,6,FALSE)))</f>
        <v/>
      </c>
      <c r="S775" s="7"/>
      <c r="T775" s="312"/>
      <c r="U775" s="7"/>
      <c r="V775" s="313">
        <f ca="1">IF(AND(D775&lt;&gt;"",B775&lt;&gt;B774),(SUMIF(B$9:B$1008,B775,M$9:M$1008)-SUMIF(B$9:B$1008,B775,N$9:N$1008))+(SUMIF('Sezione INPS'!B$9:B$1008,B775,'Sezione INPS'!N$9:N$1008)-SUMIF('Sezione INPS'!B$9:B$1008,B775,'Sezione INPS'!O$9:O$1008))+(SUMIF('Sezione REGIONI'!B$9:B$1008,B775,'Sezione REGIONI'!K$9:K$1008)-SUMIF('Sezione REGIONI'!B$9:B$1008,B775,'Sezione REGIONI'!L$9:L$1008))+(SUMIF('Sezione IMU e trib. locali'!B$9:B$1008,B775,'Sezione IMU e trib. locali'!M$9:M$1008)-SUMIF('Sezione IMU e trib. locali'!B$9:B$1008,B775,'Sezione IMU e trib. locali'!N$9:N$1008))+(SUMIF('Sezione INAIL'!B$9:B$508,B775,'Sezione INAIL'!L$9:L$508)-SUMIF('Sezione INAIL'!B$9:B$508,B775,'Sezione INAIL'!M$9:M$508))+(SUMIF('Sezione Altri Enti Prev.li'!B$9:B$508,B775,'Sezione Altri Enti Prev.li'!P$9:P$508)-SUMIF('Sezione Altri Enti Prev.li'!B$9:B$508,B775,'Sezione Altri Enti Prev.li'!Q$9:Q$508)),0)</f>
        <v>0</v>
      </c>
      <c r="W775" s="81"/>
      <c r="X775" s="292"/>
      <c r="Y775" s="314"/>
      <c r="Z775" s="315"/>
      <c r="AA775" s="316"/>
      <c r="AB775" s="317"/>
      <c r="AC775" s="7"/>
      <c r="AD775" s="348"/>
      <c r="AE775" s="7"/>
      <c r="AF775" s="17">
        <f ca="1">IF(B775="",0,IF(B775=B774,COUNTIF(B$9:B774,B775)+1,1))</f>
        <v>765</v>
      </c>
      <c r="AG775" s="17">
        <f t="shared" ca="1" si="48"/>
        <v>0</v>
      </c>
      <c r="AH775" s="364" t="str">
        <f t="shared" si="47"/>
        <v/>
      </c>
    </row>
    <row r="776" spans="1:34" ht="16.5" customHeight="1">
      <c r="A776" s="334" t="s">
        <v>1052</v>
      </c>
      <c r="B776" s="65" t="str">
        <f t="shared" ca="1" si="46"/>
        <v>-1900</v>
      </c>
      <c r="C776" s="65" t="str">
        <f t="shared" ca="1" si="49"/>
        <v>-1900-766</v>
      </c>
      <c r="D776" s="340"/>
      <c r="E776" s="283"/>
      <c r="F776" s="7"/>
      <c r="G776" s="309"/>
      <c r="H776" s="310"/>
      <c r="I776" s="7"/>
      <c r="J776" s="297"/>
      <c r="K776" s="285"/>
      <c r="L776" s="301"/>
      <c r="M776" s="290"/>
      <c r="N776" s="291"/>
      <c r="O776" s="7"/>
      <c r="P776" s="307"/>
      <c r="Q776" s="308" t="str">
        <f ca="1">IF(M$1021=1,"",IF(P776="","",VLOOKUP(P776,Tabelle!$B$5:$F$7,5,FALSE)))</f>
        <v/>
      </c>
      <c r="R776" s="311" t="str">
        <f ca="1">IF(M$1021=1,"",IF(P776="","",VLOOKUP(P776,Tabelle!$B$5:$G$7,6,FALSE)))</f>
        <v/>
      </c>
      <c r="S776" s="7"/>
      <c r="T776" s="312"/>
      <c r="U776" s="7"/>
      <c r="V776" s="313">
        <f ca="1">IF(AND(D776&lt;&gt;"",B776&lt;&gt;B775),(SUMIF(B$9:B$1008,B776,M$9:M$1008)-SUMIF(B$9:B$1008,B776,N$9:N$1008))+(SUMIF('Sezione INPS'!B$9:B$1008,B776,'Sezione INPS'!N$9:N$1008)-SUMIF('Sezione INPS'!B$9:B$1008,B776,'Sezione INPS'!O$9:O$1008))+(SUMIF('Sezione REGIONI'!B$9:B$1008,B776,'Sezione REGIONI'!K$9:K$1008)-SUMIF('Sezione REGIONI'!B$9:B$1008,B776,'Sezione REGIONI'!L$9:L$1008))+(SUMIF('Sezione IMU e trib. locali'!B$9:B$1008,B776,'Sezione IMU e trib. locali'!M$9:M$1008)-SUMIF('Sezione IMU e trib. locali'!B$9:B$1008,B776,'Sezione IMU e trib. locali'!N$9:N$1008))+(SUMIF('Sezione INAIL'!B$9:B$508,B776,'Sezione INAIL'!L$9:L$508)-SUMIF('Sezione INAIL'!B$9:B$508,B776,'Sezione INAIL'!M$9:M$508))+(SUMIF('Sezione Altri Enti Prev.li'!B$9:B$508,B776,'Sezione Altri Enti Prev.li'!P$9:P$508)-SUMIF('Sezione Altri Enti Prev.li'!B$9:B$508,B776,'Sezione Altri Enti Prev.li'!Q$9:Q$508)),0)</f>
        <v>0</v>
      </c>
      <c r="W776" s="81"/>
      <c r="X776" s="292"/>
      <c r="Y776" s="314"/>
      <c r="Z776" s="315"/>
      <c r="AA776" s="316"/>
      <c r="AB776" s="317"/>
      <c r="AC776" s="7"/>
      <c r="AD776" s="348"/>
      <c r="AE776" s="7"/>
      <c r="AF776" s="17">
        <f ca="1">IF(B776="",0,IF(B776=B775,COUNTIF(B$9:B775,B776)+1,1))</f>
        <v>766</v>
      </c>
      <c r="AG776" s="17">
        <f t="shared" ca="1" si="48"/>
        <v>0</v>
      </c>
      <c r="AH776" s="364" t="str">
        <f t="shared" si="47"/>
        <v/>
      </c>
    </row>
    <row r="777" spans="1:34" ht="16.5" customHeight="1">
      <c r="A777" s="334" t="s">
        <v>1053</v>
      </c>
      <c r="B777" s="65" t="str">
        <f t="shared" ca="1" si="46"/>
        <v>-1900</v>
      </c>
      <c r="C777" s="65" t="str">
        <f t="shared" ca="1" si="49"/>
        <v>-1900-767</v>
      </c>
      <c r="D777" s="340"/>
      <c r="E777" s="283"/>
      <c r="F777" s="7"/>
      <c r="G777" s="309"/>
      <c r="H777" s="310"/>
      <c r="I777" s="7"/>
      <c r="J777" s="297"/>
      <c r="K777" s="285"/>
      <c r="L777" s="301"/>
      <c r="M777" s="290"/>
      <c r="N777" s="291"/>
      <c r="O777" s="7"/>
      <c r="P777" s="307"/>
      <c r="Q777" s="308" t="str">
        <f ca="1">IF(M$1021=1,"",IF(P777="","",VLOOKUP(P777,Tabelle!$B$5:$F$7,5,FALSE)))</f>
        <v/>
      </c>
      <c r="R777" s="311" t="str">
        <f ca="1">IF(M$1021=1,"",IF(P777="","",VLOOKUP(P777,Tabelle!$B$5:$G$7,6,FALSE)))</f>
        <v/>
      </c>
      <c r="S777" s="7"/>
      <c r="T777" s="312"/>
      <c r="U777" s="7"/>
      <c r="V777" s="313">
        <f ca="1">IF(AND(D777&lt;&gt;"",B777&lt;&gt;B776),(SUMIF(B$9:B$1008,B777,M$9:M$1008)-SUMIF(B$9:B$1008,B777,N$9:N$1008))+(SUMIF('Sezione INPS'!B$9:B$1008,B777,'Sezione INPS'!N$9:N$1008)-SUMIF('Sezione INPS'!B$9:B$1008,B777,'Sezione INPS'!O$9:O$1008))+(SUMIF('Sezione REGIONI'!B$9:B$1008,B777,'Sezione REGIONI'!K$9:K$1008)-SUMIF('Sezione REGIONI'!B$9:B$1008,B777,'Sezione REGIONI'!L$9:L$1008))+(SUMIF('Sezione IMU e trib. locali'!B$9:B$1008,B777,'Sezione IMU e trib. locali'!M$9:M$1008)-SUMIF('Sezione IMU e trib. locali'!B$9:B$1008,B777,'Sezione IMU e trib. locali'!N$9:N$1008))+(SUMIF('Sezione INAIL'!B$9:B$508,B777,'Sezione INAIL'!L$9:L$508)-SUMIF('Sezione INAIL'!B$9:B$508,B777,'Sezione INAIL'!M$9:M$508))+(SUMIF('Sezione Altri Enti Prev.li'!B$9:B$508,B777,'Sezione Altri Enti Prev.li'!P$9:P$508)-SUMIF('Sezione Altri Enti Prev.li'!B$9:B$508,B777,'Sezione Altri Enti Prev.li'!Q$9:Q$508)),0)</f>
        <v>0</v>
      </c>
      <c r="W777" s="81"/>
      <c r="X777" s="292"/>
      <c r="Y777" s="314"/>
      <c r="Z777" s="315"/>
      <c r="AA777" s="316"/>
      <c r="AB777" s="317"/>
      <c r="AC777" s="7"/>
      <c r="AD777" s="348"/>
      <c r="AE777" s="7"/>
      <c r="AF777" s="17">
        <f ca="1">IF(B777="",0,IF(B777=B776,COUNTIF(B$9:B776,B777)+1,1))</f>
        <v>767</v>
      </c>
      <c r="AG777" s="17">
        <f t="shared" ca="1" si="48"/>
        <v>0</v>
      </c>
      <c r="AH777" s="364" t="str">
        <f t="shared" si="47"/>
        <v/>
      </c>
    </row>
    <row r="778" spans="1:34" ht="16.5" customHeight="1">
      <c r="A778" s="334" t="s">
        <v>1054</v>
      </c>
      <c r="B778" s="65" t="str">
        <f t="shared" ref="B778:B841" ca="1" si="50">IF(AH778=$AH$1015,0,IF(M$1021=1,0,D778&amp;"-"&amp;YEAR(E778)))</f>
        <v>-1900</v>
      </c>
      <c r="C778" s="65" t="str">
        <f t="shared" ca="1" si="49"/>
        <v>-1900-768</v>
      </c>
      <c r="D778" s="340"/>
      <c r="E778" s="283"/>
      <c r="F778" s="7"/>
      <c r="G778" s="309"/>
      <c r="H778" s="310"/>
      <c r="I778" s="7"/>
      <c r="J778" s="297"/>
      <c r="K778" s="285"/>
      <c r="L778" s="301"/>
      <c r="M778" s="290"/>
      <c r="N778" s="291"/>
      <c r="O778" s="7"/>
      <c r="P778" s="307"/>
      <c r="Q778" s="308" t="str">
        <f ca="1">IF(M$1021=1,"",IF(P778="","",VLOOKUP(P778,Tabelle!$B$5:$F$7,5,FALSE)))</f>
        <v/>
      </c>
      <c r="R778" s="311" t="str">
        <f ca="1">IF(M$1021=1,"",IF(P778="","",VLOOKUP(P778,Tabelle!$B$5:$G$7,6,FALSE)))</f>
        <v/>
      </c>
      <c r="S778" s="7"/>
      <c r="T778" s="312"/>
      <c r="U778" s="7"/>
      <c r="V778" s="313">
        <f ca="1">IF(AND(D778&lt;&gt;"",B778&lt;&gt;B777),(SUMIF(B$9:B$1008,B778,M$9:M$1008)-SUMIF(B$9:B$1008,B778,N$9:N$1008))+(SUMIF('Sezione INPS'!B$9:B$1008,B778,'Sezione INPS'!N$9:N$1008)-SUMIF('Sezione INPS'!B$9:B$1008,B778,'Sezione INPS'!O$9:O$1008))+(SUMIF('Sezione REGIONI'!B$9:B$1008,B778,'Sezione REGIONI'!K$9:K$1008)-SUMIF('Sezione REGIONI'!B$9:B$1008,B778,'Sezione REGIONI'!L$9:L$1008))+(SUMIF('Sezione IMU e trib. locali'!B$9:B$1008,B778,'Sezione IMU e trib. locali'!M$9:M$1008)-SUMIF('Sezione IMU e trib. locali'!B$9:B$1008,B778,'Sezione IMU e trib. locali'!N$9:N$1008))+(SUMIF('Sezione INAIL'!B$9:B$508,B778,'Sezione INAIL'!L$9:L$508)-SUMIF('Sezione INAIL'!B$9:B$508,B778,'Sezione INAIL'!M$9:M$508))+(SUMIF('Sezione Altri Enti Prev.li'!B$9:B$508,B778,'Sezione Altri Enti Prev.li'!P$9:P$508)-SUMIF('Sezione Altri Enti Prev.li'!B$9:B$508,B778,'Sezione Altri Enti Prev.li'!Q$9:Q$508)),0)</f>
        <v>0</v>
      </c>
      <c r="W778" s="81"/>
      <c r="X778" s="292"/>
      <c r="Y778" s="314"/>
      <c r="Z778" s="315"/>
      <c r="AA778" s="316"/>
      <c r="AB778" s="317"/>
      <c r="AC778" s="7"/>
      <c r="AD778" s="348"/>
      <c r="AE778" s="7"/>
      <c r="AF778" s="17">
        <f ca="1">IF(B778="",0,IF(B778=B777,COUNTIF(B$9:B777,B778)+1,1))</f>
        <v>768</v>
      </c>
      <c r="AG778" s="17">
        <f t="shared" ca="1" si="48"/>
        <v>0</v>
      </c>
      <c r="AH778" s="364" t="str">
        <f t="shared" ref="AH778:AH841" si="51">IF(ISBLANK(D778),"",IF(OR(D778&lt;$L$1027,D778&gt;$L$1028),AH$1015,0))</f>
        <v/>
      </c>
    </row>
    <row r="779" spans="1:34" ht="16.5" customHeight="1">
      <c r="A779" s="334" t="s">
        <v>1055</v>
      </c>
      <c r="B779" s="65" t="str">
        <f t="shared" ca="1" si="50"/>
        <v>-1900</v>
      </c>
      <c r="C779" s="65" t="str">
        <f t="shared" ca="1" si="49"/>
        <v>-1900-769</v>
      </c>
      <c r="D779" s="340"/>
      <c r="E779" s="283"/>
      <c r="F779" s="7"/>
      <c r="G779" s="309"/>
      <c r="H779" s="310"/>
      <c r="I779" s="7"/>
      <c r="J779" s="297"/>
      <c r="K779" s="285"/>
      <c r="L779" s="301"/>
      <c r="M779" s="290"/>
      <c r="N779" s="291"/>
      <c r="O779" s="7"/>
      <c r="P779" s="307"/>
      <c r="Q779" s="308" t="str">
        <f ca="1">IF(M$1021=1,"",IF(P779="","",VLOOKUP(P779,Tabelle!$B$5:$F$7,5,FALSE)))</f>
        <v/>
      </c>
      <c r="R779" s="311" t="str">
        <f ca="1">IF(M$1021=1,"",IF(P779="","",VLOOKUP(P779,Tabelle!$B$5:$G$7,6,FALSE)))</f>
        <v/>
      </c>
      <c r="S779" s="7"/>
      <c r="T779" s="312"/>
      <c r="U779" s="7"/>
      <c r="V779" s="313">
        <f ca="1">IF(AND(D779&lt;&gt;"",B779&lt;&gt;B778),(SUMIF(B$9:B$1008,B779,M$9:M$1008)-SUMIF(B$9:B$1008,B779,N$9:N$1008))+(SUMIF('Sezione INPS'!B$9:B$1008,B779,'Sezione INPS'!N$9:N$1008)-SUMIF('Sezione INPS'!B$9:B$1008,B779,'Sezione INPS'!O$9:O$1008))+(SUMIF('Sezione REGIONI'!B$9:B$1008,B779,'Sezione REGIONI'!K$9:K$1008)-SUMIF('Sezione REGIONI'!B$9:B$1008,B779,'Sezione REGIONI'!L$9:L$1008))+(SUMIF('Sezione IMU e trib. locali'!B$9:B$1008,B779,'Sezione IMU e trib. locali'!M$9:M$1008)-SUMIF('Sezione IMU e trib. locali'!B$9:B$1008,B779,'Sezione IMU e trib. locali'!N$9:N$1008))+(SUMIF('Sezione INAIL'!B$9:B$508,B779,'Sezione INAIL'!L$9:L$508)-SUMIF('Sezione INAIL'!B$9:B$508,B779,'Sezione INAIL'!M$9:M$508))+(SUMIF('Sezione Altri Enti Prev.li'!B$9:B$508,B779,'Sezione Altri Enti Prev.li'!P$9:P$508)-SUMIF('Sezione Altri Enti Prev.li'!B$9:B$508,B779,'Sezione Altri Enti Prev.li'!Q$9:Q$508)),0)</f>
        <v>0</v>
      </c>
      <c r="W779" s="81"/>
      <c r="X779" s="292"/>
      <c r="Y779" s="314"/>
      <c r="Z779" s="315"/>
      <c r="AA779" s="316"/>
      <c r="AB779" s="317"/>
      <c r="AC779" s="7"/>
      <c r="AD779" s="348"/>
      <c r="AE779" s="7"/>
      <c r="AF779" s="17">
        <f ca="1">IF(B779="",0,IF(B779=B778,COUNTIF(B$9:B778,B779)+1,1))</f>
        <v>769</v>
      </c>
      <c r="AG779" s="17">
        <f t="shared" ca="1" si="48"/>
        <v>0</v>
      </c>
      <c r="AH779" s="364" t="str">
        <f t="shared" si="51"/>
        <v/>
      </c>
    </row>
    <row r="780" spans="1:34" ht="16.5" customHeight="1">
      <c r="A780" s="334" t="s">
        <v>1056</v>
      </c>
      <c r="B780" s="65" t="str">
        <f t="shared" ca="1" si="50"/>
        <v>-1900</v>
      </c>
      <c r="C780" s="65" t="str">
        <f t="shared" ca="1" si="49"/>
        <v>-1900-770</v>
      </c>
      <c r="D780" s="340"/>
      <c r="E780" s="283"/>
      <c r="F780" s="7"/>
      <c r="G780" s="309"/>
      <c r="H780" s="310"/>
      <c r="I780" s="7"/>
      <c r="J780" s="297"/>
      <c r="K780" s="285"/>
      <c r="L780" s="301"/>
      <c r="M780" s="290"/>
      <c r="N780" s="291"/>
      <c r="O780" s="7"/>
      <c r="P780" s="307"/>
      <c r="Q780" s="308" t="str">
        <f ca="1">IF(M$1021=1,"",IF(P780="","",VLOOKUP(P780,Tabelle!$B$5:$F$7,5,FALSE)))</f>
        <v/>
      </c>
      <c r="R780" s="311" t="str">
        <f ca="1">IF(M$1021=1,"",IF(P780="","",VLOOKUP(P780,Tabelle!$B$5:$G$7,6,FALSE)))</f>
        <v/>
      </c>
      <c r="S780" s="7"/>
      <c r="T780" s="312"/>
      <c r="U780" s="7"/>
      <c r="V780" s="313">
        <f ca="1">IF(AND(D780&lt;&gt;"",B780&lt;&gt;B779),(SUMIF(B$9:B$1008,B780,M$9:M$1008)-SUMIF(B$9:B$1008,B780,N$9:N$1008))+(SUMIF('Sezione INPS'!B$9:B$1008,B780,'Sezione INPS'!N$9:N$1008)-SUMIF('Sezione INPS'!B$9:B$1008,B780,'Sezione INPS'!O$9:O$1008))+(SUMIF('Sezione REGIONI'!B$9:B$1008,B780,'Sezione REGIONI'!K$9:K$1008)-SUMIF('Sezione REGIONI'!B$9:B$1008,B780,'Sezione REGIONI'!L$9:L$1008))+(SUMIF('Sezione IMU e trib. locali'!B$9:B$1008,B780,'Sezione IMU e trib. locali'!M$9:M$1008)-SUMIF('Sezione IMU e trib. locali'!B$9:B$1008,B780,'Sezione IMU e trib. locali'!N$9:N$1008))+(SUMIF('Sezione INAIL'!B$9:B$508,B780,'Sezione INAIL'!L$9:L$508)-SUMIF('Sezione INAIL'!B$9:B$508,B780,'Sezione INAIL'!M$9:M$508))+(SUMIF('Sezione Altri Enti Prev.li'!B$9:B$508,B780,'Sezione Altri Enti Prev.li'!P$9:P$508)-SUMIF('Sezione Altri Enti Prev.li'!B$9:B$508,B780,'Sezione Altri Enti Prev.li'!Q$9:Q$508)),0)</f>
        <v>0</v>
      </c>
      <c r="W780" s="81"/>
      <c r="X780" s="292"/>
      <c r="Y780" s="314"/>
      <c r="Z780" s="315"/>
      <c r="AA780" s="316"/>
      <c r="AB780" s="317"/>
      <c r="AC780" s="7"/>
      <c r="AD780" s="348"/>
      <c r="AE780" s="7"/>
      <c r="AF780" s="17">
        <f ca="1">IF(B780="",0,IF(B780=B779,COUNTIF(B$9:B779,B780)+1,1))</f>
        <v>770</v>
      </c>
      <c r="AG780" s="17">
        <f t="shared" ca="1" si="48"/>
        <v>0</v>
      </c>
      <c r="AH780" s="364" t="str">
        <f t="shared" si="51"/>
        <v/>
      </c>
    </row>
    <row r="781" spans="1:34" ht="16.5" customHeight="1">
      <c r="A781" s="334" t="s">
        <v>1057</v>
      </c>
      <c r="B781" s="65" t="str">
        <f t="shared" ca="1" si="50"/>
        <v>-1900</v>
      </c>
      <c r="C781" s="65" t="str">
        <f t="shared" ca="1" si="49"/>
        <v>-1900-771</v>
      </c>
      <c r="D781" s="340"/>
      <c r="E781" s="283"/>
      <c r="F781" s="7"/>
      <c r="G781" s="309"/>
      <c r="H781" s="310"/>
      <c r="I781" s="7"/>
      <c r="J781" s="297"/>
      <c r="K781" s="285"/>
      <c r="L781" s="301"/>
      <c r="M781" s="290"/>
      <c r="N781" s="291"/>
      <c r="O781" s="7"/>
      <c r="P781" s="307"/>
      <c r="Q781" s="308" t="str">
        <f ca="1">IF(M$1021=1,"",IF(P781="","",VLOOKUP(P781,Tabelle!$B$5:$F$7,5,FALSE)))</f>
        <v/>
      </c>
      <c r="R781" s="311" t="str">
        <f ca="1">IF(M$1021=1,"",IF(P781="","",VLOOKUP(P781,Tabelle!$B$5:$G$7,6,FALSE)))</f>
        <v/>
      </c>
      <c r="S781" s="7"/>
      <c r="T781" s="312"/>
      <c r="U781" s="7"/>
      <c r="V781" s="313">
        <f ca="1">IF(AND(D781&lt;&gt;"",B781&lt;&gt;B780),(SUMIF(B$9:B$1008,B781,M$9:M$1008)-SUMIF(B$9:B$1008,B781,N$9:N$1008))+(SUMIF('Sezione INPS'!B$9:B$1008,B781,'Sezione INPS'!N$9:N$1008)-SUMIF('Sezione INPS'!B$9:B$1008,B781,'Sezione INPS'!O$9:O$1008))+(SUMIF('Sezione REGIONI'!B$9:B$1008,B781,'Sezione REGIONI'!K$9:K$1008)-SUMIF('Sezione REGIONI'!B$9:B$1008,B781,'Sezione REGIONI'!L$9:L$1008))+(SUMIF('Sezione IMU e trib. locali'!B$9:B$1008,B781,'Sezione IMU e trib. locali'!M$9:M$1008)-SUMIF('Sezione IMU e trib. locali'!B$9:B$1008,B781,'Sezione IMU e trib. locali'!N$9:N$1008))+(SUMIF('Sezione INAIL'!B$9:B$508,B781,'Sezione INAIL'!L$9:L$508)-SUMIF('Sezione INAIL'!B$9:B$508,B781,'Sezione INAIL'!M$9:M$508))+(SUMIF('Sezione Altri Enti Prev.li'!B$9:B$508,B781,'Sezione Altri Enti Prev.li'!P$9:P$508)-SUMIF('Sezione Altri Enti Prev.li'!B$9:B$508,B781,'Sezione Altri Enti Prev.li'!Q$9:Q$508)),0)</f>
        <v>0</v>
      </c>
      <c r="W781" s="81"/>
      <c r="X781" s="292"/>
      <c r="Y781" s="314"/>
      <c r="Z781" s="315"/>
      <c r="AA781" s="316"/>
      <c r="AB781" s="317"/>
      <c r="AC781" s="7"/>
      <c r="AD781" s="348"/>
      <c r="AE781" s="7"/>
      <c r="AF781" s="17">
        <f ca="1">IF(B781="",0,IF(B781=B780,COUNTIF(B$9:B780,B781)+1,1))</f>
        <v>771</v>
      </c>
      <c r="AG781" s="17">
        <f t="shared" ca="1" si="48"/>
        <v>0</v>
      </c>
      <c r="AH781" s="364" t="str">
        <f t="shared" si="51"/>
        <v/>
      </c>
    </row>
    <row r="782" spans="1:34" ht="16.5" customHeight="1">
      <c r="A782" s="334" t="s">
        <v>1058</v>
      </c>
      <c r="B782" s="65" t="str">
        <f t="shared" ca="1" si="50"/>
        <v>-1900</v>
      </c>
      <c r="C782" s="65" t="str">
        <f t="shared" ca="1" si="49"/>
        <v>-1900-772</v>
      </c>
      <c r="D782" s="340"/>
      <c r="E782" s="283"/>
      <c r="F782" s="7"/>
      <c r="G782" s="309"/>
      <c r="H782" s="310"/>
      <c r="I782" s="7"/>
      <c r="J782" s="297"/>
      <c r="K782" s="285"/>
      <c r="L782" s="301"/>
      <c r="M782" s="290"/>
      <c r="N782" s="291"/>
      <c r="O782" s="7"/>
      <c r="P782" s="307"/>
      <c r="Q782" s="308" t="str">
        <f ca="1">IF(M$1021=1,"",IF(P782="","",VLOOKUP(P782,Tabelle!$B$5:$F$7,5,FALSE)))</f>
        <v/>
      </c>
      <c r="R782" s="311" t="str">
        <f ca="1">IF(M$1021=1,"",IF(P782="","",VLOOKUP(P782,Tabelle!$B$5:$G$7,6,FALSE)))</f>
        <v/>
      </c>
      <c r="S782" s="7"/>
      <c r="T782" s="312"/>
      <c r="U782" s="7"/>
      <c r="V782" s="313">
        <f ca="1">IF(AND(D782&lt;&gt;"",B782&lt;&gt;B781),(SUMIF(B$9:B$1008,B782,M$9:M$1008)-SUMIF(B$9:B$1008,B782,N$9:N$1008))+(SUMIF('Sezione INPS'!B$9:B$1008,B782,'Sezione INPS'!N$9:N$1008)-SUMIF('Sezione INPS'!B$9:B$1008,B782,'Sezione INPS'!O$9:O$1008))+(SUMIF('Sezione REGIONI'!B$9:B$1008,B782,'Sezione REGIONI'!K$9:K$1008)-SUMIF('Sezione REGIONI'!B$9:B$1008,B782,'Sezione REGIONI'!L$9:L$1008))+(SUMIF('Sezione IMU e trib. locali'!B$9:B$1008,B782,'Sezione IMU e trib. locali'!M$9:M$1008)-SUMIF('Sezione IMU e trib. locali'!B$9:B$1008,B782,'Sezione IMU e trib. locali'!N$9:N$1008))+(SUMIF('Sezione INAIL'!B$9:B$508,B782,'Sezione INAIL'!L$9:L$508)-SUMIF('Sezione INAIL'!B$9:B$508,B782,'Sezione INAIL'!M$9:M$508))+(SUMIF('Sezione Altri Enti Prev.li'!B$9:B$508,B782,'Sezione Altri Enti Prev.li'!P$9:P$508)-SUMIF('Sezione Altri Enti Prev.li'!B$9:B$508,B782,'Sezione Altri Enti Prev.li'!Q$9:Q$508)),0)</f>
        <v>0</v>
      </c>
      <c r="W782" s="81"/>
      <c r="X782" s="292"/>
      <c r="Y782" s="314"/>
      <c r="Z782" s="315"/>
      <c r="AA782" s="316"/>
      <c r="AB782" s="317"/>
      <c r="AC782" s="7"/>
      <c r="AD782" s="348"/>
      <c r="AE782" s="7"/>
      <c r="AF782" s="17">
        <f ca="1">IF(B782="",0,IF(B782=B781,COUNTIF(B$9:B781,B782)+1,1))</f>
        <v>772</v>
      </c>
      <c r="AG782" s="17">
        <f t="shared" ca="1" si="48"/>
        <v>0</v>
      </c>
      <c r="AH782" s="364" t="str">
        <f t="shared" si="51"/>
        <v/>
      </c>
    </row>
    <row r="783" spans="1:34" ht="16.5" customHeight="1">
      <c r="A783" s="334" t="s">
        <v>1059</v>
      </c>
      <c r="B783" s="65" t="str">
        <f t="shared" ca="1" si="50"/>
        <v>-1900</v>
      </c>
      <c r="C783" s="65" t="str">
        <f t="shared" ca="1" si="49"/>
        <v>-1900-773</v>
      </c>
      <c r="D783" s="340"/>
      <c r="E783" s="283"/>
      <c r="F783" s="7"/>
      <c r="G783" s="309"/>
      <c r="H783" s="310"/>
      <c r="I783" s="7"/>
      <c r="J783" s="297"/>
      <c r="K783" s="285"/>
      <c r="L783" s="301"/>
      <c r="M783" s="290"/>
      <c r="N783" s="291"/>
      <c r="O783" s="7"/>
      <c r="P783" s="307"/>
      <c r="Q783" s="308" t="str">
        <f ca="1">IF(M$1021=1,"",IF(P783="","",VLOOKUP(P783,Tabelle!$B$5:$F$7,5,FALSE)))</f>
        <v/>
      </c>
      <c r="R783" s="311" t="str">
        <f ca="1">IF(M$1021=1,"",IF(P783="","",VLOOKUP(P783,Tabelle!$B$5:$G$7,6,FALSE)))</f>
        <v/>
      </c>
      <c r="S783" s="7"/>
      <c r="T783" s="312"/>
      <c r="U783" s="7"/>
      <c r="V783" s="313">
        <f ca="1">IF(AND(D783&lt;&gt;"",B783&lt;&gt;B782),(SUMIF(B$9:B$1008,B783,M$9:M$1008)-SUMIF(B$9:B$1008,B783,N$9:N$1008))+(SUMIF('Sezione INPS'!B$9:B$1008,B783,'Sezione INPS'!N$9:N$1008)-SUMIF('Sezione INPS'!B$9:B$1008,B783,'Sezione INPS'!O$9:O$1008))+(SUMIF('Sezione REGIONI'!B$9:B$1008,B783,'Sezione REGIONI'!K$9:K$1008)-SUMIF('Sezione REGIONI'!B$9:B$1008,B783,'Sezione REGIONI'!L$9:L$1008))+(SUMIF('Sezione IMU e trib. locali'!B$9:B$1008,B783,'Sezione IMU e trib. locali'!M$9:M$1008)-SUMIF('Sezione IMU e trib. locali'!B$9:B$1008,B783,'Sezione IMU e trib. locali'!N$9:N$1008))+(SUMIF('Sezione INAIL'!B$9:B$508,B783,'Sezione INAIL'!L$9:L$508)-SUMIF('Sezione INAIL'!B$9:B$508,B783,'Sezione INAIL'!M$9:M$508))+(SUMIF('Sezione Altri Enti Prev.li'!B$9:B$508,B783,'Sezione Altri Enti Prev.li'!P$9:P$508)-SUMIF('Sezione Altri Enti Prev.li'!B$9:B$508,B783,'Sezione Altri Enti Prev.li'!Q$9:Q$508)),0)</f>
        <v>0</v>
      </c>
      <c r="W783" s="81"/>
      <c r="X783" s="292"/>
      <c r="Y783" s="314"/>
      <c r="Z783" s="315"/>
      <c r="AA783" s="316"/>
      <c r="AB783" s="317"/>
      <c r="AC783" s="7"/>
      <c r="AD783" s="348"/>
      <c r="AE783" s="7"/>
      <c r="AF783" s="17">
        <f ca="1">IF(B783="",0,IF(B783=B782,COUNTIF(B$9:B782,B783)+1,1))</f>
        <v>773</v>
      </c>
      <c r="AG783" s="17">
        <f t="shared" ca="1" si="48"/>
        <v>0</v>
      </c>
      <c r="AH783" s="364" t="str">
        <f t="shared" si="51"/>
        <v/>
      </c>
    </row>
    <row r="784" spans="1:34" ht="16.5" customHeight="1">
      <c r="A784" s="334" t="s">
        <v>1060</v>
      </c>
      <c r="B784" s="65" t="str">
        <f t="shared" ca="1" si="50"/>
        <v>-1900</v>
      </c>
      <c r="C784" s="65" t="str">
        <f t="shared" ca="1" si="49"/>
        <v>-1900-774</v>
      </c>
      <c r="D784" s="340"/>
      <c r="E784" s="283"/>
      <c r="F784" s="7"/>
      <c r="G784" s="309"/>
      <c r="H784" s="310"/>
      <c r="I784" s="7"/>
      <c r="J784" s="297"/>
      <c r="K784" s="285"/>
      <c r="L784" s="301"/>
      <c r="M784" s="290"/>
      <c r="N784" s="291"/>
      <c r="O784" s="7"/>
      <c r="P784" s="307"/>
      <c r="Q784" s="308" t="str">
        <f ca="1">IF(M$1021=1,"",IF(P784="","",VLOOKUP(P784,Tabelle!$B$5:$F$7,5,FALSE)))</f>
        <v/>
      </c>
      <c r="R784" s="311" t="str">
        <f ca="1">IF(M$1021=1,"",IF(P784="","",VLOOKUP(P784,Tabelle!$B$5:$G$7,6,FALSE)))</f>
        <v/>
      </c>
      <c r="S784" s="7"/>
      <c r="T784" s="312"/>
      <c r="U784" s="7"/>
      <c r="V784" s="313">
        <f ca="1">IF(AND(D784&lt;&gt;"",B784&lt;&gt;B783),(SUMIF(B$9:B$1008,B784,M$9:M$1008)-SUMIF(B$9:B$1008,B784,N$9:N$1008))+(SUMIF('Sezione INPS'!B$9:B$1008,B784,'Sezione INPS'!N$9:N$1008)-SUMIF('Sezione INPS'!B$9:B$1008,B784,'Sezione INPS'!O$9:O$1008))+(SUMIF('Sezione REGIONI'!B$9:B$1008,B784,'Sezione REGIONI'!K$9:K$1008)-SUMIF('Sezione REGIONI'!B$9:B$1008,B784,'Sezione REGIONI'!L$9:L$1008))+(SUMIF('Sezione IMU e trib. locali'!B$9:B$1008,B784,'Sezione IMU e trib. locali'!M$9:M$1008)-SUMIF('Sezione IMU e trib. locali'!B$9:B$1008,B784,'Sezione IMU e trib. locali'!N$9:N$1008))+(SUMIF('Sezione INAIL'!B$9:B$508,B784,'Sezione INAIL'!L$9:L$508)-SUMIF('Sezione INAIL'!B$9:B$508,B784,'Sezione INAIL'!M$9:M$508))+(SUMIF('Sezione Altri Enti Prev.li'!B$9:B$508,B784,'Sezione Altri Enti Prev.li'!P$9:P$508)-SUMIF('Sezione Altri Enti Prev.li'!B$9:B$508,B784,'Sezione Altri Enti Prev.li'!Q$9:Q$508)),0)</f>
        <v>0</v>
      </c>
      <c r="W784" s="81"/>
      <c r="X784" s="292"/>
      <c r="Y784" s="314"/>
      <c r="Z784" s="315"/>
      <c r="AA784" s="316"/>
      <c r="AB784" s="317"/>
      <c r="AC784" s="7"/>
      <c r="AD784" s="348"/>
      <c r="AE784" s="7"/>
      <c r="AF784" s="17">
        <f ca="1">IF(B784="",0,IF(B784=B783,COUNTIF(B$9:B783,B784)+1,1))</f>
        <v>774</v>
      </c>
      <c r="AG784" s="17">
        <f t="shared" ca="1" si="48"/>
        <v>0</v>
      </c>
      <c r="AH784" s="364" t="str">
        <f t="shared" si="51"/>
        <v/>
      </c>
    </row>
    <row r="785" spans="1:34" ht="16.5" customHeight="1">
      <c r="A785" s="334" t="s">
        <v>1061</v>
      </c>
      <c r="B785" s="65" t="str">
        <f t="shared" ca="1" si="50"/>
        <v>-1900</v>
      </c>
      <c r="C785" s="65" t="str">
        <f t="shared" ca="1" si="49"/>
        <v>-1900-775</v>
      </c>
      <c r="D785" s="340"/>
      <c r="E785" s="283"/>
      <c r="F785" s="7"/>
      <c r="G785" s="309"/>
      <c r="H785" s="310"/>
      <c r="I785" s="7"/>
      <c r="J785" s="297"/>
      <c r="K785" s="285"/>
      <c r="L785" s="301"/>
      <c r="M785" s="290"/>
      <c r="N785" s="291"/>
      <c r="O785" s="7"/>
      <c r="P785" s="307"/>
      <c r="Q785" s="308" t="str">
        <f ca="1">IF(M$1021=1,"",IF(P785="","",VLOOKUP(P785,Tabelle!$B$5:$F$7,5,FALSE)))</f>
        <v/>
      </c>
      <c r="R785" s="311" t="str">
        <f ca="1">IF(M$1021=1,"",IF(P785="","",VLOOKUP(P785,Tabelle!$B$5:$G$7,6,FALSE)))</f>
        <v/>
      </c>
      <c r="S785" s="7"/>
      <c r="T785" s="312"/>
      <c r="U785" s="7"/>
      <c r="V785" s="313">
        <f ca="1">IF(AND(D785&lt;&gt;"",B785&lt;&gt;B784),(SUMIF(B$9:B$1008,B785,M$9:M$1008)-SUMIF(B$9:B$1008,B785,N$9:N$1008))+(SUMIF('Sezione INPS'!B$9:B$1008,B785,'Sezione INPS'!N$9:N$1008)-SUMIF('Sezione INPS'!B$9:B$1008,B785,'Sezione INPS'!O$9:O$1008))+(SUMIF('Sezione REGIONI'!B$9:B$1008,B785,'Sezione REGIONI'!K$9:K$1008)-SUMIF('Sezione REGIONI'!B$9:B$1008,B785,'Sezione REGIONI'!L$9:L$1008))+(SUMIF('Sezione IMU e trib. locali'!B$9:B$1008,B785,'Sezione IMU e trib. locali'!M$9:M$1008)-SUMIF('Sezione IMU e trib. locali'!B$9:B$1008,B785,'Sezione IMU e trib. locali'!N$9:N$1008))+(SUMIF('Sezione INAIL'!B$9:B$508,B785,'Sezione INAIL'!L$9:L$508)-SUMIF('Sezione INAIL'!B$9:B$508,B785,'Sezione INAIL'!M$9:M$508))+(SUMIF('Sezione Altri Enti Prev.li'!B$9:B$508,B785,'Sezione Altri Enti Prev.li'!P$9:P$508)-SUMIF('Sezione Altri Enti Prev.li'!B$9:B$508,B785,'Sezione Altri Enti Prev.li'!Q$9:Q$508)),0)</f>
        <v>0</v>
      </c>
      <c r="W785" s="81"/>
      <c r="X785" s="292"/>
      <c r="Y785" s="314"/>
      <c r="Z785" s="315"/>
      <c r="AA785" s="316"/>
      <c r="AB785" s="317"/>
      <c r="AC785" s="7"/>
      <c r="AD785" s="348"/>
      <c r="AE785" s="7"/>
      <c r="AF785" s="17">
        <f ca="1">IF(B785="",0,IF(B785=B784,COUNTIF(B$9:B784,B785)+1,1))</f>
        <v>775</v>
      </c>
      <c r="AG785" s="17">
        <f t="shared" ca="1" si="48"/>
        <v>0</v>
      </c>
      <c r="AH785" s="364" t="str">
        <f t="shared" si="51"/>
        <v/>
      </c>
    </row>
    <row r="786" spans="1:34" ht="16.5" customHeight="1">
      <c r="A786" s="334" t="s">
        <v>1062</v>
      </c>
      <c r="B786" s="65" t="str">
        <f t="shared" ca="1" si="50"/>
        <v>-1900</v>
      </c>
      <c r="C786" s="65" t="str">
        <f t="shared" ca="1" si="49"/>
        <v>-1900-776</v>
      </c>
      <c r="D786" s="340"/>
      <c r="E786" s="283"/>
      <c r="F786" s="7"/>
      <c r="G786" s="309"/>
      <c r="H786" s="310"/>
      <c r="I786" s="7"/>
      <c r="J786" s="297"/>
      <c r="K786" s="285"/>
      <c r="L786" s="301"/>
      <c r="M786" s="290"/>
      <c r="N786" s="291"/>
      <c r="O786" s="7"/>
      <c r="P786" s="307"/>
      <c r="Q786" s="308" t="str">
        <f ca="1">IF(M$1021=1,"",IF(P786="","",VLOOKUP(P786,Tabelle!$B$5:$F$7,5,FALSE)))</f>
        <v/>
      </c>
      <c r="R786" s="311" t="str">
        <f ca="1">IF(M$1021=1,"",IF(P786="","",VLOOKUP(P786,Tabelle!$B$5:$G$7,6,FALSE)))</f>
        <v/>
      </c>
      <c r="S786" s="7"/>
      <c r="T786" s="312"/>
      <c r="U786" s="7"/>
      <c r="V786" s="313">
        <f ca="1">IF(AND(D786&lt;&gt;"",B786&lt;&gt;B785),(SUMIF(B$9:B$1008,B786,M$9:M$1008)-SUMIF(B$9:B$1008,B786,N$9:N$1008))+(SUMIF('Sezione INPS'!B$9:B$1008,B786,'Sezione INPS'!N$9:N$1008)-SUMIF('Sezione INPS'!B$9:B$1008,B786,'Sezione INPS'!O$9:O$1008))+(SUMIF('Sezione REGIONI'!B$9:B$1008,B786,'Sezione REGIONI'!K$9:K$1008)-SUMIF('Sezione REGIONI'!B$9:B$1008,B786,'Sezione REGIONI'!L$9:L$1008))+(SUMIF('Sezione IMU e trib. locali'!B$9:B$1008,B786,'Sezione IMU e trib. locali'!M$9:M$1008)-SUMIF('Sezione IMU e trib. locali'!B$9:B$1008,B786,'Sezione IMU e trib. locali'!N$9:N$1008))+(SUMIF('Sezione INAIL'!B$9:B$508,B786,'Sezione INAIL'!L$9:L$508)-SUMIF('Sezione INAIL'!B$9:B$508,B786,'Sezione INAIL'!M$9:M$508))+(SUMIF('Sezione Altri Enti Prev.li'!B$9:B$508,B786,'Sezione Altri Enti Prev.li'!P$9:P$508)-SUMIF('Sezione Altri Enti Prev.li'!B$9:B$508,B786,'Sezione Altri Enti Prev.li'!Q$9:Q$508)),0)</f>
        <v>0</v>
      </c>
      <c r="W786" s="81"/>
      <c r="X786" s="292"/>
      <c r="Y786" s="314"/>
      <c r="Z786" s="315"/>
      <c r="AA786" s="316"/>
      <c r="AB786" s="317"/>
      <c r="AC786" s="7"/>
      <c r="AD786" s="348"/>
      <c r="AE786" s="7"/>
      <c r="AF786" s="17">
        <f ca="1">IF(B786="",0,IF(B786=B785,COUNTIF(B$9:B785,B786)+1,1))</f>
        <v>776</v>
      </c>
      <c r="AG786" s="17">
        <f t="shared" ca="1" si="48"/>
        <v>0</v>
      </c>
      <c r="AH786" s="364" t="str">
        <f t="shared" si="51"/>
        <v/>
      </c>
    </row>
    <row r="787" spans="1:34" ht="16.5" customHeight="1">
      <c r="A787" s="334" t="s">
        <v>1063</v>
      </c>
      <c r="B787" s="65" t="str">
        <f t="shared" ca="1" si="50"/>
        <v>-1900</v>
      </c>
      <c r="C787" s="65" t="str">
        <f t="shared" ca="1" si="49"/>
        <v>-1900-777</v>
      </c>
      <c r="D787" s="340"/>
      <c r="E787" s="283"/>
      <c r="F787" s="7"/>
      <c r="G787" s="309"/>
      <c r="H787" s="310"/>
      <c r="I787" s="7"/>
      <c r="J787" s="297"/>
      <c r="K787" s="285"/>
      <c r="L787" s="301"/>
      <c r="M787" s="290"/>
      <c r="N787" s="291"/>
      <c r="O787" s="7"/>
      <c r="P787" s="307"/>
      <c r="Q787" s="308" t="str">
        <f ca="1">IF(M$1021=1,"",IF(P787="","",VLOOKUP(P787,Tabelle!$B$5:$F$7,5,FALSE)))</f>
        <v/>
      </c>
      <c r="R787" s="311" t="str">
        <f ca="1">IF(M$1021=1,"",IF(P787="","",VLOOKUP(P787,Tabelle!$B$5:$G$7,6,FALSE)))</f>
        <v/>
      </c>
      <c r="S787" s="7"/>
      <c r="T787" s="312"/>
      <c r="U787" s="7"/>
      <c r="V787" s="313">
        <f ca="1">IF(AND(D787&lt;&gt;"",B787&lt;&gt;B786),(SUMIF(B$9:B$1008,B787,M$9:M$1008)-SUMIF(B$9:B$1008,B787,N$9:N$1008))+(SUMIF('Sezione INPS'!B$9:B$1008,B787,'Sezione INPS'!N$9:N$1008)-SUMIF('Sezione INPS'!B$9:B$1008,B787,'Sezione INPS'!O$9:O$1008))+(SUMIF('Sezione REGIONI'!B$9:B$1008,B787,'Sezione REGIONI'!K$9:K$1008)-SUMIF('Sezione REGIONI'!B$9:B$1008,B787,'Sezione REGIONI'!L$9:L$1008))+(SUMIF('Sezione IMU e trib. locali'!B$9:B$1008,B787,'Sezione IMU e trib. locali'!M$9:M$1008)-SUMIF('Sezione IMU e trib. locali'!B$9:B$1008,B787,'Sezione IMU e trib. locali'!N$9:N$1008))+(SUMIF('Sezione INAIL'!B$9:B$508,B787,'Sezione INAIL'!L$9:L$508)-SUMIF('Sezione INAIL'!B$9:B$508,B787,'Sezione INAIL'!M$9:M$508))+(SUMIF('Sezione Altri Enti Prev.li'!B$9:B$508,B787,'Sezione Altri Enti Prev.li'!P$9:P$508)-SUMIF('Sezione Altri Enti Prev.li'!B$9:B$508,B787,'Sezione Altri Enti Prev.li'!Q$9:Q$508)),0)</f>
        <v>0</v>
      </c>
      <c r="W787" s="81"/>
      <c r="X787" s="292"/>
      <c r="Y787" s="314"/>
      <c r="Z787" s="315"/>
      <c r="AA787" s="316"/>
      <c r="AB787" s="317"/>
      <c r="AC787" s="7"/>
      <c r="AD787" s="348"/>
      <c r="AE787" s="7"/>
      <c r="AF787" s="17">
        <f ca="1">IF(B787="",0,IF(B787=B786,COUNTIF(B$9:B786,B787)+1,1))</f>
        <v>777</v>
      </c>
      <c r="AG787" s="17">
        <f t="shared" ca="1" si="48"/>
        <v>0</v>
      </c>
      <c r="AH787" s="364" t="str">
        <f t="shared" si="51"/>
        <v/>
      </c>
    </row>
    <row r="788" spans="1:34" ht="16.5" customHeight="1">
      <c r="A788" s="334" t="s">
        <v>1064</v>
      </c>
      <c r="B788" s="65" t="str">
        <f t="shared" ca="1" si="50"/>
        <v>-1900</v>
      </c>
      <c r="C788" s="65" t="str">
        <f t="shared" ca="1" si="49"/>
        <v>-1900-778</v>
      </c>
      <c r="D788" s="340"/>
      <c r="E788" s="283"/>
      <c r="F788" s="7"/>
      <c r="G788" s="309"/>
      <c r="H788" s="310"/>
      <c r="I788" s="7"/>
      <c r="J788" s="297"/>
      <c r="K788" s="285"/>
      <c r="L788" s="301"/>
      <c r="M788" s="290"/>
      <c r="N788" s="291"/>
      <c r="O788" s="7"/>
      <c r="P788" s="307"/>
      <c r="Q788" s="308" t="str">
        <f ca="1">IF(M$1021=1,"",IF(P788="","",VLOOKUP(P788,Tabelle!$B$5:$F$7,5,FALSE)))</f>
        <v/>
      </c>
      <c r="R788" s="311" t="str">
        <f ca="1">IF(M$1021=1,"",IF(P788="","",VLOOKUP(P788,Tabelle!$B$5:$G$7,6,FALSE)))</f>
        <v/>
      </c>
      <c r="S788" s="7"/>
      <c r="T788" s="312"/>
      <c r="U788" s="7"/>
      <c r="V788" s="313">
        <f ca="1">IF(AND(D788&lt;&gt;"",B788&lt;&gt;B787),(SUMIF(B$9:B$1008,B788,M$9:M$1008)-SUMIF(B$9:B$1008,B788,N$9:N$1008))+(SUMIF('Sezione INPS'!B$9:B$1008,B788,'Sezione INPS'!N$9:N$1008)-SUMIF('Sezione INPS'!B$9:B$1008,B788,'Sezione INPS'!O$9:O$1008))+(SUMIF('Sezione REGIONI'!B$9:B$1008,B788,'Sezione REGIONI'!K$9:K$1008)-SUMIF('Sezione REGIONI'!B$9:B$1008,B788,'Sezione REGIONI'!L$9:L$1008))+(SUMIF('Sezione IMU e trib. locali'!B$9:B$1008,B788,'Sezione IMU e trib. locali'!M$9:M$1008)-SUMIF('Sezione IMU e trib. locali'!B$9:B$1008,B788,'Sezione IMU e trib. locali'!N$9:N$1008))+(SUMIF('Sezione INAIL'!B$9:B$508,B788,'Sezione INAIL'!L$9:L$508)-SUMIF('Sezione INAIL'!B$9:B$508,B788,'Sezione INAIL'!M$9:M$508))+(SUMIF('Sezione Altri Enti Prev.li'!B$9:B$508,B788,'Sezione Altri Enti Prev.li'!P$9:P$508)-SUMIF('Sezione Altri Enti Prev.li'!B$9:B$508,B788,'Sezione Altri Enti Prev.li'!Q$9:Q$508)),0)</f>
        <v>0</v>
      </c>
      <c r="W788" s="81"/>
      <c r="X788" s="292"/>
      <c r="Y788" s="314"/>
      <c r="Z788" s="315"/>
      <c r="AA788" s="316"/>
      <c r="AB788" s="317"/>
      <c r="AC788" s="7"/>
      <c r="AD788" s="348"/>
      <c r="AE788" s="7"/>
      <c r="AF788" s="17">
        <f ca="1">IF(B788="",0,IF(B788=B787,COUNTIF(B$9:B787,B788)+1,1))</f>
        <v>778</v>
      </c>
      <c r="AG788" s="17">
        <f t="shared" ca="1" si="48"/>
        <v>0</v>
      </c>
      <c r="AH788" s="364" t="str">
        <f t="shared" si="51"/>
        <v/>
      </c>
    </row>
    <row r="789" spans="1:34" ht="16.5" customHeight="1">
      <c r="A789" s="334" t="s">
        <v>1065</v>
      </c>
      <c r="B789" s="65" t="str">
        <f t="shared" ca="1" si="50"/>
        <v>-1900</v>
      </c>
      <c r="C789" s="65" t="str">
        <f t="shared" ca="1" si="49"/>
        <v>-1900-779</v>
      </c>
      <c r="D789" s="340"/>
      <c r="E789" s="283"/>
      <c r="F789" s="7"/>
      <c r="G789" s="309"/>
      <c r="H789" s="310"/>
      <c r="I789" s="7"/>
      <c r="J789" s="297"/>
      <c r="K789" s="285"/>
      <c r="L789" s="301"/>
      <c r="M789" s="290"/>
      <c r="N789" s="291"/>
      <c r="O789" s="7"/>
      <c r="P789" s="307"/>
      <c r="Q789" s="308" t="str">
        <f ca="1">IF(M$1021=1,"",IF(P789="","",VLOOKUP(P789,Tabelle!$B$5:$F$7,5,FALSE)))</f>
        <v/>
      </c>
      <c r="R789" s="311" t="str">
        <f ca="1">IF(M$1021=1,"",IF(P789="","",VLOOKUP(P789,Tabelle!$B$5:$G$7,6,FALSE)))</f>
        <v/>
      </c>
      <c r="S789" s="7"/>
      <c r="T789" s="312"/>
      <c r="U789" s="7"/>
      <c r="V789" s="313">
        <f ca="1">IF(AND(D789&lt;&gt;"",B789&lt;&gt;B788),(SUMIF(B$9:B$1008,B789,M$9:M$1008)-SUMIF(B$9:B$1008,B789,N$9:N$1008))+(SUMIF('Sezione INPS'!B$9:B$1008,B789,'Sezione INPS'!N$9:N$1008)-SUMIF('Sezione INPS'!B$9:B$1008,B789,'Sezione INPS'!O$9:O$1008))+(SUMIF('Sezione REGIONI'!B$9:B$1008,B789,'Sezione REGIONI'!K$9:K$1008)-SUMIF('Sezione REGIONI'!B$9:B$1008,B789,'Sezione REGIONI'!L$9:L$1008))+(SUMIF('Sezione IMU e trib. locali'!B$9:B$1008,B789,'Sezione IMU e trib. locali'!M$9:M$1008)-SUMIF('Sezione IMU e trib. locali'!B$9:B$1008,B789,'Sezione IMU e trib. locali'!N$9:N$1008))+(SUMIF('Sezione INAIL'!B$9:B$508,B789,'Sezione INAIL'!L$9:L$508)-SUMIF('Sezione INAIL'!B$9:B$508,B789,'Sezione INAIL'!M$9:M$508))+(SUMIF('Sezione Altri Enti Prev.li'!B$9:B$508,B789,'Sezione Altri Enti Prev.li'!P$9:P$508)-SUMIF('Sezione Altri Enti Prev.li'!B$9:B$508,B789,'Sezione Altri Enti Prev.li'!Q$9:Q$508)),0)</f>
        <v>0</v>
      </c>
      <c r="W789" s="81"/>
      <c r="X789" s="292"/>
      <c r="Y789" s="314"/>
      <c r="Z789" s="315"/>
      <c r="AA789" s="316"/>
      <c r="AB789" s="317"/>
      <c r="AC789" s="7"/>
      <c r="AD789" s="348"/>
      <c r="AE789" s="7"/>
      <c r="AF789" s="17">
        <f ca="1">IF(B789="",0,IF(B789=B788,COUNTIF(B$9:B788,B789)+1,1))</f>
        <v>779</v>
      </c>
      <c r="AG789" s="17">
        <f t="shared" ca="1" si="48"/>
        <v>0</v>
      </c>
      <c r="AH789" s="364" t="str">
        <f t="shared" si="51"/>
        <v/>
      </c>
    </row>
    <row r="790" spans="1:34" ht="16.5" customHeight="1">
      <c r="A790" s="334" t="s">
        <v>1066</v>
      </c>
      <c r="B790" s="65" t="str">
        <f t="shared" ca="1" si="50"/>
        <v>-1900</v>
      </c>
      <c r="C790" s="65" t="str">
        <f t="shared" ca="1" si="49"/>
        <v>-1900-780</v>
      </c>
      <c r="D790" s="340"/>
      <c r="E790" s="283"/>
      <c r="F790" s="7"/>
      <c r="G790" s="309"/>
      <c r="H790" s="310"/>
      <c r="I790" s="7"/>
      <c r="J790" s="297"/>
      <c r="K790" s="285"/>
      <c r="L790" s="301"/>
      <c r="M790" s="290"/>
      <c r="N790" s="291"/>
      <c r="O790" s="7"/>
      <c r="P790" s="307"/>
      <c r="Q790" s="308" t="str">
        <f ca="1">IF(M$1021=1,"",IF(P790="","",VLOOKUP(P790,Tabelle!$B$5:$F$7,5,FALSE)))</f>
        <v/>
      </c>
      <c r="R790" s="311" t="str">
        <f ca="1">IF(M$1021=1,"",IF(P790="","",VLOOKUP(P790,Tabelle!$B$5:$G$7,6,FALSE)))</f>
        <v/>
      </c>
      <c r="S790" s="7"/>
      <c r="T790" s="312"/>
      <c r="U790" s="7"/>
      <c r="V790" s="313">
        <f ca="1">IF(AND(D790&lt;&gt;"",B790&lt;&gt;B789),(SUMIF(B$9:B$1008,B790,M$9:M$1008)-SUMIF(B$9:B$1008,B790,N$9:N$1008))+(SUMIF('Sezione INPS'!B$9:B$1008,B790,'Sezione INPS'!N$9:N$1008)-SUMIF('Sezione INPS'!B$9:B$1008,B790,'Sezione INPS'!O$9:O$1008))+(SUMIF('Sezione REGIONI'!B$9:B$1008,B790,'Sezione REGIONI'!K$9:K$1008)-SUMIF('Sezione REGIONI'!B$9:B$1008,B790,'Sezione REGIONI'!L$9:L$1008))+(SUMIF('Sezione IMU e trib. locali'!B$9:B$1008,B790,'Sezione IMU e trib. locali'!M$9:M$1008)-SUMIF('Sezione IMU e trib. locali'!B$9:B$1008,B790,'Sezione IMU e trib. locali'!N$9:N$1008))+(SUMIF('Sezione INAIL'!B$9:B$508,B790,'Sezione INAIL'!L$9:L$508)-SUMIF('Sezione INAIL'!B$9:B$508,B790,'Sezione INAIL'!M$9:M$508))+(SUMIF('Sezione Altri Enti Prev.li'!B$9:B$508,B790,'Sezione Altri Enti Prev.li'!P$9:P$508)-SUMIF('Sezione Altri Enti Prev.li'!B$9:B$508,B790,'Sezione Altri Enti Prev.li'!Q$9:Q$508)),0)</f>
        <v>0</v>
      </c>
      <c r="W790" s="81"/>
      <c r="X790" s="292"/>
      <c r="Y790" s="314"/>
      <c r="Z790" s="315"/>
      <c r="AA790" s="316"/>
      <c r="AB790" s="317"/>
      <c r="AC790" s="7"/>
      <c r="AD790" s="348"/>
      <c r="AE790" s="7"/>
      <c r="AF790" s="17">
        <f ca="1">IF(B790="",0,IF(B790=B789,COUNTIF(B$9:B789,B790)+1,1))</f>
        <v>780</v>
      </c>
      <c r="AG790" s="17">
        <f t="shared" ca="1" si="48"/>
        <v>0</v>
      </c>
      <c r="AH790" s="364" t="str">
        <f t="shared" si="51"/>
        <v/>
      </c>
    </row>
    <row r="791" spans="1:34" ht="16.5" customHeight="1">
      <c r="A791" s="334" t="s">
        <v>1067</v>
      </c>
      <c r="B791" s="65" t="str">
        <f t="shared" ca="1" si="50"/>
        <v>-1900</v>
      </c>
      <c r="C791" s="65" t="str">
        <f t="shared" ca="1" si="49"/>
        <v>-1900-781</v>
      </c>
      <c r="D791" s="340"/>
      <c r="E791" s="283"/>
      <c r="F791" s="7"/>
      <c r="G791" s="309"/>
      <c r="H791" s="310"/>
      <c r="I791" s="7"/>
      <c r="J791" s="297"/>
      <c r="K791" s="285"/>
      <c r="L791" s="301"/>
      <c r="M791" s="290"/>
      <c r="N791" s="291"/>
      <c r="O791" s="7"/>
      <c r="P791" s="307"/>
      <c r="Q791" s="308" t="str">
        <f ca="1">IF(M$1021=1,"",IF(P791="","",VLOOKUP(P791,Tabelle!$B$5:$F$7,5,FALSE)))</f>
        <v/>
      </c>
      <c r="R791" s="311" t="str">
        <f ca="1">IF(M$1021=1,"",IF(P791="","",VLOOKUP(P791,Tabelle!$B$5:$G$7,6,FALSE)))</f>
        <v/>
      </c>
      <c r="S791" s="7"/>
      <c r="T791" s="312"/>
      <c r="U791" s="7"/>
      <c r="V791" s="313">
        <f ca="1">IF(AND(D791&lt;&gt;"",B791&lt;&gt;B790),(SUMIF(B$9:B$1008,B791,M$9:M$1008)-SUMIF(B$9:B$1008,B791,N$9:N$1008))+(SUMIF('Sezione INPS'!B$9:B$1008,B791,'Sezione INPS'!N$9:N$1008)-SUMIF('Sezione INPS'!B$9:B$1008,B791,'Sezione INPS'!O$9:O$1008))+(SUMIF('Sezione REGIONI'!B$9:B$1008,B791,'Sezione REGIONI'!K$9:K$1008)-SUMIF('Sezione REGIONI'!B$9:B$1008,B791,'Sezione REGIONI'!L$9:L$1008))+(SUMIF('Sezione IMU e trib. locali'!B$9:B$1008,B791,'Sezione IMU e trib. locali'!M$9:M$1008)-SUMIF('Sezione IMU e trib. locali'!B$9:B$1008,B791,'Sezione IMU e trib. locali'!N$9:N$1008))+(SUMIF('Sezione INAIL'!B$9:B$508,B791,'Sezione INAIL'!L$9:L$508)-SUMIF('Sezione INAIL'!B$9:B$508,B791,'Sezione INAIL'!M$9:M$508))+(SUMIF('Sezione Altri Enti Prev.li'!B$9:B$508,B791,'Sezione Altri Enti Prev.li'!P$9:P$508)-SUMIF('Sezione Altri Enti Prev.li'!B$9:B$508,B791,'Sezione Altri Enti Prev.li'!Q$9:Q$508)),0)</f>
        <v>0</v>
      </c>
      <c r="W791" s="81"/>
      <c r="X791" s="292"/>
      <c r="Y791" s="314"/>
      <c r="Z791" s="315"/>
      <c r="AA791" s="316"/>
      <c r="AB791" s="317"/>
      <c r="AC791" s="7"/>
      <c r="AD791" s="348"/>
      <c r="AE791" s="7"/>
      <c r="AF791" s="17">
        <f ca="1">IF(B791="",0,IF(B791=B790,COUNTIF(B$9:B790,B791)+1,1))</f>
        <v>781</v>
      </c>
      <c r="AG791" s="17">
        <f t="shared" ca="1" si="48"/>
        <v>0</v>
      </c>
      <c r="AH791" s="364" t="str">
        <f t="shared" si="51"/>
        <v/>
      </c>
    </row>
    <row r="792" spans="1:34" ht="16.5" customHeight="1">
      <c r="A792" s="334" t="s">
        <v>1068</v>
      </c>
      <c r="B792" s="65" t="str">
        <f t="shared" ca="1" si="50"/>
        <v>-1900</v>
      </c>
      <c r="C792" s="65" t="str">
        <f t="shared" ca="1" si="49"/>
        <v>-1900-782</v>
      </c>
      <c r="D792" s="340"/>
      <c r="E792" s="283"/>
      <c r="F792" s="7"/>
      <c r="G792" s="309"/>
      <c r="H792" s="310"/>
      <c r="I792" s="7"/>
      <c r="J792" s="297"/>
      <c r="K792" s="285"/>
      <c r="L792" s="301"/>
      <c r="M792" s="290"/>
      <c r="N792" s="291"/>
      <c r="O792" s="7"/>
      <c r="P792" s="307"/>
      <c r="Q792" s="308" t="str">
        <f ca="1">IF(M$1021=1,"",IF(P792="","",VLOOKUP(P792,Tabelle!$B$5:$F$7,5,FALSE)))</f>
        <v/>
      </c>
      <c r="R792" s="311" t="str">
        <f ca="1">IF(M$1021=1,"",IF(P792="","",VLOOKUP(P792,Tabelle!$B$5:$G$7,6,FALSE)))</f>
        <v/>
      </c>
      <c r="S792" s="7"/>
      <c r="T792" s="312"/>
      <c r="U792" s="7"/>
      <c r="V792" s="313">
        <f ca="1">IF(AND(D792&lt;&gt;"",B792&lt;&gt;B791),(SUMIF(B$9:B$1008,B792,M$9:M$1008)-SUMIF(B$9:B$1008,B792,N$9:N$1008))+(SUMIF('Sezione INPS'!B$9:B$1008,B792,'Sezione INPS'!N$9:N$1008)-SUMIF('Sezione INPS'!B$9:B$1008,B792,'Sezione INPS'!O$9:O$1008))+(SUMIF('Sezione REGIONI'!B$9:B$1008,B792,'Sezione REGIONI'!K$9:K$1008)-SUMIF('Sezione REGIONI'!B$9:B$1008,B792,'Sezione REGIONI'!L$9:L$1008))+(SUMIF('Sezione IMU e trib. locali'!B$9:B$1008,B792,'Sezione IMU e trib. locali'!M$9:M$1008)-SUMIF('Sezione IMU e trib. locali'!B$9:B$1008,B792,'Sezione IMU e trib. locali'!N$9:N$1008))+(SUMIF('Sezione INAIL'!B$9:B$508,B792,'Sezione INAIL'!L$9:L$508)-SUMIF('Sezione INAIL'!B$9:B$508,B792,'Sezione INAIL'!M$9:M$508))+(SUMIF('Sezione Altri Enti Prev.li'!B$9:B$508,B792,'Sezione Altri Enti Prev.li'!P$9:P$508)-SUMIF('Sezione Altri Enti Prev.li'!B$9:B$508,B792,'Sezione Altri Enti Prev.li'!Q$9:Q$508)),0)</f>
        <v>0</v>
      </c>
      <c r="W792" s="81"/>
      <c r="X792" s="292"/>
      <c r="Y792" s="314"/>
      <c r="Z792" s="315"/>
      <c r="AA792" s="316"/>
      <c r="AB792" s="317"/>
      <c r="AC792" s="7"/>
      <c r="AD792" s="348"/>
      <c r="AE792" s="7"/>
      <c r="AF792" s="17">
        <f ca="1">IF(B792="",0,IF(B792=B791,COUNTIF(B$9:B791,B792)+1,1))</f>
        <v>782</v>
      </c>
      <c r="AG792" s="17">
        <f t="shared" ca="1" si="48"/>
        <v>0</v>
      </c>
      <c r="AH792" s="364" t="str">
        <f t="shared" si="51"/>
        <v/>
      </c>
    </row>
    <row r="793" spans="1:34" ht="16.5" customHeight="1">
      <c r="A793" s="334" t="s">
        <v>1069</v>
      </c>
      <c r="B793" s="65" t="str">
        <f t="shared" ca="1" si="50"/>
        <v>-1900</v>
      </c>
      <c r="C793" s="65" t="str">
        <f t="shared" ca="1" si="49"/>
        <v>-1900-783</v>
      </c>
      <c r="D793" s="340"/>
      <c r="E793" s="283"/>
      <c r="F793" s="7"/>
      <c r="G793" s="309"/>
      <c r="H793" s="310"/>
      <c r="I793" s="7"/>
      <c r="J793" s="297"/>
      <c r="K793" s="285"/>
      <c r="L793" s="301"/>
      <c r="M793" s="290"/>
      <c r="N793" s="291"/>
      <c r="O793" s="7"/>
      <c r="P793" s="307"/>
      <c r="Q793" s="308" t="str">
        <f ca="1">IF(M$1021=1,"",IF(P793="","",VLOOKUP(P793,Tabelle!$B$5:$F$7,5,FALSE)))</f>
        <v/>
      </c>
      <c r="R793" s="311" t="str">
        <f ca="1">IF(M$1021=1,"",IF(P793="","",VLOOKUP(P793,Tabelle!$B$5:$G$7,6,FALSE)))</f>
        <v/>
      </c>
      <c r="S793" s="7"/>
      <c r="T793" s="312"/>
      <c r="U793" s="7"/>
      <c r="V793" s="313">
        <f ca="1">IF(AND(D793&lt;&gt;"",B793&lt;&gt;B792),(SUMIF(B$9:B$1008,B793,M$9:M$1008)-SUMIF(B$9:B$1008,B793,N$9:N$1008))+(SUMIF('Sezione INPS'!B$9:B$1008,B793,'Sezione INPS'!N$9:N$1008)-SUMIF('Sezione INPS'!B$9:B$1008,B793,'Sezione INPS'!O$9:O$1008))+(SUMIF('Sezione REGIONI'!B$9:B$1008,B793,'Sezione REGIONI'!K$9:K$1008)-SUMIF('Sezione REGIONI'!B$9:B$1008,B793,'Sezione REGIONI'!L$9:L$1008))+(SUMIF('Sezione IMU e trib. locali'!B$9:B$1008,B793,'Sezione IMU e trib. locali'!M$9:M$1008)-SUMIF('Sezione IMU e trib. locali'!B$9:B$1008,B793,'Sezione IMU e trib. locali'!N$9:N$1008))+(SUMIF('Sezione INAIL'!B$9:B$508,B793,'Sezione INAIL'!L$9:L$508)-SUMIF('Sezione INAIL'!B$9:B$508,B793,'Sezione INAIL'!M$9:M$508))+(SUMIF('Sezione Altri Enti Prev.li'!B$9:B$508,B793,'Sezione Altri Enti Prev.li'!P$9:P$508)-SUMIF('Sezione Altri Enti Prev.li'!B$9:B$508,B793,'Sezione Altri Enti Prev.li'!Q$9:Q$508)),0)</f>
        <v>0</v>
      </c>
      <c r="W793" s="81"/>
      <c r="X793" s="292"/>
      <c r="Y793" s="314"/>
      <c r="Z793" s="315"/>
      <c r="AA793" s="316"/>
      <c r="AB793" s="317"/>
      <c r="AC793" s="7"/>
      <c r="AD793" s="348"/>
      <c r="AE793" s="7"/>
      <c r="AF793" s="17">
        <f ca="1">IF(B793="",0,IF(B793=B792,COUNTIF(B$9:B792,B793)+1,1))</f>
        <v>783</v>
      </c>
      <c r="AG793" s="17">
        <f t="shared" ca="1" si="48"/>
        <v>0</v>
      </c>
      <c r="AH793" s="364" t="str">
        <f t="shared" si="51"/>
        <v/>
      </c>
    </row>
    <row r="794" spans="1:34" ht="16.5" customHeight="1">
      <c r="A794" s="334" t="s">
        <v>1070</v>
      </c>
      <c r="B794" s="65" t="str">
        <f t="shared" ca="1" si="50"/>
        <v>-1900</v>
      </c>
      <c r="C794" s="65" t="str">
        <f t="shared" ca="1" si="49"/>
        <v>-1900-784</v>
      </c>
      <c r="D794" s="340"/>
      <c r="E794" s="283"/>
      <c r="F794" s="7"/>
      <c r="G794" s="309"/>
      <c r="H794" s="310"/>
      <c r="I794" s="7"/>
      <c r="J794" s="297"/>
      <c r="K794" s="285"/>
      <c r="L794" s="301"/>
      <c r="M794" s="290"/>
      <c r="N794" s="291"/>
      <c r="O794" s="7"/>
      <c r="P794" s="307"/>
      <c r="Q794" s="308" t="str">
        <f ca="1">IF(M$1021=1,"",IF(P794="","",VLOOKUP(P794,Tabelle!$B$5:$F$7,5,FALSE)))</f>
        <v/>
      </c>
      <c r="R794" s="311" t="str">
        <f ca="1">IF(M$1021=1,"",IF(P794="","",VLOOKUP(P794,Tabelle!$B$5:$G$7,6,FALSE)))</f>
        <v/>
      </c>
      <c r="S794" s="7"/>
      <c r="T794" s="312"/>
      <c r="U794" s="7"/>
      <c r="V794" s="313">
        <f ca="1">IF(AND(D794&lt;&gt;"",B794&lt;&gt;B793),(SUMIF(B$9:B$1008,B794,M$9:M$1008)-SUMIF(B$9:B$1008,B794,N$9:N$1008))+(SUMIF('Sezione INPS'!B$9:B$1008,B794,'Sezione INPS'!N$9:N$1008)-SUMIF('Sezione INPS'!B$9:B$1008,B794,'Sezione INPS'!O$9:O$1008))+(SUMIF('Sezione REGIONI'!B$9:B$1008,B794,'Sezione REGIONI'!K$9:K$1008)-SUMIF('Sezione REGIONI'!B$9:B$1008,B794,'Sezione REGIONI'!L$9:L$1008))+(SUMIF('Sezione IMU e trib. locali'!B$9:B$1008,B794,'Sezione IMU e trib. locali'!M$9:M$1008)-SUMIF('Sezione IMU e trib. locali'!B$9:B$1008,B794,'Sezione IMU e trib. locali'!N$9:N$1008))+(SUMIF('Sezione INAIL'!B$9:B$508,B794,'Sezione INAIL'!L$9:L$508)-SUMIF('Sezione INAIL'!B$9:B$508,B794,'Sezione INAIL'!M$9:M$508))+(SUMIF('Sezione Altri Enti Prev.li'!B$9:B$508,B794,'Sezione Altri Enti Prev.li'!P$9:P$508)-SUMIF('Sezione Altri Enti Prev.li'!B$9:B$508,B794,'Sezione Altri Enti Prev.li'!Q$9:Q$508)),0)</f>
        <v>0</v>
      </c>
      <c r="W794" s="81"/>
      <c r="X794" s="292"/>
      <c r="Y794" s="314"/>
      <c r="Z794" s="315"/>
      <c r="AA794" s="316"/>
      <c r="AB794" s="317"/>
      <c r="AC794" s="7"/>
      <c r="AD794" s="348"/>
      <c r="AE794" s="7"/>
      <c r="AF794" s="17">
        <f ca="1">IF(B794="",0,IF(B794=B793,COUNTIF(B$9:B793,B794)+1,1))</f>
        <v>784</v>
      </c>
      <c r="AG794" s="17">
        <f t="shared" ca="1" si="48"/>
        <v>0</v>
      </c>
      <c r="AH794" s="364" t="str">
        <f t="shared" si="51"/>
        <v/>
      </c>
    </row>
    <row r="795" spans="1:34" ht="16.5" customHeight="1">
      <c r="A795" s="334" t="s">
        <v>1071</v>
      </c>
      <c r="B795" s="65" t="str">
        <f t="shared" ca="1" si="50"/>
        <v>-1900</v>
      </c>
      <c r="C795" s="65" t="str">
        <f t="shared" ca="1" si="49"/>
        <v>-1900-785</v>
      </c>
      <c r="D795" s="340"/>
      <c r="E795" s="283"/>
      <c r="F795" s="7"/>
      <c r="G795" s="309"/>
      <c r="H795" s="310"/>
      <c r="I795" s="7"/>
      <c r="J795" s="297"/>
      <c r="K795" s="285"/>
      <c r="L795" s="301"/>
      <c r="M795" s="290"/>
      <c r="N795" s="291"/>
      <c r="O795" s="7"/>
      <c r="P795" s="307"/>
      <c r="Q795" s="308" t="str">
        <f ca="1">IF(M$1021=1,"",IF(P795="","",VLOOKUP(P795,Tabelle!$B$5:$F$7,5,FALSE)))</f>
        <v/>
      </c>
      <c r="R795" s="311" t="str">
        <f ca="1">IF(M$1021=1,"",IF(P795="","",VLOOKUP(P795,Tabelle!$B$5:$G$7,6,FALSE)))</f>
        <v/>
      </c>
      <c r="S795" s="7"/>
      <c r="T795" s="312"/>
      <c r="U795" s="7"/>
      <c r="V795" s="313">
        <f ca="1">IF(AND(D795&lt;&gt;"",B795&lt;&gt;B794),(SUMIF(B$9:B$1008,B795,M$9:M$1008)-SUMIF(B$9:B$1008,B795,N$9:N$1008))+(SUMIF('Sezione INPS'!B$9:B$1008,B795,'Sezione INPS'!N$9:N$1008)-SUMIF('Sezione INPS'!B$9:B$1008,B795,'Sezione INPS'!O$9:O$1008))+(SUMIF('Sezione REGIONI'!B$9:B$1008,B795,'Sezione REGIONI'!K$9:K$1008)-SUMIF('Sezione REGIONI'!B$9:B$1008,B795,'Sezione REGIONI'!L$9:L$1008))+(SUMIF('Sezione IMU e trib. locali'!B$9:B$1008,B795,'Sezione IMU e trib. locali'!M$9:M$1008)-SUMIF('Sezione IMU e trib. locali'!B$9:B$1008,B795,'Sezione IMU e trib. locali'!N$9:N$1008))+(SUMIF('Sezione INAIL'!B$9:B$508,B795,'Sezione INAIL'!L$9:L$508)-SUMIF('Sezione INAIL'!B$9:B$508,B795,'Sezione INAIL'!M$9:M$508))+(SUMIF('Sezione Altri Enti Prev.li'!B$9:B$508,B795,'Sezione Altri Enti Prev.li'!P$9:P$508)-SUMIF('Sezione Altri Enti Prev.li'!B$9:B$508,B795,'Sezione Altri Enti Prev.li'!Q$9:Q$508)),0)</f>
        <v>0</v>
      </c>
      <c r="W795" s="81"/>
      <c r="X795" s="292"/>
      <c r="Y795" s="314"/>
      <c r="Z795" s="315"/>
      <c r="AA795" s="316"/>
      <c r="AB795" s="317"/>
      <c r="AC795" s="7"/>
      <c r="AD795" s="348"/>
      <c r="AE795" s="7"/>
      <c r="AF795" s="17">
        <f ca="1">IF(B795="",0,IF(B795=B794,COUNTIF(B$9:B794,B795)+1,1))</f>
        <v>785</v>
      </c>
      <c r="AG795" s="17">
        <f t="shared" ca="1" si="48"/>
        <v>0</v>
      </c>
      <c r="AH795" s="364" t="str">
        <f t="shared" si="51"/>
        <v/>
      </c>
    </row>
    <row r="796" spans="1:34" ht="16.5" customHeight="1">
      <c r="A796" s="334" t="s">
        <v>1072</v>
      </c>
      <c r="B796" s="65" t="str">
        <f t="shared" ca="1" si="50"/>
        <v>-1900</v>
      </c>
      <c r="C796" s="65" t="str">
        <f t="shared" ca="1" si="49"/>
        <v>-1900-786</v>
      </c>
      <c r="D796" s="340"/>
      <c r="E796" s="283"/>
      <c r="F796" s="7"/>
      <c r="G796" s="309"/>
      <c r="H796" s="310"/>
      <c r="I796" s="7"/>
      <c r="J796" s="297"/>
      <c r="K796" s="285"/>
      <c r="L796" s="301"/>
      <c r="M796" s="290"/>
      <c r="N796" s="291"/>
      <c r="O796" s="7"/>
      <c r="P796" s="307"/>
      <c r="Q796" s="308" t="str">
        <f ca="1">IF(M$1021=1,"",IF(P796="","",VLOOKUP(P796,Tabelle!$B$5:$F$7,5,FALSE)))</f>
        <v/>
      </c>
      <c r="R796" s="311" t="str">
        <f ca="1">IF(M$1021=1,"",IF(P796="","",VLOOKUP(P796,Tabelle!$B$5:$G$7,6,FALSE)))</f>
        <v/>
      </c>
      <c r="S796" s="7"/>
      <c r="T796" s="312"/>
      <c r="U796" s="7"/>
      <c r="V796" s="313">
        <f ca="1">IF(AND(D796&lt;&gt;"",B796&lt;&gt;B795),(SUMIF(B$9:B$1008,B796,M$9:M$1008)-SUMIF(B$9:B$1008,B796,N$9:N$1008))+(SUMIF('Sezione INPS'!B$9:B$1008,B796,'Sezione INPS'!N$9:N$1008)-SUMIF('Sezione INPS'!B$9:B$1008,B796,'Sezione INPS'!O$9:O$1008))+(SUMIF('Sezione REGIONI'!B$9:B$1008,B796,'Sezione REGIONI'!K$9:K$1008)-SUMIF('Sezione REGIONI'!B$9:B$1008,B796,'Sezione REGIONI'!L$9:L$1008))+(SUMIF('Sezione IMU e trib. locali'!B$9:B$1008,B796,'Sezione IMU e trib. locali'!M$9:M$1008)-SUMIF('Sezione IMU e trib. locali'!B$9:B$1008,B796,'Sezione IMU e trib. locali'!N$9:N$1008))+(SUMIF('Sezione INAIL'!B$9:B$508,B796,'Sezione INAIL'!L$9:L$508)-SUMIF('Sezione INAIL'!B$9:B$508,B796,'Sezione INAIL'!M$9:M$508))+(SUMIF('Sezione Altri Enti Prev.li'!B$9:B$508,B796,'Sezione Altri Enti Prev.li'!P$9:P$508)-SUMIF('Sezione Altri Enti Prev.li'!B$9:B$508,B796,'Sezione Altri Enti Prev.li'!Q$9:Q$508)),0)</f>
        <v>0</v>
      </c>
      <c r="W796" s="81"/>
      <c r="X796" s="292"/>
      <c r="Y796" s="314"/>
      <c r="Z796" s="315"/>
      <c r="AA796" s="316"/>
      <c r="AB796" s="317"/>
      <c r="AC796" s="7"/>
      <c r="AD796" s="348"/>
      <c r="AE796" s="7"/>
      <c r="AF796" s="17">
        <f ca="1">IF(B796="",0,IF(B796=B795,COUNTIF(B$9:B795,B796)+1,1))</f>
        <v>786</v>
      </c>
      <c r="AG796" s="17">
        <f t="shared" ca="1" si="48"/>
        <v>0</v>
      </c>
      <c r="AH796" s="364" t="str">
        <f t="shared" si="51"/>
        <v/>
      </c>
    </row>
    <row r="797" spans="1:34" ht="16.5" customHeight="1">
      <c r="A797" s="334" t="s">
        <v>1073</v>
      </c>
      <c r="B797" s="65" t="str">
        <f t="shared" ca="1" si="50"/>
        <v>-1900</v>
      </c>
      <c r="C797" s="65" t="str">
        <f t="shared" ca="1" si="49"/>
        <v>-1900-787</v>
      </c>
      <c r="D797" s="340"/>
      <c r="E797" s="283"/>
      <c r="F797" s="7"/>
      <c r="G797" s="309"/>
      <c r="H797" s="310"/>
      <c r="I797" s="7"/>
      <c r="J797" s="297"/>
      <c r="K797" s="285"/>
      <c r="L797" s="301"/>
      <c r="M797" s="290"/>
      <c r="N797" s="291"/>
      <c r="O797" s="7"/>
      <c r="P797" s="307"/>
      <c r="Q797" s="308" t="str">
        <f ca="1">IF(M$1021=1,"",IF(P797="","",VLOOKUP(P797,Tabelle!$B$5:$F$7,5,FALSE)))</f>
        <v/>
      </c>
      <c r="R797" s="311" t="str">
        <f ca="1">IF(M$1021=1,"",IF(P797="","",VLOOKUP(P797,Tabelle!$B$5:$G$7,6,FALSE)))</f>
        <v/>
      </c>
      <c r="S797" s="7"/>
      <c r="T797" s="312"/>
      <c r="U797" s="7"/>
      <c r="V797" s="313">
        <f ca="1">IF(AND(D797&lt;&gt;"",B797&lt;&gt;B796),(SUMIF(B$9:B$1008,B797,M$9:M$1008)-SUMIF(B$9:B$1008,B797,N$9:N$1008))+(SUMIF('Sezione INPS'!B$9:B$1008,B797,'Sezione INPS'!N$9:N$1008)-SUMIF('Sezione INPS'!B$9:B$1008,B797,'Sezione INPS'!O$9:O$1008))+(SUMIF('Sezione REGIONI'!B$9:B$1008,B797,'Sezione REGIONI'!K$9:K$1008)-SUMIF('Sezione REGIONI'!B$9:B$1008,B797,'Sezione REGIONI'!L$9:L$1008))+(SUMIF('Sezione IMU e trib. locali'!B$9:B$1008,B797,'Sezione IMU e trib. locali'!M$9:M$1008)-SUMIF('Sezione IMU e trib. locali'!B$9:B$1008,B797,'Sezione IMU e trib. locali'!N$9:N$1008))+(SUMIF('Sezione INAIL'!B$9:B$508,B797,'Sezione INAIL'!L$9:L$508)-SUMIF('Sezione INAIL'!B$9:B$508,B797,'Sezione INAIL'!M$9:M$508))+(SUMIF('Sezione Altri Enti Prev.li'!B$9:B$508,B797,'Sezione Altri Enti Prev.li'!P$9:P$508)-SUMIF('Sezione Altri Enti Prev.li'!B$9:B$508,B797,'Sezione Altri Enti Prev.li'!Q$9:Q$508)),0)</f>
        <v>0</v>
      </c>
      <c r="W797" s="81"/>
      <c r="X797" s="292"/>
      <c r="Y797" s="314"/>
      <c r="Z797" s="315"/>
      <c r="AA797" s="316"/>
      <c r="AB797" s="317"/>
      <c r="AC797" s="7"/>
      <c r="AD797" s="348"/>
      <c r="AE797" s="7"/>
      <c r="AF797" s="17">
        <f ca="1">IF(B797="",0,IF(B797=B796,COUNTIF(B$9:B796,B797)+1,1))</f>
        <v>787</v>
      </c>
      <c r="AG797" s="17">
        <f t="shared" ca="1" si="48"/>
        <v>0</v>
      </c>
      <c r="AH797" s="364" t="str">
        <f t="shared" si="51"/>
        <v/>
      </c>
    </row>
    <row r="798" spans="1:34" ht="16.5" customHeight="1">
      <c r="A798" s="334" t="s">
        <v>1074</v>
      </c>
      <c r="B798" s="65" t="str">
        <f t="shared" ca="1" si="50"/>
        <v>-1900</v>
      </c>
      <c r="C798" s="65" t="str">
        <f t="shared" ca="1" si="49"/>
        <v>-1900-788</v>
      </c>
      <c r="D798" s="340"/>
      <c r="E798" s="283"/>
      <c r="F798" s="7"/>
      <c r="G798" s="309"/>
      <c r="H798" s="310"/>
      <c r="I798" s="7"/>
      <c r="J798" s="297"/>
      <c r="K798" s="285"/>
      <c r="L798" s="301"/>
      <c r="M798" s="290"/>
      <c r="N798" s="291"/>
      <c r="O798" s="7"/>
      <c r="P798" s="307"/>
      <c r="Q798" s="308" t="str">
        <f ca="1">IF(M$1021=1,"",IF(P798="","",VLOOKUP(P798,Tabelle!$B$5:$F$7,5,FALSE)))</f>
        <v/>
      </c>
      <c r="R798" s="311" t="str">
        <f ca="1">IF(M$1021=1,"",IF(P798="","",VLOOKUP(P798,Tabelle!$B$5:$G$7,6,FALSE)))</f>
        <v/>
      </c>
      <c r="S798" s="7"/>
      <c r="T798" s="312"/>
      <c r="U798" s="7"/>
      <c r="V798" s="313">
        <f ca="1">IF(AND(D798&lt;&gt;"",B798&lt;&gt;B797),(SUMIF(B$9:B$1008,B798,M$9:M$1008)-SUMIF(B$9:B$1008,B798,N$9:N$1008))+(SUMIF('Sezione INPS'!B$9:B$1008,B798,'Sezione INPS'!N$9:N$1008)-SUMIF('Sezione INPS'!B$9:B$1008,B798,'Sezione INPS'!O$9:O$1008))+(SUMIF('Sezione REGIONI'!B$9:B$1008,B798,'Sezione REGIONI'!K$9:K$1008)-SUMIF('Sezione REGIONI'!B$9:B$1008,B798,'Sezione REGIONI'!L$9:L$1008))+(SUMIF('Sezione IMU e trib. locali'!B$9:B$1008,B798,'Sezione IMU e trib. locali'!M$9:M$1008)-SUMIF('Sezione IMU e trib. locali'!B$9:B$1008,B798,'Sezione IMU e trib. locali'!N$9:N$1008))+(SUMIF('Sezione INAIL'!B$9:B$508,B798,'Sezione INAIL'!L$9:L$508)-SUMIF('Sezione INAIL'!B$9:B$508,B798,'Sezione INAIL'!M$9:M$508))+(SUMIF('Sezione Altri Enti Prev.li'!B$9:B$508,B798,'Sezione Altri Enti Prev.li'!P$9:P$508)-SUMIF('Sezione Altri Enti Prev.li'!B$9:B$508,B798,'Sezione Altri Enti Prev.li'!Q$9:Q$508)),0)</f>
        <v>0</v>
      </c>
      <c r="W798" s="81"/>
      <c r="X798" s="292"/>
      <c r="Y798" s="314"/>
      <c r="Z798" s="315"/>
      <c r="AA798" s="316"/>
      <c r="AB798" s="317"/>
      <c r="AC798" s="7"/>
      <c r="AD798" s="348"/>
      <c r="AE798" s="7"/>
      <c r="AF798" s="17">
        <f ca="1">IF(B798="",0,IF(B798=B797,COUNTIF(B$9:B797,B798)+1,1))</f>
        <v>788</v>
      </c>
      <c r="AG798" s="17">
        <f t="shared" ca="1" si="48"/>
        <v>0</v>
      </c>
      <c r="AH798" s="364" t="str">
        <f t="shared" si="51"/>
        <v/>
      </c>
    </row>
    <row r="799" spans="1:34" ht="16.5" customHeight="1">
      <c r="A799" s="334" t="s">
        <v>1075</v>
      </c>
      <c r="B799" s="65" t="str">
        <f t="shared" ca="1" si="50"/>
        <v>-1900</v>
      </c>
      <c r="C799" s="65" t="str">
        <f t="shared" ca="1" si="49"/>
        <v>-1900-789</v>
      </c>
      <c r="D799" s="340"/>
      <c r="E799" s="283"/>
      <c r="F799" s="7"/>
      <c r="G799" s="309"/>
      <c r="H799" s="310"/>
      <c r="I799" s="7"/>
      <c r="J799" s="297"/>
      <c r="K799" s="285"/>
      <c r="L799" s="301"/>
      <c r="M799" s="290"/>
      <c r="N799" s="291"/>
      <c r="O799" s="7"/>
      <c r="P799" s="307"/>
      <c r="Q799" s="308" t="str">
        <f ca="1">IF(M$1021=1,"",IF(P799="","",VLOOKUP(P799,Tabelle!$B$5:$F$7,5,FALSE)))</f>
        <v/>
      </c>
      <c r="R799" s="311" t="str">
        <f ca="1">IF(M$1021=1,"",IF(P799="","",VLOOKUP(P799,Tabelle!$B$5:$G$7,6,FALSE)))</f>
        <v/>
      </c>
      <c r="S799" s="7"/>
      <c r="T799" s="312"/>
      <c r="U799" s="7"/>
      <c r="V799" s="313">
        <f ca="1">IF(AND(D799&lt;&gt;"",B799&lt;&gt;B798),(SUMIF(B$9:B$1008,B799,M$9:M$1008)-SUMIF(B$9:B$1008,B799,N$9:N$1008))+(SUMIF('Sezione INPS'!B$9:B$1008,B799,'Sezione INPS'!N$9:N$1008)-SUMIF('Sezione INPS'!B$9:B$1008,B799,'Sezione INPS'!O$9:O$1008))+(SUMIF('Sezione REGIONI'!B$9:B$1008,B799,'Sezione REGIONI'!K$9:K$1008)-SUMIF('Sezione REGIONI'!B$9:B$1008,B799,'Sezione REGIONI'!L$9:L$1008))+(SUMIF('Sezione IMU e trib. locali'!B$9:B$1008,B799,'Sezione IMU e trib. locali'!M$9:M$1008)-SUMIF('Sezione IMU e trib. locali'!B$9:B$1008,B799,'Sezione IMU e trib. locali'!N$9:N$1008))+(SUMIF('Sezione INAIL'!B$9:B$508,B799,'Sezione INAIL'!L$9:L$508)-SUMIF('Sezione INAIL'!B$9:B$508,B799,'Sezione INAIL'!M$9:M$508))+(SUMIF('Sezione Altri Enti Prev.li'!B$9:B$508,B799,'Sezione Altri Enti Prev.li'!P$9:P$508)-SUMIF('Sezione Altri Enti Prev.li'!B$9:B$508,B799,'Sezione Altri Enti Prev.li'!Q$9:Q$508)),0)</f>
        <v>0</v>
      </c>
      <c r="W799" s="81"/>
      <c r="X799" s="292"/>
      <c r="Y799" s="314"/>
      <c r="Z799" s="315"/>
      <c r="AA799" s="316"/>
      <c r="AB799" s="317"/>
      <c r="AC799" s="7"/>
      <c r="AD799" s="348"/>
      <c r="AE799" s="7"/>
      <c r="AF799" s="17">
        <f ca="1">IF(B799="",0,IF(B799=B798,COUNTIF(B$9:B798,B799)+1,1))</f>
        <v>789</v>
      </c>
      <c r="AG799" s="17">
        <f t="shared" ca="1" si="48"/>
        <v>0</v>
      </c>
      <c r="AH799" s="364" t="str">
        <f t="shared" si="51"/>
        <v/>
      </c>
    </row>
    <row r="800" spans="1:34" ht="16.5" customHeight="1">
      <c r="A800" s="334" t="s">
        <v>1076</v>
      </c>
      <c r="B800" s="65" t="str">
        <f t="shared" ca="1" si="50"/>
        <v>-1900</v>
      </c>
      <c r="C800" s="65" t="str">
        <f t="shared" ca="1" si="49"/>
        <v>-1900-790</v>
      </c>
      <c r="D800" s="340"/>
      <c r="E800" s="283"/>
      <c r="F800" s="7"/>
      <c r="G800" s="309"/>
      <c r="H800" s="310"/>
      <c r="I800" s="7"/>
      <c r="J800" s="297"/>
      <c r="K800" s="285"/>
      <c r="L800" s="301"/>
      <c r="M800" s="290"/>
      <c r="N800" s="291"/>
      <c r="O800" s="7"/>
      <c r="P800" s="307"/>
      <c r="Q800" s="308" t="str">
        <f ca="1">IF(M$1021=1,"",IF(P800="","",VLOOKUP(P800,Tabelle!$B$5:$F$7,5,FALSE)))</f>
        <v/>
      </c>
      <c r="R800" s="311" t="str">
        <f ca="1">IF(M$1021=1,"",IF(P800="","",VLOOKUP(P800,Tabelle!$B$5:$G$7,6,FALSE)))</f>
        <v/>
      </c>
      <c r="S800" s="7"/>
      <c r="T800" s="312"/>
      <c r="U800" s="7"/>
      <c r="V800" s="313">
        <f ca="1">IF(AND(D800&lt;&gt;"",B800&lt;&gt;B799),(SUMIF(B$9:B$1008,B800,M$9:M$1008)-SUMIF(B$9:B$1008,B800,N$9:N$1008))+(SUMIF('Sezione INPS'!B$9:B$1008,B800,'Sezione INPS'!N$9:N$1008)-SUMIF('Sezione INPS'!B$9:B$1008,B800,'Sezione INPS'!O$9:O$1008))+(SUMIF('Sezione REGIONI'!B$9:B$1008,B800,'Sezione REGIONI'!K$9:K$1008)-SUMIF('Sezione REGIONI'!B$9:B$1008,B800,'Sezione REGIONI'!L$9:L$1008))+(SUMIF('Sezione IMU e trib. locali'!B$9:B$1008,B800,'Sezione IMU e trib. locali'!M$9:M$1008)-SUMIF('Sezione IMU e trib. locali'!B$9:B$1008,B800,'Sezione IMU e trib. locali'!N$9:N$1008))+(SUMIF('Sezione INAIL'!B$9:B$508,B800,'Sezione INAIL'!L$9:L$508)-SUMIF('Sezione INAIL'!B$9:B$508,B800,'Sezione INAIL'!M$9:M$508))+(SUMIF('Sezione Altri Enti Prev.li'!B$9:B$508,B800,'Sezione Altri Enti Prev.li'!P$9:P$508)-SUMIF('Sezione Altri Enti Prev.li'!B$9:B$508,B800,'Sezione Altri Enti Prev.li'!Q$9:Q$508)),0)</f>
        <v>0</v>
      </c>
      <c r="W800" s="81"/>
      <c r="X800" s="292"/>
      <c r="Y800" s="314"/>
      <c r="Z800" s="315"/>
      <c r="AA800" s="316"/>
      <c r="AB800" s="317"/>
      <c r="AC800" s="7"/>
      <c r="AD800" s="348"/>
      <c r="AE800" s="7"/>
      <c r="AF800" s="17">
        <f ca="1">IF(B800="",0,IF(B800=B799,COUNTIF(B$9:B799,B800)+1,1))</f>
        <v>790</v>
      </c>
      <c r="AG800" s="17">
        <f t="shared" ca="1" si="48"/>
        <v>0</v>
      </c>
      <c r="AH800" s="364" t="str">
        <f t="shared" si="51"/>
        <v/>
      </c>
    </row>
    <row r="801" spans="1:34" ht="16.5" customHeight="1">
      <c r="A801" s="334" t="s">
        <v>1077</v>
      </c>
      <c r="B801" s="65" t="str">
        <f t="shared" ca="1" si="50"/>
        <v>-1900</v>
      </c>
      <c r="C801" s="65" t="str">
        <f t="shared" ca="1" si="49"/>
        <v>-1900-791</v>
      </c>
      <c r="D801" s="340"/>
      <c r="E801" s="283"/>
      <c r="F801" s="7"/>
      <c r="G801" s="309"/>
      <c r="H801" s="310"/>
      <c r="I801" s="7"/>
      <c r="J801" s="297"/>
      <c r="K801" s="285"/>
      <c r="L801" s="301"/>
      <c r="M801" s="290"/>
      <c r="N801" s="291"/>
      <c r="O801" s="7"/>
      <c r="P801" s="307"/>
      <c r="Q801" s="308" t="str">
        <f ca="1">IF(M$1021=1,"",IF(P801="","",VLOOKUP(P801,Tabelle!$B$5:$F$7,5,FALSE)))</f>
        <v/>
      </c>
      <c r="R801" s="311" t="str">
        <f ca="1">IF(M$1021=1,"",IF(P801="","",VLOOKUP(P801,Tabelle!$B$5:$G$7,6,FALSE)))</f>
        <v/>
      </c>
      <c r="S801" s="7"/>
      <c r="T801" s="312"/>
      <c r="U801" s="7"/>
      <c r="V801" s="313">
        <f ca="1">IF(AND(D801&lt;&gt;"",B801&lt;&gt;B800),(SUMIF(B$9:B$1008,B801,M$9:M$1008)-SUMIF(B$9:B$1008,B801,N$9:N$1008))+(SUMIF('Sezione INPS'!B$9:B$1008,B801,'Sezione INPS'!N$9:N$1008)-SUMIF('Sezione INPS'!B$9:B$1008,B801,'Sezione INPS'!O$9:O$1008))+(SUMIF('Sezione REGIONI'!B$9:B$1008,B801,'Sezione REGIONI'!K$9:K$1008)-SUMIF('Sezione REGIONI'!B$9:B$1008,B801,'Sezione REGIONI'!L$9:L$1008))+(SUMIF('Sezione IMU e trib. locali'!B$9:B$1008,B801,'Sezione IMU e trib. locali'!M$9:M$1008)-SUMIF('Sezione IMU e trib. locali'!B$9:B$1008,B801,'Sezione IMU e trib. locali'!N$9:N$1008))+(SUMIF('Sezione INAIL'!B$9:B$508,B801,'Sezione INAIL'!L$9:L$508)-SUMIF('Sezione INAIL'!B$9:B$508,B801,'Sezione INAIL'!M$9:M$508))+(SUMIF('Sezione Altri Enti Prev.li'!B$9:B$508,B801,'Sezione Altri Enti Prev.li'!P$9:P$508)-SUMIF('Sezione Altri Enti Prev.li'!B$9:B$508,B801,'Sezione Altri Enti Prev.li'!Q$9:Q$508)),0)</f>
        <v>0</v>
      </c>
      <c r="W801" s="81"/>
      <c r="X801" s="292"/>
      <c r="Y801" s="314"/>
      <c r="Z801" s="315"/>
      <c r="AA801" s="316"/>
      <c r="AB801" s="317"/>
      <c r="AC801" s="7"/>
      <c r="AD801" s="348"/>
      <c r="AE801" s="7"/>
      <c r="AF801" s="17">
        <f ca="1">IF(B801="",0,IF(B801=B800,COUNTIF(B$9:B800,B801)+1,1))</f>
        <v>791</v>
      </c>
      <c r="AG801" s="17">
        <f t="shared" ca="1" si="48"/>
        <v>0</v>
      </c>
      <c r="AH801" s="364" t="str">
        <f t="shared" si="51"/>
        <v/>
      </c>
    </row>
    <row r="802" spans="1:34" ht="16.5" customHeight="1">
      <c r="A802" s="334" t="s">
        <v>1078</v>
      </c>
      <c r="B802" s="65" t="str">
        <f t="shared" ca="1" si="50"/>
        <v>-1900</v>
      </c>
      <c r="C802" s="65" t="str">
        <f t="shared" ca="1" si="49"/>
        <v>-1900-792</v>
      </c>
      <c r="D802" s="340"/>
      <c r="E802" s="283"/>
      <c r="F802" s="7"/>
      <c r="G802" s="309"/>
      <c r="H802" s="310"/>
      <c r="I802" s="7"/>
      <c r="J802" s="297"/>
      <c r="K802" s="285"/>
      <c r="L802" s="301"/>
      <c r="M802" s="290"/>
      <c r="N802" s="291"/>
      <c r="O802" s="7"/>
      <c r="P802" s="307"/>
      <c r="Q802" s="308" t="str">
        <f ca="1">IF(M$1021=1,"",IF(P802="","",VLOOKUP(P802,Tabelle!$B$5:$F$7,5,FALSE)))</f>
        <v/>
      </c>
      <c r="R802" s="311" t="str">
        <f ca="1">IF(M$1021=1,"",IF(P802="","",VLOOKUP(P802,Tabelle!$B$5:$G$7,6,FALSE)))</f>
        <v/>
      </c>
      <c r="S802" s="7"/>
      <c r="T802" s="312"/>
      <c r="U802" s="7"/>
      <c r="V802" s="313">
        <f ca="1">IF(AND(D802&lt;&gt;"",B802&lt;&gt;B801),(SUMIF(B$9:B$1008,B802,M$9:M$1008)-SUMIF(B$9:B$1008,B802,N$9:N$1008))+(SUMIF('Sezione INPS'!B$9:B$1008,B802,'Sezione INPS'!N$9:N$1008)-SUMIF('Sezione INPS'!B$9:B$1008,B802,'Sezione INPS'!O$9:O$1008))+(SUMIF('Sezione REGIONI'!B$9:B$1008,B802,'Sezione REGIONI'!K$9:K$1008)-SUMIF('Sezione REGIONI'!B$9:B$1008,B802,'Sezione REGIONI'!L$9:L$1008))+(SUMIF('Sezione IMU e trib. locali'!B$9:B$1008,B802,'Sezione IMU e trib. locali'!M$9:M$1008)-SUMIF('Sezione IMU e trib. locali'!B$9:B$1008,B802,'Sezione IMU e trib. locali'!N$9:N$1008))+(SUMIF('Sezione INAIL'!B$9:B$508,B802,'Sezione INAIL'!L$9:L$508)-SUMIF('Sezione INAIL'!B$9:B$508,B802,'Sezione INAIL'!M$9:M$508))+(SUMIF('Sezione Altri Enti Prev.li'!B$9:B$508,B802,'Sezione Altri Enti Prev.li'!P$9:P$508)-SUMIF('Sezione Altri Enti Prev.li'!B$9:B$508,B802,'Sezione Altri Enti Prev.li'!Q$9:Q$508)),0)</f>
        <v>0</v>
      </c>
      <c r="W802" s="81"/>
      <c r="X802" s="292"/>
      <c r="Y802" s="314"/>
      <c r="Z802" s="315"/>
      <c r="AA802" s="316"/>
      <c r="AB802" s="317"/>
      <c r="AC802" s="7"/>
      <c r="AD802" s="348"/>
      <c r="AE802" s="7"/>
      <c r="AF802" s="17">
        <f ca="1">IF(B802="",0,IF(B802=B801,COUNTIF(B$9:B801,B802)+1,1))</f>
        <v>792</v>
      </c>
      <c r="AG802" s="17">
        <f t="shared" ca="1" si="48"/>
        <v>0</v>
      </c>
      <c r="AH802" s="364" t="str">
        <f t="shared" si="51"/>
        <v/>
      </c>
    </row>
    <row r="803" spans="1:34" ht="16.5" customHeight="1">
      <c r="A803" s="334" t="s">
        <v>1079</v>
      </c>
      <c r="B803" s="65" t="str">
        <f t="shared" ca="1" si="50"/>
        <v>-1900</v>
      </c>
      <c r="C803" s="65" t="str">
        <f t="shared" ca="1" si="49"/>
        <v>-1900-793</v>
      </c>
      <c r="D803" s="340"/>
      <c r="E803" s="283"/>
      <c r="F803" s="7"/>
      <c r="G803" s="309"/>
      <c r="H803" s="310"/>
      <c r="I803" s="7"/>
      <c r="J803" s="297"/>
      <c r="K803" s="285"/>
      <c r="L803" s="301"/>
      <c r="M803" s="290"/>
      <c r="N803" s="291"/>
      <c r="O803" s="7"/>
      <c r="P803" s="307"/>
      <c r="Q803" s="308" t="str">
        <f ca="1">IF(M$1021=1,"",IF(P803="","",VLOOKUP(P803,Tabelle!$B$5:$F$7,5,FALSE)))</f>
        <v/>
      </c>
      <c r="R803" s="311" t="str">
        <f ca="1">IF(M$1021=1,"",IF(P803="","",VLOOKUP(P803,Tabelle!$B$5:$G$7,6,FALSE)))</f>
        <v/>
      </c>
      <c r="S803" s="7"/>
      <c r="T803" s="312"/>
      <c r="U803" s="7"/>
      <c r="V803" s="313">
        <f ca="1">IF(AND(D803&lt;&gt;"",B803&lt;&gt;B802),(SUMIF(B$9:B$1008,B803,M$9:M$1008)-SUMIF(B$9:B$1008,B803,N$9:N$1008))+(SUMIF('Sezione INPS'!B$9:B$1008,B803,'Sezione INPS'!N$9:N$1008)-SUMIF('Sezione INPS'!B$9:B$1008,B803,'Sezione INPS'!O$9:O$1008))+(SUMIF('Sezione REGIONI'!B$9:B$1008,B803,'Sezione REGIONI'!K$9:K$1008)-SUMIF('Sezione REGIONI'!B$9:B$1008,B803,'Sezione REGIONI'!L$9:L$1008))+(SUMIF('Sezione IMU e trib. locali'!B$9:B$1008,B803,'Sezione IMU e trib. locali'!M$9:M$1008)-SUMIF('Sezione IMU e trib. locali'!B$9:B$1008,B803,'Sezione IMU e trib. locali'!N$9:N$1008))+(SUMIF('Sezione INAIL'!B$9:B$508,B803,'Sezione INAIL'!L$9:L$508)-SUMIF('Sezione INAIL'!B$9:B$508,B803,'Sezione INAIL'!M$9:M$508))+(SUMIF('Sezione Altri Enti Prev.li'!B$9:B$508,B803,'Sezione Altri Enti Prev.li'!P$9:P$508)-SUMIF('Sezione Altri Enti Prev.li'!B$9:B$508,B803,'Sezione Altri Enti Prev.li'!Q$9:Q$508)),0)</f>
        <v>0</v>
      </c>
      <c r="W803" s="81"/>
      <c r="X803" s="292"/>
      <c r="Y803" s="314"/>
      <c r="Z803" s="315"/>
      <c r="AA803" s="316"/>
      <c r="AB803" s="317"/>
      <c r="AC803" s="7"/>
      <c r="AD803" s="348"/>
      <c r="AE803" s="7"/>
      <c r="AF803" s="17">
        <f ca="1">IF(B803="",0,IF(B803=B802,COUNTIF(B$9:B802,B803)+1,1))</f>
        <v>793</v>
      </c>
      <c r="AG803" s="17">
        <f t="shared" ca="1" si="48"/>
        <v>0</v>
      </c>
      <c r="AH803" s="364" t="str">
        <f t="shared" si="51"/>
        <v/>
      </c>
    </row>
    <row r="804" spans="1:34" ht="16.5" customHeight="1">
      <c r="A804" s="334" t="s">
        <v>1080</v>
      </c>
      <c r="B804" s="65" t="str">
        <f t="shared" ca="1" si="50"/>
        <v>-1900</v>
      </c>
      <c r="C804" s="65" t="str">
        <f t="shared" ca="1" si="49"/>
        <v>-1900-794</v>
      </c>
      <c r="D804" s="340"/>
      <c r="E804" s="283"/>
      <c r="F804" s="7"/>
      <c r="G804" s="309"/>
      <c r="H804" s="310"/>
      <c r="I804" s="7"/>
      <c r="J804" s="297"/>
      <c r="K804" s="285"/>
      <c r="L804" s="301"/>
      <c r="M804" s="290"/>
      <c r="N804" s="291"/>
      <c r="O804" s="7"/>
      <c r="P804" s="307"/>
      <c r="Q804" s="308" t="str">
        <f ca="1">IF(M$1021=1,"",IF(P804="","",VLOOKUP(P804,Tabelle!$B$5:$F$7,5,FALSE)))</f>
        <v/>
      </c>
      <c r="R804" s="311" t="str">
        <f ca="1">IF(M$1021=1,"",IF(P804="","",VLOOKUP(P804,Tabelle!$B$5:$G$7,6,FALSE)))</f>
        <v/>
      </c>
      <c r="S804" s="7"/>
      <c r="T804" s="312"/>
      <c r="U804" s="7"/>
      <c r="V804" s="313">
        <f ca="1">IF(AND(D804&lt;&gt;"",B804&lt;&gt;B803),(SUMIF(B$9:B$1008,B804,M$9:M$1008)-SUMIF(B$9:B$1008,B804,N$9:N$1008))+(SUMIF('Sezione INPS'!B$9:B$1008,B804,'Sezione INPS'!N$9:N$1008)-SUMIF('Sezione INPS'!B$9:B$1008,B804,'Sezione INPS'!O$9:O$1008))+(SUMIF('Sezione REGIONI'!B$9:B$1008,B804,'Sezione REGIONI'!K$9:K$1008)-SUMIF('Sezione REGIONI'!B$9:B$1008,B804,'Sezione REGIONI'!L$9:L$1008))+(SUMIF('Sezione IMU e trib. locali'!B$9:B$1008,B804,'Sezione IMU e trib. locali'!M$9:M$1008)-SUMIF('Sezione IMU e trib. locali'!B$9:B$1008,B804,'Sezione IMU e trib. locali'!N$9:N$1008))+(SUMIF('Sezione INAIL'!B$9:B$508,B804,'Sezione INAIL'!L$9:L$508)-SUMIF('Sezione INAIL'!B$9:B$508,B804,'Sezione INAIL'!M$9:M$508))+(SUMIF('Sezione Altri Enti Prev.li'!B$9:B$508,B804,'Sezione Altri Enti Prev.li'!P$9:P$508)-SUMIF('Sezione Altri Enti Prev.li'!B$9:B$508,B804,'Sezione Altri Enti Prev.li'!Q$9:Q$508)),0)</f>
        <v>0</v>
      </c>
      <c r="W804" s="81"/>
      <c r="X804" s="292"/>
      <c r="Y804" s="314"/>
      <c r="Z804" s="315"/>
      <c r="AA804" s="316"/>
      <c r="AB804" s="317"/>
      <c r="AC804" s="7"/>
      <c r="AD804" s="348"/>
      <c r="AE804" s="7"/>
      <c r="AF804" s="17">
        <f ca="1">IF(B804="",0,IF(B804=B803,COUNTIF(B$9:B803,B804)+1,1))</f>
        <v>794</v>
      </c>
      <c r="AG804" s="17">
        <f t="shared" ca="1" si="48"/>
        <v>0</v>
      </c>
      <c r="AH804" s="364" t="str">
        <f t="shared" si="51"/>
        <v/>
      </c>
    </row>
    <row r="805" spans="1:34" ht="16.5" customHeight="1">
      <c r="A805" s="334" t="s">
        <v>1081</v>
      </c>
      <c r="B805" s="65" t="str">
        <f t="shared" ca="1" si="50"/>
        <v>-1900</v>
      </c>
      <c r="C805" s="65" t="str">
        <f t="shared" ca="1" si="49"/>
        <v>-1900-795</v>
      </c>
      <c r="D805" s="340"/>
      <c r="E805" s="283"/>
      <c r="F805" s="7"/>
      <c r="G805" s="309"/>
      <c r="H805" s="310"/>
      <c r="I805" s="7"/>
      <c r="J805" s="297"/>
      <c r="K805" s="285"/>
      <c r="L805" s="301"/>
      <c r="M805" s="290"/>
      <c r="N805" s="291"/>
      <c r="O805" s="7"/>
      <c r="P805" s="307"/>
      <c r="Q805" s="308" t="str">
        <f ca="1">IF(M$1021=1,"",IF(P805="","",VLOOKUP(P805,Tabelle!$B$5:$F$7,5,FALSE)))</f>
        <v/>
      </c>
      <c r="R805" s="311" t="str">
        <f ca="1">IF(M$1021=1,"",IF(P805="","",VLOOKUP(P805,Tabelle!$B$5:$G$7,6,FALSE)))</f>
        <v/>
      </c>
      <c r="S805" s="7"/>
      <c r="T805" s="312"/>
      <c r="U805" s="7"/>
      <c r="V805" s="313">
        <f ca="1">IF(AND(D805&lt;&gt;"",B805&lt;&gt;B804),(SUMIF(B$9:B$1008,B805,M$9:M$1008)-SUMIF(B$9:B$1008,B805,N$9:N$1008))+(SUMIF('Sezione INPS'!B$9:B$1008,B805,'Sezione INPS'!N$9:N$1008)-SUMIF('Sezione INPS'!B$9:B$1008,B805,'Sezione INPS'!O$9:O$1008))+(SUMIF('Sezione REGIONI'!B$9:B$1008,B805,'Sezione REGIONI'!K$9:K$1008)-SUMIF('Sezione REGIONI'!B$9:B$1008,B805,'Sezione REGIONI'!L$9:L$1008))+(SUMIF('Sezione IMU e trib. locali'!B$9:B$1008,B805,'Sezione IMU e trib. locali'!M$9:M$1008)-SUMIF('Sezione IMU e trib. locali'!B$9:B$1008,B805,'Sezione IMU e trib. locali'!N$9:N$1008))+(SUMIF('Sezione INAIL'!B$9:B$508,B805,'Sezione INAIL'!L$9:L$508)-SUMIF('Sezione INAIL'!B$9:B$508,B805,'Sezione INAIL'!M$9:M$508))+(SUMIF('Sezione Altri Enti Prev.li'!B$9:B$508,B805,'Sezione Altri Enti Prev.li'!P$9:P$508)-SUMIF('Sezione Altri Enti Prev.li'!B$9:B$508,B805,'Sezione Altri Enti Prev.li'!Q$9:Q$508)),0)</f>
        <v>0</v>
      </c>
      <c r="W805" s="81"/>
      <c r="X805" s="292"/>
      <c r="Y805" s="314"/>
      <c r="Z805" s="315"/>
      <c r="AA805" s="316"/>
      <c r="AB805" s="317"/>
      <c r="AC805" s="7"/>
      <c r="AD805" s="348"/>
      <c r="AE805" s="7"/>
      <c r="AF805" s="17">
        <f ca="1">IF(B805="",0,IF(B805=B804,COUNTIF(B$9:B804,B805)+1,1))</f>
        <v>795</v>
      </c>
      <c r="AG805" s="17">
        <f t="shared" ca="1" si="48"/>
        <v>0</v>
      </c>
      <c r="AH805" s="364" t="str">
        <f t="shared" si="51"/>
        <v/>
      </c>
    </row>
    <row r="806" spans="1:34" ht="16.5" customHeight="1">
      <c r="A806" s="334" t="s">
        <v>1082</v>
      </c>
      <c r="B806" s="65" t="str">
        <f t="shared" ca="1" si="50"/>
        <v>-1900</v>
      </c>
      <c r="C806" s="65" t="str">
        <f t="shared" ca="1" si="49"/>
        <v>-1900-796</v>
      </c>
      <c r="D806" s="340"/>
      <c r="E806" s="283"/>
      <c r="F806" s="7"/>
      <c r="G806" s="309"/>
      <c r="H806" s="310"/>
      <c r="I806" s="7"/>
      <c r="J806" s="297"/>
      <c r="K806" s="285"/>
      <c r="L806" s="301"/>
      <c r="M806" s="290"/>
      <c r="N806" s="291"/>
      <c r="O806" s="7"/>
      <c r="P806" s="307"/>
      <c r="Q806" s="308" t="str">
        <f ca="1">IF(M$1021=1,"",IF(P806="","",VLOOKUP(P806,Tabelle!$B$5:$F$7,5,FALSE)))</f>
        <v/>
      </c>
      <c r="R806" s="311" t="str">
        <f ca="1">IF(M$1021=1,"",IF(P806="","",VLOOKUP(P806,Tabelle!$B$5:$G$7,6,FALSE)))</f>
        <v/>
      </c>
      <c r="S806" s="7"/>
      <c r="T806" s="312"/>
      <c r="U806" s="7"/>
      <c r="V806" s="313">
        <f ca="1">IF(AND(D806&lt;&gt;"",B806&lt;&gt;B805),(SUMIF(B$9:B$1008,B806,M$9:M$1008)-SUMIF(B$9:B$1008,B806,N$9:N$1008))+(SUMIF('Sezione INPS'!B$9:B$1008,B806,'Sezione INPS'!N$9:N$1008)-SUMIF('Sezione INPS'!B$9:B$1008,B806,'Sezione INPS'!O$9:O$1008))+(SUMIF('Sezione REGIONI'!B$9:B$1008,B806,'Sezione REGIONI'!K$9:K$1008)-SUMIF('Sezione REGIONI'!B$9:B$1008,B806,'Sezione REGIONI'!L$9:L$1008))+(SUMIF('Sezione IMU e trib. locali'!B$9:B$1008,B806,'Sezione IMU e trib. locali'!M$9:M$1008)-SUMIF('Sezione IMU e trib. locali'!B$9:B$1008,B806,'Sezione IMU e trib. locali'!N$9:N$1008))+(SUMIF('Sezione INAIL'!B$9:B$508,B806,'Sezione INAIL'!L$9:L$508)-SUMIF('Sezione INAIL'!B$9:B$508,B806,'Sezione INAIL'!M$9:M$508))+(SUMIF('Sezione Altri Enti Prev.li'!B$9:B$508,B806,'Sezione Altri Enti Prev.li'!P$9:P$508)-SUMIF('Sezione Altri Enti Prev.li'!B$9:B$508,B806,'Sezione Altri Enti Prev.li'!Q$9:Q$508)),0)</f>
        <v>0</v>
      </c>
      <c r="W806" s="81"/>
      <c r="X806" s="292"/>
      <c r="Y806" s="314"/>
      <c r="Z806" s="315"/>
      <c r="AA806" s="316"/>
      <c r="AB806" s="317"/>
      <c r="AC806" s="7"/>
      <c r="AD806" s="348"/>
      <c r="AE806" s="7"/>
      <c r="AF806" s="17">
        <f ca="1">IF(B806="",0,IF(B806=B805,COUNTIF(B$9:B805,B806)+1,1))</f>
        <v>796</v>
      </c>
      <c r="AG806" s="17">
        <f t="shared" ca="1" si="48"/>
        <v>0</v>
      </c>
      <c r="AH806" s="364" t="str">
        <f t="shared" si="51"/>
        <v/>
      </c>
    </row>
    <row r="807" spans="1:34" ht="16.5" customHeight="1">
      <c r="A807" s="334" t="s">
        <v>1083</v>
      </c>
      <c r="B807" s="65" t="str">
        <f t="shared" ca="1" si="50"/>
        <v>-1900</v>
      </c>
      <c r="C807" s="65" t="str">
        <f t="shared" ca="1" si="49"/>
        <v>-1900-797</v>
      </c>
      <c r="D807" s="340"/>
      <c r="E807" s="283"/>
      <c r="F807" s="7"/>
      <c r="G807" s="309"/>
      <c r="H807" s="310"/>
      <c r="I807" s="7"/>
      <c r="J807" s="297"/>
      <c r="K807" s="285"/>
      <c r="L807" s="301"/>
      <c r="M807" s="290"/>
      <c r="N807" s="291"/>
      <c r="O807" s="7"/>
      <c r="P807" s="307"/>
      <c r="Q807" s="308" t="str">
        <f ca="1">IF(M$1021=1,"",IF(P807="","",VLOOKUP(P807,Tabelle!$B$5:$F$7,5,FALSE)))</f>
        <v/>
      </c>
      <c r="R807" s="311" t="str">
        <f ca="1">IF(M$1021=1,"",IF(P807="","",VLOOKUP(P807,Tabelle!$B$5:$G$7,6,FALSE)))</f>
        <v/>
      </c>
      <c r="S807" s="7"/>
      <c r="T807" s="312"/>
      <c r="U807" s="7"/>
      <c r="V807" s="313">
        <f ca="1">IF(AND(D807&lt;&gt;"",B807&lt;&gt;B806),(SUMIF(B$9:B$1008,B807,M$9:M$1008)-SUMIF(B$9:B$1008,B807,N$9:N$1008))+(SUMIF('Sezione INPS'!B$9:B$1008,B807,'Sezione INPS'!N$9:N$1008)-SUMIF('Sezione INPS'!B$9:B$1008,B807,'Sezione INPS'!O$9:O$1008))+(SUMIF('Sezione REGIONI'!B$9:B$1008,B807,'Sezione REGIONI'!K$9:K$1008)-SUMIF('Sezione REGIONI'!B$9:B$1008,B807,'Sezione REGIONI'!L$9:L$1008))+(SUMIF('Sezione IMU e trib. locali'!B$9:B$1008,B807,'Sezione IMU e trib. locali'!M$9:M$1008)-SUMIF('Sezione IMU e trib. locali'!B$9:B$1008,B807,'Sezione IMU e trib. locali'!N$9:N$1008))+(SUMIF('Sezione INAIL'!B$9:B$508,B807,'Sezione INAIL'!L$9:L$508)-SUMIF('Sezione INAIL'!B$9:B$508,B807,'Sezione INAIL'!M$9:M$508))+(SUMIF('Sezione Altri Enti Prev.li'!B$9:B$508,B807,'Sezione Altri Enti Prev.li'!P$9:P$508)-SUMIF('Sezione Altri Enti Prev.li'!B$9:B$508,B807,'Sezione Altri Enti Prev.li'!Q$9:Q$508)),0)</f>
        <v>0</v>
      </c>
      <c r="W807" s="81"/>
      <c r="X807" s="292"/>
      <c r="Y807" s="314"/>
      <c r="Z807" s="315"/>
      <c r="AA807" s="316"/>
      <c r="AB807" s="317"/>
      <c r="AC807" s="7"/>
      <c r="AD807" s="348"/>
      <c r="AE807" s="7"/>
      <c r="AF807" s="17">
        <f ca="1">IF(B807="",0,IF(B807=B806,COUNTIF(B$9:B806,B807)+1,1))</f>
        <v>797</v>
      </c>
      <c r="AG807" s="17">
        <f t="shared" ca="1" si="48"/>
        <v>0</v>
      </c>
      <c r="AH807" s="364" t="str">
        <f t="shared" si="51"/>
        <v/>
      </c>
    </row>
    <row r="808" spans="1:34" ht="16.5" customHeight="1">
      <c r="A808" s="334" t="s">
        <v>1084</v>
      </c>
      <c r="B808" s="65" t="str">
        <f t="shared" ca="1" si="50"/>
        <v>-1900</v>
      </c>
      <c r="C808" s="65" t="str">
        <f t="shared" ca="1" si="49"/>
        <v>-1900-798</v>
      </c>
      <c r="D808" s="340"/>
      <c r="E808" s="283"/>
      <c r="F808" s="7"/>
      <c r="G808" s="309"/>
      <c r="H808" s="310"/>
      <c r="I808" s="7"/>
      <c r="J808" s="297"/>
      <c r="K808" s="285"/>
      <c r="L808" s="301"/>
      <c r="M808" s="290"/>
      <c r="N808" s="291"/>
      <c r="O808" s="7"/>
      <c r="P808" s="307"/>
      <c r="Q808" s="308" t="str">
        <f ca="1">IF(M$1021=1,"",IF(P808="","",VLOOKUP(P808,Tabelle!$B$5:$F$7,5,FALSE)))</f>
        <v/>
      </c>
      <c r="R808" s="311" t="str">
        <f ca="1">IF(M$1021=1,"",IF(P808="","",VLOOKUP(P808,Tabelle!$B$5:$G$7,6,FALSE)))</f>
        <v/>
      </c>
      <c r="S808" s="7"/>
      <c r="T808" s="312"/>
      <c r="U808" s="7"/>
      <c r="V808" s="313">
        <f ca="1">IF(AND(D808&lt;&gt;"",B808&lt;&gt;B807),(SUMIF(B$9:B$1008,B808,M$9:M$1008)-SUMIF(B$9:B$1008,B808,N$9:N$1008))+(SUMIF('Sezione INPS'!B$9:B$1008,B808,'Sezione INPS'!N$9:N$1008)-SUMIF('Sezione INPS'!B$9:B$1008,B808,'Sezione INPS'!O$9:O$1008))+(SUMIF('Sezione REGIONI'!B$9:B$1008,B808,'Sezione REGIONI'!K$9:K$1008)-SUMIF('Sezione REGIONI'!B$9:B$1008,B808,'Sezione REGIONI'!L$9:L$1008))+(SUMIF('Sezione IMU e trib. locali'!B$9:B$1008,B808,'Sezione IMU e trib. locali'!M$9:M$1008)-SUMIF('Sezione IMU e trib. locali'!B$9:B$1008,B808,'Sezione IMU e trib. locali'!N$9:N$1008))+(SUMIF('Sezione INAIL'!B$9:B$508,B808,'Sezione INAIL'!L$9:L$508)-SUMIF('Sezione INAIL'!B$9:B$508,B808,'Sezione INAIL'!M$9:M$508))+(SUMIF('Sezione Altri Enti Prev.li'!B$9:B$508,B808,'Sezione Altri Enti Prev.li'!P$9:P$508)-SUMIF('Sezione Altri Enti Prev.li'!B$9:B$508,B808,'Sezione Altri Enti Prev.li'!Q$9:Q$508)),0)</f>
        <v>0</v>
      </c>
      <c r="W808" s="81"/>
      <c r="X808" s="292"/>
      <c r="Y808" s="314"/>
      <c r="Z808" s="315"/>
      <c r="AA808" s="316"/>
      <c r="AB808" s="317"/>
      <c r="AC808" s="7"/>
      <c r="AD808" s="348"/>
      <c r="AE808" s="7"/>
      <c r="AF808" s="17">
        <f ca="1">IF(B808="",0,IF(B808=B807,COUNTIF(B$9:B807,B808)+1,1))</f>
        <v>798</v>
      </c>
      <c r="AG808" s="17">
        <f t="shared" ca="1" si="48"/>
        <v>0</v>
      </c>
      <c r="AH808" s="364" t="str">
        <f t="shared" si="51"/>
        <v/>
      </c>
    </row>
    <row r="809" spans="1:34" ht="16.5" customHeight="1">
      <c r="A809" s="334" t="s">
        <v>1085</v>
      </c>
      <c r="B809" s="65" t="str">
        <f t="shared" ca="1" si="50"/>
        <v>-1900</v>
      </c>
      <c r="C809" s="65" t="str">
        <f t="shared" ca="1" si="49"/>
        <v>-1900-799</v>
      </c>
      <c r="D809" s="340"/>
      <c r="E809" s="283"/>
      <c r="F809" s="7"/>
      <c r="G809" s="309"/>
      <c r="H809" s="310"/>
      <c r="I809" s="7"/>
      <c r="J809" s="297"/>
      <c r="K809" s="285"/>
      <c r="L809" s="301"/>
      <c r="M809" s="290"/>
      <c r="N809" s="291"/>
      <c r="O809" s="7"/>
      <c r="P809" s="307"/>
      <c r="Q809" s="308" t="str">
        <f ca="1">IF(M$1021=1,"",IF(P809="","",VLOOKUP(P809,Tabelle!$B$5:$F$7,5,FALSE)))</f>
        <v/>
      </c>
      <c r="R809" s="311" t="str">
        <f ca="1">IF(M$1021=1,"",IF(P809="","",VLOOKUP(P809,Tabelle!$B$5:$G$7,6,FALSE)))</f>
        <v/>
      </c>
      <c r="S809" s="7"/>
      <c r="T809" s="312"/>
      <c r="U809" s="7"/>
      <c r="V809" s="313">
        <f ca="1">IF(AND(D809&lt;&gt;"",B809&lt;&gt;B808),(SUMIF(B$9:B$1008,B809,M$9:M$1008)-SUMIF(B$9:B$1008,B809,N$9:N$1008))+(SUMIF('Sezione INPS'!B$9:B$1008,B809,'Sezione INPS'!N$9:N$1008)-SUMIF('Sezione INPS'!B$9:B$1008,B809,'Sezione INPS'!O$9:O$1008))+(SUMIF('Sezione REGIONI'!B$9:B$1008,B809,'Sezione REGIONI'!K$9:K$1008)-SUMIF('Sezione REGIONI'!B$9:B$1008,B809,'Sezione REGIONI'!L$9:L$1008))+(SUMIF('Sezione IMU e trib. locali'!B$9:B$1008,B809,'Sezione IMU e trib. locali'!M$9:M$1008)-SUMIF('Sezione IMU e trib. locali'!B$9:B$1008,B809,'Sezione IMU e trib. locali'!N$9:N$1008))+(SUMIF('Sezione INAIL'!B$9:B$508,B809,'Sezione INAIL'!L$9:L$508)-SUMIF('Sezione INAIL'!B$9:B$508,B809,'Sezione INAIL'!M$9:M$508))+(SUMIF('Sezione Altri Enti Prev.li'!B$9:B$508,B809,'Sezione Altri Enti Prev.li'!P$9:P$508)-SUMIF('Sezione Altri Enti Prev.li'!B$9:B$508,B809,'Sezione Altri Enti Prev.li'!Q$9:Q$508)),0)</f>
        <v>0</v>
      </c>
      <c r="W809" s="81"/>
      <c r="X809" s="292"/>
      <c r="Y809" s="314"/>
      <c r="Z809" s="315"/>
      <c r="AA809" s="316"/>
      <c r="AB809" s="317"/>
      <c r="AC809" s="7"/>
      <c r="AD809" s="348"/>
      <c r="AE809" s="7"/>
      <c r="AF809" s="17">
        <f ca="1">IF(B809="",0,IF(B809=B808,COUNTIF(B$9:B808,B809)+1,1))</f>
        <v>799</v>
      </c>
      <c r="AG809" s="17">
        <f t="shared" ca="1" si="48"/>
        <v>0</v>
      </c>
      <c r="AH809" s="364" t="str">
        <f t="shared" si="51"/>
        <v/>
      </c>
    </row>
    <row r="810" spans="1:34" ht="16.5" customHeight="1">
      <c r="A810" s="334" t="s">
        <v>1086</v>
      </c>
      <c r="B810" s="65" t="str">
        <f t="shared" ca="1" si="50"/>
        <v>-1900</v>
      </c>
      <c r="C810" s="65" t="str">
        <f t="shared" ca="1" si="49"/>
        <v>-1900-800</v>
      </c>
      <c r="D810" s="340"/>
      <c r="E810" s="283"/>
      <c r="F810" s="7"/>
      <c r="G810" s="309"/>
      <c r="H810" s="310"/>
      <c r="I810" s="7"/>
      <c r="J810" s="297"/>
      <c r="K810" s="285"/>
      <c r="L810" s="301"/>
      <c r="M810" s="290"/>
      <c r="N810" s="291"/>
      <c r="O810" s="7"/>
      <c r="P810" s="307"/>
      <c r="Q810" s="308" t="str">
        <f ca="1">IF(M$1021=1,"",IF(P810="","",VLOOKUP(P810,Tabelle!$B$5:$F$7,5,FALSE)))</f>
        <v/>
      </c>
      <c r="R810" s="311" t="str">
        <f ca="1">IF(M$1021=1,"",IF(P810="","",VLOOKUP(P810,Tabelle!$B$5:$G$7,6,FALSE)))</f>
        <v/>
      </c>
      <c r="S810" s="7"/>
      <c r="T810" s="312"/>
      <c r="U810" s="7"/>
      <c r="V810" s="313">
        <f ca="1">IF(AND(D810&lt;&gt;"",B810&lt;&gt;B809),(SUMIF(B$9:B$1008,B810,M$9:M$1008)-SUMIF(B$9:B$1008,B810,N$9:N$1008))+(SUMIF('Sezione INPS'!B$9:B$1008,B810,'Sezione INPS'!N$9:N$1008)-SUMIF('Sezione INPS'!B$9:B$1008,B810,'Sezione INPS'!O$9:O$1008))+(SUMIF('Sezione REGIONI'!B$9:B$1008,B810,'Sezione REGIONI'!K$9:K$1008)-SUMIF('Sezione REGIONI'!B$9:B$1008,B810,'Sezione REGIONI'!L$9:L$1008))+(SUMIF('Sezione IMU e trib. locali'!B$9:B$1008,B810,'Sezione IMU e trib. locali'!M$9:M$1008)-SUMIF('Sezione IMU e trib. locali'!B$9:B$1008,B810,'Sezione IMU e trib. locali'!N$9:N$1008))+(SUMIF('Sezione INAIL'!B$9:B$508,B810,'Sezione INAIL'!L$9:L$508)-SUMIF('Sezione INAIL'!B$9:B$508,B810,'Sezione INAIL'!M$9:M$508))+(SUMIF('Sezione Altri Enti Prev.li'!B$9:B$508,B810,'Sezione Altri Enti Prev.li'!P$9:P$508)-SUMIF('Sezione Altri Enti Prev.li'!B$9:B$508,B810,'Sezione Altri Enti Prev.li'!Q$9:Q$508)),0)</f>
        <v>0</v>
      </c>
      <c r="W810" s="81"/>
      <c r="X810" s="292"/>
      <c r="Y810" s="314"/>
      <c r="Z810" s="315"/>
      <c r="AA810" s="316"/>
      <c r="AB810" s="317"/>
      <c r="AC810" s="7"/>
      <c r="AD810" s="348"/>
      <c r="AE810" s="7"/>
      <c r="AF810" s="17">
        <f ca="1">IF(B810="",0,IF(B810=B809,COUNTIF(B$9:B809,B810)+1,1))</f>
        <v>800</v>
      </c>
      <c r="AG810" s="17">
        <f t="shared" ca="1" si="48"/>
        <v>0</v>
      </c>
      <c r="AH810" s="364" t="str">
        <f t="shared" si="51"/>
        <v/>
      </c>
    </row>
    <row r="811" spans="1:34" ht="16.5" customHeight="1">
      <c r="A811" s="334" t="s">
        <v>1087</v>
      </c>
      <c r="B811" s="65" t="str">
        <f t="shared" ca="1" si="50"/>
        <v>-1900</v>
      </c>
      <c r="C811" s="65" t="str">
        <f t="shared" ca="1" si="49"/>
        <v>-1900-801</v>
      </c>
      <c r="D811" s="340"/>
      <c r="E811" s="283"/>
      <c r="F811" s="7"/>
      <c r="G811" s="309"/>
      <c r="H811" s="310"/>
      <c r="I811" s="7"/>
      <c r="J811" s="297"/>
      <c r="K811" s="285"/>
      <c r="L811" s="301"/>
      <c r="M811" s="290"/>
      <c r="N811" s="291"/>
      <c r="O811" s="7"/>
      <c r="P811" s="307"/>
      <c r="Q811" s="308" t="str">
        <f ca="1">IF(M$1021=1,"",IF(P811="","",VLOOKUP(P811,Tabelle!$B$5:$F$7,5,FALSE)))</f>
        <v/>
      </c>
      <c r="R811" s="311" t="str">
        <f ca="1">IF(M$1021=1,"",IF(P811="","",VLOOKUP(P811,Tabelle!$B$5:$G$7,6,FALSE)))</f>
        <v/>
      </c>
      <c r="S811" s="7"/>
      <c r="T811" s="312"/>
      <c r="U811" s="7"/>
      <c r="V811" s="313">
        <f ca="1">IF(AND(D811&lt;&gt;"",B811&lt;&gt;B810),(SUMIF(B$9:B$1008,B811,M$9:M$1008)-SUMIF(B$9:B$1008,B811,N$9:N$1008))+(SUMIF('Sezione INPS'!B$9:B$1008,B811,'Sezione INPS'!N$9:N$1008)-SUMIF('Sezione INPS'!B$9:B$1008,B811,'Sezione INPS'!O$9:O$1008))+(SUMIF('Sezione REGIONI'!B$9:B$1008,B811,'Sezione REGIONI'!K$9:K$1008)-SUMIF('Sezione REGIONI'!B$9:B$1008,B811,'Sezione REGIONI'!L$9:L$1008))+(SUMIF('Sezione IMU e trib. locali'!B$9:B$1008,B811,'Sezione IMU e trib. locali'!M$9:M$1008)-SUMIF('Sezione IMU e trib. locali'!B$9:B$1008,B811,'Sezione IMU e trib. locali'!N$9:N$1008))+(SUMIF('Sezione INAIL'!B$9:B$508,B811,'Sezione INAIL'!L$9:L$508)-SUMIF('Sezione INAIL'!B$9:B$508,B811,'Sezione INAIL'!M$9:M$508))+(SUMIF('Sezione Altri Enti Prev.li'!B$9:B$508,B811,'Sezione Altri Enti Prev.li'!P$9:P$508)-SUMIF('Sezione Altri Enti Prev.li'!B$9:B$508,B811,'Sezione Altri Enti Prev.li'!Q$9:Q$508)),0)</f>
        <v>0</v>
      </c>
      <c r="W811" s="81"/>
      <c r="X811" s="292"/>
      <c r="Y811" s="314"/>
      <c r="Z811" s="315"/>
      <c r="AA811" s="316"/>
      <c r="AB811" s="317"/>
      <c r="AC811" s="7"/>
      <c r="AD811" s="348"/>
      <c r="AE811" s="7"/>
      <c r="AF811" s="17">
        <f ca="1">IF(B811="",0,IF(B811=B810,COUNTIF(B$9:B810,B811)+1,1))</f>
        <v>801</v>
      </c>
      <c r="AG811" s="17">
        <f t="shared" ca="1" si="48"/>
        <v>0</v>
      </c>
      <c r="AH811" s="364" t="str">
        <f t="shared" si="51"/>
        <v/>
      </c>
    </row>
    <row r="812" spans="1:34" ht="16.5" customHeight="1">
      <c r="A812" s="334" t="s">
        <v>1088</v>
      </c>
      <c r="B812" s="65" t="str">
        <f t="shared" ca="1" si="50"/>
        <v>-1900</v>
      </c>
      <c r="C812" s="65" t="str">
        <f t="shared" ca="1" si="49"/>
        <v>-1900-802</v>
      </c>
      <c r="D812" s="340"/>
      <c r="E812" s="283"/>
      <c r="F812" s="7"/>
      <c r="G812" s="309"/>
      <c r="H812" s="310"/>
      <c r="I812" s="7"/>
      <c r="J812" s="297"/>
      <c r="K812" s="285"/>
      <c r="L812" s="301"/>
      <c r="M812" s="290"/>
      <c r="N812" s="291"/>
      <c r="O812" s="7"/>
      <c r="P812" s="307"/>
      <c r="Q812" s="308" t="str">
        <f ca="1">IF(M$1021=1,"",IF(P812="","",VLOOKUP(P812,Tabelle!$B$5:$F$7,5,FALSE)))</f>
        <v/>
      </c>
      <c r="R812" s="311" t="str">
        <f ca="1">IF(M$1021=1,"",IF(P812="","",VLOOKUP(P812,Tabelle!$B$5:$G$7,6,FALSE)))</f>
        <v/>
      </c>
      <c r="S812" s="7"/>
      <c r="T812" s="312"/>
      <c r="U812" s="7"/>
      <c r="V812" s="313">
        <f ca="1">IF(AND(D812&lt;&gt;"",B812&lt;&gt;B811),(SUMIF(B$9:B$1008,B812,M$9:M$1008)-SUMIF(B$9:B$1008,B812,N$9:N$1008))+(SUMIF('Sezione INPS'!B$9:B$1008,B812,'Sezione INPS'!N$9:N$1008)-SUMIF('Sezione INPS'!B$9:B$1008,B812,'Sezione INPS'!O$9:O$1008))+(SUMIF('Sezione REGIONI'!B$9:B$1008,B812,'Sezione REGIONI'!K$9:K$1008)-SUMIF('Sezione REGIONI'!B$9:B$1008,B812,'Sezione REGIONI'!L$9:L$1008))+(SUMIF('Sezione IMU e trib. locali'!B$9:B$1008,B812,'Sezione IMU e trib. locali'!M$9:M$1008)-SUMIF('Sezione IMU e trib. locali'!B$9:B$1008,B812,'Sezione IMU e trib. locali'!N$9:N$1008))+(SUMIF('Sezione INAIL'!B$9:B$508,B812,'Sezione INAIL'!L$9:L$508)-SUMIF('Sezione INAIL'!B$9:B$508,B812,'Sezione INAIL'!M$9:M$508))+(SUMIF('Sezione Altri Enti Prev.li'!B$9:B$508,B812,'Sezione Altri Enti Prev.li'!P$9:P$508)-SUMIF('Sezione Altri Enti Prev.li'!B$9:B$508,B812,'Sezione Altri Enti Prev.li'!Q$9:Q$508)),0)</f>
        <v>0</v>
      </c>
      <c r="W812" s="81"/>
      <c r="X812" s="292"/>
      <c r="Y812" s="314"/>
      <c r="Z812" s="315"/>
      <c r="AA812" s="316"/>
      <c r="AB812" s="317"/>
      <c r="AC812" s="7"/>
      <c r="AD812" s="348"/>
      <c r="AE812" s="7"/>
      <c r="AF812" s="17">
        <f ca="1">IF(B812="",0,IF(B812=B811,COUNTIF(B$9:B811,B812)+1,1))</f>
        <v>802</v>
      </c>
      <c r="AG812" s="17">
        <f t="shared" ca="1" si="48"/>
        <v>0</v>
      </c>
      <c r="AH812" s="364" t="str">
        <f t="shared" si="51"/>
        <v/>
      </c>
    </row>
    <row r="813" spans="1:34" ht="16.5" customHeight="1">
      <c r="A813" s="334" t="s">
        <v>1089</v>
      </c>
      <c r="B813" s="65" t="str">
        <f t="shared" ca="1" si="50"/>
        <v>-1900</v>
      </c>
      <c r="C813" s="65" t="str">
        <f t="shared" ca="1" si="49"/>
        <v>-1900-803</v>
      </c>
      <c r="D813" s="340"/>
      <c r="E813" s="283"/>
      <c r="F813" s="7"/>
      <c r="G813" s="309"/>
      <c r="H813" s="310"/>
      <c r="I813" s="7"/>
      <c r="J813" s="297"/>
      <c r="K813" s="285"/>
      <c r="L813" s="301"/>
      <c r="M813" s="290"/>
      <c r="N813" s="291"/>
      <c r="O813" s="7"/>
      <c r="P813" s="307"/>
      <c r="Q813" s="308" t="str">
        <f ca="1">IF(M$1021=1,"",IF(P813="","",VLOOKUP(P813,Tabelle!$B$5:$F$7,5,FALSE)))</f>
        <v/>
      </c>
      <c r="R813" s="311" t="str">
        <f ca="1">IF(M$1021=1,"",IF(P813="","",VLOOKUP(P813,Tabelle!$B$5:$G$7,6,FALSE)))</f>
        <v/>
      </c>
      <c r="S813" s="7"/>
      <c r="T813" s="312"/>
      <c r="U813" s="7"/>
      <c r="V813" s="313">
        <f ca="1">IF(AND(D813&lt;&gt;"",B813&lt;&gt;B812),(SUMIF(B$9:B$1008,B813,M$9:M$1008)-SUMIF(B$9:B$1008,B813,N$9:N$1008))+(SUMIF('Sezione INPS'!B$9:B$1008,B813,'Sezione INPS'!N$9:N$1008)-SUMIF('Sezione INPS'!B$9:B$1008,B813,'Sezione INPS'!O$9:O$1008))+(SUMIF('Sezione REGIONI'!B$9:B$1008,B813,'Sezione REGIONI'!K$9:K$1008)-SUMIF('Sezione REGIONI'!B$9:B$1008,B813,'Sezione REGIONI'!L$9:L$1008))+(SUMIF('Sezione IMU e trib. locali'!B$9:B$1008,B813,'Sezione IMU e trib. locali'!M$9:M$1008)-SUMIF('Sezione IMU e trib. locali'!B$9:B$1008,B813,'Sezione IMU e trib. locali'!N$9:N$1008))+(SUMIF('Sezione INAIL'!B$9:B$508,B813,'Sezione INAIL'!L$9:L$508)-SUMIF('Sezione INAIL'!B$9:B$508,B813,'Sezione INAIL'!M$9:M$508))+(SUMIF('Sezione Altri Enti Prev.li'!B$9:B$508,B813,'Sezione Altri Enti Prev.li'!P$9:P$508)-SUMIF('Sezione Altri Enti Prev.li'!B$9:B$508,B813,'Sezione Altri Enti Prev.li'!Q$9:Q$508)),0)</f>
        <v>0</v>
      </c>
      <c r="W813" s="81"/>
      <c r="X813" s="292"/>
      <c r="Y813" s="314"/>
      <c r="Z813" s="315"/>
      <c r="AA813" s="316"/>
      <c r="AB813" s="317"/>
      <c r="AC813" s="7"/>
      <c r="AD813" s="348"/>
      <c r="AE813" s="7"/>
      <c r="AF813" s="17">
        <f ca="1">IF(B813="",0,IF(B813=B812,COUNTIF(B$9:B812,B813)+1,1))</f>
        <v>803</v>
      </c>
      <c r="AG813" s="17">
        <f t="shared" ca="1" si="48"/>
        <v>0</v>
      </c>
      <c r="AH813" s="364" t="str">
        <f t="shared" si="51"/>
        <v/>
      </c>
    </row>
    <row r="814" spans="1:34" ht="16.5" customHeight="1">
      <c r="A814" s="334" t="s">
        <v>1090</v>
      </c>
      <c r="B814" s="65" t="str">
        <f t="shared" ca="1" si="50"/>
        <v>-1900</v>
      </c>
      <c r="C814" s="65" t="str">
        <f t="shared" ca="1" si="49"/>
        <v>-1900-804</v>
      </c>
      <c r="D814" s="340"/>
      <c r="E814" s="283"/>
      <c r="F814" s="7"/>
      <c r="G814" s="309"/>
      <c r="H814" s="310"/>
      <c r="I814" s="7"/>
      <c r="J814" s="297"/>
      <c r="K814" s="285"/>
      <c r="L814" s="301"/>
      <c r="M814" s="290"/>
      <c r="N814" s="291"/>
      <c r="O814" s="7"/>
      <c r="P814" s="307"/>
      <c r="Q814" s="308" t="str">
        <f ca="1">IF(M$1021=1,"",IF(P814="","",VLOOKUP(P814,Tabelle!$B$5:$F$7,5,FALSE)))</f>
        <v/>
      </c>
      <c r="R814" s="311" t="str">
        <f ca="1">IF(M$1021=1,"",IF(P814="","",VLOOKUP(P814,Tabelle!$B$5:$G$7,6,FALSE)))</f>
        <v/>
      </c>
      <c r="S814" s="7"/>
      <c r="T814" s="312"/>
      <c r="U814" s="7"/>
      <c r="V814" s="313">
        <f ca="1">IF(AND(D814&lt;&gt;"",B814&lt;&gt;B813),(SUMIF(B$9:B$1008,B814,M$9:M$1008)-SUMIF(B$9:B$1008,B814,N$9:N$1008))+(SUMIF('Sezione INPS'!B$9:B$1008,B814,'Sezione INPS'!N$9:N$1008)-SUMIF('Sezione INPS'!B$9:B$1008,B814,'Sezione INPS'!O$9:O$1008))+(SUMIF('Sezione REGIONI'!B$9:B$1008,B814,'Sezione REGIONI'!K$9:K$1008)-SUMIF('Sezione REGIONI'!B$9:B$1008,B814,'Sezione REGIONI'!L$9:L$1008))+(SUMIF('Sezione IMU e trib. locali'!B$9:B$1008,B814,'Sezione IMU e trib. locali'!M$9:M$1008)-SUMIF('Sezione IMU e trib. locali'!B$9:B$1008,B814,'Sezione IMU e trib. locali'!N$9:N$1008))+(SUMIF('Sezione INAIL'!B$9:B$508,B814,'Sezione INAIL'!L$9:L$508)-SUMIF('Sezione INAIL'!B$9:B$508,B814,'Sezione INAIL'!M$9:M$508))+(SUMIF('Sezione Altri Enti Prev.li'!B$9:B$508,B814,'Sezione Altri Enti Prev.li'!P$9:P$508)-SUMIF('Sezione Altri Enti Prev.li'!B$9:B$508,B814,'Sezione Altri Enti Prev.li'!Q$9:Q$508)),0)</f>
        <v>0</v>
      </c>
      <c r="W814" s="81"/>
      <c r="X814" s="292"/>
      <c r="Y814" s="314"/>
      <c r="Z814" s="315"/>
      <c r="AA814" s="316"/>
      <c r="AB814" s="317"/>
      <c r="AC814" s="7"/>
      <c r="AD814" s="348"/>
      <c r="AE814" s="7"/>
      <c r="AF814" s="17">
        <f ca="1">IF(B814="",0,IF(B814=B813,COUNTIF(B$9:B813,B814)+1,1))</f>
        <v>804</v>
      </c>
      <c r="AG814" s="17">
        <f t="shared" ca="1" si="48"/>
        <v>0</v>
      </c>
      <c r="AH814" s="364" t="str">
        <f t="shared" si="51"/>
        <v/>
      </c>
    </row>
    <row r="815" spans="1:34" ht="16.5" customHeight="1">
      <c r="A815" s="334" t="s">
        <v>1091</v>
      </c>
      <c r="B815" s="65" t="str">
        <f t="shared" ca="1" si="50"/>
        <v>-1900</v>
      </c>
      <c r="C815" s="65" t="str">
        <f t="shared" ca="1" si="49"/>
        <v>-1900-805</v>
      </c>
      <c r="D815" s="340"/>
      <c r="E815" s="283"/>
      <c r="F815" s="7"/>
      <c r="G815" s="309"/>
      <c r="H815" s="310"/>
      <c r="I815" s="7"/>
      <c r="J815" s="297"/>
      <c r="K815" s="285"/>
      <c r="L815" s="301"/>
      <c r="M815" s="290"/>
      <c r="N815" s="291"/>
      <c r="O815" s="7"/>
      <c r="P815" s="307"/>
      <c r="Q815" s="308" t="str">
        <f ca="1">IF(M$1021=1,"",IF(P815="","",VLOOKUP(P815,Tabelle!$B$5:$F$7,5,FALSE)))</f>
        <v/>
      </c>
      <c r="R815" s="311" t="str">
        <f ca="1">IF(M$1021=1,"",IF(P815="","",VLOOKUP(P815,Tabelle!$B$5:$G$7,6,FALSE)))</f>
        <v/>
      </c>
      <c r="S815" s="7"/>
      <c r="T815" s="312"/>
      <c r="U815" s="7"/>
      <c r="V815" s="313">
        <f ca="1">IF(AND(D815&lt;&gt;"",B815&lt;&gt;B814),(SUMIF(B$9:B$1008,B815,M$9:M$1008)-SUMIF(B$9:B$1008,B815,N$9:N$1008))+(SUMIF('Sezione INPS'!B$9:B$1008,B815,'Sezione INPS'!N$9:N$1008)-SUMIF('Sezione INPS'!B$9:B$1008,B815,'Sezione INPS'!O$9:O$1008))+(SUMIF('Sezione REGIONI'!B$9:B$1008,B815,'Sezione REGIONI'!K$9:K$1008)-SUMIF('Sezione REGIONI'!B$9:B$1008,B815,'Sezione REGIONI'!L$9:L$1008))+(SUMIF('Sezione IMU e trib. locali'!B$9:B$1008,B815,'Sezione IMU e trib. locali'!M$9:M$1008)-SUMIF('Sezione IMU e trib. locali'!B$9:B$1008,B815,'Sezione IMU e trib. locali'!N$9:N$1008))+(SUMIF('Sezione INAIL'!B$9:B$508,B815,'Sezione INAIL'!L$9:L$508)-SUMIF('Sezione INAIL'!B$9:B$508,B815,'Sezione INAIL'!M$9:M$508))+(SUMIF('Sezione Altri Enti Prev.li'!B$9:B$508,B815,'Sezione Altri Enti Prev.li'!P$9:P$508)-SUMIF('Sezione Altri Enti Prev.li'!B$9:B$508,B815,'Sezione Altri Enti Prev.li'!Q$9:Q$508)),0)</f>
        <v>0</v>
      </c>
      <c r="W815" s="81"/>
      <c r="X815" s="292"/>
      <c r="Y815" s="314"/>
      <c r="Z815" s="315"/>
      <c r="AA815" s="316"/>
      <c r="AB815" s="317"/>
      <c r="AC815" s="7"/>
      <c r="AD815" s="348"/>
      <c r="AE815" s="7"/>
      <c r="AF815" s="17">
        <f ca="1">IF(B815="",0,IF(B815=B814,COUNTIF(B$9:B814,B815)+1,1))</f>
        <v>805</v>
      </c>
      <c r="AG815" s="17">
        <f t="shared" ref="AG815:AG878" ca="1" si="52">IF(OR(D815="",M$1021=1),0,IF(AF815=6,1,0))</f>
        <v>0</v>
      </c>
      <c r="AH815" s="364" t="str">
        <f t="shared" si="51"/>
        <v/>
      </c>
    </row>
    <row r="816" spans="1:34" ht="16.5" customHeight="1">
      <c r="A816" s="334" t="s">
        <v>1092</v>
      </c>
      <c r="B816" s="65" t="str">
        <f t="shared" ca="1" si="50"/>
        <v>-1900</v>
      </c>
      <c r="C816" s="65" t="str">
        <f t="shared" ca="1" si="49"/>
        <v>-1900-806</v>
      </c>
      <c r="D816" s="340"/>
      <c r="E816" s="283"/>
      <c r="F816" s="7"/>
      <c r="G816" s="309"/>
      <c r="H816" s="310"/>
      <c r="I816" s="7"/>
      <c r="J816" s="297"/>
      <c r="K816" s="285"/>
      <c r="L816" s="301"/>
      <c r="M816" s="290"/>
      <c r="N816" s="291"/>
      <c r="O816" s="7"/>
      <c r="P816" s="307"/>
      <c r="Q816" s="308" t="str">
        <f ca="1">IF(M$1021=1,"",IF(P816="","",VLOOKUP(P816,Tabelle!$B$5:$F$7,5,FALSE)))</f>
        <v/>
      </c>
      <c r="R816" s="311" t="str">
        <f ca="1">IF(M$1021=1,"",IF(P816="","",VLOOKUP(P816,Tabelle!$B$5:$G$7,6,FALSE)))</f>
        <v/>
      </c>
      <c r="S816" s="7"/>
      <c r="T816" s="312"/>
      <c r="U816" s="7"/>
      <c r="V816" s="313">
        <f ca="1">IF(AND(D816&lt;&gt;"",B816&lt;&gt;B815),(SUMIF(B$9:B$1008,B816,M$9:M$1008)-SUMIF(B$9:B$1008,B816,N$9:N$1008))+(SUMIF('Sezione INPS'!B$9:B$1008,B816,'Sezione INPS'!N$9:N$1008)-SUMIF('Sezione INPS'!B$9:B$1008,B816,'Sezione INPS'!O$9:O$1008))+(SUMIF('Sezione REGIONI'!B$9:B$1008,B816,'Sezione REGIONI'!K$9:K$1008)-SUMIF('Sezione REGIONI'!B$9:B$1008,B816,'Sezione REGIONI'!L$9:L$1008))+(SUMIF('Sezione IMU e trib. locali'!B$9:B$1008,B816,'Sezione IMU e trib. locali'!M$9:M$1008)-SUMIF('Sezione IMU e trib. locali'!B$9:B$1008,B816,'Sezione IMU e trib. locali'!N$9:N$1008))+(SUMIF('Sezione INAIL'!B$9:B$508,B816,'Sezione INAIL'!L$9:L$508)-SUMIF('Sezione INAIL'!B$9:B$508,B816,'Sezione INAIL'!M$9:M$508))+(SUMIF('Sezione Altri Enti Prev.li'!B$9:B$508,B816,'Sezione Altri Enti Prev.li'!P$9:P$508)-SUMIF('Sezione Altri Enti Prev.li'!B$9:B$508,B816,'Sezione Altri Enti Prev.li'!Q$9:Q$508)),0)</f>
        <v>0</v>
      </c>
      <c r="W816" s="81"/>
      <c r="X816" s="292"/>
      <c r="Y816" s="314"/>
      <c r="Z816" s="315"/>
      <c r="AA816" s="316"/>
      <c r="AB816" s="317"/>
      <c r="AC816" s="7"/>
      <c r="AD816" s="348"/>
      <c r="AE816" s="7"/>
      <c r="AF816" s="17">
        <f ca="1">IF(B816="",0,IF(B816=B815,COUNTIF(B$9:B815,B816)+1,1))</f>
        <v>806</v>
      </c>
      <c r="AG816" s="17">
        <f t="shared" ca="1" si="52"/>
        <v>0</v>
      </c>
      <c r="AH816" s="364" t="str">
        <f t="shared" si="51"/>
        <v/>
      </c>
    </row>
    <row r="817" spans="1:34" ht="16.5" customHeight="1">
      <c r="A817" s="334" t="s">
        <v>1093</v>
      </c>
      <c r="B817" s="65" t="str">
        <f t="shared" ca="1" si="50"/>
        <v>-1900</v>
      </c>
      <c r="C817" s="65" t="str">
        <f t="shared" ca="1" si="49"/>
        <v>-1900-807</v>
      </c>
      <c r="D817" s="340"/>
      <c r="E817" s="283"/>
      <c r="F817" s="7"/>
      <c r="G817" s="309"/>
      <c r="H817" s="310"/>
      <c r="I817" s="7"/>
      <c r="J817" s="297"/>
      <c r="K817" s="285"/>
      <c r="L817" s="301"/>
      <c r="M817" s="290"/>
      <c r="N817" s="291"/>
      <c r="O817" s="7"/>
      <c r="P817" s="307"/>
      <c r="Q817" s="308" t="str">
        <f ca="1">IF(M$1021=1,"",IF(P817="","",VLOOKUP(P817,Tabelle!$B$5:$F$7,5,FALSE)))</f>
        <v/>
      </c>
      <c r="R817" s="311" t="str">
        <f ca="1">IF(M$1021=1,"",IF(P817="","",VLOOKUP(P817,Tabelle!$B$5:$G$7,6,FALSE)))</f>
        <v/>
      </c>
      <c r="S817" s="7"/>
      <c r="T817" s="312"/>
      <c r="U817" s="7"/>
      <c r="V817" s="313">
        <f ca="1">IF(AND(D817&lt;&gt;"",B817&lt;&gt;B816),(SUMIF(B$9:B$1008,B817,M$9:M$1008)-SUMIF(B$9:B$1008,B817,N$9:N$1008))+(SUMIF('Sezione INPS'!B$9:B$1008,B817,'Sezione INPS'!N$9:N$1008)-SUMIF('Sezione INPS'!B$9:B$1008,B817,'Sezione INPS'!O$9:O$1008))+(SUMIF('Sezione REGIONI'!B$9:B$1008,B817,'Sezione REGIONI'!K$9:K$1008)-SUMIF('Sezione REGIONI'!B$9:B$1008,B817,'Sezione REGIONI'!L$9:L$1008))+(SUMIF('Sezione IMU e trib. locali'!B$9:B$1008,B817,'Sezione IMU e trib. locali'!M$9:M$1008)-SUMIF('Sezione IMU e trib. locali'!B$9:B$1008,B817,'Sezione IMU e trib. locali'!N$9:N$1008))+(SUMIF('Sezione INAIL'!B$9:B$508,B817,'Sezione INAIL'!L$9:L$508)-SUMIF('Sezione INAIL'!B$9:B$508,B817,'Sezione INAIL'!M$9:M$508))+(SUMIF('Sezione Altri Enti Prev.li'!B$9:B$508,B817,'Sezione Altri Enti Prev.li'!P$9:P$508)-SUMIF('Sezione Altri Enti Prev.li'!B$9:B$508,B817,'Sezione Altri Enti Prev.li'!Q$9:Q$508)),0)</f>
        <v>0</v>
      </c>
      <c r="W817" s="81"/>
      <c r="X817" s="292"/>
      <c r="Y817" s="314"/>
      <c r="Z817" s="315"/>
      <c r="AA817" s="316"/>
      <c r="AB817" s="317"/>
      <c r="AC817" s="7"/>
      <c r="AD817" s="348"/>
      <c r="AE817" s="7"/>
      <c r="AF817" s="17">
        <f ca="1">IF(B817="",0,IF(B817=B816,COUNTIF(B$9:B816,B817)+1,1))</f>
        <v>807</v>
      </c>
      <c r="AG817" s="17">
        <f t="shared" ca="1" si="52"/>
        <v>0</v>
      </c>
      <c r="AH817" s="364" t="str">
        <f t="shared" si="51"/>
        <v/>
      </c>
    </row>
    <row r="818" spans="1:34" ht="16.5" customHeight="1">
      <c r="A818" s="334" t="s">
        <v>1094</v>
      </c>
      <c r="B818" s="65" t="str">
        <f t="shared" ca="1" si="50"/>
        <v>-1900</v>
      </c>
      <c r="C818" s="65" t="str">
        <f t="shared" ca="1" si="49"/>
        <v>-1900-808</v>
      </c>
      <c r="D818" s="340"/>
      <c r="E818" s="283"/>
      <c r="F818" s="7"/>
      <c r="G818" s="309"/>
      <c r="H818" s="310"/>
      <c r="I818" s="7"/>
      <c r="J818" s="297"/>
      <c r="K818" s="285"/>
      <c r="L818" s="301"/>
      <c r="M818" s="290"/>
      <c r="N818" s="291"/>
      <c r="O818" s="7"/>
      <c r="P818" s="307"/>
      <c r="Q818" s="308" t="str">
        <f ca="1">IF(M$1021=1,"",IF(P818="","",VLOOKUP(P818,Tabelle!$B$5:$F$7,5,FALSE)))</f>
        <v/>
      </c>
      <c r="R818" s="311" t="str">
        <f ca="1">IF(M$1021=1,"",IF(P818="","",VLOOKUP(P818,Tabelle!$B$5:$G$7,6,FALSE)))</f>
        <v/>
      </c>
      <c r="S818" s="7"/>
      <c r="T818" s="312"/>
      <c r="U818" s="7"/>
      <c r="V818" s="313">
        <f ca="1">IF(AND(D818&lt;&gt;"",B818&lt;&gt;B817),(SUMIF(B$9:B$1008,B818,M$9:M$1008)-SUMIF(B$9:B$1008,B818,N$9:N$1008))+(SUMIF('Sezione INPS'!B$9:B$1008,B818,'Sezione INPS'!N$9:N$1008)-SUMIF('Sezione INPS'!B$9:B$1008,B818,'Sezione INPS'!O$9:O$1008))+(SUMIF('Sezione REGIONI'!B$9:B$1008,B818,'Sezione REGIONI'!K$9:K$1008)-SUMIF('Sezione REGIONI'!B$9:B$1008,B818,'Sezione REGIONI'!L$9:L$1008))+(SUMIF('Sezione IMU e trib. locali'!B$9:B$1008,B818,'Sezione IMU e trib. locali'!M$9:M$1008)-SUMIF('Sezione IMU e trib. locali'!B$9:B$1008,B818,'Sezione IMU e trib. locali'!N$9:N$1008))+(SUMIF('Sezione INAIL'!B$9:B$508,B818,'Sezione INAIL'!L$9:L$508)-SUMIF('Sezione INAIL'!B$9:B$508,B818,'Sezione INAIL'!M$9:M$508))+(SUMIF('Sezione Altri Enti Prev.li'!B$9:B$508,B818,'Sezione Altri Enti Prev.li'!P$9:P$508)-SUMIF('Sezione Altri Enti Prev.li'!B$9:B$508,B818,'Sezione Altri Enti Prev.li'!Q$9:Q$508)),0)</f>
        <v>0</v>
      </c>
      <c r="W818" s="81"/>
      <c r="X818" s="292"/>
      <c r="Y818" s="314"/>
      <c r="Z818" s="315"/>
      <c r="AA818" s="316"/>
      <c r="AB818" s="317"/>
      <c r="AC818" s="7"/>
      <c r="AD818" s="348"/>
      <c r="AE818" s="7"/>
      <c r="AF818" s="17">
        <f ca="1">IF(B818="",0,IF(B818=B817,COUNTIF(B$9:B817,B818)+1,1))</f>
        <v>808</v>
      </c>
      <c r="AG818" s="17">
        <f t="shared" ca="1" si="52"/>
        <v>0</v>
      </c>
      <c r="AH818" s="364" t="str">
        <f t="shared" si="51"/>
        <v/>
      </c>
    </row>
    <row r="819" spans="1:34" ht="16.5" customHeight="1">
      <c r="A819" s="334" t="s">
        <v>1095</v>
      </c>
      <c r="B819" s="65" t="str">
        <f t="shared" ca="1" si="50"/>
        <v>-1900</v>
      </c>
      <c r="C819" s="65" t="str">
        <f t="shared" ca="1" si="49"/>
        <v>-1900-809</v>
      </c>
      <c r="D819" s="340"/>
      <c r="E819" s="283"/>
      <c r="F819" s="7"/>
      <c r="G819" s="309"/>
      <c r="H819" s="310"/>
      <c r="I819" s="7"/>
      <c r="J819" s="297"/>
      <c r="K819" s="285"/>
      <c r="L819" s="301"/>
      <c r="M819" s="290"/>
      <c r="N819" s="291"/>
      <c r="O819" s="7"/>
      <c r="P819" s="307"/>
      <c r="Q819" s="308" t="str">
        <f ca="1">IF(M$1021=1,"",IF(P819="","",VLOOKUP(P819,Tabelle!$B$5:$F$7,5,FALSE)))</f>
        <v/>
      </c>
      <c r="R819" s="311" t="str">
        <f ca="1">IF(M$1021=1,"",IF(P819="","",VLOOKUP(P819,Tabelle!$B$5:$G$7,6,FALSE)))</f>
        <v/>
      </c>
      <c r="S819" s="7"/>
      <c r="T819" s="312"/>
      <c r="U819" s="7"/>
      <c r="V819" s="313">
        <f ca="1">IF(AND(D819&lt;&gt;"",B819&lt;&gt;B818),(SUMIF(B$9:B$1008,B819,M$9:M$1008)-SUMIF(B$9:B$1008,B819,N$9:N$1008))+(SUMIF('Sezione INPS'!B$9:B$1008,B819,'Sezione INPS'!N$9:N$1008)-SUMIF('Sezione INPS'!B$9:B$1008,B819,'Sezione INPS'!O$9:O$1008))+(SUMIF('Sezione REGIONI'!B$9:B$1008,B819,'Sezione REGIONI'!K$9:K$1008)-SUMIF('Sezione REGIONI'!B$9:B$1008,B819,'Sezione REGIONI'!L$9:L$1008))+(SUMIF('Sezione IMU e trib. locali'!B$9:B$1008,B819,'Sezione IMU e trib. locali'!M$9:M$1008)-SUMIF('Sezione IMU e trib. locali'!B$9:B$1008,B819,'Sezione IMU e trib. locali'!N$9:N$1008))+(SUMIF('Sezione INAIL'!B$9:B$508,B819,'Sezione INAIL'!L$9:L$508)-SUMIF('Sezione INAIL'!B$9:B$508,B819,'Sezione INAIL'!M$9:M$508))+(SUMIF('Sezione Altri Enti Prev.li'!B$9:B$508,B819,'Sezione Altri Enti Prev.li'!P$9:P$508)-SUMIF('Sezione Altri Enti Prev.li'!B$9:B$508,B819,'Sezione Altri Enti Prev.li'!Q$9:Q$508)),0)</f>
        <v>0</v>
      </c>
      <c r="W819" s="81"/>
      <c r="X819" s="292"/>
      <c r="Y819" s="314"/>
      <c r="Z819" s="315"/>
      <c r="AA819" s="316"/>
      <c r="AB819" s="317"/>
      <c r="AC819" s="7"/>
      <c r="AD819" s="348"/>
      <c r="AE819" s="7"/>
      <c r="AF819" s="17">
        <f ca="1">IF(B819="",0,IF(B819=B818,COUNTIF(B$9:B818,B819)+1,1))</f>
        <v>809</v>
      </c>
      <c r="AG819" s="17">
        <f t="shared" ca="1" si="52"/>
        <v>0</v>
      </c>
      <c r="AH819" s="364" t="str">
        <f t="shared" si="51"/>
        <v/>
      </c>
    </row>
    <row r="820" spans="1:34" ht="16.5" customHeight="1">
      <c r="A820" s="334" t="s">
        <v>1096</v>
      </c>
      <c r="B820" s="65" t="str">
        <f t="shared" ca="1" si="50"/>
        <v>-1900</v>
      </c>
      <c r="C820" s="65" t="str">
        <f t="shared" ref="C820:C883" ca="1" si="53">IF(M$1021=1,0,B820&amp;"-"&amp;AF820)</f>
        <v>-1900-810</v>
      </c>
      <c r="D820" s="340"/>
      <c r="E820" s="283"/>
      <c r="F820" s="7"/>
      <c r="G820" s="309"/>
      <c r="H820" s="310"/>
      <c r="I820" s="7"/>
      <c r="J820" s="297"/>
      <c r="K820" s="285"/>
      <c r="L820" s="301"/>
      <c r="M820" s="290"/>
      <c r="N820" s="291"/>
      <c r="O820" s="7"/>
      <c r="P820" s="307"/>
      <c r="Q820" s="308" t="str">
        <f ca="1">IF(M$1021=1,"",IF(P820="","",VLOOKUP(P820,Tabelle!$B$5:$F$7,5,FALSE)))</f>
        <v/>
      </c>
      <c r="R820" s="311" t="str">
        <f ca="1">IF(M$1021=1,"",IF(P820="","",VLOOKUP(P820,Tabelle!$B$5:$G$7,6,FALSE)))</f>
        <v/>
      </c>
      <c r="S820" s="7"/>
      <c r="T820" s="312"/>
      <c r="U820" s="7"/>
      <c r="V820" s="313">
        <f ca="1">IF(AND(D820&lt;&gt;"",B820&lt;&gt;B819),(SUMIF(B$9:B$1008,B820,M$9:M$1008)-SUMIF(B$9:B$1008,B820,N$9:N$1008))+(SUMIF('Sezione INPS'!B$9:B$1008,B820,'Sezione INPS'!N$9:N$1008)-SUMIF('Sezione INPS'!B$9:B$1008,B820,'Sezione INPS'!O$9:O$1008))+(SUMIF('Sezione REGIONI'!B$9:B$1008,B820,'Sezione REGIONI'!K$9:K$1008)-SUMIF('Sezione REGIONI'!B$9:B$1008,B820,'Sezione REGIONI'!L$9:L$1008))+(SUMIF('Sezione IMU e trib. locali'!B$9:B$1008,B820,'Sezione IMU e trib. locali'!M$9:M$1008)-SUMIF('Sezione IMU e trib. locali'!B$9:B$1008,B820,'Sezione IMU e trib. locali'!N$9:N$1008))+(SUMIF('Sezione INAIL'!B$9:B$508,B820,'Sezione INAIL'!L$9:L$508)-SUMIF('Sezione INAIL'!B$9:B$508,B820,'Sezione INAIL'!M$9:M$508))+(SUMIF('Sezione Altri Enti Prev.li'!B$9:B$508,B820,'Sezione Altri Enti Prev.li'!P$9:P$508)-SUMIF('Sezione Altri Enti Prev.li'!B$9:B$508,B820,'Sezione Altri Enti Prev.li'!Q$9:Q$508)),0)</f>
        <v>0</v>
      </c>
      <c r="W820" s="81"/>
      <c r="X820" s="292"/>
      <c r="Y820" s="314"/>
      <c r="Z820" s="315"/>
      <c r="AA820" s="316"/>
      <c r="AB820" s="317"/>
      <c r="AC820" s="7"/>
      <c r="AD820" s="348"/>
      <c r="AE820" s="7"/>
      <c r="AF820" s="17">
        <f ca="1">IF(B820="",0,IF(B820=B819,COUNTIF(B$9:B819,B820)+1,1))</f>
        <v>810</v>
      </c>
      <c r="AG820" s="17">
        <f t="shared" ca="1" si="52"/>
        <v>0</v>
      </c>
      <c r="AH820" s="364" t="str">
        <f t="shared" si="51"/>
        <v/>
      </c>
    </row>
    <row r="821" spans="1:34" ht="16.5" customHeight="1">
      <c r="A821" s="334" t="s">
        <v>1097</v>
      </c>
      <c r="B821" s="65" t="str">
        <f t="shared" ca="1" si="50"/>
        <v>-1900</v>
      </c>
      <c r="C821" s="65" t="str">
        <f t="shared" ca="1" si="53"/>
        <v>-1900-811</v>
      </c>
      <c r="D821" s="340"/>
      <c r="E821" s="283"/>
      <c r="F821" s="7"/>
      <c r="G821" s="309"/>
      <c r="H821" s="310"/>
      <c r="I821" s="7"/>
      <c r="J821" s="297"/>
      <c r="K821" s="285"/>
      <c r="L821" s="301"/>
      <c r="M821" s="290"/>
      <c r="N821" s="291"/>
      <c r="O821" s="7"/>
      <c r="P821" s="307"/>
      <c r="Q821" s="308" t="str">
        <f ca="1">IF(M$1021=1,"",IF(P821="","",VLOOKUP(P821,Tabelle!$B$5:$F$7,5,FALSE)))</f>
        <v/>
      </c>
      <c r="R821" s="311" t="str">
        <f ca="1">IF(M$1021=1,"",IF(P821="","",VLOOKUP(P821,Tabelle!$B$5:$G$7,6,FALSE)))</f>
        <v/>
      </c>
      <c r="S821" s="7"/>
      <c r="T821" s="312"/>
      <c r="U821" s="7"/>
      <c r="V821" s="313">
        <f ca="1">IF(AND(D821&lt;&gt;"",B821&lt;&gt;B820),(SUMIF(B$9:B$1008,B821,M$9:M$1008)-SUMIF(B$9:B$1008,B821,N$9:N$1008))+(SUMIF('Sezione INPS'!B$9:B$1008,B821,'Sezione INPS'!N$9:N$1008)-SUMIF('Sezione INPS'!B$9:B$1008,B821,'Sezione INPS'!O$9:O$1008))+(SUMIF('Sezione REGIONI'!B$9:B$1008,B821,'Sezione REGIONI'!K$9:K$1008)-SUMIF('Sezione REGIONI'!B$9:B$1008,B821,'Sezione REGIONI'!L$9:L$1008))+(SUMIF('Sezione IMU e trib. locali'!B$9:B$1008,B821,'Sezione IMU e trib. locali'!M$9:M$1008)-SUMIF('Sezione IMU e trib. locali'!B$9:B$1008,B821,'Sezione IMU e trib. locali'!N$9:N$1008))+(SUMIF('Sezione INAIL'!B$9:B$508,B821,'Sezione INAIL'!L$9:L$508)-SUMIF('Sezione INAIL'!B$9:B$508,B821,'Sezione INAIL'!M$9:M$508))+(SUMIF('Sezione Altri Enti Prev.li'!B$9:B$508,B821,'Sezione Altri Enti Prev.li'!P$9:P$508)-SUMIF('Sezione Altri Enti Prev.li'!B$9:B$508,B821,'Sezione Altri Enti Prev.li'!Q$9:Q$508)),0)</f>
        <v>0</v>
      </c>
      <c r="W821" s="81"/>
      <c r="X821" s="292"/>
      <c r="Y821" s="314"/>
      <c r="Z821" s="315"/>
      <c r="AA821" s="316"/>
      <c r="AB821" s="317"/>
      <c r="AC821" s="7"/>
      <c r="AD821" s="348"/>
      <c r="AE821" s="7"/>
      <c r="AF821" s="17">
        <f ca="1">IF(B821="",0,IF(B821=B820,COUNTIF(B$9:B820,B821)+1,1))</f>
        <v>811</v>
      </c>
      <c r="AG821" s="17">
        <f t="shared" ca="1" si="52"/>
        <v>0</v>
      </c>
      <c r="AH821" s="364" t="str">
        <f t="shared" si="51"/>
        <v/>
      </c>
    </row>
    <row r="822" spans="1:34" ht="16.5" customHeight="1">
      <c r="A822" s="334" t="s">
        <v>1098</v>
      </c>
      <c r="B822" s="65" t="str">
        <f t="shared" ca="1" si="50"/>
        <v>-1900</v>
      </c>
      <c r="C822" s="65" t="str">
        <f t="shared" ca="1" si="53"/>
        <v>-1900-812</v>
      </c>
      <c r="D822" s="340"/>
      <c r="E822" s="283"/>
      <c r="F822" s="7"/>
      <c r="G822" s="309"/>
      <c r="H822" s="310"/>
      <c r="I822" s="7"/>
      <c r="J822" s="297"/>
      <c r="K822" s="285"/>
      <c r="L822" s="301"/>
      <c r="M822" s="290"/>
      <c r="N822" s="291"/>
      <c r="O822" s="7"/>
      <c r="P822" s="307"/>
      <c r="Q822" s="308" t="str">
        <f ca="1">IF(M$1021=1,"",IF(P822="","",VLOOKUP(P822,Tabelle!$B$5:$F$7,5,FALSE)))</f>
        <v/>
      </c>
      <c r="R822" s="311" t="str">
        <f ca="1">IF(M$1021=1,"",IF(P822="","",VLOOKUP(P822,Tabelle!$B$5:$G$7,6,FALSE)))</f>
        <v/>
      </c>
      <c r="S822" s="7"/>
      <c r="T822" s="312"/>
      <c r="U822" s="7"/>
      <c r="V822" s="313">
        <f ca="1">IF(AND(D822&lt;&gt;"",B822&lt;&gt;B821),(SUMIF(B$9:B$1008,B822,M$9:M$1008)-SUMIF(B$9:B$1008,B822,N$9:N$1008))+(SUMIF('Sezione INPS'!B$9:B$1008,B822,'Sezione INPS'!N$9:N$1008)-SUMIF('Sezione INPS'!B$9:B$1008,B822,'Sezione INPS'!O$9:O$1008))+(SUMIF('Sezione REGIONI'!B$9:B$1008,B822,'Sezione REGIONI'!K$9:K$1008)-SUMIF('Sezione REGIONI'!B$9:B$1008,B822,'Sezione REGIONI'!L$9:L$1008))+(SUMIF('Sezione IMU e trib. locali'!B$9:B$1008,B822,'Sezione IMU e trib. locali'!M$9:M$1008)-SUMIF('Sezione IMU e trib. locali'!B$9:B$1008,B822,'Sezione IMU e trib. locali'!N$9:N$1008))+(SUMIF('Sezione INAIL'!B$9:B$508,B822,'Sezione INAIL'!L$9:L$508)-SUMIF('Sezione INAIL'!B$9:B$508,B822,'Sezione INAIL'!M$9:M$508))+(SUMIF('Sezione Altri Enti Prev.li'!B$9:B$508,B822,'Sezione Altri Enti Prev.li'!P$9:P$508)-SUMIF('Sezione Altri Enti Prev.li'!B$9:B$508,B822,'Sezione Altri Enti Prev.li'!Q$9:Q$508)),0)</f>
        <v>0</v>
      </c>
      <c r="W822" s="81"/>
      <c r="X822" s="292"/>
      <c r="Y822" s="314"/>
      <c r="Z822" s="315"/>
      <c r="AA822" s="316"/>
      <c r="AB822" s="317"/>
      <c r="AC822" s="7"/>
      <c r="AD822" s="348"/>
      <c r="AE822" s="7"/>
      <c r="AF822" s="17">
        <f ca="1">IF(B822="",0,IF(B822=B821,COUNTIF(B$9:B821,B822)+1,1))</f>
        <v>812</v>
      </c>
      <c r="AG822" s="17">
        <f t="shared" ca="1" si="52"/>
        <v>0</v>
      </c>
      <c r="AH822" s="364" t="str">
        <f t="shared" si="51"/>
        <v/>
      </c>
    </row>
    <row r="823" spans="1:34" ht="16.5" customHeight="1">
      <c r="A823" s="334" t="s">
        <v>1099</v>
      </c>
      <c r="B823" s="65" t="str">
        <f t="shared" ca="1" si="50"/>
        <v>-1900</v>
      </c>
      <c r="C823" s="65" t="str">
        <f t="shared" ca="1" si="53"/>
        <v>-1900-813</v>
      </c>
      <c r="D823" s="340"/>
      <c r="E823" s="283"/>
      <c r="F823" s="7"/>
      <c r="G823" s="309"/>
      <c r="H823" s="310"/>
      <c r="I823" s="7"/>
      <c r="J823" s="297"/>
      <c r="K823" s="285"/>
      <c r="L823" s="301"/>
      <c r="M823" s="290"/>
      <c r="N823" s="291"/>
      <c r="O823" s="7"/>
      <c r="P823" s="307"/>
      <c r="Q823" s="308" t="str">
        <f ca="1">IF(M$1021=1,"",IF(P823="","",VLOOKUP(P823,Tabelle!$B$5:$F$7,5,FALSE)))</f>
        <v/>
      </c>
      <c r="R823" s="311" t="str">
        <f ca="1">IF(M$1021=1,"",IF(P823="","",VLOOKUP(P823,Tabelle!$B$5:$G$7,6,FALSE)))</f>
        <v/>
      </c>
      <c r="S823" s="7"/>
      <c r="T823" s="312"/>
      <c r="U823" s="7"/>
      <c r="V823" s="313">
        <f ca="1">IF(AND(D823&lt;&gt;"",B823&lt;&gt;B822),(SUMIF(B$9:B$1008,B823,M$9:M$1008)-SUMIF(B$9:B$1008,B823,N$9:N$1008))+(SUMIF('Sezione INPS'!B$9:B$1008,B823,'Sezione INPS'!N$9:N$1008)-SUMIF('Sezione INPS'!B$9:B$1008,B823,'Sezione INPS'!O$9:O$1008))+(SUMIF('Sezione REGIONI'!B$9:B$1008,B823,'Sezione REGIONI'!K$9:K$1008)-SUMIF('Sezione REGIONI'!B$9:B$1008,B823,'Sezione REGIONI'!L$9:L$1008))+(SUMIF('Sezione IMU e trib. locali'!B$9:B$1008,B823,'Sezione IMU e trib. locali'!M$9:M$1008)-SUMIF('Sezione IMU e trib. locali'!B$9:B$1008,B823,'Sezione IMU e trib. locali'!N$9:N$1008))+(SUMIF('Sezione INAIL'!B$9:B$508,B823,'Sezione INAIL'!L$9:L$508)-SUMIF('Sezione INAIL'!B$9:B$508,B823,'Sezione INAIL'!M$9:M$508))+(SUMIF('Sezione Altri Enti Prev.li'!B$9:B$508,B823,'Sezione Altri Enti Prev.li'!P$9:P$508)-SUMIF('Sezione Altri Enti Prev.li'!B$9:B$508,B823,'Sezione Altri Enti Prev.li'!Q$9:Q$508)),0)</f>
        <v>0</v>
      </c>
      <c r="W823" s="81"/>
      <c r="X823" s="292"/>
      <c r="Y823" s="314"/>
      <c r="Z823" s="315"/>
      <c r="AA823" s="316"/>
      <c r="AB823" s="317"/>
      <c r="AC823" s="7"/>
      <c r="AD823" s="348"/>
      <c r="AE823" s="7"/>
      <c r="AF823" s="17">
        <f ca="1">IF(B823="",0,IF(B823=B822,COUNTIF(B$9:B822,B823)+1,1))</f>
        <v>813</v>
      </c>
      <c r="AG823" s="17">
        <f t="shared" ca="1" si="52"/>
        <v>0</v>
      </c>
      <c r="AH823" s="364" t="str">
        <f t="shared" si="51"/>
        <v/>
      </c>
    </row>
    <row r="824" spans="1:34" ht="16.5" customHeight="1">
      <c r="A824" s="334" t="s">
        <v>1100</v>
      </c>
      <c r="B824" s="65" t="str">
        <f t="shared" ca="1" si="50"/>
        <v>-1900</v>
      </c>
      <c r="C824" s="65" t="str">
        <f t="shared" ca="1" si="53"/>
        <v>-1900-814</v>
      </c>
      <c r="D824" s="340"/>
      <c r="E824" s="283"/>
      <c r="F824" s="7"/>
      <c r="G824" s="309"/>
      <c r="H824" s="310"/>
      <c r="I824" s="7"/>
      <c r="J824" s="297"/>
      <c r="K824" s="285"/>
      <c r="L824" s="301"/>
      <c r="M824" s="290"/>
      <c r="N824" s="291"/>
      <c r="O824" s="7"/>
      <c r="P824" s="307"/>
      <c r="Q824" s="308" t="str">
        <f ca="1">IF(M$1021=1,"",IF(P824="","",VLOOKUP(P824,Tabelle!$B$5:$F$7,5,FALSE)))</f>
        <v/>
      </c>
      <c r="R824" s="311" t="str">
        <f ca="1">IF(M$1021=1,"",IF(P824="","",VLOOKUP(P824,Tabelle!$B$5:$G$7,6,FALSE)))</f>
        <v/>
      </c>
      <c r="S824" s="7"/>
      <c r="T824" s="312"/>
      <c r="U824" s="7"/>
      <c r="V824" s="313">
        <f ca="1">IF(AND(D824&lt;&gt;"",B824&lt;&gt;B823),(SUMIF(B$9:B$1008,B824,M$9:M$1008)-SUMIF(B$9:B$1008,B824,N$9:N$1008))+(SUMIF('Sezione INPS'!B$9:B$1008,B824,'Sezione INPS'!N$9:N$1008)-SUMIF('Sezione INPS'!B$9:B$1008,B824,'Sezione INPS'!O$9:O$1008))+(SUMIF('Sezione REGIONI'!B$9:B$1008,B824,'Sezione REGIONI'!K$9:K$1008)-SUMIF('Sezione REGIONI'!B$9:B$1008,B824,'Sezione REGIONI'!L$9:L$1008))+(SUMIF('Sezione IMU e trib. locali'!B$9:B$1008,B824,'Sezione IMU e trib. locali'!M$9:M$1008)-SUMIF('Sezione IMU e trib. locali'!B$9:B$1008,B824,'Sezione IMU e trib. locali'!N$9:N$1008))+(SUMIF('Sezione INAIL'!B$9:B$508,B824,'Sezione INAIL'!L$9:L$508)-SUMIF('Sezione INAIL'!B$9:B$508,B824,'Sezione INAIL'!M$9:M$508))+(SUMIF('Sezione Altri Enti Prev.li'!B$9:B$508,B824,'Sezione Altri Enti Prev.li'!P$9:P$508)-SUMIF('Sezione Altri Enti Prev.li'!B$9:B$508,B824,'Sezione Altri Enti Prev.li'!Q$9:Q$508)),0)</f>
        <v>0</v>
      </c>
      <c r="W824" s="81"/>
      <c r="X824" s="292"/>
      <c r="Y824" s="314"/>
      <c r="Z824" s="315"/>
      <c r="AA824" s="316"/>
      <c r="AB824" s="317"/>
      <c r="AC824" s="7"/>
      <c r="AD824" s="348"/>
      <c r="AE824" s="7"/>
      <c r="AF824" s="17">
        <f ca="1">IF(B824="",0,IF(B824=B823,COUNTIF(B$9:B823,B824)+1,1))</f>
        <v>814</v>
      </c>
      <c r="AG824" s="17">
        <f t="shared" ca="1" si="52"/>
        <v>0</v>
      </c>
      <c r="AH824" s="364" t="str">
        <f t="shared" si="51"/>
        <v/>
      </c>
    </row>
    <row r="825" spans="1:34" ht="16.5" customHeight="1">
      <c r="A825" s="334" t="s">
        <v>1101</v>
      </c>
      <c r="B825" s="65" t="str">
        <f t="shared" ca="1" si="50"/>
        <v>-1900</v>
      </c>
      <c r="C825" s="65" t="str">
        <f t="shared" ca="1" si="53"/>
        <v>-1900-815</v>
      </c>
      <c r="D825" s="340"/>
      <c r="E825" s="283"/>
      <c r="F825" s="7"/>
      <c r="G825" s="309"/>
      <c r="H825" s="310"/>
      <c r="I825" s="7"/>
      <c r="J825" s="297"/>
      <c r="K825" s="285"/>
      <c r="L825" s="301"/>
      <c r="M825" s="290"/>
      <c r="N825" s="291"/>
      <c r="O825" s="7"/>
      <c r="P825" s="307"/>
      <c r="Q825" s="308" t="str">
        <f ca="1">IF(M$1021=1,"",IF(P825="","",VLOOKUP(P825,Tabelle!$B$5:$F$7,5,FALSE)))</f>
        <v/>
      </c>
      <c r="R825" s="311" t="str">
        <f ca="1">IF(M$1021=1,"",IF(P825="","",VLOOKUP(P825,Tabelle!$B$5:$G$7,6,FALSE)))</f>
        <v/>
      </c>
      <c r="S825" s="7"/>
      <c r="T825" s="312"/>
      <c r="U825" s="7"/>
      <c r="V825" s="313">
        <f ca="1">IF(AND(D825&lt;&gt;"",B825&lt;&gt;B824),(SUMIF(B$9:B$1008,B825,M$9:M$1008)-SUMIF(B$9:B$1008,B825,N$9:N$1008))+(SUMIF('Sezione INPS'!B$9:B$1008,B825,'Sezione INPS'!N$9:N$1008)-SUMIF('Sezione INPS'!B$9:B$1008,B825,'Sezione INPS'!O$9:O$1008))+(SUMIF('Sezione REGIONI'!B$9:B$1008,B825,'Sezione REGIONI'!K$9:K$1008)-SUMIF('Sezione REGIONI'!B$9:B$1008,B825,'Sezione REGIONI'!L$9:L$1008))+(SUMIF('Sezione IMU e trib. locali'!B$9:B$1008,B825,'Sezione IMU e trib. locali'!M$9:M$1008)-SUMIF('Sezione IMU e trib. locali'!B$9:B$1008,B825,'Sezione IMU e trib. locali'!N$9:N$1008))+(SUMIF('Sezione INAIL'!B$9:B$508,B825,'Sezione INAIL'!L$9:L$508)-SUMIF('Sezione INAIL'!B$9:B$508,B825,'Sezione INAIL'!M$9:M$508))+(SUMIF('Sezione Altri Enti Prev.li'!B$9:B$508,B825,'Sezione Altri Enti Prev.li'!P$9:P$508)-SUMIF('Sezione Altri Enti Prev.li'!B$9:B$508,B825,'Sezione Altri Enti Prev.li'!Q$9:Q$508)),0)</f>
        <v>0</v>
      </c>
      <c r="W825" s="81"/>
      <c r="X825" s="292"/>
      <c r="Y825" s="314"/>
      <c r="Z825" s="315"/>
      <c r="AA825" s="316"/>
      <c r="AB825" s="317"/>
      <c r="AC825" s="7"/>
      <c r="AD825" s="348"/>
      <c r="AE825" s="7"/>
      <c r="AF825" s="17">
        <f ca="1">IF(B825="",0,IF(B825=B824,COUNTIF(B$9:B824,B825)+1,1))</f>
        <v>815</v>
      </c>
      <c r="AG825" s="17">
        <f t="shared" ca="1" si="52"/>
        <v>0</v>
      </c>
      <c r="AH825" s="364" t="str">
        <f t="shared" si="51"/>
        <v/>
      </c>
    </row>
    <row r="826" spans="1:34" ht="16.5" customHeight="1">
      <c r="A826" s="334" t="s">
        <v>1102</v>
      </c>
      <c r="B826" s="65" t="str">
        <f t="shared" ca="1" si="50"/>
        <v>-1900</v>
      </c>
      <c r="C826" s="65" t="str">
        <f t="shared" ca="1" si="53"/>
        <v>-1900-816</v>
      </c>
      <c r="D826" s="340"/>
      <c r="E826" s="283"/>
      <c r="F826" s="7"/>
      <c r="G826" s="309"/>
      <c r="H826" s="310"/>
      <c r="I826" s="7"/>
      <c r="J826" s="297"/>
      <c r="K826" s="285"/>
      <c r="L826" s="301"/>
      <c r="M826" s="290"/>
      <c r="N826" s="291"/>
      <c r="O826" s="7"/>
      <c r="P826" s="307"/>
      <c r="Q826" s="308" t="str">
        <f ca="1">IF(M$1021=1,"",IF(P826="","",VLOOKUP(P826,Tabelle!$B$5:$F$7,5,FALSE)))</f>
        <v/>
      </c>
      <c r="R826" s="311" t="str">
        <f ca="1">IF(M$1021=1,"",IF(P826="","",VLOOKUP(P826,Tabelle!$B$5:$G$7,6,FALSE)))</f>
        <v/>
      </c>
      <c r="S826" s="7"/>
      <c r="T826" s="312"/>
      <c r="U826" s="7"/>
      <c r="V826" s="313">
        <f ca="1">IF(AND(D826&lt;&gt;"",B826&lt;&gt;B825),(SUMIF(B$9:B$1008,B826,M$9:M$1008)-SUMIF(B$9:B$1008,B826,N$9:N$1008))+(SUMIF('Sezione INPS'!B$9:B$1008,B826,'Sezione INPS'!N$9:N$1008)-SUMIF('Sezione INPS'!B$9:B$1008,B826,'Sezione INPS'!O$9:O$1008))+(SUMIF('Sezione REGIONI'!B$9:B$1008,B826,'Sezione REGIONI'!K$9:K$1008)-SUMIF('Sezione REGIONI'!B$9:B$1008,B826,'Sezione REGIONI'!L$9:L$1008))+(SUMIF('Sezione IMU e trib. locali'!B$9:B$1008,B826,'Sezione IMU e trib. locali'!M$9:M$1008)-SUMIF('Sezione IMU e trib. locali'!B$9:B$1008,B826,'Sezione IMU e trib. locali'!N$9:N$1008))+(SUMIF('Sezione INAIL'!B$9:B$508,B826,'Sezione INAIL'!L$9:L$508)-SUMIF('Sezione INAIL'!B$9:B$508,B826,'Sezione INAIL'!M$9:M$508))+(SUMIF('Sezione Altri Enti Prev.li'!B$9:B$508,B826,'Sezione Altri Enti Prev.li'!P$9:P$508)-SUMIF('Sezione Altri Enti Prev.li'!B$9:B$508,B826,'Sezione Altri Enti Prev.li'!Q$9:Q$508)),0)</f>
        <v>0</v>
      </c>
      <c r="W826" s="81"/>
      <c r="X826" s="292"/>
      <c r="Y826" s="314"/>
      <c r="Z826" s="315"/>
      <c r="AA826" s="316"/>
      <c r="AB826" s="317"/>
      <c r="AC826" s="7"/>
      <c r="AD826" s="348"/>
      <c r="AE826" s="7"/>
      <c r="AF826" s="17">
        <f ca="1">IF(B826="",0,IF(B826=B825,COUNTIF(B$9:B825,B826)+1,1))</f>
        <v>816</v>
      </c>
      <c r="AG826" s="17">
        <f t="shared" ca="1" si="52"/>
        <v>0</v>
      </c>
      <c r="AH826" s="364" t="str">
        <f t="shared" si="51"/>
        <v/>
      </c>
    </row>
    <row r="827" spans="1:34" ht="16.5" customHeight="1">
      <c r="A827" s="334" t="s">
        <v>1103</v>
      </c>
      <c r="B827" s="65" t="str">
        <f t="shared" ca="1" si="50"/>
        <v>-1900</v>
      </c>
      <c r="C827" s="65" t="str">
        <f t="shared" ca="1" si="53"/>
        <v>-1900-817</v>
      </c>
      <c r="D827" s="340"/>
      <c r="E827" s="283"/>
      <c r="F827" s="7"/>
      <c r="G827" s="309"/>
      <c r="H827" s="310"/>
      <c r="I827" s="7"/>
      <c r="J827" s="297"/>
      <c r="K827" s="285"/>
      <c r="L827" s="301"/>
      <c r="M827" s="290"/>
      <c r="N827" s="291"/>
      <c r="O827" s="7"/>
      <c r="P827" s="307"/>
      <c r="Q827" s="308" t="str">
        <f ca="1">IF(M$1021=1,"",IF(P827="","",VLOOKUP(P827,Tabelle!$B$5:$F$7,5,FALSE)))</f>
        <v/>
      </c>
      <c r="R827" s="311" t="str">
        <f ca="1">IF(M$1021=1,"",IF(P827="","",VLOOKUP(P827,Tabelle!$B$5:$G$7,6,FALSE)))</f>
        <v/>
      </c>
      <c r="S827" s="7"/>
      <c r="T827" s="312"/>
      <c r="U827" s="7"/>
      <c r="V827" s="313">
        <f ca="1">IF(AND(D827&lt;&gt;"",B827&lt;&gt;B826),(SUMIF(B$9:B$1008,B827,M$9:M$1008)-SUMIF(B$9:B$1008,B827,N$9:N$1008))+(SUMIF('Sezione INPS'!B$9:B$1008,B827,'Sezione INPS'!N$9:N$1008)-SUMIF('Sezione INPS'!B$9:B$1008,B827,'Sezione INPS'!O$9:O$1008))+(SUMIF('Sezione REGIONI'!B$9:B$1008,B827,'Sezione REGIONI'!K$9:K$1008)-SUMIF('Sezione REGIONI'!B$9:B$1008,B827,'Sezione REGIONI'!L$9:L$1008))+(SUMIF('Sezione IMU e trib. locali'!B$9:B$1008,B827,'Sezione IMU e trib. locali'!M$9:M$1008)-SUMIF('Sezione IMU e trib. locali'!B$9:B$1008,B827,'Sezione IMU e trib. locali'!N$9:N$1008))+(SUMIF('Sezione INAIL'!B$9:B$508,B827,'Sezione INAIL'!L$9:L$508)-SUMIF('Sezione INAIL'!B$9:B$508,B827,'Sezione INAIL'!M$9:M$508))+(SUMIF('Sezione Altri Enti Prev.li'!B$9:B$508,B827,'Sezione Altri Enti Prev.li'!P$9:P$508)-SUMIF('Sezione Altri Enti Prev.li'!B$9:B$508,B827,'Sezione Altri Enti Prev.li'!Q$9:Q$508)),0)</f>
        <v>0</v>
      </c>
      <c r="W827" s="81"/>
      <c r="X827" s="292"/>
      <c r="Y827" s="314"/>
      <c r="Z827" s="315"/>
      <c r="AA827" s="316"/>
      <c r="AB827" s="317"/>
      <c r="AC827" s="7"/>
      <c r="AD827" s="348"/>
      <c r="AE827" s="7"/>
      <c r="AF827" s="17">
        <f ca="1">IF(B827="",0,IF(B827=B826,COUNTIF(B$9:B826,B827)+1,1))</f>
        <v>817</v>
      </c>
      <c r="AG827" s="17">
        <f t="shared" ca="1" si="52"/>
        <v>0</v>
      </c>
      <c r="AH827" s="364" t="str">
        <f t="shared" si="51"/>
        <v/>
      </c>
    </row>
    <row r="828" spans="1:34" ht="16.5" customHeight="1">
      <c r="A828" s="334" t="s">
        <v>1104</v>
      </c>
      <c r="B828" s="65" t="str">
        <f t="shared" ca="1" si="50"/>
        <v>-1900</v>
      </c>
      <c r="C828" s="65" t="str">
        <f t="shared" ca="1" si="53"/>
        <v>-1900-818</v>
      </c>
      <c r="D828" s="340"/>
      <c r="E828" s="283"/>
      <c r="F828" s="7"/>
      <c r="G828" s="309"/>
      <c r="H828" s="310"/>
      <c r="I828" s="7"/>
      <c r="J828" s="297"/>
      <c r="K828" s="285"/>
      <c r="L828" s="301"/>
      <c r="M828" s="290"/>
      <c r="N828" s="291"/>
      <c r="O828" s="7"/>
      <c r="P828" s="307"/>
      <c r="Q828" s="308" t="str">
        <f ca="1">IF(M$1021=1,"",IF(P828="","",VLOOKUP(P828,Tabelle!$B$5:$F$7,5,FALSE)))</f>
        <v/>
      </c>
      <c r="R828" s="311" t="str">
        <f ca="1">IF(M$1021=1,"",IF(P828="","",VLOOKUP(P828,Tabelle!$B$5:$G$7,6,FALSE)))</f>
        <v/>
      </c>
      <c r="S828" s="7"/>
      <c r="T828" s="312"/>
      <c r="U828" s="7"/>
      <c r="V828" s="313">
        <f ca="1">IF(AND(D828&lt;&gt;"",B828&lt;&gt;B827),(SUMIF(B$9:B$1008,B828,M$9:M$1008)-SUMIF(B$9:B$1008,B828,N$9:N$1008))+(SUMIF('Sezione INPS'!B$9:B$1008,B828,'Sezione INPS'!N$9:N$1008)-SUMIF('Sezione INPS'!B$9:B$1008,B828,'Sezione INPS'!O$9:O$1008))+(SUMIF('Sezione REGIONI'!B$9:B$1008,B828,'Sezione REGIONI'!K$9:K$1008)-SUMIF('Sezione REGIONI'!B$9:B$1008,B828,'Sezione REGIONI'!L$9:L$1008))+(SUMIF('Sezione IMU e trib. locali'!B$9:B$1008,B828,'Sezione IMU e trib. locali'!M$9:M$1008)-SUMIF('Sezione IMU e trib. locali'!B$9:B$1008,B828,'Sezione IMU e trib. locali'!N$9:N$1008))+(SUMIF('Sezione INAIL'!B$9:B$508,B828,'Sezione INAIL'!L$9:L$508)-SUMIF('Sezione INAIL'!B$9:B$508,B828,'Sezione INAIL'!M$9:M$508))+(SUMIF('Sezione Altri Enti Prev.li'!B$9:B$508,B828,'Sezione Altri Enti Prev.li'!P$9:P$508)-SUMIF('Sezione Altri Enti Prev.li'!B$9:B$508,B828,'Sezione Altri Enti Prev.li'!Q$9:Q$508)),0)</f>
        <v>0</v>
      </c>
      <c r="W828" s="81"/>
      <c r="X828" s="292"/>
      <c r="Y828" s="314"/>
      <c r="Z828" s="315"/>
      <c r="AA828" s="316"/>
      <c r="AB828" s="317"/>
      <c r="AC828" s="7"/>
      <c r="AD828" s="348"/>
      <c r="AE828" s="7"/>
      <c r="AF828" s="17">
        <f ca="1">IF(B828="",0,IF(B828=B827,COUNTIF(B$9:B827,B828)+1,1))</f>
        <v>818</v>
      </c>
      <c r="AG828" s="17">
        <f t="shared" ca="1" si="52"/>
        <v>0</v>
      </c>
      <c r="AH828" s="364" t="str">
        <f t="shared" si="51"/>
        <v/>
      </c>
    </row>
    <row r="829" spans="1:34" ht="16.5" customHeight="1">
      <c r="A829" s="334" t="s">
        <v>1105</v>
      </c>
      <c r="B829" s="65" t="str">
        <f t="shared" ca="1" si="50"/>
        <v>-1900</v>
      </c>
      <c r="C829" s="65" t="str">
        <f t="shared" ca="1" si="53"/>
        <v>-1900-819</v>
      </c>
      <c r="D829" s="340"/>
      <c r="E829" s="283"/>
      <c r="F829" s="7"/>
      <c r="G829" s="309"/>
      <c r="H829" s="310"/>
      <c r="I829" s="7"/>
      <c r="J829" s="297"/>
      <c r="K829" s="285"/>
      <c r="L829" s="301"/>
      <c r="M829" s="290"/>
      <c r="N829" s="291"/>
      <c r="O829" s="7"/>
      <c r="P829" s="307"/>
      <c r="Q829" s="308" t="str">
        <f ca="1">IF(M$1021=1,"",IF(P829="","",VLOOKUP(P829,Tabelle!$B$5:$F$7,5,FALSE)))</f>
        <v/>
      </c>
      <c r="R829" s="311" t="str">
        <f ca="1">IF(M$1021=1,"",IF(P829="","",VLOOKUP(P829,Tabelle!$B$5:$G$7,6,FALSE)))</f>
        <v/>
      </c>
      <c r="S829" s="7"/>
      <c r="T829" s="312"/>
      <c r="U829" s="7"/>
      <c r="V829" s="313">
        <f ca="1">IF(AND(D829&lt;&gt;"",B829&lt;&gt;B828),(SUMIF(B$9:B$1008,B829,M$9:M$1008)-SUMIF(B$9:B$1008,B829,N$9:N$1008))+(SUMIF('Sezione INPS'!B$9:B$1008,B829,'Sezione INPS'!N$9:N$1008)-SUMIF('Sezione INPS'!B$9:B$1008,B829,'Sezione INPS'!O$9:O$1008))+(SUMIF('Sezione REGIONI'!B$9:B$1008,B829,'Sezione REGIONI'!K$9:K$1008)-SUMIF('Sezione REGIONI'!B$9:B$1008,B829,'Sezione REGIONI'!L$9:L$1008))+(SUMIF('Sezione IMU e trib. locali'!B$9:B$1008,B829,'Sezione IMU e trib. locali'!M$9:M$1008)-SUMIF('Sezione IMU e trib. locali'!B$9:B$1008,B829,'Sezione IMU e trib. locali'!N$9:N$1008))+(SUMIF('Sezione INAIL'!B$9:B$508,B829,'Sezione INAIL'!L$9:L$508)-SUMIF('Sezione INAIL'!B$9:B$508,B829,'Sezione INAIL'!M$9:M$508))+(SUMIF('Sezione Altri Enti Prev.li'!B$9:B$508,B829,'Sezione Altri Enti Prev.li'!P$9:P$508)-SUMIF('Sezione Altri Enti Prev.li'!B$9:B$508,B829,'Sezione Altri Enti Prev.li'!Q$9:Q$508)),0)</f>
        <v>0</v>
      </c>
      <c r="W829" s="81"/>
      <c r="X829" s="292"/>
      <c r="Y829" s="314"/>
      <c r="Z829" s="315"/>
      <c r="AA829" s="316"/>
      <c r="AB829" s="317"/>
      <c r="AC829" s="7"/>
      <c r="AD829" s="348"/>
      <c r="AE829" s="7"/>
      <c r="AF829" s="17">
        <f ca="1">IF(B829="",0,IF(B829=B828,COUNTIF(B$9:B828,B829)+1,1))</f>
        <v>819</v>
      </c>
      <c r="AG829" s="17">
        <f t="shared" ca="1" si="52"/>
        <v>0</v>
      </c>
      <c r="AH829" s="364" t="str">
        <f t="shared" si="51"/>
        <v/>
      </c>
    </row>
    <row r="830" spans="1:34" ht="16.5" customHeight="1">
      <c r="A830" s="334" t="s">
        <v>1106</v>
      </c>
      <c r="B830" s="65" t="str">
        <f t="shared" ca="1" si="50"/>
        <v>-1900</v>
      </c>
      <c r="C830" s="65" t="str">
        <f t="shared" ca="1" si="53"/>
        <v>-1900-820</v>
      </c>
      <c r="D830" s="340"/>
      <c r="E830" s="283"/>
      <c r="F830" s="7"/>
      <c r="G830" s="309"/>
      <c r="H830" s="310"/>
      <c r="I830" s="7"/>
      <c r="J830" s="297"/>
      <c r="K830" s="285"/>
      <c r="L830" s="301"/>
      <c r="M830" s="290"/>
      <c r="N830" s="291"/>
      <c r="O830" s="7"/>
      <c r="P830" s="307"/>
      <c r="Q830" s="308" t="str">
        <f ca="1">IF(M$1021=1,"",IF(P830="","",VLOOKUP(P830,Tabelle!$B$5:$F$7,5,FALSE)))</f>
        <v/>
      </c>
      <c r="R830" s="311" t="str">
        <f ca="1">IF(M$1021=1,"",IF(P830="","",VLOOKUP(P830,Tabelle!$B$5:$G$7,6,FALSE)))</f>
        <v/>
      </c>
      <c r="S830" s="7"/>
      <c r="T830" s="312"/>
      <c r="U830" s="7"/>
      <c r="V830" s="313">
        <f ca="1">IF(AND(D830&lt;&gt;"",B830&lt;&gt;B829),(SUMIF(B$9:B$1008,B830,M$9:M$1008)-SUMIF(B$9:B$1008,B830,N$9:N$1008))+(SUMIF('Sezione INPS'!B$9:B$1008,B830,'Sezione INPS'!N$9:N$1008)-SUMIF('Sezione INPS'!B$9:B$1008,B830,'Sezione INPS'!O$9:O$1008))+(SUMIF('Sezione REGIONI'!B$9:B$1008,B830,'Sezione REGIONI'!K$9:K$1008)-SUMIF('Sezione REGIONI'!B$9:B$1008,B830,'Sezione REGIONI'!L$9:L$1008))+(SUMIF('Sezione IMU e trib. locali'!B$9:B$1008,B830,'Sezione IMU e trib. locali'!M$9:M$1008)-SUMIF('Sezione IMU e trib. locali'!B$9:B$1008,B830,'Sezione IMU e trib. locali'!N$9:N$1008))+(SUMIF('Sezione INAIL'!B$9:B$508,B830,'Sezione INAIL'!L$9:L$508)-SUMIF('Sezione INAIL'!B$9:B$508,B830,'Sezione INAIL'!M$9:M$508))+(SUMIF('Sezione Altri Enti Prev.li'!B$9:B$508,B830,'Sezione Altri Enti Prev.li'!P$9:P$508)-SUMIF('Sezione Altri Enti Prev.li'!B$9:B$508,B830,'Sezione Altri Enti Prev.li'!Q$9:Q$508)),0)</f>
        <v>0</v>
      </c>
      <c r="W830" s="81"/>
      <c r="X830" s="292"/>
      <c r="Y830" s="314"/>
      <c r="Z830" s="315"/>
      <c r="AA830" s="316"/>
      <c r="AB830" s="317"/>
      <c r="AC830" s="7"/>
      <c r="AD830" s="348"/>
      <c r="AE830" s="7"/>
      <c r="AF830" s="17">
        <f ca="1">IF(B830="",0,IF(B830=B829,COUNTIF(B$9:B829,B830)+1,1))</f>
        <v>820</v>
      </c>
      <c r="AG830" s="17">
        <f t="shared" ca="1" si="52"/>
        <v>0</v>
      </c>
      <c r="AH830" s="364" t="str">
        <f t="shared" si="51"/>
        <v/>
      </c>
    </row>
    <row r="831" spans="1:34" ht="16.5" customHeight="1">
      <c r="A831" s="334" t="s">
        <v>1107</v>
      </c>
      <c r="B831" s="65" t="str">
        <f t="shared" ca="1" si="50"/>
        <v>-1900</v>
      </c>
      <c r="C831" s="65" t="str">
        <f t="shared" ca="1" si="53"/>
        <v>-1900-821</v>
      </c>
      <c r="D831" s="340"/>
      <c r="E831" s="283"/>
      <c r="F831" s="7"/>
      <c r="G831" s="309"/>
      <c r="H831" s="310"/>
      <c r="I831" s="7"/>
      <c r="J831" s="297"/>
      <c r="K831" s="285"/>
      <c r="L831" s="301"/>
      <c r="M831" s="290"/>
      <c r="N831" s="291"/>
      <c r="O831" s="7"/>
      <c r="P831" s="307"/>
      <c r="Q831" s="308" t="str">
        <f ca="1">IF(M$1021=1,"",IF(P831="","",VLOOKUP(P831,Tabelle!$B$5:$F$7,5,FALSE)))</f>
        <v/>
      </c>
      <c r="R831" s="311" t="str">
        <f ca="1">IF(M$1021=1,"",IF(P831="","",VLOOKUP(P831,Tabelle!$B$5:$G$7,6,FALSE)))</f>
        <v/>
      </c>
      <c r="S831" s="7"/>
      <c r="T831" s="312"/>
      <c r="U831" s="7"/>
      <c r="V831" s="313">
        <f ca="1">IF(AND(D831&lt;&gt;"",B831&lt;&gt;B830),(SUMIF(B$9:B$1008,B831,M$9:M$1008)-SUMIF(B$9:B$1008,B831,N$9:N$1008))+(SUMIF('Sezione INPS'!B$9:B$1008,B831,'Sezione INPS'!N$9:N$1008)-SUMIF('Sezione INPS'!B$9:B$1008,B831,'Sezione INPS'!O$9:O$1008))+(SUMIF('Sezione REGIONI'!B$9:B$1008,B831,'Sezione REGIONI'!K$9:K$1008)-SUMIF('Sezione REGIONI'!B$9:B$1008,B831,'Sezione REGIONI'!L$9:L$1008))+(SUMIF('Sezione IMU e trib. locali'!B$9:B$1008,B831,'Sezione IMU e trib. locali'!M$9:M$1008)-SUMIF('Sezione IMU e trib. locali'!B$9:B$1008,B831,'Sezione IMU e trib. locali'!N$9:N$1008))+(SUMIF('Sezione INAIL'!B$9:B$508,B831,'Sezione INAIL'!L$9:L$508)-SUMIF('Sezione INAIL'!B$9:B$508,B831,'Sezione INAIL'!M$9:M$508))+(SUMIF('Sezione Altri Enti Prev.li'!B$9:B$508,B831,'Sezione Altri Enti Prev.li'!P$9:P$508)-SUMIF('Sezione Altri Enti Prev.li'!B$9:B$508,B831,'Sezione Altri Enti Prev.li'!Q$9:Q$508)),0)</f>
        <v>0</v>
      </c>
      <c r="W831" s="81"/>
      <c r="X831" s="292"/>
      <c r="Y831" s="314"/>
      <c r="Z831" s="315"/>
      <c r="AA831" s="316"/>
      <c r="AB831" s="317"/>
      <c r="AC831" s="7"/>
      <c r="AD831" s="348"/>
      <c r="AE831" s="7"/>
      <c r="AF831" s="17">
        <f ca="1">IF(B831="",0,IF(B831=B830,COUNTIF(B$9:B830,B831)+1,1))</f>
        <v>821</v>
      </c>
      <c r="AG831" s="17">
        <f t="shared" ca="1" si="52"/>
        <v>0</v>
      </c>
      <c r="AH831" s="364" t="str">
        <f t="shared" si="51"/>
        <v/>
      </c>
    </row>
    <row r="832" spans="1:34" ht="16.5" customHeight="1">
      <c r="A832" s="334" t="s">
        <v>1108</v>
      </c>
      <c r="B832" s="65" t="str">
        <f t="shared" ca="1" si="50"/>
        <v>-1900</v>
      </c>
      <c r="C832" s="65" t="str">
        <f t="shared" ca="1" si="53"/>
        <v>-1900-822</v>
      </c>
      <c r="D832" s="340"/>
      <c r="E832" s="283"/>
      <c r="F832" s="7"/>
      <c r="G832" s="309"/>
      <c r="H832" s="310"/>
      <c r="I832" s="7"/>
      <c r="J832" s="297"/>
      <c r="K832" s="285"/>
      <c r="L832" s="301"/>
      <c r="M832" s="290"/>
      <c r="N832" s="291"/>
      <c r="O832" s="7"/>
      <c r="P832" s="307"/>
      <c r="Q832" s="308" t="str">
        <f ca="1">IF(M$1021=1,"",IF(P832="","",VLOOKUP(P832,Tabelle!$B$5:$F$7,5,FALSE)))</f>
        <v/>
      </c>
      <c r="R832" s="311" t="str">
        <f ca="1">IF(M$1021=1,"",IF(P832="","",VLOOKUP(P832,Tabelle!$B$5:$G$7,6,FALSE)))</f>
        <v/>
      </c>
      <c r="S832" s="7"/>
      <c r="T832" s="312"/>
      <c r="U832" s="7"/>
      <c r="V832" s="313">
        <f ca="1">IF(AND(D832&lt;&gt;"",B832&lt;&gt;B831),(SUMIF(B$9:B$1008,B832,M$9:M$1008)-SUMIF(B$9:B$1008,B832,N$9:N$1008))+(SUMIF('Sezione INPS'!B$9:B$1008,B832,'Sezione INPS'!N$9:N$1008)-SUMIF('Sezione INPS'!B$9:B$1008,B832,'Sezione INPS'!O$9:O$1008))+(SUMIF('Sezione REGIONI'!B$9:B$1008,B832,'Sezione REGIONI'!K$9:K$1008)-SUMIF('Sezione REGIONI'!B$9:B$1008,B832,'Sezione REGIONI'!L$9:L$1008))+(SUMIF('Sezione IMU e trib. locali'!B$9:B$1008,B832,'Sezione IMU e trib. locali'!M$9:M$1008)-SUMIF('Sezione IMU e trib. locali'!B$9:B$1008,B832,'Sezione IMU e trib. locali'!N$9:N$1008))+(SUMIF('Sezione INAIL'!B$9:B$508,B832,'Sezione INAIL'!L$9:L$508)-SUMIF('Sezione INAIL'!B$9:B$508,B832,'Sezione INAIL'!M$9:M$508))+(SUMIF('Sezione Altri Enti Prev.li'!B$9:B$508,B832,'Sezione Altri Enti Prev.li'!P$9:P$508)-SUMIF('Sezione Altri Enti Prev.li'!B$9:B$508,B832,'Sezione Altri Enti Prev.li'!Q$9:Q$508)),0)</f>
        <v>0</v>
      </c>
      <c r="W832" s="81"/>
      <c r="X832" s="292"/>
      <c r="Y832" s="314"/>
      <c r="Z832" s="315"/>
      <c r="AA832" s="316"/>
      <c r="AB832" s="317"/>
      <c r="AC832" s="7"/>
      <c r="AD832" s="348"/>
      <c r="AE832" s="7"/>
      <c r="AF832" s="17">
        <f ca="1">IF(B832="",0,IF(B832=B831,COUNTIF(B$9:B831,B832)+1,1))</f>
        <v>822</v>
      </c>
      <c r="AG832" s="17">
        <f t="shared" ca="1" si="52"/>
        <v>0</v>
      </c>
      <c r="AH832" s="364" t="str">
        <f t="shared" si="51"/>
        <v/>
      </c>
    </row>
    <row r="833" spans="1:34" ht="16.5" customHeight="1">
      <c r="A833" s="334" t="s">
        <v>1109</v>
      </c>
      <c r="B833" s="65" t="str">
        <f t="shared" ca="1" si="50"/>
        <v>-1900</v>
      </c>
      <c r="C833" s="65" t="str">
        <f t="shared" ca="1" si="53"/>
        <v>-1900-823</v>
      </c>
      <c r="D833" s="340"/>
      <c r="E833" s="283"/>
      <c r="F833" s="7"/>
      <c r="G833" s="309"/>
      <c r="H833" s="310"/>
      <c r="I833" s="7"/>
      <c r="J833" s="297"/>
      <c r="K833" s="285"/>
      <c r="L833" s="301"/>
      <c r="M833" s="290"/>
      <c r="N833" s="291"/>
      <c r="O833" s="7"/>
      <c r="P833" s="307"/>
      <c r="Q833" s="308" t="str">
        <f ca="1">IF(M$1021=1,"",IF(P833="","",VLOOKUP(P833,Tabelle!$B$5:$F$7,5,FALSE)))</f>
        <v/>
      </c>
      <c r="R833" s="311" t="str">
        <f ca="1">IF(M$1021=1,"",IF(P833="","",VLOOKUP(P833,Tabelle!$B$5:$G$7,6,FALSE)))</f>
        <v/>
      </c>
      <c r="S833" s="7"/>
      <c r="T833" s="312"/>
      <c r="U833" s="7"/>
      <c r="V833" s="313">
        <f ca="1">IF(AND(D833&lt;&gt;"",B833&lt;&gt;B832),(SUMIF(B$9:B$1008,B833,M$9:M$1008)-SUMIF(B$9:B$1008,B833,N$9:N$1008))+(SUMIF('Sezione INPS'!B$9:B$1008,B833,'Sezione INPS'!N$9:N$1008)-SUMIF('Sezione INPS'!B$9:B$1008,B833,'Sezione INPS'!O$9:O$1008))+(SUMIF('Sezione REGIONI'!B$9:B$1008,B833,'Sezione REGIONI'!K$9:K$1008)-SUMIF('Sezione REGIONI'!B$9:B$1008,B833,'Sezione REGIONI'!L$9:L$1008))+(SUMIF('Sezione IMU e trib. locali'!B$9:B$1008,B833,'Sezione IMU e trib. locali'!M$9:M$1008)-SUMIF('Sezione IMU e trib. locali'!B$9:B$1008,B833,'Sezione IMU e trib. locali'!N$9:N$1008))+(SUMIF('Sezione INAIL'!B$9:B$508,B833,'Sezione INAIL'!L$9:L$508)-SUMIF('Sezione INAIL'!B$9:B$508,B833,'Sezione INAIL'!M$9:M$508))+(SUMIF('Sezione Altri Enti Prev.li'!B$9:B$508,B833,'Sezione Altri Enti Prev.li'!P$9:P$508)-SUMIF('Sezione Altri Enti Prev.li'!B$9:B$508,B833,'Sezione Altri Enti Prev.li'!Q$9:Q$508)),0)</f>
        <v>0</v>
      </c>
      <c r="W833" s="81"/>
      <c r="X833" s="292"/>
      <c r="Y833" s="314"/>
      <c r="Z833" s="315"/>
      <c r="AA833" s="316"/>
      <c r="AB833" s="317"/>
      <c r="AC833" s="7"/>
      <c r="AD833" s="348"/>
      <c r="AE833" s="7"/>
      <c r="AF833" s="17">
        <f ca="1">IF(B833="",0,IF(B833=B832,COUNTIF(B$9:B832,B833)+1,1))</f>
        <v>823</v>
      </c>
      <c r="AG833" s="17">
        <f t="shared" ca="1" si="52"/>
        <v>0</v>
      </c>
      <c r="AH833" s="364" t="str">
        <f t="shared" si="51"/>
        <v/>
      </c>
    </row>
    <row r="834" spans="1:34" ht="16.5" customHeight="1">
      <c r="A834" s="334" t="s">
        <v>1110</v>
      </c>
      <c r="B834" s="65" t="str">
        <f t="shared" ca="1" si="50"/>
        <v>-1900</v>
      </c>
      <c r="C834" s="65" t="str">
        <f t="shared" ca="1" si="53"/>
        <v>-1900-824</v>
      </c>
      <c r="D834" s="340"/>
      <c r="E834" s="283"/>
      <c r="F834" s="7"/>
      <c r="G834" s="309"/>
      <c r="H834" s="310"/>
      <c r="I834" s="7"/>
      <c r="J834" s="297"/>
      <c r="K834" s="285"/>
      <c r="L834" s="301"/>
      <c r="M834" s="290"/>
      <c r="N834" s="291"/>
      <c r="O834" s="7"/>
      <c r="P834" s="307"/>
      <c r="Q834" s="308" t="str">
        <f ca="1">IF(M$1021=1,"",IF(P834="","",VLOOKUP(P834,Tabelle!$B$5:$F$7,5,FALSE)))</f>
        <v/>
      </c>
      <c r="R834" s="311" t="str">
        <f ca="1">IF(M$1021=1,"",IF(P834="","",VLOOKUP(P834,Tabelle!$B$5:$G$7,6,FALSE)))</f>
        <v/>
      </c>
      <c r="S834" s="7"/>
      <c r="T834" s="312"/>
      <c r="U834" s="7"/>
      <c r="V834" s="313">
        <f ca="1">IF(AND(D834&lt;&gt;"",B834&lt;&gt;B833),(SUMIF(B$9:B$1008,B834,M$9:M$1008)-SUMIF(B$9:B$1008,B834,N$9:N$1008))+(SUMIF('Sezione INPS'!B$9:B$1008,B834,'Sezione INPS'!N$9:N$1008)-SUMIF('Sezione INPS'!B$9:B$1008,B834,'Sezione INPS'!O$9:O$1008))+(SUMIF('Sezione REGIONI'!B$9:B$1008,B834,'Sezione REGIONI'!K$9:K$1008)-SUMIF('Sezione REGIONI'!B$9:B$1008,B834,'Sezione REGIONI'!L$9:L$1008))+(SUMIF('Sezione IMU e trib. locali'!B$9:B$1008,B834,'Sezione IMU e trib. locali'!M$9:M$1008)-SUMIF('Sezione IMU e trib. locali'!B$9:B$1008,B834,'Sezione IMU e trib. locali'!N$9:N$1008))+(SUMIF('Sezione INAIL'!B$9:B$508,B834,'Sezione INAIL'!L$9:L$508)-SUMIF('Sezione INAIL'!B$9:B$508,B834,'Sezione INAIL'!M$9:M$508))+(SUMIF('Sezione Altri Enti Prev.li'!B$9:B$508,B834,'Sezione Altri Enti Prev.li'!P$9:P$508)-SUMIF('Sezione Altri Enti Prev.li'!B$9:B$508,B834,'Sezione Altri Enti Prev.li'!Q$9:Q$508)),0)</f>
        <v>0</v>
      </c>
      <c r="W834" s="81"/>
      <c r="X834" s="292"/>
      <c r="Y834" s="314"/>
      <c r="Z834" s="315"/>
      <c r="AA834" s="316"/>
      <c r="AB834" s="317"/>
      <c r="AC834" s="7"/>
      <c r="AD834" s="348"/>
      <c r="AE834" s="7"/>
      <c r="AF834" s="17">
        <f ca="1">IF(B834="",0,IF(B834=B833,COUNTIF(B$9:B833,B834)+1,1))</f>
        <v>824</v>
      </c>
      <c r="AG834" s="17">
        <f t="shared" ca="1" si="52"/>
        <v>0</v>
      </c>
      <c r="AH834" s="364" t="str">
        <f t="shared" si="51"/>
        <v/>
      </c>
    </row>
    <row r="835" spans="1:34" ht="16.5" customHeight="1">
      <c r="A835" s="334" t="s">
        <v>1111</v>
      </c>
      <c r="B835" s="65" t="str">
        <f t="shared" ca="1" si="50"/>
        <v>-1900</v>
      </c>
      <c r="C835" s="65" t="str">
        <f t="shared" ca="1" si="53"/>
        <v>-1900-825</v>
      </c>
      <c r="D835" s="340"/>
      <c r="E835" s="283"/>
      <c r="F835" s="7"/>
      <c r="G835" s="309"/>
      <c r="H835" s="310"/>
      <c r="I835" s="7"/>
      <c r="J835" s="297"/>
      <c r="K835" s="285"/>
      <c r="L835" s="301"/>
      <c r="M835" s="290"/>
      <c r="N835" s="291"/>
      <c r="O835" s="7"/>
      <c r="P835" s="307"/>
      <c r="Q835" s="308" t="str">
        <f ca="1">IF(M$1021=1,"",IF(P835="","",VLOOKUP(P835,Tabelle!$B$5:$F$7,5,FALSE)))</f>
        <v/>
      </c>
      <c r="R835" s="311" t="str">
        <f ca="1">IF(M$1021=1,"",IF(P835="","",VLOOKUP(P835,Tabelle!$B$5:$G$7,6,FALSE)))</f>
        <v/>
      </c>
      <c r="S835" s="7"/>
      <c r="T835" s="312"/>
      <c r="U835" s="7"/>
      <c r="V835" s="313">
        <f ca="1">IF(AND(D835&lt;&gt;"",B835&lt;&gt;B834),(SUMIF(B$9:B$1008,B835,M$9:M$1008)-SUMIF(B$9:B$1008,B835,N$9:N$1008))+(SUMIF('Sezione INPS'!B$9:B$1008,B835,'Sezione INPS'!N$9:N$1008)-SUMIF('Sezione INPS'!B$9:B$1008,B835,'Sezione INPS'!O$9:O$1008))+(SUMIF('Sezione REGIONI'!B$9:B$1008,B835,'Sezione REGIONI'!K$9:K$1008)-SUMIF('Sezione REGIONI'!B$9:B$1008,B835,'Sezione REGIONI'!L$9:L$1008))+(SUMIF('Sezione IMU e trib. locali'!B$9:B$1008,B835,'Sezione IMU e trib. locali'!M$9:M$1008)-SUMIF('Sezione IMU e trib. locali'!B$9:B$1008,B835,'Sezione IMU e trib. locali'!N$9:N$1008))+(SUMIF('Sezione INAIL'!B$9:B$508,B835,'Sezione INAIL'!L$9:L$508)-SUMIF('Sezione INAIL'!B$9:B$508,B835,'Sezione INAIL'!M$9:M$508))+(SUMIF('Sezione Altri Enti Prev.li'!B$9:B$508,B835,'Sezione Altri Enti Prev.li'!P$9:P$508)-SUMIF('Sezione Altri Enti Prev.li'!B$9:B$508,B835,'Sezione Altri Enti Prev.li'!Q$9:Q$508)),0)</f>
        <v>0</v>
      </c>
      <c r="W835" s="81"/>
      <c r="X835" s="292"/>
      <c r="Y835" s="314"/>
      <c r="Z835" s="315"/>
      <c r="AA835" s="316"/>
      <c r="AB835" s="317"/>
      <c r="AC835" s="7"/>
      <c r="AD835" s="348"/>
      <c r="AE835" s="7"/>
      <c r="AF835" s="17">
        <f ca="1">IF(B835="",0,IF(B835=B834,COUNTIF(B$9:B834,B835)+1,1))</f>
        <v>825</v>
      </c>
      <c r="AG835" s="17">
        <f t="shared" ca="1" si="52"/>
        <v>0</v>
      </c>
      <c r="AH835" s="364" t="str">
        <f t="shared" si="51"/>
        <v/>
      </c>
    </row>
    <row r="836" spans="1:34" ht="16.5" customHeight="1">
      <c r="A836" s="334" t="s">
        <v>1112</v>
      </c>
      <c r="B836" s="65" t="str">
        <f t="shared" ca="1" si="50"/>
        <v>-1900</v>
      </c>
      <c r="C836" s="65" t="str">
        <f t="shared" ca="1" si="53"/>
        <v>-1900-826</v>
      </c>
      <c r="D836" s="340"/>
      <c r="E836" s="283"/>
      <c r="F836" s="7"/>
      <c r="G836" s="309"/>
      <c r="H836" s="310"/>
      <c r="I836" s="7"/>
      <c r="J836" s="297"/>
      <c r="K836" s="285"/>
      <c r="L836" s="301"/>
      <c r="M836" s="290"/>
      <c r="N836" s="291"/>
      <c r="O836" s="7"/>
      <c r="P836" s="307"/>
      <c r="Q836" s="308" t="str">
        <f ca="1">IF(M$1021=1,"",IF(P836="","",VLOOKUP(P836,Tabelle!$B$5:$F$7,5,FALSE)))</f>
        <v/>
      </c>
      <c r="R836" s="311" t="str">
        <f ca="1">IF(M$1021=1,"",IF(P836="","",VLOOKUP(P836,Tabelle!$B$5:$G$7,6,FALSE)))</f>
        <v/>
      </c>
      <c r="S836" s="7"/>
      <c r="T836" s="312"/>
      <c r="U836" s="7"/>
      <c r="V836" s="313">
        <f ca="1">IF(AND(D836&lt;&gt;"",B836&lt;&gt;B835),(SUMIF(B$9:B$1008,B836,M$9:M$1008)-SUMIF(B$9:B$1008,B836,N$9:N$1008))+(SUMIF('Sezione INPS'!B$9:B$1008,B836,'Sezione INPS'!N$9:N$1008)-SUMIF('Sezione INPS'!B$9:B$1008,B836,'Sezione INPS'!O$9:O$1008))+(SUMIF('Sezione REGIONI'!B$9:B$1008,B836,'Sezione REGIONI'!K$9:K$1008)-SUMIF('Sezione REGIONI'!B$9:B$1008,B836,'Sezione REGIONI'!L$9:L$1008))+(SUMIF('Sezione IMU e trib. locali'!B$9:B$1008,B836,'Sezione IMU e trib. locali'!M$9:M$1008)-SUMIF('Sezione IMU e trib. locali'!B$9:B$1008,B836,'Sezione IMU e trib. locali'!N$9:N$1008))+(SUMIF('Sezione INAIL'!B$9:B$508,B836,'Sezione INAIL'!L$9:L$508)-SUMIF('Sezione INAIL'!B$9:B$508,B836,'Sezione INAIL'!M$9:M$508))+(SUMIF('Sezione Altri Enti Prev.li'!B$9:B$508,B836,'Sezione Altri Enti Prev.li'!P$9:P$508)-SUMIF('Sezione Altri Enti Prev.li'!B$9:B$508,B836,'Sezione Altri Enti Prev.li'!Q$9:Q$508)),0)</f>
        <v>0</v>
      </c>
      <c r="W836" s="81"/>
      <c r="X836" s="292"/>
      <c r="Y836" s="314"/>
      <c r="Z836" s="315"/>
      <c r="AA836" s="316"/>
      <c r="AB836" s="317"/>
      <c r="AC836" s="7"/>
      <c r="AD836" s="348"/>
      <c r="AE836" s="7"/>
      <c r="AF836" s="17">
        <f ca="1">IF(B836="",0,IF(B836=B835,COUNTIF(B$9:B835,B836)+1,1))</f>
        <v>826</v>
      </c>
      <c r="AG836" s="17">
        <f t="shared" ca="1" si="52"/>
        <v>0</v>
      </c>
      <c r="AH836" s="364" t="str">
        <f t="shared" si="51"/>
        <v/>
      </c>
    </row>
    <row r="837" spans="1:34" ht="16.5" customHeight="1">
      <c r="A837" s="334" t="s">
        <v>1113</v>
      </c>
      <c r="B837" s="65" t="str">
        <f t="shared" ca="1" si="50"/>
        <v>-1900</v>
      </c>
      <c r="C837" s="65" t="str">
        <f t="shared" ca="1" si="53"/>
        <v>-1900-827</v>
      </c>
      <c r="D837" s="340"/>
      <c r="E837" s="283"/>
      <c r="F837" s="7"/>
      <c r="G837" s="309"/>
      <c r="H837" s="310"/>
      <c r="I837" s="7"/>
      <c r="J837" s="297"/>
      <c r="K837" s="285"/>
      <c r="L837" s="301"/>
      <c r="M837" s="290"/>
      <c r="N837" s="291"/>
      <c r="O837" s="7"/>
      <c r="P837" s="307"/>
      <c r="Q837" s="308" t="str">
        <f ca="1">IF(M$1021=1,"",IF(P837="","",VLOOKUP(P837,Tabelle!$B$5:$F$7,5,FALSE)))</f>
        <v/>
      </c>
      <c r="R837" s="311" t="str">
        <f ca="1">IF(M$1021=1,"",IF(P837="","",VLOOKUP(P837,Tabelle!$B$5:$G$7,6,FALSE)))</f>
        <v/>
      </c>
      <c r="S837" s="7"/>
      <c r="T837" s="312"/>
      <c r="U837" s="7"/>
      <c r="V837" s="313">
        <f ca="1">IF(AND(D837&lt;&gt;"",B837&lt;&gt;B836),(SUMIF(B$9:B$1008,B837,M$9:M$1008)-SUMIF(B$9:B$1008,B837,N$9:N$1008))+(SUMIF('Sezione INPS'!B$9:B$1008,B837,'Sezione INPS'!N$9:N$1008)-SUMIF('Sezione INPS'!B$9:B$1008,B837,'Sezione INPS'!O$9:O$1008))+(SUMIF('Sezione REGIONI'!B$9:B$1008,B837,'Sezione REGIONI'!K$9:K$1008)-SUMIF('Sezione REGIONI'!B$9:B$1008,B837,'Sezione REGIONI'!L$9:L$1008))+(SUMIF('Sezione IMU e trib. locali'!B$9:B$1008,B837,'Sezione IMU e trib. locali'!M$9:M$1008)-SUMIF('Sezione IMU e trib. locali'!B$9:B$1008,B837,'Sezione IMU e trib. locali'!N$9:N$1008))+(SUMIF('Sezione INAIL'!B$9:B$508,B837,'Sezione INAIL'!L$9:L$508)-SUMIF('Sezione INAIL'!B$9:B$508,B837,'Sezione INAIL'!M$9:M$508))+(SUMIF('Sezione Altri Enti Prev.li'!B$9:B$508,B837,'Sezione Altri Enti Prev.li'!P$9:P$508)-SUMIF('Sezione Altri Enti Prev.li'!B$9:B$508,B837,'Sezione Altri Enti Prev.li'!Q$9:Q$508)),0)</f>
        <v>0</v>
      </c>
      <c r="W837" s="81"/>
      <c r="X837" s="292"/>
      <c r="Y837" s="314"/>
      <c r="Z837" s="315"/>
      <c r="AA837" s="316"/>
      <c r="AB837" s="317"/>
      <c r="AC837" s="7"/>
      <c r="AD837" s="348"/>
      <c r="AE837" s="7"/>
      <c r="AF837" s="17">
        <f ca="1">IF(B837="",0,IF(B837=B836,COUNTIF(B$9:B836,B837)+1,1))</f>
        <v>827</v>
      </c>
      <c r="AG837" s="17">
        <f t="shared" ca="1" si="52"/>
        <v>0</v>
      </c>
      <c r="AH837" s="364" t="str">
        <f t="shared" si="51"/>
        <v/>
      </c>
    </row>
    <row r="838" spans="1:34" ht="16.5" customHeight="1">
      <c r="A838" s="334" t="s">
        <v>1114</v>
      </c>
      <c r="B838" s="65" t="str">
        <f t="shared" ca="1" si="50"/>
        <v>-1900</v>
      </c>
      <c r="C838" s="65" t="str">
        <f t="shared" ca="1" si="53"/>
        <v>-1900-828</v>
      </c>
      <c r="D838" s="340"/>
      <c r="E838" s="283"/>
      <c r="F838" s="7"/>
      <c r="G838" s="309"/>
      <c r="H838" s="310"/>
      <c r="I838" s="7"/>
      <c r="J838" s="297"/>
      <c r="K838" s="285"/>
      <c r="L838" s="301"/>
      <c r="M838" s="290"/>
      <c r="N838" s="291"/>
      <c r="O838" s="7"/>
      <c r="P838" s="307"/>
      <c r="Q838" s="308" t="str">
        <f ca="1">IF(M$1021=1,"",IF(P838="","",VLOOKUP(P838,Tabelle!$B$5:$F$7,5,FALSE)))</f>
        <v/>
      </c>
      <c r="R838" s="311" t="str">
        <f ca="1">IF(M$1021=1,"",IF(P838="","",VLOOKUP(P838,Tabelle!$B$5:$G$7,6,FALSE)))</f>
        <v/>
      </c>
      <c r="S838" s="7"/>
      <c r="T838" s="312"/>
      <c r="U838" s="7"/>
      <c r="V838" s="313">
        <f ca="1">IF(AND(D838&lt;&gt;"",B838&lt;&gt;B837),(SUMIF(B$9:B$1008,B838,M$9:M$1008)-SUMIF(B$9:B$1008,B838,N$9:N$1008))+(SUMIF('Sezione INPS'!B$9:B$1008,B838,'Sezione INPS'!N$9:N$1008)-SUMIF('Sezione INPS'!B$9:B$1008,B838,'Sezione INPS'!O$9:O$1008))+(SUMIF('Sezione REGIONI'!B$9:B$1008,B838,'Sezione REGIONI'!K$9:K$1008)-SUMIF('Sezione REGIONI'!B$9:B$1008,B838,'Sezione REGIONI'!L$9:L$1008))+(SUMIF('Sezione IMU e trib. locali'!B$9:B$1008,B838,'Sezione IMU e trib. locali'!M$9:M$1008)-SUMIF('Sezione IMU e trib. locali'!B$9:B$1008,B838,'Sezione IMU e trib. locali'!N$9:N$1008))+(SUMIF('Sezione INAIL'!B$9:B$508,B838,'Sezione INAIL'!L$9:L$508)-SUMIF('Sezione INAIL'!B$9:B$508,B838,'Sezione INAIL'!M$9:M$508))+(SUMIF('Sezione Altri Enti Prev.li'!B$9:B$508,B838,'Sezione Altri Enti Prev.li'!P$9:P$508)-SUMIF('Sezione Altri Enti Prev.li'!B$9:B$508,B838,'Sezione Altri Enti Prev.li'!Q$9:Q$508)),0)</f>
        <v>0</v>
      </c>
      <c r="W838" s="81"/>
      <c r="X838" s="292"/>
      <c r="Y838" s="314"/>
      <c r="Z838" s="315"/>
      <c r="AA838" s="316"/>
      <c r="AB838" s="317"/>
      <c r="AC838" s="7"/>
      <c r="AD838" s="348"/>
      <c r="AE838" s="7"/>
      <c r="AF838" s="17">
        <f ca="1">IF(B838="",0,IF(B838=B837,COUNTIF(B$9:B837,B838)+1,1))</f>
        <v>828</v>
      </c>
      <c r="AG838" s="17">
        <f t="shared" ca="1" si="52"/>
        <v>0</v>
      </c>
      <c r="AH838" s="364" t="str">
        <f t="shared" si="51"/>
        <v/>
      </c>
    </row>
    <row r="839" spans="1:34" ht="16.5" customHeight="1">
      <c r="A839" s="334" t="s">
        <v>1115</v>
      </c>
      <c r="B839" s="65" t="str">
        <f t="shared" ca="1" si="50"/>
        <v>-1900</v>
      </c>
      <c r="C839" s="65" t="str">
        <f t="shared" ca="1" si="53"/>
        <v>-1900-829</v>
      </c>
      <c r="D839" s="340"/>
      <c r="E839" s="283"/>
      <c r="F839" s="7"/>
      <c r="G839" s="309"/>
      <c r="H839" s="310"/>
      <c r="I839" s="7"/>
      <c r="J839" s="297"/>
      <c r="K839" s="285"/>
      <c r="L839" s="301"/>
      <c r="M839" s="290"/>
      <c r="N839" s="291"/>
      <c r="O839" s="7"/>
      <c r="P839" s="307"/>
      <c r="Q839" s="308" t="str">
        <f ca="1">IF(M$1021=1,"",IF(P839="","",VLOOKUP(P839,Tabelle!$B$5:$F$7,5,FALSE)))</f>
        <v/>
      </c>
      <c r="R839" s="311" t="str">
        <f ca="1">IF(M$1021=1,"",IF(P839="","",VLOOKUP(P839,Tabelle!$B$5:$G$7,6,FALSE)))</f>
        <v/>
      </c>
      <c r="S839" s="7"/>
      <c r="T839" s="312"/>
      <c r="U839" s="7"/>
      <c r="V839" s="313">
        <f ca="1">IF(AND(D839&lt;&gt;"",B839&lt;&gt;B838),(SUMIF(B$9:B$1008,B839,M$9:M$1008)-SUMIF(B$9:B$1008,B839,N$9:N$1008))+(SUMIF('Sezione INPS'!B$9:B$1008,B839,'Sezione INPS'!N$9:N$1008)-SUMIF('Sezione INPS'!B$9:B$1008,B839,'Sezione INPS'!O$9:O$1008))+(SUMIF('Sezione REGIONI'!B$9:B$1008,B839,'Sezione REGIONI'!K$9:K$1008)-SUMIF('Sezione REGIONI'!B$9:B$1008,B839,'Sezione REGIONI'!L$9:L$1008))+(SUMIF('Sezione IMU e trib. locali'!B$9:B$1008,B839,'Sezione IMU e trib. locali'!M$9:M$1008)-SUMIF('Sezione IMU e trib. locali'!B$9:B$1008,B839,'Sezione IMU e trib. locali'!N$9:N$1008))+(SUMIF('Sezione INAIL'!B$9:B$508,B839,'Sezione INAIL'!L$9:L$508)-SUMIF('Sezione INAIL'!B$9:B$508,B839,'Sezione INAIL'!M$9:M$508))+(SUMIF('Sezione Altri Enti Prev.li'!B$9:B$508,B839,'Sezione Altri Enti Prev.li'!P$9:P$508)-SUMIF('Sezione Altri Enti Prev.li'!B$9:B$508,B839,'Sezione Altri Enti Prev.li'!Q$9:Q$508)),0)</f>
        <v>0</v>
      </c>
      <c r="W839" s="81"/>
      <c r="X839" s="292"/>
      <c r="Y839" s="314"/>
      <c r="Z839" s="315"/>
      <c r="AA839" s="316"/>
      <c r="AB839" s="317"/>
      <c r="AC839" s="7"/>
      <c r="AD839" s="348"/>
      <c r="AE839" s="7"/>
      <c r="AF839" s="17">
        <f ca="1">IF(B839="",0,IF(B839=B838,COUNTIF(B$9:B838,B839)+1,1))</f>
        <v>829</v>
      </c>
      <c r="AG839" s="17">
        <f t="shared" ca="1" si="52"/>
        <v>0</v>
      </c>
      <c r="AH839" s="364" t="str">
        <f t="shared" si="51"/>
        <v/>
      </c>
    </row>
    <row r="840" spans="1:34" ht="16.5" customHeight="1">
      <c r="A840" s="334" t="s">
        <v>1116</v>
      </c>
      <c r="B840" s="65" t="str">
        <f t="shared" ca="1" si="50"/>
        <v>-1900</v>
      </c>
      <c r="C840" s="65" t="str">
        <f t="shared" ca="1" si="53"/>
        <v>-1900-830</v>
      </c>
      <c r="D840" s="340"/>
      <c r="E840" s="283"/>
      <c r="F840" s="7"/>
      <c r="G840" s="309"/>
      <c r="H840" s="310"/>
      <c r="I840" s="7"/>
      <c r="J840" s="297"/>
      <c r="K840" s="285"/>
      <c r="L840" s="301"/>
      <c r="M840" s="290"/>
      <c r="N840" s="291"/>
      <c r="O840" s="7"/>
      <c r="P840" s="307"/>
      <c r="Q840" s="308" t="str">
        <f ca="1">IF(M$1021=1,"",IF(P840="","",VLOOKUP(P840,Tabelle!$B$5:$F$7,5,FALSE)))</f>
        <v/>
      </c>
      <c r="R840" s="311" t="str">
        <f ca="1">IF(M$1021=1,"",IF(P840="","",VLOOKUP(P840,Tabelle!$B$5:$G$7,6,FALSE)))</f>
        <v/>
      </c>
      <c r="S840" s="7"/>
      <c r="T840" s="312"/>
      <c r="U840" s="7"/>
      <c r="V840" s="313">
        <f ca="1">IF(AND(D840&lt;&gt;"",B840&lt;&gt;B839),(SUMIF(B$9:B$1008,B840,M$9:M$1008)-SUMIF(B$9:B$1008,B840,N$9:N$1008))+(SUMIF('Sezione INPS'!B$9:B$1008,B840,'Sezione INPS'!N$9:N$1008)-SUMIF('Sezione INPS'!B$9:B$1008,B840,'Sezione INPS'!O$9:O$1008))+(SUMIF('Sezione REGIONI'!B$9:B$1008,B840,'Sezione REGIONI'!K$9:K$1008)-SUMIF('Sezione REGIONI'!B$9:B$1008,B840,'Sezione REGIONI'!L$9:L$1008))+(SUMIF('Sezione IMU e trib. locali'!B$9:B$1008,B840,'Sezione IMU e trib. locali'!M$9:M$1008)-SUMIF('Sezione IMU e trib. locali'!B$9:B$1008,B840,'Sezione IMU e trib. locali'!N$9:N$1008))+(SUMIF('Sezione INAIL'!B$9:B$508,B840,'Sezione INAIL'!L$9:L$508)-SUMIF('Sezione INAIL'!B$9:B$508,B840,'Sezione INAIL'!M$9:M$508))+(SUMIF('Sezione Altri Enti Prev.li'!B$9:B$508,B840,'Sezione Altri Enti Prev.li'!P$9:P$508)-SUMIF('Sezione Altri Enti Prev.li'!B$9:B$508,B840,'Sezione Altri Enti Prev.li'!Q$9:Q$508)),0)</f>
        <v>0</v>
      </c>
      <c r="W840" s="81"/>
      <c r="X840" s="292"/>
      <c r="Y840" s="314"/>
      <c r="Z840" s="315"/>
      <c r="AA840" s="316"/>
      <c r="AB840" s="317"/>
      <c r="AC840" s="7"/>
      <c r="AD840" s="348"/>
      <c r="AE840" s="7"/>
      <c r="AF840" s="17">
        <f ca="1">IF(B840="",0,IF(B840=B839,COUNTIF(B$9:B839,B840)+1,1))</f>
        <v>830</v>
      </c>
      <c r="AG840" s="17">
        <f t="shared" ca="1" si="52"/>
        <v>0</v>
      </c>
      <c r="AH840" s="364" t="str">
        <f t="shared" si="51"/>
        <v/>
      </c>
    </row>
    <row r="841" spans="1:34" ht="16.5" customHeight="1">
      <c r="A841" s="334" t="s">
        <v>1117</v>
      </c>
      <c r="B841" s="65" t="str">
        <f t="shared" ca="1" si="50"/>
        <v>-1900</v>
      </c>
      <c r="C841" s="65" t="str">
        <f t="shared" ca="1" si="53"/>
        <v>-1900-831</v>
      </c>
      <c r="D841" s="340"/>
      <c r="E841" s="283"/>
      <c r="F841" s="7"/>
      <c r="G841" s="309"/>
      <c r="H841" s="310"/>
      <c r="I841" s="7"/>
      <c r="J841" s="297"/>
      <c r="K841" s="285"/>
      <c r="L841" s="301"/>
      <c r="M841" s="290"/>
      <c r="N841" s="291"/>
      <c r="O841" s="7"/>
      <c r="P841" s="307"/>
      <c r="Q841" s="308" t="str">
        <f ca="1">IF(M$1021=1,"",IF(P841="","",VLOOKUP(P841,Tabelle!$B$5:$F$7,5,FALSE)))</f>
        <v/>
      </c>
      <c r="R841" s="311" t="str">
        <f ca="1">IF(M$1021=1,"",IF(P841="","",VLOOKUP(P841,Tabelle!$B$5:$G$7,6,FALSE)))</f>
        <v/>
      </c>
      <c r="S841" s="7"/>
      <c r="T841" s="312"/>
      <c r="U841" s="7"/>
      <c r="V841" s="313">
        <f ca="1">IF(AND(D841&lt;&gt;"",B841&lt;&gt;B840),(SUMIF(B$9:B$1008,B841,M$9:M$1008)-SUMIF(B$9:B$1008,B841,N$9:N$1008))+(SUMIF('Sezione INPS'!B$9:B$1008,B841,'Sezione INPS'!N$9:N$1008)-SUMIF('Sezione INPS'!B$9:B$1008,B841,'Sezione INPS'!O$9:O$1008))+(SUMIF('Sezione REGIONI'!B$9:B$1008,B841,'Sezione REGIONI'!K$9:K$1008)-SUMIF('Sezione REGIONI'!B$9:B$1008,B841,'Sezione REGIONI'!L$9:L$1008))+(SUMIF('Sezione IMU e trib. locali'!B$9:B$1008,B841,'Sezione IMU e trib. locali'!M$9:M$1008)-SUMIF('Sezione IMU e trib. locali'!B$9:B$1008,B841,'Sezione IMU e trib. locali'!N$9:N$1008))+(SUMIF('Sezione INAIL'!B$9:B$508,B841,'Sezione INAIL'!L$9:L$508)-SUMIF('Sezione INAIL'!B$9:B$508,B841,'Sezione INAIL'!M$9:M$508))+(SUMIF('Sezione Altri Enti Prev.li'!B$9:B$508,B841,'Sezione Altri Enti Prev.li'!P$9:P$508)-SUMIF('Sezione Altri Enti Prev.li'!B$9:B$508,B841,'Sezione Altri Enti Prev.li'!Q$9:Q$508)),0)</f>
        <v>0</v>
      </c>
      <c r="W841" s="81"/>
      <c r="X841" s="292"/>
      <c r="Y841" s="314"/>
      <c r="Z841" s="315"/>
      <c r="AA841" s="316"/>
      <c r="AB841" s="317"/>
      <c r="AC841" s="7"/>
      <c r="AD841" s="348"/>
      <c r="AE841" s="7"/>
      <c r="AF841" s="17">
        <f ca="1">IF(B841="",0,IF(B841=B840,COUNTIF(B$9:B840,B841)+1,1))</f>
        <v>831</v>
      </c>
      <c r="AG841" s="17">
        <f t="shared" ca="1" si="52"/>
        <v>0</v>
      </c>
      <c r="AH841" s="364" t="str">
        <f t="shared" si="51"/>
        <v/>
      </c>
    </row>
    <row r="842" spans="1:34" ht="16.5" customHeight="1">
      <c r="A842" s="334" t="s">
        <v>1118</v>
      </c>
      <c r="B842" s="65" t="str">
        <f t="shared" ref="B842:B905" ca="1" si="54">IF(AH842=$AH$1015,0,IF(M$1021=1,0,D842&amp;"-"&amp;YEAR(E842)))</f>
        <v>-1900</v>
      </c>
      <c r="C842" s="65" t="str">
        <f t="shared" ca="1" si="53"/>
        <v>-1900-832</v>
      </c>
      <c r="D842" s="340"/>
      <c r="E842" s="283"/>
      <c r="F842" s="7"/>
      <c r="G842" s="309"/>
      <c r="H842" s="310"/>
      <c r="I842" s="7"/>
      <c r="J842" s="297"/>
      <c r="K842" s="285"/>
      <c r="L842" s="301"/>
      <c r="M842" s="290"/>
      <c r="N842" s="291"/>
      <c r="O842" s="7"/>
      <c r="P842" s="307"/>
      <c r="Q842" s="308" t="str">
        <f ca="1">IF(M$1021=1,"",IF(P842="","",VLOOKUP(P842,Tabelle!$B$5:$F$7,5,FALSE)))</f>
        <v/>
      </c>
      <c r="R842" s="311" t="str">
        <f ca="1">IF(M$1021=1,"",IF(P842="","",VLOOKUP(P842,Tabelle!$B$5:$G$7,6,FALSE)))</f>
        <v/>
      </c>
      <c r="S842" s="7"/>
      <c r="T842" s="312"/>
      <c r="U842" s="7"/>
      <c r="V842" s="313">
        <f ca="1">IF(AND(D842&lt;&gt;"",B842&lt;&gt;B841),(SUMIF(B$9:B$1008,B842,M$9:M$1008)-SUMIF(B$9:B$1008,B842,N$9:N$1008))+(SUMIF('Sezione INPS'!B$9:B$1008,B842,'Sezione INPS'!N$9:N$1008)-SUMIF('Sezione INPS'!B$9:B$1008,B842,'Sezione INPS'!O$9:O$1008))+(SUMIF('Sezione REGIONI'!B$9:B$1008,B842,'Sezione REGIONI'!K$9:K$1008)-SUMIF('Sezione REGIONI'!B$9:B$1008,B842,'Sezione REGIONI'!L$9:L$1008))+(SUMIF('Sezione IMU e trib. locali'!B$9:B$1008,B842,'Sezione IMU e trib. locali'!M$9:M$1008)-SUMIF('Sezione IMU e trib. locali'!B$9:B$1008,B842,'Sezione IMU e trib. locali'!N$9:N$1008))+(SUMIF('Sezione INAIL'!B$9:B$508,B842,'Sezione INAIL'!L$9:L$508)-SUMIF('Sezione INAIL'!B$9:B$508,B842,'Sezione INAIL'!M$9:M$508))+(SUMIF('Sezione Altri Enti Prev.li'!B$9:B$508,B842,'Sezione Altri Enti Prev.li'!P$9:P$508)-SUMIF('Sezione Altri Enti Prev.li'!B$9:B$508,B842,'Sezione Altri Enti Prev.li'!Q$9:Q$508)),0)</f>
        <v>0</v>
      </c>
      <c r="W842" s="81"/>
      <c r="X842" s="292"/>
      <c r="Y842" s="314"/>
      <c r="Z842" s="315"/>
      <c r="AA842" s="316"/>
      <c r="AB842" s="317"/>
      <c r="AC842" s="7"/>
      <c r="AD842" s="348"/>
      <c r="AE842" s="7"/>
      <c r="AF842" s="17">
        <f ca="1">IF(B842="",0,IF(B842=B841,COUNTIF(B$9:B841,B842)+1,1))</f>
        <v>832</v>
      </c>
      <c r="AG842" s="17">
        <f t="shared" ca="1" si="52"/>
        <v>0</v>
      </c>
      <c r="AH842" s="364" t="str">
        <f t="shared" ref="AH842:AH905" si="55">IF(ISBLANK(D842),"",IF(OR(D842&lt;$L$1027,D842&gt;$L$1028),AH$1015,0))</f>
        <v/>
      </c>
    </row>
    <row r="843" spans="1:34" ht="16.5" customHeight="1">
      <c r="A843" s="334" t="s">
        <v>1119</v>
      </c>
      <c r="B843" s="65" t="str">
        <f t="shared" ca="1" si="54"/>
        <v>-1900</v>
      </c>
      <c r="C843" s="65" t="str">
        <f t="shared" ca="1" si="53"/>
        <v>-1900-833</v>
      </c>
      <c r="D843" s="340"/>
      <c r="E843" s="283"/>
      <c r="F843" s="7"/>
      <c r="G843" s="309"/>
      <c r="H843" s="310"/>
      <c r="I843" s="7"/>
      <c r="J843" s="297"/>
      <c r="K843" s="285"/>
      <c r="L843" s="301"/>
      <c r="M843" s="290"/>
      <c r="N843" s="291"/>
      <c r="O843" s="7"/>
      <c r="P843" s="307"/>
      <c r="Q843" s="308" t="str">
        <f ca="1">IF(M$1021=1,"",IF(P843="","",VLOOKUP(P843,Tabelle!$B$5:$F$7,5,FALSE)))</f>
        <v/>
      </c>
      <c r="R843" s="311" t="str">
        <f ca="1">IF(M$1021=1,"",IF(P843="","",VLOOKUP(P843,Tabelle!$B$5:$G$7,6,FALSE)))</f>
        <v/>
      </c>
      <c r="S843" s="7"/>
      <c r="T843" s="312"/>
      <c r="U843" s="7"/>
      <c r="V843" s="313">
        <f ca="1">IF(AND(D843&lt;&gt;"",B843&lt;&gt;B842),(SUMIF(B$9:B$1008,B843,M$9:M$1008)-SUMIF(B$9:B$1008,B843,N$9:N$1008))+(SUMIF('Sezione INPS'!B$9:B$1008,B843,'Sezione INPS'!N$9:N$1008)-SUMIF('Sezione INPS'!B$9:B$1008,B843,'Sezione INPS'!O$9:O$1008))+(SUMIF('Sezione REGIONI'!B$9:B$1008,B843,'Sezione REGIONI'!K$9:K$1008)-SUMIF('Sezione REGIONI'!B$9:B$1008,B843,'Sezione REGIONI'!L$9:L$1008))+(SUMIF('Sezione IMU e trib. locali'!B$9:B$1008,B843,'Sezione IMU e trib. locali'!M$9:M$1008)-SUMIF('Sezione IMU e trib. locali'!B$9:B$1008,B843,'Sezione IMU e trib. locali'!N$9:N$1008))+(SUMIF('Sezione INAIL'!B$9:B$508,B843,'Sezione INAIL'!L$9:L$508)-SUMIF('Sezione INAIL'!B$9:B$508,B843,'Sezione INAIL'!M$9:M$508))+(SUMIF('Sezione Altri Enti Prev.li'!B$9:B$508,B843,'Sezione Altri Enti Prev.li'!P$9:P$508)-SUMIF('Sezione Altri Enti Prev.li'!B$9:B$508,B843,'Sezione Altri Enti Prev.li'!Q$9:Q$508)),0)</f>
        <v>0</v>
      </c>
      <c r="W843" s="81"/>
      <c r="X843" s="292"/>
      <c r="Y843" s="314"/>
      <c r="Z843" s="315"/>
      <c r="AA843" s="316"/>
      <c r="AB843" s="317"/>
      <c r="AC843" s="7"/>
      <c r="AD843" s="348"/>
      <c r="AE843" s="7"/>
      <c r="AF843" s="17">
        <f ca="1">IF(B843="",0,IF(B843=B842,COUNTIF(B$9:B842,B843)+1,1))</f>
        <v>833</v>
      </c>
      <c r="AG843" s="17">
        <f t="shared" ca="1" si="52"/>
        <v>0</v>
      </c>
      <c r="AH843" s="364" t="str">
        <f t="shared" si="55"/>
        <v/>
      </c>
    </row>
    <row r="844" spans="1:34" ht="16.5" customHeight="1">
      <c r="A844" s="334" t="s">
        <v>1120</v>
      </c>
      <c r="B844" s="65" t="str">
        <f t="shared" ca="1" si="54"/>
        <v>-1900</v>
      </c>
      <c r="C844" s="65" t="str">
        <f t="shared" ca="1" si="53"/>
        <v>-1900-834</v>
      </c>
      <c r="D844" s="340"/>
      <c r="E844" s="283"/>
      <c r="F844" s="7"/>
      <c r="G844" s="309"/>
      <c r="H844" s="310"/>
      <c r="I844" s="7"/>
      <c r="J844" s="297"/>
      <c r="K844" s="285"/>
      <c r="L844" s="301"/>
      <c r="M844" s="290"/>
      <c r="N844" s="291"/>
      <c r="O844" s="7"/>
      <c r="P844" s="307"/>
      <c r="Q844" s="308" t="str">
        <f ca="1">IF(M$1021=1,"",IF(P844="","",VLOOKUP(P844,Tabelle!$B$5:$F$7,5,FALSE)))</f>
        <v/>
      </c>
      <c r="R844" s="311" t="str">
        <f ca="1">IF(M$1021=1,"",IF(P844="","",VLOOKUP(P844,Tabelle!$B$5:$G$7,6,FALSE)))</f>
        <v/>
      </c>
      <c r="S844" s="7"/>
      <c r="T844" s="312"/>
      <c r="U844" s="7"/>
      <c r="V844" s="313">
        <f ca="1">IF(AND(D844&lt;&gt;"",B844&lt;&gt;B843),(SUMIF(B$9:B$1008,B844,M$9:M$1008)-SUMIF(B$9:B$1008,B844,N$9:N$1008))+(SUMIF('Sezione INPS'!B$9:B$1008,B844,'Sezione INPS'!N$9:N$1008)-SUMIF('Sezione INPS'!B$9:B$1008,B844,'Sezione INPS'!O$9:O$1008))+(SUMIF('Sezione REGIONI'!B$9:B$1008,B844,'Sezione REGIONI'!K$9:K$1008)-SUMIF('Sezione REGIONI'!B$9:B$1008,B844,'Sezione REGIONI'!L$9:L$1008))+(SUMIF('Sezione IMU e trib. locali'!B$9:B$1008,B844,'Sezione IMU e trib. locali'!M$9:M$1008)-SUMIF('Sezione IMU e trib. locali'!B$9:B$1008,B844,'Sezione IMU e trib. locali'!N$9:N$1008))+(SUMIF('Sezione INAIL'!B$9:B$508,B844,'Sezione INAIL'!L$9:L$508)-SUMIF('Sezione INAIL'!B$9:B$508,B844,'Sezione INAIL'!M$9:M$508))+(SUMIF('Sezione Altri Enti Prev.li'!B$9:B$508,B844,'Sezione Altri Enti Prev.li'!P$9:P$508)-SUMIF('Sezione Altri Enti Prev.li'!B$9:B$508,B844,'Sezione Altri Enti Prev.li'!Q$9:Q$508)),0)</f>
        <v>0</v>
      </c>
      <c r="W844" s="81"/>
      <c r="X844" s="292"/>
      <c r="Y844" s="314"/>
      <c r="Z844" s="315"/>
      <c r="AA844" s="316"/>
      <c r="AB844" s="317"/>
      <c r="AC844" s="7"/>
      <c r="AD844" s="348"/>
      <c r="AE844" s="7"/>
      <c r="AF844" s="17">
        <f ca="1">IF(B844="",0,IF(B844=B843,COUNTIF(B$9:B843,B844)+1,1))</f>
        <v>834</v>
      </c>
      <c r="AG844" s="17">
        <f t="shared" ca="1" si="52"/>
        <v>0</v>
      </c>
      <c r="AH844" s="364" t="str">
        <f t="shared" si="55"/>
        <v/>
      </c>
    </row>
    <row r="845" spans="1:34" ht="16.5" customHeight="1">
      <c r="A845" s="334" t="s">
        <v>1121</v>
      </c>
      <c r="B845" s="65" t="str">
        <f t="shared" ca="1" si="54"/>
        <v>-1900</v>
      </c>
      <c r="C845" s="65" t="str">
        <f t="shared" ca="1" si="53"/>
        <v>-1900-835</v>
      </c>
      <c r="D845" s="340"/>
      <c r="E845" s="283"/>
      <c r="F845" s="7"/>
      <c r="G845" s="309"/>
      <c r="H845" s="310"/>
      <c r="I845" s="7"/>
      <c r="J845" s="297"/>
      <c r="K845" s="285"/>
      <c r="L845" s="301"/>
      <c r="M845" s="290"/>
      <c r="N845" s="291"/>
      <c r="O845" s="7"/>
      <c r="P845" s="307"/>
      <c r="Q845" s="308" t="str">
        <f ca="1">IF(M$1021=1,"",IF(P845="","",VLOOKUP(P845,Tabelle!$B$5:$F$7,5,FALSE)))</f>
        <v/>
      </c>
      <c r="R845" s="311" t="str">
        <f ca="1">IF(M$1021=1,"",IF(P845="","",VLOOKUP(P845,Tabelle!$B$5:$G$7,6,FALSE)))</f>
        <v/>
      </c>
      <c r="S845" s="7"/>
      <c r="T845" s="312"/>
      <c r="U845" s="7"/>
      <c r="V845" s="313">
        <f ca="1">IF(AND(D845&lt;&gt;"",B845&lt;&gt;B844),(SUMIF(B$9:B$1008,B845,M$9:M$1008)-SUMIF(B$9:B$1008,B845,N$9:N$1008))+(SUMIF('Sezione INPS'!B$9:B$1008,B845,'Sezione INPS'!N$9:N$1008)-SUMIF('Sezione INPS'!B$9:B$1008,B845,'Sezione INPS'!O$9:O$1008))+(SUMIF('Sezione REGIONI'!B$9:B$1008,B845,'Sezione REGIONI'!K$9:K$1008)-SUMIF('Sezione REGIONI'!B$9:B$1008,B845,'Sezione REGIONI'!L$9:L$1008))+(SUMIF('Sezione IMU e trib. locali'!B$9:B$1008,B845,'Sezione IMU e trib. locali'!M$9:M$1008)-SUMIF('Sezione IMU e trib. locali'!B$9:B$1008,B845,'Sezione IMU e trib. locali'!N$9:N$1008))+(SUMIF('Sezione INAIL'!B$9:B$508,B845,'Sezione INAIL'!L$9:L$508)-SUMIF('Sezione INAIL'!B$9:B$508,B845,'Sezione INAIL'!M$9:M$508))+(SUMIF('Sezione Altri Enti Prev.li'!B$9:B$508,B845,'Sezione Altri Enti Prev.li'!P$9:P$508)-SUMIF('Sezione Altri Enti Prev.li'!B$9:B$508,B845,'Sezione Altri Enti Prev.li'!Q$9:Q$508)),0)</f>
        <v>0</v>
      </c>
      <c r="W845" s="81"/>
      <c r="X845" s="292"/>
      <c r="Y845" s="314"/>
      <c r="Z845" s="315"/>
      <c r="AA845" s="316"/>
      <c r="AB845" s="317"/>
      <c r="AC845" s="7"/>
      <c r="AD845" s="348"/>
      <c r="AE845" s="7"/>
      <c r="AF845" s="17">
        <f ca="1">IF(B845="",0,IF(B845=B844,COUNTIF(B$9:B844,B845)+1,1))</f>
        <v>835</v>
      </c>
      <c r="AG845" s="17">
        <f t="shared" ca="1" si="52"/>
        <v>0</v>
      </c>
      <c r="AH845" s="364" t="str">
        <f t="shared" si="55"/>
        <v/>
      </c>
    </row>
    <row r="846" spans="1:34" ht="16.5" customHeight="1">
      <c r="A846" s="334" t="s">
        <v>1122</v>
      </c>
      <c r="B846" s="65" t="str">
        <f t="shared" ca="1" si="54"/>
        <v>-1900</v>
      </c>
      <c r="C846" s="65" t="str">
        <f t="shared" ca="1" si="53"/>
        <v>-1900-836</v>
      </c>
      <c r="D846" s="340"/>
      <c r="E846" s="283"/>
      <c r="F846" s="7"/>
      <c r="G846" s="309"/>
      <c r="H846" s="310"/>
      <c r="I846" s="7"/>
      <c r="J846" s="297"/>
      <c r="K846" s="285"/>
      <c r="L846" s="301"/>
      <c r="M846" s="290"/>
      <c r="N846" s="291"/>
      <c r="O846" s="7"/>
      <c r="P846" s="307"/>
      <c r="Q846" s="308" t="str">
        <f ca="1">IF(M$1021=1,"",IF(P846="","",VLOOKUP(P846,Tabelle!$B$5:$F$7,5,FALSE)))</f>
        <v/>
      </c>
      <c r="R846" s="311" t="str">
        <f ca="1">IF(M$1021=1,"",IF(P846="","",VLOOKUP(P846,Tabelle!$B$5:$G$7,6,FALSE)))</f>
        <v/>
      </c>
      <c r="S846" s="7"/>
      <c r="T846" s="312"/>
      <c r="U846" s="7"/>
      <c r="V846" s="313">
        <f ca="1">IF(AND(D846&lt;&gt;"",B846&lt;&gt;B845),(SUMIF(B$9:B$1008,B846,M$9:M$1008)-SUMIF(B$9:B$1008,B846,N$9:N$1008))+(SUMIF('Sezione INPS'!B$9:B$1008,B846,'Sezione INPS'!N$9:N$1008)-SUMIF('Sezione INPS'!B$9:B$1008,B846,'Sezione INPS'!O$9:O$1008))+(SUMIF('Sezione REGIONI'!B$9:B$1008,B846,'Sezione REGIONI'!K$9:K$1008)-SUMIF('Sezione REGIONI'!B$9:B$1008,B846,'Sezione REGIONI'!L$9:L$1008))+(SUMIF('Sezione IMU e trib. locali'!B$9:B$1008,B846,'Sezione IMU e trib. locali'!M$9:M$1008)-SUMIF('Sezione IMU e trib. locali'!B$9:B$1008,B846,'Sezione IMU e trib. locali'!N$9:N$1008))+(SUMIF('Sezione INAIL'!B$9:B$508,B846,'Sezione INAIL'!L$9:L$508)-SUMIF('Sezione INAIL'!B$9:B$508,B846,'Sezione INAIL'!M$9:M$508))+(SUMIF('Sezione Altri Enti Prev.li'!B$9:B$508,B846,'Sezione Altri Enti Prev.li'!P$9:P$508)-SUMIF('Sezione Altri Enti Prev.li'!B$9:B$508,B846,'Sezione Altri Enti Prev.li'!Q$9:Q$508)),0)</f>
        <v>0</v>
      </c>
      <c r="W846" s="81"/>
      <c r="X846" s="292"/>
      <c r="Y846" s="314"/>
      <c r="Z846" s="315"/>
      <c r="AA846" s="316"/>
      <c r="AB846" s="317"/>
      <c r="AC846" s="7"/>
      <c r="AD846" s="348"/>
      <c r="AE846" s="7"/>
      <c r="AF846" s="17">
        <f ca="1">IF(B846="",0,IF(B846=B845,COUNTIF(B$9:B845,B846)+1,1))</f>
        <v>836</v>
      </c>
      <c r="AG846" s="17">
        <f t="shared" ca="1" si="52"/>
        <v>0</v>
      </c>
      <c r="AH846" s="364" t="str">
        <f t="shared" si="55"/>
        <v/>
      </c>
    </row>
    <row r="847" spans="1:34" ht="16.5" customHeight="1">
      <c r="A847" s="334" t="s">
        <v>1123</v>
      </c>
      <c r="B847" s="65" t="str">
        <f t="shared" ca="1" si="54"/>
        <v>-1900</v>
      </c>
      <c r="C847" s="65" t="str">
        <f t="shared" ca="1" si="53"/>
        <v>-1900-837</v>
      </c>
      <c r="D847" s="340"/>
      <c r="E847" s="283"/>
      <c r="F847" s="7"/>
      <c r="G847" s="309"/>
      <c r="H847" s="310"/>
      <c r="I847" s="7"/>
      <c r="J847" s="297"/>
      <c r="K847" s="285"/>
      <c r="L847" s="301"/>
      <c r="M847" s="290"/>
      <c r="N847" s="291"/>
      <c r="O847" s="7"/>
      <c r="P847" s="307"/>
      <c r="Q847" s="308" t="str">
        <f ca="1">IF(M$1021=1,"",IF(P847="","",VLOOKUP(P847,Tabelle!$B$5:$F$7,5,FALSE)))</f>
        <v/>
      </c>
      <c r="R847" s="311" t="str">
        <f ca="1">IF(M$1021=1,"",IF(P847="","",VLOOKUP(P847,Tabelle!$B$5:$G$7,6,FALSE)))</f>
        <v/>
      </c>
      <c r="S847" s="7"/>
      <c r="T847" s="312"/>
      <c r="U847" s="7"/>
      <c r="V847" s="313">
        <f ca="1">IF(AND(D847&lt;&gt;"",B847&lt;&gt;B846),(SUMIF(B$9:B$1008,B847,M$9:M$1008)-SUMIF(B$9:B$1008,B847,N$9:N$1008))+(SUMIF('Sezione INPS'!B$9:B$1008,B847,'Sezione INPS'!N$9:N$1008)-SUMIF('Sezione INPS'!B$9:B$1008,B847,'Sezione INPS'!O$9:O$1008))+(SUMIF('Sezione REGIONI'!B$9:B$1008,B847,'Sezione REGIONI'!K$9:K$1008)-SUMIF('Sezione REGIONI'!B$9:B$1008,B847,'Sezione REGIONI'!L$9:L$1008))+(SUMIF('Sezione IMU e trib. locali'!B$9:B$1008,B847,'Sezione IMU e trib. locali'!M$9:M$1008)-SUMIF('Sezione IMU e trib. locali'!B$9:B$1008,B847,'Sezione IMU e trib. locali'!N$9:N$1008))+(SUMIF('Sezione INAIL'!B$9:B$508,B847,'Sezione INAIL'!L$9:L$508)-SUMIF('Sezione INAIL'!B$9:B$508,B847,'Sezione INAIL'!M$9:M$508))+(SUMIF('Sezione Altri Enti Prev.li'!B$9:B$508,B847,'Sezione Altri Enti Prev.li'!P$9:P$508)-SUMIF('Sezione Altri Enti Prev.li'!B$9:B$508,B847,'Sezione Altri Enti Prev.li'!Q$9:Q$508)),0)</f>
        <v>0</v>
      </c>
      <c r="W847" s="81"/>
      <c r="X847" s="292"/>
      <c r="Y847" s="314"/>
      <c r="Z847" s="315"/>
      <c r="AA847" s="316"/>
      <c r="AB847" s="317"/>
      <c r="AC847" s="7"/>
      <c r="AD847" s="348"/>
      <c r="AE847" s="7"/>
      <c r="AF847" s="17">
        <f ca="1">IF(B847="",0,IF(B847=B846,COUNTIF(B$9:B846,B847)+1,1))</f>
        <v>837</v>
      </c>
      <c r="AG847" s="17">
        <f t="shared" ca="1" si="52"/>
        <v>0</v>
      </c>
      <c r="AH847" s="364" t="str">
        <f t="shared" si="55"/>
        <v/>
      </c>
    </row>
    <row r="848" spans="1:34" ht="16.5" customHeight="1">
      <c r="A848" s="334" t="s">
        <v>1124</v>
      </c>
      <c r="B848" s="65" t="str">
        <f t="shared" ca="1" si="54"/>
        <v>-1900</v>
      </c>
      <c r="C848" s="65" t="str">
        <f t="shared" ca="1" si="53"/>
        <v>-1900-838</v>
      </c>
      <c r="D848" s="340"/>
      <c r="E848" s="283"/>
      <c r="F848" s="7"/>
      <c r="G848" s="309"/>
      <c r="H848" s="310"/>
      <c r="I848" s="7"/>
      <c r="J848" s="297"/>
      <c r="K848" s="285"/>
      <c r="L848" s="301"/>
      <c r="M848" s="290"/>
      <c r="N848" s="291"/>
      <c r="O848" s="7"/>
      <c r="P848" s="307"/>
      <c r="Q848" s="308" t="str">
        <f ca="1">IF(M$1021=1,"",IF(P848="","",VLOOKUP(P848,Tabelle!$B$5:$F$7,5,FALSE)))</f>
        <v/>
      </c>
      <c r="R848" s="311" t="str">
        <f ca="1">IF(M$1021=1,"",IF(P848="","",VLOOKUP(P848,Tabelle!$B$5:$G$7,6,FALSE)))</f>
        <v/>
      </c>
      <c r="S848" s="7"/>
      <c r="T848" s="312"/>
      <c r="U848" s="7"/>
      <c r="V848" s="313">
        <f ca="1">IF(AND(D848&lt;&gt;"",B848&lt;&gt;B847),(SUMIF(B$9:B$1008,B848,M$9:M$1008)-SUMIF(B$9:B$1008,B848,N$9:N$1008))+(SUMIF('Sezione INPS'!B$9:B$1008,B848,'Sezione INPS'!N$9:N$1008)-SUMIF('Sezione INPS'!B$9:B$1008,B848,'Sezione INPS'!O$9:O$1008))+(SUMIF('Sezione REGIONI'!B$9:B$1008,B848,'Sezione REGIONI'!K$9:K$1008)-SUMIF('Sezione REGIONI'!B$9:B$1008,B848,'Sezione REGIONI'!L$9:L$1008))+(SUMIF('Sezione IMU e trib. locali'!B$9:B$1008,B848,'Sezione IMU e trib. locali'!M$9:M$1008)-SUMIF('Sezione IMU e trib. locali'!B$9:B$1008,B848,'Sezione IMU e trib. locali'!N$9:N$1008))+(SUMIF('Sezione INAIL'!B$9:B$508,B848,'Sezione INAIL'!L$9:L$508)-SUMIF('Sezione INAIL'!B$9:B$508,B848,'Sezione INAIL'!M$9:M$508))+(SUMIF('Sezione Altri Enti Prev.li'!B$9:B$508,B848,'Sezione Altri Enti Prev.li'!P$9:P$508)-SUMIF('Sezione Altri Enti Prev.li'!B$9:B$508,B848,'Sezione Altri Enti Prev.li'!Q$9:Q$508)),0)</f>
        <v>0</v>
      </c>
      <c r="W848" s="81"/>
      <c r="X848" s="292"/>
      <c r="Y848" s="314"/>
      <c r="Z848" s="315"/>
      <c r="AA848" s="316"/>
      <c r="AB848" s="317"/>
      <c r="AC848" s="7"/>
      <c r="AD848" s="348"/>
      <c r="AE848" s="7"/>
      <c r="AF848" s="17">
        <f ca="1">IF(B848="",0,IF(B848=B847,COUNTIF(B$9:B847,B848)+1,1))</f>
        <v>838</v>
      </c>
      <c r="AG848" s="17">
        <f t="shared" ca="1" si="52"/>
        <v>0</v>
      </c>
      <c r="AH848" s="364" t="str">
        <f t="shared" si="55"/>
        <v/>
      </c>
    </row>
    <row r="849" spans="1:34" ht="16.5" customHeight="1">
      <c r="A849" s="334" t="s">
        <v>1125</v>
      </c>
      <c r="B849" s="65" t="str">
        <f t="shared" ca="1" si="54"/>
        <v>-1900</v>
      </c>
      <c r="C849" s="65" t="str">
        <f t="shared" ca="1" si="53"/>
        <v>-1900-839</v>
      </c>
      <c r="D849" s="340"/>
      <c r="E849" s="283"/>
      <c r="F849" s="7"/>
      <c r="G849" s="309"/>
      <c r="H849" s="310"/>
      <c r="I849" s="7"/>
      <c r="J849" s="297"/>
      <c r="K849" s="285"/>
      <c r="L849" s="301"/>
      <c r="M849" s="290"/>
      <c r="N849" s="291"/>
      <c r="O849" s="7"/>
      <c r="P849" s="307"/>
      <c r="Q849" s="308" t="str">
        <f ca="1">IF(M$1021=1,"",IF(P849="","",VLOOKUP(P849,Tabelle!$B$5:$F$7,5,FALSE)))</f>
        <v/>
      </c>
      <c r="R849" s="311" t="str">
        <f ca="1">IF(M$1021=1,"",IF(P849="","",VLOOKUP(P849,Tabelle!$B$5:$G$7,6,FALSE)))</f>
        <v/>
      </c>
      <c r="S849" s="7"/>
      <c r="T849" s="312"/>
      <c r="U849" s="7"/>
      <c r="V849" s="313">
        <f ca="1">IF(AND(D849&lt;&gt;"",B849&lt;&gt;B848),(SUMIF(B$9:B$1008,B849,M$9:M$1008)-SUMIF(B$9:B$1008,B849,N$9:N$1008))+(SUMIF('Sezione INPS'!B$9:B$1008,B849,'Sezione INPS'!N$9:N$1008)-SUMIF('Sezione INPS'!B$9:B$1008,B849,'Sezione INPS'!O$9:O$1008))+(SUMIF('Sezione REGIONI'!B$9:B$1008,B849,'Sezione REGIONI'!K$9:K$1008)-SUMIF('Sezione REGIONI'!B$9:B$1008,B849,'Sezione REGIONI'!L$9:L$1008))+(SUMIF('Sezione IMU e trib. locali'!B$9:B$1008,B849,'Sezione IMU e trib. locali'!M$9:M$1008)-SUMIF('Sezione IMU e trib. locali'!B$9:B$1008,B849,'Sezione IMU e trib. locali'!N$9:N$1008))+(SUMIF('Sezione INAIL'!B$9:B$508,B849,'Sezione INAIL'!L$9:L$508)-SUMIF('Sezione INAIL'!B$9:B$508,B849,'Sezione INAIL'!M$9:M$508))+(SUMIF('Sezione Altri Enti Prev.li'!B$9:B$508,B849,'Sezione Altri Enti Prev.li'!P$9:P$508)-SUMIF('Sezione Altri Enti Prev.li'!B$9:B$508,B849,'Sezione Altri Enti Prev.li'!Q$9:Q$508)),0)</f>
        <v>0</v>
      </c>
      <c r="W849" s="81"/>
      <c r="X849" s="292"/>
      <c r="Y849" s="314"/>
      <c r="Z849" s="315"/>
      <c r="AA849" s="316"/>
      <c r="AB849" s="317"/>
      <c r="AC849" s="7"/>
      <c r="AD849" s="348"/>
      <c r="AE849" s="7"/>
      <c r="AF849" s="17">
        <f ca="1">IF(B849="",0,IF(B849=B848,COUNTIF(B$9:B848,B849)+1,1))</f>
        <v>839</v>
      </c>
      <c r="AG849" s="17">
        <f t="shared" ca="1" si="52"/>
        <v>0</v>
      </c>
      <c r="AH849" s="364" t="str">
        <f t="shared" si="55"/>
        <v/>
      </c>
    </row>
    <row r="850" spans="1:34" ht="16.5" customHeight="1">
      <c r="A850" s="334" t="s">
        <v>1126</v>
      </c>
      <c r="B850" s="65" t="str">
        <f t="shared" ca="1" si="54"/>
        <v>-1900</v>
      </c>
      <c r="C850" s="65" t="str">
        <f t="shared" ca="1" si="53"/>
        <v>-1900-840</v>
      </c>
      <c r="D850" s="340"/>
      <c r="E850" s="283"/>
      <c r="F850" s="7"/>
      <c r="G850" s="309"/>
      <c r="H850" s="310"/>
      <c r="I850" s="7"/>
      <c r="J850" s="297"/>
      <c r="K850" s="285"/>
      <c r="L850" s="301"/>
      <c r="M850" s="290"/>
      <c r="N850" s="291"/>
      <c r="O850" s="7"/>
      <c r="P850" s="307"/>
      <c r="Q850" s="308" t="str">
        <f ca="1">IF(M$1021=1,"",IF(P850="","",VLOOKUP(P850,Tabelle!$B$5:$F$7,5,FALSE)))</f>
        <v/>
      </c>
      <c r="R850" s="311" t="str">
        <f ca="1">IF(M$1021=1,"",IF(P850="","",VLOOKUP(P850,Tabelle!$B$5:$G$7,6,FALSE)))</f>
        <v/>
      </c>
      <c r="S850" s="7"/>
      <c r="T850" s="312"/>
      <c r="U850" s="7"/>
      <c r="V850" s="313">
        <f ca="1">IF(AND(D850&lt;&gt;"",B850&lt;&gt;B849),(SUMIF(B$9:B$1008,B850,M$9:M$1008)-SUMIF(B$9:B$1008,B850,N$9:N$1008))+(SUMIF('Sezione INPS'!B$9:B$1008,B850,'Sezione INPS'!N$9:N$1008)-SUMIF('Sezione INPS'!B$9:B$1008,B850,'Sezione INPS'!O$9:O$1008))+(SUMIF('Sezione REGIONI'!B$9:B$1008,B850,'Sezione REGIONI'!K$9:K$1008)-SUMIF('Sezione REGIONI'!B$9:B$1008,B850,'Sezione REGIONI'!L$9:L$1008))+(SUMIF('Sezione IMU e trib. locali'!B$9:B$1008,B850,'Sezione IMU e trib. locali'!M$9:M$1008)-SUMIF('Sezione IMU e trib. locali'!B$9:B$1008,B850,'Sezione IMU e trib. locali'!N$9:N$1008))+(SUMIF('Sezione INAIL'!B$9:B$508,B850,'Sezione INAIL'!L$9:L$508)-SUMIF('Sezione INAIL'!B$9:B$508,B850,'Sezione INAIL'!M$9:M$508))+(SUMIF('Sezione Altri Enti Prev.li'!B$9:B$508,B850,'Sezione Altri Enti Prev.li'!P$9:P$508)-SUMIF('Sezione Altri Enti Prev.li'!B$9:B$508,B850,'Sezione Altri Enti Prev.li'!Q$9:Q$508)),0)</f>
        <v>0</v>
      </c>
      <c r="W850" s="81"/>
      <c r="X850" s="292"/>
      <c r="Y850" s="314"/>
      <c r="Z850" s="315"/>
      <c r="AA850" s="316"/>
      <c r="AB850" s="317"/>
      <c r="AC850" s="7"/>
      <c r="AD850" s="348"/>
      <c r="AE850" s="7"/>
      <c r="AF850" s="17">
        <f ca="1">IF(B850="",0,IF(B850=B849,COUNTIF(B$9:B849,B850)+1,1))</f>
        <v>840</v>
      </c>
      <c r="AG850" s="17">
        <f t="shared" ca="1" si="52"/>
        <v>0</v>
      </c>
      <c r="AH850" s="364" t="str">
        <f t="shared" si="55"/>
        <v/>
      </c>
    </row>
    <row r="851" spans="1:34" ht="16.5" customHeight="1">
      <c r="A851" s="334" t="s">
        <v>1127</v>
      </c>
      <c r="B851" s="65" t="str">
        <f t="shared" ca="1" si="54"/>
        <v>-1900</v>
      </c>
      <c r="C851" s="65" t="str">
        <f t="shared" ca="1" si="53"/>
        <v>-1900-841</v>
      </c>
      <c r="D851" s="340"/>
      <c r="E851" s="283"/>
      <c r="F851" s="7"/>
      <c r="G851" s="309"/>
      <c r="H851" s="310"/>
      <c r="I851" s="7"/>
      <c r="J851" s="297"/>
      <c r="K851" s="285"/>
      <c r="L851" s="301"/>
      <c r="M851" s="290"/>
      <c r="N851" s="291"/>
      <c r="O851" s="7"/>
      <c r="P851" s="307"/>
      <c r="Q851" s="308" t="str">
        <f ca="1">IF(M$1021=1,"",IF(P851="","",VLOOKUP(P851,Tabelle!$B$5:$F$7,5,FALSE)))</f>
        <v/>
      </c>
      <c r="R851" s="311" t="str">
        <f ca="1">IF(M$1021=1,"",IF(P851="","",VLOOKUP(P851,Tabelle!$B$5:$G$7,6,FALSE)))</f>
        <v/>
      </c>
      <c r="S851" s="7"/>
      <c r="T851" s="312"/>
      <c r="U851" s="7"/>
      <c r="V851" s="313">
        <f ca="1">IF(AND(D851&lt;&gt;"",B851&lt;&gt;B850),(SUMIF(B$9:B$1008,B851,M$9:M$1008)-SUMIF(B$9:B$1008,B851,N$9:N$1008))+(SUMIF('Sezione INPS'!B$9:B$1008,B851,'Sezione INPS'!N$9:N$1008)-SUMIF('Sezione INPS'!B$9:B$1008,B851,'Sezione INPS'!O$9:O$1008))+(SUMIF('Sezione REGIONI'!B$9:B$1008,B851,'Sezione REGIONI'!K$9:K$1008)-SUMIF('Sezione REGIONI'!B$9:B$1008,B851,'Sezione REGIONI'!L$9:L$1008))+(SUMIF('Sezione IMU e trib. locali'!B$9:B$1008,B851,'Sezione IMU e trib. locali'!M$9:M$1008)-SUMIF('Sezione IMU e trib. locali'!B$9:B$1008,B851,'Sezione IMU e trib. locali'!N$9:N$1008))+(SUMIF('Sezione INAIL'!B$9:B$508,B851,'Sezione INAIL'!L$9:L$508)-SUMIF('Sezione INAIL'!B$9:B$508,B851,'Sezione INAIL'!M$9:M$508))+(SUMIF('Sezione Altri Enti Prev.li'!B$9:B$508,B851,'Sezione Altri Enti Prev.li'!P$9:P$508)-SUMIF('Sezione Altri Enti Prev.li'!B$9:B$508,B851,'Sezione Altri Enti Prev.li'!Q$9:Q$508)),0)</f>
        <v>0</v>
      </c>
      <c r="W851" s="81"/>
      <c r="X851" s="292"/>
      <c r="Y851" s="314"/>
      <c r="Z851" s="315"/>
      <c r="AA851" s="316"/>
      <c r="AB851" s="317"/>
      <c r="AC851" s="7"/>
      <c r="AD851" s="348"/>
      <c r="AE851" s="7"/>
      <c r="AF851" s="17">
        <f ca="1">IF(B851="",0,IF(B851=B850,COUNTIF(B$9:B850,B851)+1,1))</f>
        <v>841</v>
      </c>
      <c r="AG851" s="17">
        <f t="shared" ca="1" si="52"/>
        <v>0</v>
      </c>
      <c r="AH851" s="364" t="str">
        <f t="shared" si="55"/>
        <v/>
      </c>
    </row>
    <row r="852" spans="1:34" ht="16.5" customHeight="1">
      <c r="A852" s="334" t="s">
        <v>1128</v>
      </c>
      <c r="B852" s="65" t="str">
        <f t="shared" ca="1" si="54"/>
        <v>-1900</v>
      </c>
      <c r="C852" s="65" t="str">
        <f t="shared" ca="1" si="53"/>
        <v>-1900-842</v>
      </c>
      <c r="D852" s="340"/>
      <c r="E852" s="283"/>
      <c r="F852" s="7"/>
      <c r="G852" s="309"/>
      <c r="H852" s="310"/>
      <c r="I852" s="7"/>
      <c r="J852" s="297"/>
      <c r="K852" s="285"/>
      <c r="L852" s="301"/>
      <c r="M852" s="290"/>
      <c r="N852" s="291"/>
      <c r="O852" s="7"/>
      <c r="P852" s="307"/>
      <c r="Q852" s="308" t="str">
        <f ca="1">IF(M$1021=1,"",IF(P852="","",VLOOKUP(P852,Tabelle!$B$5:$F$7,5,FALSE)))</f>
        <v/>
      </c>
      <c r="R852" s="311" t="str">
        <f ca="1">IF(M$1021=1,"",IF(P852="","",VLOOKUP(P852,Tabelle!$B$5:$G$7,6,FALSE)))</f>
        <v/>
      </c>
      <c r="S852" s="7"/>
      <c r="T852" s="312"/>
      <c r="U852" s="7"/>
      <c r="V852" s="313">
        <f ca="1">IF(AND(D852&lt;&gt;"",B852&lt;&gt;B851),(SUMIF(B$9:B$1008,B852,M$9:M$1008)-SUMIF(B$9:B$1008,B852,N$9:N$1008))+(SUMIF('Sezione INPS'!B$9:B$1008,B852,'Sezione INPS'!N$9:N$1008)-SUMIF('Sezione INPS'!B$9:B$1008,B852,'Sezione INPS'!O$9:O$1008))+(SUMIF('Sezione REGIONI'!B$9:B$1008,B852,'Sezione REGIONI'!K$9:K$1008)-SUMIF('Sezione REGIONI'!B$9:B$1008,B852,'Sezione REGIONI'!L$9:L$1008))+(SUMIF('Sezione IMU e trib. locali'!B$9:B$1008,B852,'Sezione IMU e trib. locali'!M$9:M$1008)-SUMIF('Sezione IMU e trib. locali'!B$9:B$1008,B852,'Sezione IMU e trib. locali'!N$9:N$1008))+(SUMIF('Sezione INAIL'!B$9:B$508,B852,'Sezione INAIL'!L$9:L$508)-SUMIF('Sezione INAIL'!B$9:B$508,B852,'Sezione INAIL'!M$9:M$508))+(SUMIF('Sezione Altri Enti Prev.li'!B$9:B$508,B852,'Sezione Altri Enti Prev.li'!P$9:P$508)-SUMIF('Sezione Altri Enti Prev.li'!B$9:B$508,B852,'Sezione Altri Enti Prev.li'!Q$9:Q$508)),0)</f>
        <v>0</v>
      </c>
      <c r="W852" s="81"/>
      <c r="X852" s="292"/>
      <c r="Y852" s="314"/>
      <c r="Z852" s="315"/>
      <c r="AA852" s="316"/>
      <c r="AB852" s="317"/>
      <c r="AC852" s="7"/>
      <c r="AD852" s="348"/>
      <c r="AE852" s="7"/>
      <c r="AF852" s="17">
        <f ca="1">IF(B852="",0,IF(B852=B851,COUNTIF(B$9:B851,B852)+1,1))</f>
        <v>842</v>
      </c>
      <c r="AG852" s="17">
        <f t="shared" ca="1" si="52"/>
        <v>0</v>
      </c>
      <c r="AH852" s="364" t="str">
        <f t="shared" si="55"/>
        <v/>
      </c>
    </row>
    <row r="853" spans="1:34" ht="16.5" customHeight="1">
      <c r="A853" s="334" t="s">
        <v>1129</v>
      </c>
      <c r="B853" s="65" t="str">
        <f t="shared" ca="1" si="54"/>
        <v>-1900</v>
      </c>
      <c r="C853" s="65" t="str">
        <f t="shared" ca="1" si="53"/>
        <v>-1900-843</v>
      </c>
      <c r="D853" s="340"/>
      <c r="E853" s="283"/>
      <c r="F853" s="7"/>
      <c r="G853" s="309"/>
      <c r="H853" s="310"/>
      <c r="I853" s="7"/>
      <c r="J853" s="297"/>
      <c r="K853" s="285"/>
      <c r="L853" s="301"/>
      <c r="M853" s="290"/>
      <c r="N853" s="291"/>
      <c r="O853" s="7"/>
      <c r="P853" s="307"/>
      <c r="Q853" s="308" t="str">
        <f ca="1">IF(M$1021=1,"",IF(P853="","",VLOOKUP(P853,Tabelle!$B$5:$F$7,5,FALSE)))</f>
        <v/>
      </c>
      <c r="R853" s="311" t="str">
        <f ca="1">IF(M$1021=1,"",IF(P853="","",VLOOKUP(P853,Tabelle!$B$5:$G$7,6,FALSE)))</f>
        <v/>
      </c>
      <c r="S853" s="7"/>
      <c r="T853" s="312"/>
      <c r="U853" s="7"/>
      <c r="V853" s="313">
        <f ca="1">IF(AND(D853&lt;&gt;"",B853&lt;&gt;B852),(SUMIF(B$9:B$1008,B853,M$9:M$1008)-SUMIF(B$9:B$1008,B853,N$9:N$1008))+(SUMIF('Sezione INPS'!B$9:B$1008,B853,'Sezione INPS'!N$9:N$1008)-SUMIF('Sezione INPS'!B$9:B$1008,B853,'Sezione INPS'!O$9:O$1008))+(SUMIF('Sezione REGIONI'!B$9:B$1008,B853,'Sezione REGIONI'!K$9:K$1008)-SUMIF('Sezione REGIONI'!B$9:B$1008,B853,'Sezione REGIONI'!L$9:L$1008))+(SUMIF('Sezione IMU e trib. locali'!B$9:B$1008,B853,'Sezione IMU e trib. locali'!M$9:M$1008)-SUMIF('Sezione IMU e trib. locali'!B$9:B$1008,B853,'Sezione IMU e trib. locali'!N$9:N$1008))+(SUMIF('Sezione INAIL'!B$9:B$508,B853,'Sezione INAIL'!L$9:L$508)-SUMIF('Sezione INAIL'!B$9:B$508,B853,'Sezione INAIL'!M$9:M$508))+(SUMIF('Sezione Altri Enti Prev.li'!B$9:B$508,B853,'Sezione Altri Enti Prev.li'!P$9:P$508)-SUMIF('Sezione Altri Enti Prev.li'!B$9:B$508,B853,'Sezione Altri Enti Prev.li'!Q$9:Q$508)),0)</f>
        <v>0</v>
      </c>
      <c r="W853" s="81"/>
      <c r="X853" s="292"/>
      <c r="Y853" s="314"/>
      <c r="Z853" s="315"/>
      <c r="AA853" s="316"/>
      <c r="AB853" s="317"/>
      <c r="AC853" s="7"/>
      <c r="AD853" s="348"/>
      <c r="AE853" s="7"/>
      <c r="AF853" s="17">
        <f ca="1">IF(B853="",0,IF(B853=B852,COUNTIF(B$9:B852,B853)+1,1))</f>
        <v>843</v>
      </c>
      <c r="AG853" s="17">
        <f t="shared" ca="1" si="52"/>
        <v>0</v>
      </c>
      <c r="AH853" s="364" t="str">
        <f t="shared" si="55"/>
        <v/>
      </c>
    </row>
    <row r="854" spans="1:34" ht="16.5" customHeight="1">
      <c r="A854" s="334" t="s">
        <v>1130</v>
      </c>
      <c r="B854" s="65" t="str">
        <f t="shared" ca="1" si="54"/>
        <v>-1900</v>
      </c>
      <c r="C854" s="65" t="str">
        <f t="shared" ca="1" si="53"/>
        <v>-1900-844</v>
      </c>
      <c r="D854" s="340"/>
      <c r="E854" s="283"/>
      <c r="F854" s="7"/>
      <c r="G854" s="309"/>
      <c r="H854" s="310"/>
      <c r="I854" s="7"/>
      <c r="J854" s="297"/>
      <c r="K854" s="285"/>
      <c r="L854" s="301"/>
      <c r="M854" s="290"/>
      <c r="N854" s="291"/>
      <c r="O854" s="7"/>
      <c r="P854" s="307"/>
      <c r="Q854" s="308" t="str">
        <f ca="1">IF(M$1021=1,"",IF(P854="","",VLOOKUP(P854,Tabelle!$B$5:$F$7,5,FALSE)))</f>
        <v/>
      </c>
      <c r="R854" s="311" t="str">
        <f ca="1">IF(M$1021=1,"",IF(P854="","",VLOOKUP(P854,Tabelle!$B$5:$G$7,6,FALSE)))</f>
        <v/>
      </c>
      <c r="S854" s="7"/>
      <c r="T854" s="312"/>
      <c r="U854" s="7"/>
      <c r="V854" s="313">
        <f ca="1">IF(AND(D854&lt;&gt;"",B854&lt;&gt;B853),(SUMIF(B$9:B$1008,B854,M$9:M$1008)-SUMIF(B$9:B$1008,B854,N$9:N$1008))+(SUMIF('Sezione INPS'!B$9:B$1008,B854,'Sezione INPS'!N$9:N$1008)-SUMIF('Sezione INPS'!B$9:B$1008,B854,'Sezione INPS'!O$9:O$1008))+(SUMIF('Sezione REGIONI'!B$9:B$1008,B854,'Sezione REGIONI'!K$9:K$1008)-SUMIF('Sezione REGIONI'!B$9:B$1008,B854,'Sezione REGIONI'!L$9:L$1008))+(SUMIF('Sezione IMU e trib. locali'!B$9:B$1008,B854,'Sezione IMU e trib. locali'!M$9:M$1008)-SUMIF('Sezione IMU e trib. locali'!B$9:B$1008,B854,'Sezione IMU e trib. locali'!N$9:N$1008))+(SUMIF('Sezione INAIL'!B$9:B$508,B854,'Sezione INAIL'!L$9:L$508)-SUMIF('Sezione INAIL'!B$9:B$508,B854,'Sezione INAIL'!M$9:M$508))+(SUMIF('Sezione Altri Enti Prev.li'!B$9:B$508,B854,'Sezione Altri Enti Prev.li'!P$9:P$508)-SUMIF('Sezione Altri Enti Prev.li'!B$9:B$508,B854,'Sezione Altri Enti Prev.li'!Q$9:Q$508)),0)</f>
        <v>0</v>
      </c>
      <c r="W854" s="81"/>
      <c r="X854" s="292"/>
      <c r="Y854" s="314"/>
      <c r="Z854" s="315"/>
      <c r="AA854" s="316"/>
      <c r="AB854" s="317"/>
      <c r="AC854" s="7"/>
      <c r="AD854" s="348"/>
      <c r="AE854" s="7"/>
      <c r="AF854" s="17">
        <f ca="1">IF(B854="",0,IF(B854=B853,COUNTIF(B$9:B853,B854)+1,1))</f>
        <v>844</v>
      </c>
      <c r="AG854" s="17">
        <f t="shared" ca="1" si="52"/>
        <v>0</v>
      </c>
      <c r="AH854" s="364" t="str">
        <f t="shared" si="55"/>
        <v/>
      </c>
    </row>
    <row r="855" spans="1:34" ht="16.5" customHeight="1">
      <c r="A855" s="334" t="s">
        <v>1131</v>
      </c>
      <c r="B855" s="65" t="str">
        <f t="shared" ca="1" si="54"/>
        <v>-1900</v>
      </c>
      <c r="C855" s="65" t="str">
        <f t="shared" ca="1" si="53"/>
        <v>-1900-845</v>
      </c>
      <c r="D855" s="340"/>
      <c r="E855" s="283"/>
      <c r="F855" s="7"/>
      <c r="G855" s="309"/>
      <c r="H855" s="310"/>
      <c r="I855" s="7"/>
      <c r="J855" s="297"/>
      <c r="K855" s="285"/>
      <c r="L855" s="301"/>
      <c r="M855" s="290"/>
      <c r="N855" s="291"/>
      <c r="O855" s="7"/>
      <c r="P855" s="307"/>
      <c r="Q855" s="308" t="str">
        <f ca="1">IF(M$1021=1,"",IF(P855="","",VLOOKUP(P855,Tabelle!$B$5:$F$7,5,FALSE)))</f>
        <v/>
      </c>
      <c r="R855" s="311" t="str">
        <f ca="1">IF(M$1021=1,"",IF(P855="","",VLOOKUP(P855,Tabelle!$B$5:$G$7,6,FALSE)))</f>
        <v/>
      </c>
      <c r="S855" s="7"/>
      <c r="T855" s="312"/>
      <c r="U855" s="7"/>
      <c r="V855" s="313">
        <f ca="1">IF(AND(D855&lt;&gt;"",B855&lt;&gt;B854),(SUMIF(B$9:B$1008,B855,M$9:M$1008)-SUMIF(B$9:B$1008,B855,N$9:N$1008))+(SUMIF('Sezione INPS'!B$9:B$1008,B855,'Sezione INPS'!N$9:N$1008)-SUMIF('Sezione INPS'!B$9:B$1008,B855,'Sezione INPS'!O$9:O$1008))+(SUMIF('Sezione REGIONI'!B$9:B$1008,B855,'Sezione REGIONI'!K$9:K$1008)-SUMIF('Sezione REGIONI'!B$9:B$1008,B855,'Sezione REGIONI'!L$9:L$1008))+(SUMIF('Sezione IMU e trib. locali'!B$9:B$1008,B855,'Sezione IMU e trib. locali'!M$9:M$1008)-SUMIF('Sezione IMU e trib. locali'!B$9:B$1008,B855,'Sezione IMU e trib. locali'!N$9:N$1008))+(SUMIF('Sezione INAIL'!B$9:B$508,B855,'Sezione INAIL'!L$9:L$508)-SUMIF('Sezione INAIL'!B$9:B$508,B855,'Sezione INAIL'!M$9:M$508))+(SUMIF('Sezione Altri Enti Prev.li'!B$9:B$508,B855,'Sezione Altri Enti Prev.li'!P$9:P$508)-SUMIF('Sezione Altri Enti Prev.li'!B$9:B$508,B855,'Sezione Altri Enti Prev.li'!Q$9:Q$508)),0)</f>
        <v>0</v>
      </c>
      <c r="W855" s="81"/>
      <c r="X855" s="292"/>
      <c r="Y855" s="314"/>
      <c r="Z855" s="315"/>
      <c r="AA855" s="316"/>
      <c r="AB855" s="317"/>
      <c r="AC855" s="7"/>
      <c r="AD855" s="348"/>
      <c r="AE855" s="7"/>
      <c r="AF855" s="17">
        <f ca="1">IF(B855="",0,IF(B855=B854,COUNTIF(B$9:B854,B855)+1,1))</f>
        <v>845</v>
      </c>
      <c r="AG855" s="17">
        <f t="shared" ca="1" si="52"/>
        <v>0</v>
      </c>
      <c r="AH855" s="364" t="str">
        <f t="shared" si="55"/>
        <v/>
      </c>
    </row>
    <row r="856" spans="1:34" ht="16.5" customHeight="1">
      <c r="A856" s="334" t="s">
        <v>1132</v>
      </c>
      <c r="B856" s="65" t="str">
        <f t="shared" ca="1" si="54"/>
        <v>-1900</v>
      </c>
      <c r="C856" s="65" t="str">
        <f t="shared" ca="1" si="53"/>
        <v>-1900-846</v>
      </c>
      <c r="D856" s="340"/>
      <c r="E856" s="283"/>
      <c r="F856" s="7"/>
      <c r="G856" s="309"/>
      <c r="H856" s="310"/>
      <c r="I856" s="7"/>
      <c r="J856" s="297"/>
      <c r="K856" s="285"/>
      <c r="L856" s="301"/>
      <c r="M856" s="290"/>
      <c r="N856" s="291"/>
      <c r="O856" s="7"/>
      <c r="P856" s="307"/>
      <c r="Q856" s="308" t="str">
        <f ca="1">IF(M$1021=1,"",IF(P856="","",VLOOKUP(P856,Tabelle!$B$5:$F$7,5,FALSE)))</f>
        <v/>
      </c>
      <c r="R856" s="311" t="str">
        <f ca="1">IF(M$1021=1,"",IF(P856="","",VLOOKUP(P856,Tabelle!$B$5:$G$7,6,FALSE)))</f>
        <v/>
      </c>
      <c r="S856" s="7"/>
      <c r="T856" s="312"/>
      <c r="U856" s="7"/>
      <c r="V856" s="313">
        <f ca="1">IF(AND(D856&lt;&gt;"",B856&lt;&gt;B855),(SUMIF(B$9:B$1008,B856,M$9:M$1008)-SUMIF(B$9:B$1008,B856,N$9:N$1008))+(SUMIF('Sezione INPS'!B$9:B$1008,B856,'Sezione INPS'!N$9:N$1008)-SUMIF('Sezione INPS'!B$9:B$1008,B856,'Sezione INPS'!O$9:O$1008))+(SUMIF('Sezione REGIONI'!B$9:B$1008,B856,'Sezione REGIONI'!K$9:K$1008)-SUMIF('Sezione REGIONI'!B$9:B$1008,B856,'Sezione REGIONI'!L$9:L$1008))+(SUMIF('Sezione IMU e trib. locali'!B$9:B$1008,B856,'Sezione IMU e trib. locali'!M$9:M$1008)-SUMIF('Sezione IMU e trib. locali'!B$9:B$1008,B856,'Sezione IMU e trib. locali'!N$9:N$1008))+(SUMIF('Sezione INAIL'!B$9:B$508,B856,'Sezione INAIL'!L$9:L$508)-SUMIF('Sezione INAIL'!B$9:B$508,B856,'Sezione INAIL'!M$9:M$508))+(SUMIF('Sezione Altri Enti Prev.li'!B$9:B$508,B856,'Sezione Altri Enti Prev.li'!P$9:P$508)-SUMIF('Sezione Altri Enti Prev.li'!B$9:B$508,B856,'Sezione Altri Enti Prev.li'!Q$9:Q$508)),0)</f>
        <v>0</v>
      </c>
      <c r="W856" s="81"/>
      <c r="X856" s="292"/>
      <c r="Y856" s="314"/>
      <c r="Z856" s="315"/>
      <c r="AA856" s="316"/>
      <c r="AB856" s="317"/>
      <c r="AC856" s="7"/>
      <c r="AD856" s="348"/>
      <c r="AE856" s="7"/>
      <c r="AF856" s="17">
        <f ca="1">IF(B856="",0,IF(B856=B855,COUNTIF(B$9:B855,B856)+1,1))</f>
        <v>846</v>
      </c>
      <c r="AG856" s="17">
        <f t="shared" ca="1" si="52"/>
        <v>0</v>
      </c>
      <c r="AH856" s="364" t="str">
        <f t="shared" si="55"/>
        <v/>
      </c>
    </row>
    <row r="857" spans="1:34" ht="16.5" customHeight="1">
      <c r="A857" s="334" t="s">
        <v>1133</v>
      </c>
      <c r="B857" s="65" t="str">
        <f t="shared" ca="1" si="54"/>
        <v>-1900</v>
      </c>
      <c r="C857" s="65" t="str">
        <f t="shared" ca="1" si="53"/>
        <v>-1900-847</v>
      </c>
      <c r="D857" s="340"/>
      <c r="E857" s="283"/>
      <c r="F857" s="7"/>
      <c r="G857" s="309"/>
      <c r="H857" s="310"/>
      <c r="I857" s="7"/>
      <c r="J857" s="297"/>
      <c r="K857" s="285"/>
      <c r="L857" s="301"/>
      <c r="M857" s="290"/>
      <c r="N857" s="291"/>
      <c r="O857" s="7"/>
      <c r="P857" s="307"/>
      <c r="Q857" s="308" t="str">
        <f ca="1">IF(M$1021=1,"",IF(P857="","",VLOOKUP(P857,Tabelle!$B$5:$F$7,5,FALSE)))</f>
        <v/>
      </c>
      <c r="R857" s="311" t="str">
        <f ca="1">IF(M$1021=1,"",IF(P857="","",VLOOKUP(P857,Tabelle!$B$5:$G$7,6,FALSE)))</f>
        <v/>
      </c>
      <c r="S857" s="7"/>
      <c r="T857" s="312"/>
      <c r="U857" s="7"/>
      <c r="V857" s="313">
        <f ca="1">IF(AND(D857&lt;&gt;"",B857&lt;&gt;B856),(SUMIF(B$9:B$1008,B857,M$9:M$1008)-SUMIF(B$9:B$1008,B857,N$9:N$1008))+(SUMIF('Sezione INPS'!B$9:B$1008,B857,'Sezione INPS'!N$9:N$1008)-SUMIF('Sezione INPS'!B$9:B$1008,B857,'Sezione INPS'!O$9:O$1008))+(SUMIF('Sezione REGIONI'!B$9:B$1008,B857,'Sezione REGIONI'!K$9:K$1008)-SUMIF('Sezione REGIONI'!B$9:B$1008,B857,'Sezione REGIONI'!L$9:L$1008))+(SUMIF('Sezione IMU e trib. locali'!B$9:B$1008,B857,'Sezione IMU e trib. locali'!M$9:M$1008)-SUMIF('Sezione IMU e trib. locali'!B$9:B$1008,B857,'Sezione IMU e trib. locali'!N$9:N$1008))+(SUMIF('Sezione INAIL'!B$9:B$508,B857,'Sezione INAIL'!L$9:L$508)-SUMIF('Sezione INAIL'!B$9:B$508,B857,'Sezione INAIL'!M$9:M$508))+(SUMIF('Sezione Altri Enti Prev.li'!B$9:B$508,B857,'Sezione Altri Enti Prev.li'!P$9:P$508)-SUMIF('Sezione Altri Enti Prev.li'!B$9:B$508,B857,'Sezione Altri Enti Prev.li'!Q$9:Q$508)),0)</f>
        <v>0</v>
      </c>
      <c r="W857" s="81"/>
      <c r="X857" s="292"/>
      <c r="Y857" s="314"/>
      <c r="Z857" s="315"/>
      <c r="AA857" s="316"/>
      <c r="AB857" s="317"/>
      <c r="AC857" s="7"/>
      <c r="AD857" s="348"/>
      <c r="AE857" s="7"/>
      <c r="AF857" s="17">
        <f ca="1">IF(B857="",0,IF(B857=B856,COUNTIF(B$9:B856,B857)+1,1))</f>
        <v>847</v>
      </c>
      <c r="AG857" s="17">
        <f t="shared" ca="1" si="52"/>
        <v>0</v>
      </c>
      <c r="AH857" s="364" t="str">
        <f t="shared" si="55"/>
        <v/>
      </c>
    </row>
    <row r="858" spans="1:34" ht="16.5" customHeight="1">
      <c r="A858" s="334" t="s">
        <v>1134</v>
      </c>
      <c r="B858" s="65" t="str">
        <f t="shared" ca="1" si="54"/>
        <v>-1900</v>
      </c>
      <c r="C858" s="65" t="str">
        <f t="shared" ca="1" si="53"/>
        <v>-1900-848</v>
      </c>
      <c r="D858" s="340"/>
      <c r="E858" s="283"/>
      <c r="F858" s="7"/>
      <c r="G858" s="309"/>
      <c r="H858" s="310"/>
      <c r="I858" s="7"/>
      <c r="J858" s="297"/>
      <c r="K858" s="285"/>
      <c r="L858" s="301"/>
      <c r="M858" s="290"/>
      <c r="N858" s="291"/>
      <c r="O858" s="7"/>
      <c r="P858" s="307"/>
      <c r="Q858" s="308" t="str">
        <f ca="1">IF(M$1021=1,"",IF(P858="","",VLOOKUP(P858,Tabelle!$B$5:$F$7,5,FALSE)))</f>
        <v/>
      </c>
      <c r="R858" s="311" t="str">
        <f ca="1">IF(M$1021=1,"",IF(P858="","",VLOOKUP(P858,Tabelle!$B$5:$G$7,6,FALSE)))</f>
        <v/>
      </c>
      <c r="S858" s="7"/>
      <c r="T858" s="312"/>
      <c r="U858" s="7"/>
      <c r="V858" s="313">
        <f ca="1">IF(AND(D858&lt;&gt;"",B858&lt;&gt;B857),(SUMIF(B$9:B$1008,B858,M$9:M$1008)-SUMIF(B$9:B$1008,B858,N$9:N$1008))+(SUMIF('Sezione INPS'!B$9:B$1008,B858,'Sezione INPS'!N$9:N$1008)-SUMIF('Sezione INPS'!B$9:B$1008,B858,'Sezione INPS'!O$9:O$1008))+(SUMIF('Sezione REGIONI'!B$9:B$1008,B858,'Sezione REGIONI'!K$9:K$1008)-SUMIF('Sezione REGIONI'!B$9:B$1008,B858,'Sezione REGIONI'!L$9:L$1008))+(SUMIF('Sezione IMU e trib. locali'!B$9:B$1008,B858,'Sezione IMU e trib. locali'!M$9:M$1008)-SUMIF('Sezione IMU e trib. locali'!B$9:B$1008,B858,'Sezione IMU e trib. locali'!N$9:N$1008))+(SUMIF('Sezione INAIL'!B$9:B$508,B858,'Sezione INAIL'!L$9:L$508)-SUMIF('Sezione INAIL'!B$9:B$508,B858,'Sezione INAIL'!M$9:M$508))+(SUMIF('Sezione Altri Enti Prev.li'!B$9:B$508,B858,'Sezione Altri Enti Prev.li'!P$9:P$508)-SUMIF('Sezione Altri Enti Prev.li'!B$9:B$508,B858,'Sezione Altri Enti Prev.li'!Q$9:Q$508)),0)</f>
        <v>0</v>
      </c>
      <c r="W858" s="81"/>
      <c r="X858" s="292"/>
      <c r="Y858" s="314"/>
      <c r="Z858" s="315"/>
      <c r="AA858" s="316"/>
      <c r="AB858" s="317"/>
      <c r="AC858" s="7"/>
      <c r="AD858" s="348"/>
      <c r="AE858" s="7"/>
      <c r="AF858" s="17">
        <f ca="1">IF(B858="",0,IF(B858=B857,COUNTIF(B$9:B857,B858)+1,1))</f>
        <v>848</v>
      </c>
      <c r="AG858" s="17">
        <f t="shared" ca="1" si="52"/>
        <v>0</v>
      </c>
      <c r="AH858" s="364" t="str">
        <f t="shared" si="55"/>
        <v/>
      </c>
    </row>
    <row r="859" spans="1:34" ht="16.5" customHeight="1">
      <c r="A859" s="334" t="s">
        <v>1135</v>
      </c>
      <c r="B859" s="65" t="str">
        <f t="shared" ca="1" si="54"/>
        <v>-1900</v>
      </c>
      <c r="C859" s="65" t="str">
        <f t="shared" ca="1" si="53"/>
        <v>-1900-849</v>
      </c>
      <c r="D859" s="340"/>
      <c r="E859" s="283"/>
      <c r="F859" s="7"/>
      <c r="G859" s="309"/>
      <c r="H859" s="310"/>
      <c r="I859" s="7"/>
      <c r="J859" s="297"/>
      <c r="K859" s="285"/>
      <c r="L859" s="301"/>
      <c r="M859" s="290"/>
      <c r="N859" s="291"/>
      <c r="O859" s="7"/>
      <c r="P859" s="307"/>
      <c r="Q859" s="308" t="str">
        <f ca="1">IF(M$1021=1,"",IF(P859="","",VLOOKUP(P859,Tabelle!$B$5:$F$7,5,FALSE)))</f>
        <v/>
      </c>
      <c r="R859" s="311" t="str">
        <f ca="1">IF(M$1021=1,"",IF(P859="","",VLOOKUP(P859,Tabelle!$B$5:$G$7,6,FALSE)))</f>
        <v/>
      </c>
      <c r="S859" s="7"/>
      <c r="T859" s="312"/>
      <c r="U859" s="7"/>
      <c r="V859" s="313">
        <f ca="1">IF(AND(D859&lt;&gt;"",B859&lt;&gt;B858),(SUMIF(B$9:B$1008,B859,M$9:M$1008)-SUMIF(B$9:B$1008,B859,N$9:N$1008))+(SUMIF('Sezione INPS'!B$9:B$1008,B859,'Sezione INPS'!N$9:N$1008)-SUMIF('Sezione INPS'!B$9:B$1008,B859,'Sezione INPS'!O$9:O$1008))+(SUMIF('Sezione REGIONI'!B$9:B$1008,B859,'Sezione REGIONI'!K$9:K$1008)-SUMIF('Sezione REGIONI'!B$9:B$1008,B859,'Sezione REGIONI'!L$9:L$1008))+(SUMIF('Sezione IMU e trib. locali'!B$9:B$1008,B859,'Sezione IMU e trib. locali'!M$9:M$1008)-SUMIF('Sezione IMU e trib. locali'!B$9:B$1008,B859,'Sezione IMU e trib. locali'!N$9:N$1008))+(SUMIF('Sezione INAIL'!B$9:B$508,B859,'Sezione INAIL'!L$9:L$508)-SUMIF('Sezione INAIL'!B$9:B$508,B859,'Sezione INAIL'!M$9:M$508))+(SUMIF('Sezione Altri Enti Prev.li'!B$9:B$508,B859,'Sezione Altri Enti Prev.li'!P$9:P$508)-SUMIF('Sezione Altri Enti Prev.li'!B$9:B$508,B859,'Sezione Altri Enti Prev.li'!Q$9:Q$508)),0)</f>
        <v>0</v>
      </c>
      <c r="W859" s="81"/>
      <c r="X859" s="292"/>
      <c r="Y859" s="314"/>
      <c r="Z859" s="315"/>
      <c r="AA859" s="316"/>
      <c r="AB859" s="317"/>
      <c r="AC859" s="7"/>
      <c r="AD859" s="348"/>
      <c r="AE859" s="7"/>
      <c r="AF859" s="17">
        <f ca="1">IF(B859="",0,IF(B859=B858,COUNTIF(B$9:B858,B859)+1,1))</f>
        <v>849</v>
      </c>
      <c r="AG859" s="17">
        <f t="shared" ca="1" si="52"/>
        <v>0</v>
      </c>
      <c r="AH859" s="364" t="str">
        <f t="shared" si="55"/>
        <v/>
      </c>
    </row>
    <row r="860" spans="1:34" ht="16.5" customHeight="1">
      <c r="A860" s="334" t="s">
        <v>1136</v>
      </c>
      <c r="B860" s="65" t="str">
        <f t="shared" ca="1" si="54"/>
        <v>-1900</v>
      </c>
      <c r="C860" s="65" t="str">
        <f t="shared" ca="1" si="53"/>
        <v>-1900-850</v>
      </c>
      <c r="D860" s="340"/>
      <c r="E860" s="283"/>
      <c r="F860" s="7"/>
      <c r="G860" s="309"/>
      <c r="H860" s="310"/>
      <c r="I860" s="7"/>
      <c r="J860" s="297"/>
      <c r="K860" s="285"/>
      <c r="L860" s="301"/>
      <c r="M860" s="290"/>
      <c r="N860" s="291"/>
      <c r="O860" s="7"/>
      <c r="P860" s="307"/>
      <c r="Q860" s="308" t="str">
        <f ca="1">IF(M$1021=1,"",IF(P860="","",VLOOKUP(P860,Tabelle!$B$5:$F$7,5,FALSE)))</f>
        <v/>
      </c>
      <c r="R860" s="311" t="str">
        <f ca="1">IF(M$1021=1,"",IF(P860="","",VLOOKUP(P860,Tabelle!$B$5:$G$7,6,FALSE)))</f>
        <v/>
      </c>
      <c r="S860" s="7"/>
      <c r="T860" s="312"/>
      <c r="U860" s="7"/>
      <c r="V860" s="313">
        <f ca="1">IF(AND(D860&lt;&gt;"",B860&lt;&gt;B859),(SUMIF(B$9:B$1008,B860,M$9:M$1008)-SUMIF(B$9:B$1008,B860,N$9:N$1008))+(SUMIF('Sezione INPS'!B$9:B$1008,B860,'Sezione INPS'!N$9:N$1008)-SUMIF('Sezione INPS'!B$9:B$1008,B860,'Sezione INPS'!O$9:O$1008))+(SUMIF('Sezione REGIONI'!B$9:B$1008,B860,'Sezione REGIONI'!K$9:K$1008)-SUMIF('Sezione REGIONI'!B$9:B$1008,B860,'Sezione REGIONI'!L$9:L$1008))+(SUMIF('Sezione IMU e trib. locali'!B$9:B$1008,B860,'Sezione IMU e trib. locali'!M$9:M$1008)-SUMIF('Sezione IMU e trib. locali'!B$9:B$1008,B860,'Sezione IMU e trib. locali'!N$9:N$1008))+(SUMIF('Sezione INAIL'!B$9:B$508,B860,'Sezione INAIL'!L$9:L$508)-SUMIF('Sezione INAIL'!B$9:B$508,B860,'Sezione INAIL'!M$9:M$508))+(SUMIF('Sezione Altri Enti Prev.li'!B$9:B$508,B860,'Sezione Altri Enti Prev.li'!P$9:P$508)-SUMIF('Sezione Altri Enti Prev.li'!B$9:B$508,B860,'Sezione Altri Enti Prev.li'!Q$9:Q$508)),0)</f>
        <v>0</v>
      </c>
      <c r="W860" s="81"/>
      <c r="X860" s="292"/>
      <c r="Y860" s="314"/>
      <c r="Z860" s="315"/>
      <c r="AA860" s="316"/>
      <c r="AB860" s="317"/>
      <c r="AC860" s="7"/>
      <c r="AD860" s="348"/>
      <c r="AE860" s="7"/>
      <c r="AF860" s="17">
        <f ca="1">IF(B860="",0,IF(B860=B859,COUNTIF(B$9:B859,B860)+1,1))</f>
        <v>850</v>
      </c>
      <c r="AG860" s="17">
        <f t="shared" ca="1" si="52"/>
        <v>0</v>
      </c>
      <c r="AH860" s="364" t="str">
        <f t="shared" si="55"/>
        <v/>
      </c>
    </row>
    <row r="861" spans="1:34" ht="16.5" customHeight="1">
      <c r="A861" s="334" t="s">
        <v>1137</v>
      </c>
      <c r="B861" s="65" t="str">
        <f t="shared" ca="1" si="54"/>
        <v>-1900</v>
      </c>
      <c r="C861" s="65" t="str">
        <f t="shared" ca="1" si="53"/>
        <v>-1900-851</v>
      </c>
      <c r="D861" s="340"/>
      <c r="E861" s="283"/>
      <c r="F861" s="7"/>
      <c r="G861" s="309"/>
      <c r="H861" s="310"/>
      <c r="I861" s="7"/>
      <c r="J861" s="297"/>
      <c r="K861" s="285"/>
      <c r="L861" s="301"/>
      <c r="M861" s="290"/>
      <c r="N861" s="291"/>
      <c r="O861" s="7"/>
      <c r="P861" s="307"/>
      <c r="Q861" s="308" t="str">
        <f ca="1">IF(M$1021=1,"",IF(P861="","",VLOOKUP(P861,Tabelle!$B$5:$F$7,5,FALSE)))</f>
        <v/>
      </c>
      <c r="R861" s="311" t="str">
        <f ca="1">IF(M$1021=1,"",IF(P861="","",VLOOKUP(P861,Tabelle!$B$5:$G$7,6,FALSE)))</f>
        <v/>
      </c>
      <c r="S861" s="7"/>
      <c r="T861" s="312"/>
      <c r="U861" s="7"/>
      <c r="V861" s="313">
        <f ca="1">IF(AND(D861&lt;&gt;"",B861&lt;&gt;B860),(SUMIF(B$9:B$1008,B861,M$9:M$1008)-SUMIF(B$9:B$1008,B861,N$9:N$1008))+(SUMIF('Sezione INPS'!B$9:B$1008,B861,'Sezione INPS'!N$9:N$1008)-SUMIF('Sezione INPS'!B$9:B$1008,B861,'Sezione INPS'!O$9:O$1008))+(SUMIF('Sezione REGIONI'!B$9:B$1008,B861,'Sezione REGIONI'!K$9:K$1008)-SUMIF('Sezione REGIONI'!B$9:B$1008,B861,'Sezione REGIONI'!L$9:L$1008))+(SUMIF('Sezione IMU e trib. locali'!B$9:B$1008,B861,'Sezione IMU e trib. locali'!M$9:M$1008)-SUMIF('Sezione IMU e trib. locali'!B$9:B$1008,B861,'Sezione IMU e trib. locali'!N$9:N$1008))+(SUMIF('Sezione INAIL'!B$9:B$508,B861,'Sezione INAIL'!L$9:L$508)-SUMIF('Sezione INAIL'!B$9:B$508,B861,'Sezione INAIL'!M$9:M$508))+(SUMIF('Sezione Altri Enti Prev.li'!B$9:B$508,B861,'Sezione Altri Enti Prev.li'!P$9:P$508)-SUMIF('Sezione Altri Enti Prev.li'!B$9:B$508,B861,'Sezione Altri Enti Prev.li'!Q$9:Q$508)),0)</f>
        <v>0</v>
      </c>
      <c r="W861" s="81"/>
      <c r="X861" s="292"/>
      <c r="Y861" s="314"/>
      <c r="Z861" s="315"/>
      <c r="AA861" s="316"/>
      <c r="AB861" s="317"/>
      <c r="AC861" s="7"/>
      <c r="AD861" s="348"/>
      <c r="AE861" s="7"/>
      <c r="AF861" s="17">
        <f ca="1">IF(B861="",0,IF(B861=B860,COUNTIF(B$9:B860,B861)+1,1))</f>
        <v>851</v>
      </c>
      <c r="AG861" s="17">
        <f t="shared" ca="1" si="52"/>
        <v>0</v>
      </c>
      <c r="AH861" s="364" t="str">
        <f t="shared" si="55"/>
        <v/>
      </c>
    </row>
    <row r="862" spans="1:34" ht="16.5" customHeight="1">
      <c r="A862" s="334" t="s">
        <v>1138</v>
      </c>
      <c r="B862" s="65" t="str">
        <f t="shared" ca="1" si="54"/>
        <v>-1900</v>
      </c>
      <c r="C862" s="65" t="str">
        <f t="shared" ca="1" si="53"/>
        <v>-1900-852</v>
      </c>
      <c r="D862" s="340"/>
      <c r="E862" s="283"/>
      <c r="F862" s="7"/>
      <c r="G862" s="309"/>
      <c r="H862" s="310"/>
      <c r="I862" s="7"/>
      <c r="J862" s="297"/>
      <c r="K862" s="285"/>
      <c r="L862" s="301"/>
      <c r="M862" s="290"/>
      <c r="N862" s="291"/>
      <c r="O862" s="7"/>
      <c r="P862" s="307"/>
      <c r="Q862" s="308" t="str">
        <f ca="1">IF(M$1021=1,"",IF(P862="","",VLOOKUP(P862,Tabelle!$B$5:$F$7,5,FALSE)))</f>
        <v/>
      </c>
      <c r="R862" s="311" t="str">
        <f ca="1">IF(M$1021=1,"",IF(P862="","",VLOOKUP(P862,Tabelle!$B$5:$G$7,6,FALSE)))</f>
        <v/>
      </c>
      <c r="S862" s="7"/>
      <c r="T862" s="312"/>
      <c r="U862" s="7"/>
      <c r="V862" s="313">
        <f ca="1">IF(AND(D862&lt;&gt;"",B862&lt;&gt;B861),(SUMIF(B$9:B$1008,B862,M$9:M$1008)-SUMIF(B$9:B$1008,B862,N$9:N$1008))+(SUMIF('Sezione INPS'!B$9:B$1008,B862,'Sezione INPS'!N$9:N$1008)-SUMIF('Sezione INPS'!B$9:B$1008,B862,'Sezione INPS'!O$9:O$1008))+(SUMIF('Sezione REGIONI'!B$9:B$1008,B862,'Sezione REGIONI'!K$9:K$1008)-SUMIF('Sezione REGIONI'!B$9:B$1008,B862,'Sezione REGIONI'!L$9:L$1008))+(SUMIF('Sezione IMU e trib. locali'!B$9:B$1008,B862,'Sezione IMU e trib. locali'!M$9:M$1008)-SUMIF('Sezione IMU e trib. locali'!B$9:B$1008,B862,'Sezione IMU e trib. locali'!N$9:N$1008))+(SUMIF('Sezione INAIL'!B$9:B$508,B862,'Sezione INAIL'!L$9:L$508)-SUMIF('Sezione INAIL'!B$9:B$508,B862,'Sezione INAIL'!M$9:M$508))+(SUMIF('Sezione Altri Enti Prev.li'!B$9:B$508,B862,'Sezione Altri Enti Prev.li'!P$9:P$508)-SUMIF('Sezione Altri Enti Prev.li'!B$9:B$508,B862,'Sezione Altri Enti Prev.li'!Q$9:Q$508)),0)</f>
        <v>0</v>
      </c>
      <c r="W862" s="81"/>
      <c r="X862" s="292"/>
      <c r="Y862" s="314"/>
      <c r="Z862" s="315"/>
      <c r="AA862" s="316"/>
      <c r="AB862" s="317"/>
      <c r="AC862" s="7"/>
      <c r="AD862" s="348"/>
      <c r="AE862" s="7"/>
      <c r="AF862" s="17">
        <f ca="1">IF(B862="",0,IF(B862=B861,COUNTIF(B$9:B861,B862)+1,1))</f>
        <v>852</v>
      </c>
      <c r="AG862" s="17">
        <f t="shared" ca="1" si="52"/>
        <v>0</v>
      </c>
      <c r="AH862" s="364" t="str">
        <f t="shared" si="55"/>
        <v/>
      </c>
    </row>
    <row r="863" spans="1:34" ht="16.5" customHeight="1">
      <c r="A863" s="334" t="s">
        <v>1139</v>
      </c>
      <c r="B863" s="65" t="str">
        <f t="shared" ca="1" si="54"/>
        <v>-1900</v>
      </c>
      <c r="C863" s="65" t="str">
        <f t="shared" ca="1" si="53"/>
        <v>-1900-853</v>
      </c>
      <c r="D863" s="340"/>
      <c r="E863" s="283"/>
      <c r="F863" s="7"/>
      <c r="G863" s="309"/>
      <c r="H863" s="310"/>
      <c r="I863" s="7"/>
      <c r="J863" s="297"/>
      <c r="K863" s="285"/>
      <c r="L863" s="301"/>
      <c r="M863" s="290"/>
      <c r="N863" s="291"/>
      <c r="O863" s="7"/>
      <c r="P863" s="307"/>
      <c r="Q863" s="308" t="str">
        <f ca="1">IF(M$1021=1,"",IF(P863="","",VLOOKUP(P863,Tabelle!$B$5:$F$7,5,FALSE)))</f>
        <v/>
      </c>
      <c r="R863" s="311" t="str">
        <f ca="1">IF(M$1021=1,"",IF(P863="","",VLOOKUP(P863,Tabelle!$B$5:$G$7,6,FALSE)))</f>
        <v/>
      </c>
      <c r="S863" s="7"/>
      <c r="T863" s="312"/>
      <c r="U863" s="7"/>
      <c r="V863" s="313">
        <f ca="1">IF(AND(D863&lt;&gt;"",B863&lt;&gt;B862),(SUMIF(B$9:B$1008,B863,M$9:M$1008)-SUMIF(B$9:B$1008,B863,N$9:N$1008))+(SUMIF('Sezione INPS'!B$9:B$1008,B863,'Sezione INPS'!N$9:N$1008)-SUMIF('Sezione INPS'!B$9:B$1008,B863,'Sezione INPS'!O$9:O$1008))+(SUMIF('Sezione REGIONI'!B$9:B$1008,B863,'Sezione REGIONI'!K$9:K$1008)-SUMIF('Sezione REGIONI'!B$9:B$1008,B863,'Sezione REGIONI'!L$9:L$1008))+(SUMIF('Sezione IMU e trib. locali'!B$9:B$1008,B863,'Sezione IMU e trib. locali'!M$9:M$1008)-SUMIF('Sezione IMU e trib. locali'!B$9:B$1008,B863,'Sezione IMU e trib. locali'!N$9:N$1008))+(SUMIF('Sezione INAIL'!B$9:B$508,B863,'Sezione INAIL'!L$9:L$508)-SUMIF('Sezione INAIL'!B$9:B$508,B863,'Sezione INAIL'!M$9:M$508))+(SUMIF('Sezione Altri Enti Prev.li'!B$9:B$508,B863,'Sezione Altri Enti Prev.li'!P$9:P$508)-SUMIF('Sezione Altri Enti Prev.li'!B$9:B$508,B863,'Sezione Altri Enti Prev.li'!Q$9:Q$508)),0)</f>
        <v>0</v>
      </c>
      <c r="W863" s="81"/>
      <c r="X863" s="292"/>
      <c r="Y863" s="314"/>
      <c r="Z863" s="315"/>
      <c r="AA863" s="316"/>
      <c r="AB863" s="317"/>
      <c r="AC863" s="7"/>
      <c r="AD863" s="348"/>
      <c r="AE863" s="7"/>
      <c r="AF863" s="17">
        <f ca="1">IF(B863="",0,IF(B863=B862,COUNTIF(B$9:B862,B863)+1,1))</f>
        <v>853</v>
      </c>
      <c r="AG863" s="17">
        <f t="shared" ca="1" si="52"/>
        <v>0</v>
      </c>
      <c r="AH863" s="364" t="str">
        <f t="shared" si="55"/>
        <v/>
      </c>
    </row>
    <row r="864" spans="1:34" ht="16.5" customHeight="1">
      <c r="A864" s="334" t="s">
        <v>1140</v>
      </c>
      <c r="B864" s="65" t="str">
        <f t="shared" ca="1" si="54"/>
        <v>-1900</v>
      </c>
      <c r="C864" s="65" t="str">
        <f t="shared" ca="1" si="53"/>
        <v>-1900-854</v>
      </c>
      <c r="D864" s="340"/>
      <c r="E864" s="283"/>
      <c r="F864" s="7"/>
      <c r="G864" s="309"/>
      <c r="H864" s="310"/>
      <c r="I864" s="7"/>
      <c r="J864" s="297"/>
      <c r="K864" s="285"/>
      <c r="L864" s="301"/>
      <c r="M864" s="290"/>
      <c r="N864" s="291"/>
      <c r="O864" s="7"/>
      <c r="P864" s="307"/>
      <c r="Q864" s="308" t="str">
        <f ca="1">IF(M$1021=1,"",IF(P864="","",VLOOKUP(P864,Tabelle!$B$5:$F$7,5,FALSE)))</f>
        <v/>
      </c>
      <c r="R864" s="311" t="str">
        <f ca="1">IF(M$1021=1,"",IF(P864="","",VLOOKUP(P864,Tabelle!$B$5:$G$7,6,FALSE)))</f>
        <v/>
      </c>
      <c r="S864" s="7"/>
      <c r="T864" s="312"/>
      <c r="U864" s="7"/>
      <c r="V864" s="313">
        <f ca="1">IF(AND(D864&lt;&gt;"",B864&lt;&gt;B863),(SUMIF(B$9:B$1008,B864,M$9:M$1008)-SUMIF(B$9:B$1008,B864,N$9:N$1008))+(SUMIF('Sezione INPS'!B$9:B$1008,B864,'Sezione INPS'!N$9:N$1008)-SUMIF('Sezione INPS'!B$9:B$1008,B864,'Sezione INPS'!O$9:O$1008))+(SUMIF('Sezione REGIONI'!B$9:B$1008,B864,'Sezione REGIONI'!K$9:K$1008)-SUMIF('Sezione REGIONI'!B$9:B$1008,B864,'Sezione REGIONI'!L$9:L$1008))+(SUMIF('Sezione IMU e trib. locali'!B$9:B$1008,B864,'Sezione IMU e trib. locali'!M$9:M$1008)-SUMIF('Sezione IMU e trib. locali'!B$9:B$1008,B864,'Sezione IMU e trib. locali'!N$9:N$1008))+(SUMIF('Sezione INAIL'!B$9:B$508,B864,'Sezione INAIL'!L$9:L$508)-SUMIF('Sezione INAIL'!B$9:B$508,B864,'Sezione INAIL'!M$9:M$508))+(SUMIF('Sezione Altri Enti Prev.li'!B$9:B$508,B864,'Sezione Altri Enti Prev.li'!P$9:P$508)-SUMIF('Sezione Altri Enti Prev.li'!B$9:B$508,B864,'Sezione Altri Enti Prev.li'!Q$9:Q$508)),0)</f>
        <v>0</v>
      </c>
      <c r="W864" s="81"/>
      <c r="X864" s="292"/>
      <c r="Y864" s="314"/>
      <c r="Z864" s="315"/>
      <c r="AA864" s="316"/>
      <c r="AB864" s="317"/>
      <c r="AC864" s="7"/>
      <c r="AD864" s="348"/>
      <c r="AE864" s="7"/>
      <c r="AF864" s="17">
        <f ca="1">IF(B864="",0,IF(B864=B863,COUNTIF(B$9:B863,B864)+1,1))</f>
        <v>854</v>
      </c>
      <c r="AG864" s="17">
        <f t="shared" ca="1" si="52"/>
        <v>0</v>
      </c>
      <c r="AH864" s="364" t="str">
        <f t="shared" si="55"/>
        <v/>
      </c>
    </row>
    <row r="865" spans="1:34" ht="16.5" customHeight="1">
      <c r="A865" s="334" t="s">
        <v>1141</v>
      </c>
      <c r="B865" s="65" t="str">
        <f t="shared" ca="1" si="54"/>
        <v>-1900</v>
      </c>
      <c r="C865" s="65" t="str">
        <f t="shared" ca="1" si="53"/>
        <v>-1900-855</v>
      </c>
      <c r="D865" s="340"/>
      <c r="E865" s="283"/>
      <c r="F865" s="7"/>
      <c r="G865" s="309"/>
      <c r="H865" s="310"/>
      <c r="I865" s="7"/>
      <c r="J865" s="297"/>
      <c r="K865" s="285"/>
      <c r="L865" s="301"/>
      <c r="M865" s="290"/>
      <c r="N865" s="291"/>
      <c r="O865" s="7"/>
      <c r="P865" s="307"/>
      <c r="Q865" s="308" t="str">
        <f ca="1">IF(M$1021=1,"",IF(P865="","",VLOOKUP(P865,Tabelle!$B$5:$F$7,5,FALSE)))</f>
        <v/>
      </c>
      <c r="R865" s="311" t="str">
        <f ca="1">IF(M$1021=1,"",IF(P865="","",VLOOKUP(P865,Tabelle!$B$5:$G$7,6,FALSE)))</f>
        <v/>
      </c>
      <c r="S865" s="7"/>
      <c r="T865" s="312"/>
      <c r="U865" s="7"/>
      <c r="V865" s="313">
        <f ca="1">IF(AND(D865&lt;&gt;"",B865&lt;&gt;B864),(SUMIF(B$9:B$1008,B865,M$9:M$1008)-SUMIF(B$9:B$1008,B865,N$9:N$1008))+(SUMIF('Sezione INPS'!B$9:B$1008,B865,'Sezione INPS'!N$9:N$1008)-SUMIF('Sezione INPS'!B$9:B$1008,B865,'Sezione INPS'!O$9:O$1008))+(SUMIF('Sezione REGIONI'!B$9:B$1008,B865,'Sezione REGIONI'!K$9:K$1008)-SUMIF('Sezione REGIONI'!B$9:B$1008,B865,'Sezione REGIONI'!L$9:L$1008))+(SUMIF('Sezione IMU e trib. locali'!B$9:B$1008,B865,'Sezione IMU e trib. locali'!M$9:M$1008)-SUMIF('Sezione IMU e trib. locali'!B$9:B$1008,B865,'Sezione IMU e trib. locali'!N$9:N$1008))+(SUMIF('Sezione INAIL'!B$9:B$508,B865,'Sezione INAIL'!L$9:L$508)-SUMIF('Sezione INAIL'!B$9:B$508,B865,'Sezione INAIL'!M$9:M$508))+(SUMIF('Sezione Altri Enti Prev.li'!B$9:B$508,B865,'Sezione Altri Enti Prev.li'!P$9:P$508)-SUMIF('Sezione Altri Enti Prev.li'!B$9:B$508,B865,'Sezione Altri Enti Prev.li'!Q$9:Q$508)),0)</f>
        <v>0</v>
      </c>
      <c r="W865" s="81"/>
      <c r="X865" s="292"/>
      <c r="Y865" s="314"/>
      <c r="Z865" s="315"/>
      <c r="AA865" s="316"/>
      <c r="AB865" s="317"/>
      <c r="AC865" s="7"/>
      <c r="AD865" s="348"/>
      <c r="AE865" s="7"/>
      <c r="AF865" s="17">
        <f ca="1">IF(B865="",0,IF(B865=B864,COUNTIF(B$9:B864,B865)+1,1))</f>
        <v>855</v>
      </c>
      <c r="AG865" s="17">
        <f t="shared" ca="1" si="52"/>
        <v>0</v>
      </c>
      <c r="AH865" s="364" t="str">
        <f t="shared" si="55"/>
        <v/>
      </c>
    </row>
    <row r="866" spans="1:34" ht="16.5" customHeight="1">
      <c r="A866" s="334" t="s">
        <v>1142</v>
      </c>
      <c r="B866" s="65" t="str">
        <f t="shared" ca="1" si="54"/>
        <v>-1900</v>
      </c>
      <c r="C866" s="65" t="str">
        <f t="shared" ca="1" si="53"/>
        <v>-1900-856</v>
      </c>
      <c r="D866" s="340"/>
      <c r="E866" s="283"/>
      <c r="F866" s="7"/>
      <c r="G866" s="309"/>
      <c r="H866" s="310"/>
      <c r="I866" s="7"/>
      <c r="J866" s="297"/>
      <c r="K866" s="285"/>
      <c r="L866" s="301"/>
      <c r="M866" s="290"/>
      <c r="N866" s="291"/>
      <c r="O866" s="7"/>
      <c r="P866" s="307"/>
      <c r="Q866" s="308" t="str">
        <f ca="1">IF(M$1021=1,"",IF(P866="","",VLOOKUP(P866,Tabelle!$B$5:$F$7,5,FALSE)))</f>
        <v/>
      </c>
      <c r="R866" s="311" t="str">
        <f ca="1">IF(M$1021=1,"",IF(P866="","",VLOOKUP(P866,Tabelle!$B$5:$G$7,6,FALSE)))</f>
        <v/>
      </c>
      <c r="S866" s="7"/>
      <c r="T866" s="312"/>
      <c r="U866" s="7"/>
      <c r="V866" s="313">
        <f ca="1">IF(AND(D866&lt;&gt;"",B866&lt;&gt;B865),(SUMIF(B$9:B$1008,B866,M$9:M$1008)-SUMIF(B$9:B$1008,B866,N$9:N$1008))+(SUMIF('Sezione INPS'!B$9:B$1008,B866,'Sezione INPS'!N$9:N$1008)-SUMIF('Sezione INPS'!B$9:B$1008,B866,'Sezione INPS'!O$9:O$1008))+(SUMIF('Sezione REGIONI'!B$9:B$1008,B866,'Sezione REGIONI'!K$9:K$1008)-SUMIF('Sezione REGIONI'!B$9:B$1008,B866,'Sezione REGIONI'!L$9:L$1008))+(SUMIF('Sezione IMU e trib. locali'!B$9:B$1008,B866,'Sezione IMU e trib. locali'!M$9:M$1008)-SUMIF('Sezione IMU e trib. locali'!B$9:B$1008,B866,'Sezione IMU e trib. locali'!N$9:N$1008))+(SUMIF('Sezione INAIL'!B$9:B$508,B866,'Sezione INAIL'!L$9:L$508)-SUMIF('Sezione INAIL'!B$9:B$508,B866,'Sezione INAIL'!M$9:M$508))+(SUMIF('Sezione Altri Enti Prev.li'!B$9:B$508,B866,'Sezione Altri Enti Prev.li'!P$9:P$508)-SUMIF('Sezione Altri Enti Prev.li'!B$9:B$508,B866,'Sezione Altri Enti Prev.li'!Q$9:Q$508)),0)</f>
        <v>0</v>
      </c>
      <c r="W866" s="81"/>
      <c r="X866" s="292"/>
      <c r="Y866" s="314"/>
      <c r="Z866" s="315"/>
      <c r="AA866" s="316"/>
      <c r="AB866" s="317"/>
      <c r="AC866" s="7"/>
      <c r="AD866" s="348"/>
      <c r="AE866" s="7"/>
      <c r="AF866" s="17">
        <f ca="1">IF(B866="",0,IF(B866=B865,COUNTIF(B$9:B865,B866)+1,1))</f>
        <v>856</v>
      </c>
      <c r="AG866" s="17">
        <f t="shared" ca="1" si="52"/>
        <v>0</v>
      </c>
      <c r="AH866" s="364" t="str">
        <f t="shared" si="55"/>
        <v/>
      </c>
    </row>
    <row r="867" spans="1:34" ht="16.5" customHeight="1">
      <c r="A867" s="334" t="s">
        <v>1143</v>
      </c>
      <c r="B867" s="65" t="str">
        <f t="shared" ca="1" si="54"/>
        <v>-1900</v>
      </c>
      <c r="C867" s="65" t="str">
        <f t="shared" ca="1" si="53"/>
        <v>-1900-857</v>
      </c>
      <c r="D867" s="340"/>
      <c r="E867" s="283"/>
      <c r="F867" s="7"/>
      <c r="G867" s="309"/>
      <c r="H867" s="310"/>
      <c r="I867" s="7"/>
      <c r="J867" s="297"/>
      <c r="K867" s="285"/>
      <c r="L867" s="301"/>
      <c r="M867" s="290"/>
      <c r="N867" s="291"/>
      <c r="O867" s="7"/>
      <c r="P867" s="307"/>
      <c r="Q867" s="308" t="str">
        <f ca="1">IF(M$1021=1,"",IF(P867="","",VLOOKUP(P867,Tabelle!$B$5:$F$7,5,FALSE)))</f>
        <v/>
      </c>
      <c r="R867" s="311" t="str">
        <f ca="1">IF(M$1021=1,"",IF(P867="","",VLOOKUP(P867,Tabelle!$B$5:$G$7,6,FALSE)))</f>
        <v/>
      </c>
      <c r="S867" s="7"/>
      <c r="T867" s="312"/>
      <c r="U867" s="7"/>
      <c r="V867" s="313">
        <f ca="1">IF(AND(D867&lt;&gt;"",B867&lt;&gt;B866),(SUMIF(B$9:B$1008,B867,M$9:M$1008)-SUMIF(B$9:B$1008,B867,N$9:N$1008))+(SUMIF('Sezione INPS'!B$9:B$1008,B867,'Sezione INPS'!N$9:N$1008)-SUMIF('Sezione INPS'!B$9:B$1008,B867,'Sezione INPS'!O$9:O$1008))+(SUMIF('Sezione REGIONI'!B$9:B$1008,B867,'Sezione REGIONI'!K$9:K$1008)-SUMIF('Sezione REGIONI'!B$9:B$1008,B867,'Sezione REGIONI'!L$9:L$1008))+(SUMIF('Sezione IMU e trib. locali'!B$9:B$1008,B867,'Sezione IMU e trib. locali'!M$9:M$1008)-SUMIF('Sezione IMU e trib. locali'!B$9:B$1008,B867,'Sezione IMU e trib. locali'!N$9:N$1008))+(SUMIF('Sezione INAIL'!B$9:B$508,B867,'Sezione INAIL'!L$9:L$508)-SUMIF('Sezione INAIL'!B$9:B$508,B867,'Sezione INAIL'!M$9:M$508))+(SUMIF('Sezione Altri Enti Prev.li'!B$9:B$508,B867,'Sezione Altri Enti Prev.li'!P$9:P$508)-SUMIF('Sezione Altri Enti Prev.li'!B$9:B$508,B867,'Sezione Altri Enti Prev.li'!Q$9:Q$508)),0)</f>
        <v>0</v>
      </c>
      <c r="W867" s="81"/>
      <c r="X867" s="292"/>
      <c r="Y867" s="314"/>
      <c r="Z867" s="315"/>
      <c r="AA867" s="316"/>
      <c r="AB867" s="317"/>
      <c r="AC867" s="7"/>
      <c r="AD867" s="348"/>
      <c r="AE867" s="7"/>
      <c r="AF867" s="17">
        <f ca="1">IF(B867="",0,IF(B867=B866,COUNTIF(B$9:B866,B867)+1,1))</f>
        <v>857</v>
      </c>
      <c r="AG867" s="17">
        <f t="shared" ca="1" si="52"/>
        <v>0</v>
      </c>
      <c r="AH867" s="364" t="str">
        <f t="shared" si="55"/>
        <v/>
      </c>
    </row>
    <row r="868" spans="1:34" ht="16.5" customHeight="1">
      <c r="A868" s="334" t="s">
        <v>1144</v>
      </c>
      <c r="B868" s="65" t="str">
        <f t="shared" ca="1" si="54"/>
        <v>-1900</v>
      </c>
      <c r="C868" s="65" t="str">
        <f t="shared" ca="1" si="53"/>
        <v>-1900-858</v>
      </c>
      <c r="D868" s="340"/>
      <c r="E868" s="283"/>
      <c r="F868" s="7"/>
      <c r="G868" s="309"/>
      <c r="H868" s="310"/>
      <c r="I868" s="7"/>
      <c r="J868" s="297"/>
      <c r="K868" s="285"/>
      <c r="L868" s="301"/>
      <c r="M868" s="290"/>
      <c r="N868" s="291"/>
      <c r="O868" s="7"/>
      <c r="P868" s="307"/>
      <c r="Q868" s="308" t="str">
        <f ca="1">IF(M$1021=1,"",IF(P868="","",VLOOKUP(P868,Tabelle!$B$5:$F$7,5,FALSE)))</f>
        <v/>
      </c>
      <c r="R868" s="311" t="str">
        <f ca="1">IF(M$1021=1,"",IF(P868="","",VLOOKUP(P868,Tabelle!$B$5:$G$7,6,FALSE)))</f>
        <v/>
      </c>
      <c r="S868" s="7"/>
      <c r="T868" s="312"/>
      <c r="U868" s="7"/>
      <c r="V868" s="313">
        <f ca="1">IF(AND(D868&lt;&gt;"",B868&lt;&gt;B867),(SUMIF(B$9:B$1008,B868,M$9:M$1008)-SUMIF(B$9:B$1008,B868,N$9:N$1008))+(SUMIF('Sezione INPS'!B$9:B$1008,B868,'Sezione INPS'!N$9:N$1008)-SUMIF('Sezione INPS'!B$9:B$1008,B868,'Sezione INPS'!O$9:O$1008))+(SUMIF('Sezione REGIONI'!B$9:B$1008,B868,'Sezione REGIONI'!K$9:K$1008)-SUMIF('Sezione REGIONI'!B$9:B$1008,B868,'Sezione REGIONI'!L$9:L$1008))+(SUMIF('Sezione IMU e trib. locali'!B$9:B$1008,B868,'Sezione IMU e trib. locali'!M$9:M$1008)-SUMIF('Sezione IMU e trib. locali'!B$9:B$1008,B868,'Sezione IMU e trib. locali'!N$9:N$1008))+(SUMIF('Sezione INAIL'!B$9:B$508,B868,'Sezione INAIL'!L$9:L$508)-SUMIF('Sezione INAIL'!B$9:B$508,B868,'Sezione INAIL'!M$9:M$508))+(SUMIF('Sezione Altri Enti Prev.li'!B$9:B$508,B868,'Sezione Altri Enti Prev.li'!P$9:P$508)-SUMIF('Sezione Altri Enti Prev.li'!B$9:B$508,B868,'Sezione Altri Enti Prev.li'!Q$9:Q$508)),0)</f>
        <v>0</v>
      </c>
      <c r="W868" s="81"/>
      <c r="X868" s="292"/>
      <c r="Y868" s="314"/>
      <c r="Z868" s="315"/>
      <c r="AA868" s="316"/>
      <c r="AB868" s="317"/>
      <c r="AC868" s="7"/>
      <c r="AD868" s="348"/>
      <c r="AE868" s="7"/>
      <c r="AF868" s="17">
        <f ca="1">IF(B868="",0,IF(B868=B867,COUNTIF(B$9:B867,B868)+1,1))</f>
        <v>858</v>
      </c>
      <c r="AG868" s="17">
        <f t="shared" ca="1" si="52"/>
        <v>0</v>
      </c>
      <c r="AH868" s="364" t="str">
        <f t="shared" si="55"/>
        <v/>
      </c>
    </row>
    <row r="869" spans="1:34" ht="16.5" customHeight="1">
      <c r="A869" s="334" t="s">
        <v>1145</v>
      </c>
      <c r="B869" s="65" t="str">
        <f t="shared" ca="1" si="54"/>
        <v>-1900</v>
      </c>
      <c r="C869" s="65" t="str">
        <f t="shared" ca="1" si="53"/>
        <v>-1900-859</v>
      </c>
      <c r="D869" s="340"/>
      <c r="E869" s="283"/>
      <c r="F869" s="7"/>
      <c r="G869" s="309"/>
      <c r="H869" s="310"/>
      <c r="I869" s="7"/>
      <c r="J869" s="297"/>
      <c r="K869" s="285"/>
      <c r="L869" s="301"/>
      <c r="M869" s="290"/>
      <c r="N869" s="291"/>
      <c r="O869" s="7"/>
      <c r="P869" s="307"/>
      <c r="Q869" s="308" t="str">
        <f ca="1">IF(M$1021=1,"",IF(P869="","",VLOOKUP(P869,Tabelle!$B$5:$F$7,5,FALSE)))</f>
        <v/>
      </c>
      <c r="R869" s="311" t="str">
        <f ca="1">IF(M$1021=1,"",IF(P869="","",VLOOKUP(P869,Tabelle!$B$5:$G$7,6,FALSE)))</f>
        <v/>
      </c>
      <c r="S869" s="7"/>
      <c r="T869" s="312"/>
      <c r="U869" s="7"/>
      <c r="V869" s="313">
        <f ca="1">IF(AND(D869&lt;&gt;"",B869&lt;&gt;B868),(SUMIF(B$9:B$1008,B869,M$9:M$1008)-SUMIF(B$9:B$1008,B869,N$9:N$1008))+(SUMIF('Sezione INPS'!B$9:B$1008,B869,'Sezione INPS'!N$9:N$1008)-SUMIF('Sezione INPS'!B$9:B$1008,B869,'Sezione INPS'!O$9:O$1008))+(SUMIF('Sezione REGIONI'!B$9:B$1008,B869,'Sezione REGIONI'!K$9:K$1008)-SUMIF('Sezione REGIONI'!B$9:B$1008,B869,'Sezione REGIONI'!L$9:L$1008))+(SUMIF('Sezione IMU e trib. locali'!B$9:B$1008,B869,'Sezione IMU e trib. locali'!M$9:M$1008)-SUMIF('Sezione IMU e trib. locali'!B$9:B$1008,B869,'Sezione IMU e trib. locali'!N$9:N$1008))+(SUMIF('Sezione INAIL'!B$9:B$508,B869,'Sezione INAIL'!L$9:L$508)-SUMIF('Sezione INAIL'!B$9:B$508,B869,'Sezione INAIL'!M$9:M$508))+(SUMIF('Sezione Altri Enti Prev.li'!B$9:B$508,B869,'Sezione Altri Enti Prev.li'!P$9:P$508)-SUMIF('Sezione Altri Enti Prev.li'!B$9:B$508,B869,'Sezione Altri Enti Prev.li'!Q$9:Q$508)),0)</f>
        <v>0</v>
      </c>
      <c r="W869" s="81"/>
      <c r="X869" s="292"/>
      <c r="Y869" s="314"/>
      <c r="Z869" s="315"/>
      <c r="AA869" s="316"/>
      <c r="AB869" s="317"/>
      <c r="AC869" s="7"/>
      <c r="AD869" s="348"/>
      <c r="AE869" s="7"/>
      <c r="AF869" s="17">
        <f ca="1">IF(B869="",0,IF(B869=B868,COUNTIF(B$9:B868,B869)+1,1))</f>
        <v>859</v>
      </c>
      <c r="AG869" s="17">
        <f t="shared" ca="1" si="52"/>
        <v>0</v>
      </c>
      <c r="AH869" s="364" t="str">
        <f t="shared" si="55"/>
        <v/>
      </c>
    </row>
    <row r="870" spans="1:34" ht="16.5" customHeight="1">
      <c r="A870" s="334" t="s">
        <v>1146</v>
      </c>
      <c r="B870" s="65" t="str">
        <f t="shared" ca="1" si="54"/>
        <v>-1900</v>
      </c>
      <c r="C870" s="65" t="str">
        <f t="shared" ca="1" si="53"/>
        <v>-1900-860</v>
      </c>
      <c r="D870" s="340"/>
      <c r="E870" s="283"/>
      <c r="F870" s="7"/>
      <c r="G870" s="309"/>
      <c r="H870" s="310"/>
      <c r="I870" s="7"/>
      <c r="J870" s="297"/>
      <c r="K870" s="285"/>
      <c r="L870" s="301"/>
      <c r="M870" s="290"/>
      <c r="N870" s="291"/>
      <c r="O870" s="7"/>
      <c r="P870" s="307"/>
      <c r="Q870" s="308" t="str">
        <f ca="1">IF(M$1021=1,"",IF(P870="","",VLOOKUP(P870,Tabelle!$B$5:$F$7,5,FALSE)))</f>
        <v/>
      </c>
      <c r="R870" s="311" t="str">
        <f ca="1">IF(M$1021=1,"",IF(P870="","",VLOOKUP(P870,Tabelle!$B$5:$G$7,6,FALSE)))</f>
        <v/>
      </c>
      <c r="S870" s="7"/>
      <c r="T870" s="312"/>
      <c r="U870" s="7"/>
      <c r="V870" s="313">
        <f ca="1">IF(AND(D870&lt;&gt;"",B870&lt;&gt;B869),(SUMIF(B$9:B$1008,B870,M$9:M$1008)-SUMIF(B$9:B$1008,B870,N$9:N$1008))+(SUMIF('Sezione INPS'!B$9:B$1008,B870,'Sezione INPS'!N$9:N$1008)-SUMIF('Sezione INPS'!B$9:B$1008,B870,'Sezione INPS'!O$9:O$1008))+(SUMIF('Sezione REGIONI'!B$9:B$1008,B870,'Sezione REGIONI'!K$9:K$1008)-SUMIF('Sezione REGIONI'!B$9:B$1008,B870,'Sezione REGIONI'!L$9:L$1008))+(SUMIF('Sezione IMU e trib. locali'!B$9:B$1008,B870,'Sezione IMU e trib. locali'!M$9:M$1008)-SUMIF('Sezione IMU e trib. locali'!B$9:B$1008,B870,'Sezione IMU e trib. locali'!N$9:N$1008))+(SUMIF('Sezione INAIL'!B$9:B$508,B870,'Sezione INAIL'!L$9:L$508)-SUMIF('Sezione INAIL'!B$9:B$508,B870,'Sezione INAIL'!M$9:M$508))+(SUMIF('Sezione Altri Enti Prev.li'!B$9:B$508,B870,'Sezione Altri Enti Prev.li'!P$9:P$508)-SUMIF('Sezione Altri Enti Prev.li'!B$9:B$508,B870,'Sezione Altri Enti Prev.li'!Q$9:Q$508)),0)</f>
        <v>0</v>
      </c>
      <c r="W870" s="81"/>
      <c r="X870" s="292"/>
      <c r="Y870" s="314"/>
      <c r="Z870" s="315"/>
      <c r="AA870" s="316"/>
      <c r="AB870" s="317"/>
      <c r="AC870" s="7"/>
      <c r="AD870" s="348"/>
      <c r="AE870" s="7"/>
      <c r="AF870" s="17">
        <f ca="1">IF(B870="",0,IF(B870=B869,COUNTIF(B$9:B869,B870)+1,1))</f>
        <v>860</v>
      </c>
      <c r="AG870" s="17">
        <f t="shared" ca="1" si="52"/>
        <v>0</v>
      </c>
      <c r="AH870" s="364" t="str">
        <f t="shared" si="55"/>
        <v/>
      </c>
    </row>
    <row r="871" spans="1:34" ht="16.5" customHeight="1">
      <c r="A871" s="334" t="s">
        <v>1147</v>
      </c>
      <c r="B871" s="65" t="str">
        <f t="shared" ca="1" si="54"/>
        <v>-1900</v>
      </c>
      <c r="C871" s="65" t="str">
        <f t="shared" ca="1" si="53"/>
        <v>-1900-861</v>
      </c>
      <c r="D871" s="340"/>
      <c r="E871" s="283"/>
      <c r="F871" s="7"/>
      <c r="G871" s="309"/>
      <c r="H871" s="310"/>
      <c r="I871" s="7"/>
      <c r="J871" s="297"/>
      <c r="K871" s="285"/>
      <c r="L871" s="301"/>
      <c r="M871" s="290"/>
      <c r="N871" s="291"/>
      <c r="O871" s="7"/>
      <c r="P871" s="307"/>
      <c r="Q871" s="308" t="str">
        <f ca="1">IF(M$1021=1,"",IF(P871="","",VLOOKUP(P871,Tabelle!$B$5:$F$7,5,FALSE)))</f>
        <v/>
      </c>
      <c r="R871" s="311" t="str">
        <f ca="1">IF(M$1021=1,"",IF(P871="","",VLOOKUP(P871,Tabelle!$B$5:$G$7,6,FALSE)))</f>
        <v/>
      </c>
      <c r="S871" s="7"/>
      <c r="T871" s="312"/>
      <c r="U871" s="7"/>
      <c r="V871" s="313">
        <f ca="1">IF(AND(D871&lt;&gt;"",B871&lt;&gt;B870),(SUMIF(B$9:B$1008,B871,M$9:M$1008)-SUMIF(B$9:B$1008,B871,N$9:N$1008))+(SUMIF('Sezione INPS'!B$9:B$1008,B871,'Sezione INPS'!N$9:N$1008)-SUMIF('Sezione INPS'!B$9:B$1008,B871,'Sezione INPS'!O$9:O$1008))+(SUMIF('Sezione REGIONI'!B$9:B$1008,B871,'Sezione REGIONI'!K$9:K$1008)-SUMIF('Sezione REGIONI'!B$9:B$1008,B871,'Sezione REGIONI'!L$9:L$1008))+(SUMIF('Sezione IMU e trib. locali'!B$9:B$1008,B871,'Sezione IMU e trib. locali'!M$9:M$1008)-SUMIF('Sezione IMU e trib. locali'!B$9:B$1008,B871,'Sezione IMU e trib. locali'!N$9:N$1008))+(SUMIF('Sezione INAIL'!B$9:B$508,B871,'Sezione INAIL'!L$9:L$508)-SUMIF('Sezione INAIL'!B$9:B$508,B871,'Sezione INAIL'!M$9:M$508))+(SUMIF('Sezione Altri Enti Prev.li'!B$9:B$508,B871,'Sezione Altri Enti Prev.li'!P$9:P$508)-SUMIF('Sezione Altri Enti Prev.li'!B$9:B$508,B871,'Sezione Altri Enti Prev.li'!Q$9:Q$508)),0)</f>
        <v>0</v>
      </c>
      <c r="W871" s="81"/>
      <c r="X871" s="292"/>
      <c r="Y871" s="314"/>
      <c r="Z871" s="315"/>
      <c r="AA871" s="316"/>
      <c r="AB871" s="317"/>
      <c r="AC871" s="7"/>
      <c r="AD871" s="348"/>
      <c r="AE871" s="7"/>
      <c r="AF871" s="17">
        <f ca="1">IF(B871="",0,IF(B871=B870,COUNTIF(B$9:B870,B871)+1,1))</f>
        <v>861</v>
      </c>
      <c r="AG871" s="17">
        <f t="shared" ca="1" si="52"/>
        <v>0</v>
      </c>
      <c r="AH871" s="364" t="str">
        <f t="shared" si="55"/>
        <v/>
      </c>
    </row>
    <row r="872" spans="1:34" ht="16.5" customHeight="1">
      <c r="A872" s="334" t="s">
        <v>1148</v>
      </c>
      <c r="B872" s="65" t="str">
        <f t="shared" ca="1" si="54"/>
        <v>-1900</v>
      </c>
      <c r="C872" s="65" t="str">
        <f t="shared" ca="1" si="53"/>
        <v>-1900-862</v>
      </c>
      <c r="D872" s="340"/>
      <c r="E872" s="283"/>
      <c r="F872" s="7"/>
      <c r="G872" s="309"/>
      <c r="H872" s="310"/>
      <c r="I872" s="7"/>
      <c r="J872" s="297"/>
      <c r="K872" s="285"/>
      <c r="L872" s="301"/>
      <c r="M872" s="290"/>
      <c r="N872" s="291"/>
      <c r="O872" s="7"/>
      <c r="P872" s="307"/>
      <c r="Q872" s="308" t="str">
        <f ca="1">IF(M$1021=1,"",IF(P872="","",VLOOKUP(P872,Tabelle!$B$5:$F$7,5,FALSE)))</f>
        <v/>
      </c>
      <c r="R872" s="311" t="str">
        <f ca="1">IF(M$1021=1,"",IF(P872="","",VLOOKUP(P872,Tabelle!$B$5:$G$7,6,FALSE)))</f>
        <v/>
      </c>
      <c r="S872" s="7"/>
      <c r="T872" s="312"/>
      <c r="U872" s="7"/>
      <c r="V872" s="313">
        <f ca="1">IF(AND(D872&lt;&gt;"",B872&lt;&gt;B871),(SUMIF(B$9:B$1008,B872,M$9:M$1008)-SUMIF(B$9:B$1008,B872,N$9:N$1008))+(SUMIF('Sezione INPS'!B$9:B$1008,B872,'Sezione INPS'!N$9:N$1008)-SUMIF('Sezione INPS'!B$9:B$1008,B872,'Sezione INPS'!O$9:O$1008))+(SUMIF('Sezione REGIONI'!B$9:B$1008,B872,'Sezione REGIONI'!K$9:K$1008)-SUMIF('Sezione REGIONI'!B$9:B$1008,B872,'Sezione REGIONI'!L$9:L$1008))+(SUMIF('Sezione IMU e trib. locali'!B$9:B$1008,B872,'Sezione IMU e trib. locali'!M$9:M$1008)-SUMIF('Sezione IMU e trib. locali'!B$9:B$1008,B872,'Sezione IMU e trib. locali'!N$9:N$1008))+(SUMIF('Sezione INAIL'!B$9:B$508,B872,'Sezione INAIL'!L$9:L$508)-SUMIF('Sezione INAIL'!B$9:B$508,B872,'Sezione INAIL'!M$9:M$508))+(SUMIF('Sezione Altri Enti Prev.li'!B$9:B$508,B872,'Sezione Altri Enti Prev.li'!P$9:P$508)-SUMIF('Sezione Altri Enti Prev.li'!B$9:B$508,B872,'Sezione Altri Enti Prev.li'!Q$9:Q$508)),0)</f>
        <v>0</v>
      </c>
      <c r="W872" s="81"/>
      <c r="X872" s="292"/>
      <c r="Y872" s="314"/>
      <c r="Z872" s="315"/>
      <c r="AA872" s="316"/>
      <c r="AB872" s="317"/>
      <c r="AC872" s="7"/>
      <c r="AD872" s="348"/>
      <c r="AE872" s="7"/>
      <c r="AF872" s="17">
        <f ca="1">IF(B872="",0,IF(B872=B871,COUNTIF(B$9:B871,B872)+1,1))</f>
        <v>862</v>
      </c>
      <c r="AG872" s="17">
        <f t="shared" ca="1" si="52"/>
        <v>0</v>
      </c>
      <c r="AH872" s="364" t="str">
        <f t="shared" si="55"/>
        <v/>
      </c>
    </row>
    <row r="873" spans="1:34" ht="16.5" customHeight="1">
      <c r="A873" s="334" t="s">
        <v>1149</v>
      </c>
      <c r="B873" s="65" t="str">
        <f t="shared" ca="1" si="54"/>
        <v>-1900</v>
      </c>
      <c r="C873" s="65" t="str">
        <f t="shared" ca="1" si="53"/>
        <v>-1900-863</v>
      </c>
      <c r="D873" s="340"/>
      <c r="E873" s="283"/>
      <c r="F873" s="7"/>
      <c r="G873" s="309"/>
      <c r="H873" s="310"/>
      <c r="I873" s="7"/>
      <c r="J873" s="297"/>
      <c r="K873" s="285"/>
      <c r="L873" s="301"/>
      <c r="M873" s="290"/>
      <c r="N873" s="291"/>
      <c r="O873" s="7"/>
      <c r="P873" s="307"/>
      <c r="Q873" s="308" t="str">
        <f ca="1">IF(M$1021=1,"",IF(P873="","",VLOOKUP(P873,Tabelle!$B$5:$F$7,5,FALSE)))</f>
        <v/>
      </c>
      <c r="R873" s="311" t="str">
        <f ca="1">IF(M$1021=1,"",IF(P873="","",VLOOKUP(P873,Tabelle!$B$5:$G$7,6,FALSE)))</f>
        <v/>
      </c>
      <c r="S873" s="7"/>
      <c r="T873" s="312"/>
      <c r="U873" s="7"/>
      <c r="V873" s="313">
        <f ca="1">IF(AND(D873&lt;&gt;"",B873&lt;&gt;B872),(SUMIF(B$9:B$1008,B873,M$9:M$1008)-SUMIF(B$9:B$1008,B873,N$9:N$1008))+(SUMIF('Sezione INPS'!B$9:B$1008,B873,'Sezione INPS'!N$9:N$1008)-SUMIF('Sezione INPS'!B$9:B$1008,B873,'Sezione INPS'!O$9:O$1008))+(SUMIF('Sezione REGIONI'!B$9:B$1008,B873,'Sezione REGIONI'!K$9:K$1008)-SUMIF('Sezione REGIONI'!B$9:B$1008,B873,'Sezione REGIONI'!L$9:L$1008))+(SUMIF('Sezione IMU e trib. locali'!B$9:B$1008,B873,'Sezione IMU e trib. locali'!M$9:M$1008)-SUMIF('Sezione IMU e trib. locali'!B$9:B$1008,B873,'Sezione IMU e trib. locali'!N$9:N$1008))+(SUMIF('Sezione INAIL'!B$9:B$508,B873,'Sezione INAIL'!L$9:L$508)-SUMIF('Sezione INAIL'!B$9:B$508,B873,'Sezione INAIL'!M$9:M$508))+(SUMIF('Sezione Altri Enti Prev.li'!B$9:B$508,B873,'Sezione Altri Enti Prev.li'!P$9:P$508)-SUMIF('Sezione Altri Enti Prev.li'!B$9:B$508,B873,'Sezione Altri Enti Prev.li'!Q$9:Q$508)),0)</f>
        <v>0</v>
      </c>
      <c r="W873" s="81"/>
      <c r="X873" s="292"/>
      <c r="Y873" s="314"/>
      <c r="Z873" s="315"/>
      <c r="AA873" s="316"/>
      <c r="AB873" s="317"/>
      <c r="AC873" s="7"/>
      <c r="AD873" s="348"/>
      <c r="AE873" s="7"/>
      <c r="AF873" s="17">
        <f ca="1">IF(B873="",0,IF(B873=B872,COUNTIF(B$9:B872,B873)+1,1))</f>
        <v>863</v>
      </c>
      <c r="AG873" s="17">
        <f t="shared" ca="1" si="52"/>
        <v>0</v>
      </c>
      <c r="AH873" s="364" t="str">
        <f t="shared" si="55"/>
        <v/>
      </c>
    </row>
    <row r="874" spans="1:34" ht="16.5" customHeight="1">
      <c r="A874" s="334" t="s">
        <v>1150</v>
      </c>
      <c r="B874" s="65" t="str">
        <f t="shared" ca="1" si="54"/>
        <v>-1900</v>
      </c>
      <c r="C874" s="65" t="str">
        <f t="shared" ca="1" si="53"/>
        <v>-1900-864</v>
      </c>
      <c r="D874" s="340"/>
      <c r="E874" s="283"/>
      <c r="F874" s="7"/>
      <c r="G874" s="309"/>
      <c r="H874" s="310"/>
      <c r="I874" s="7"/>
      <c r="J874" s="297"/>
      <c r="K874" s="285"/>
      <c r="L874" s="301"/>
      <c r="M874" s="290"/>
      <c r="N874" s="291"/>
      <c r="O874" s="7"/>
      <c r="P874" s="307"/>
      <c r="Q874" s="308" t="str">
        <f ca="1">IF(M$1021=1,"",IF(P874="","",VLOOKUP(P874,Tabelle!$B$5:$F$7,5,FALSE)))</f>
        <v/>
      </c>
      <c r="R874" s="311" t="str">
        <f ca="1">IF(M$1021=1,"",IF(P874="","",VLOOKUP(P874,Tabelle!$B$5:$G$7,6,FALSE)))</f>
        <v/>
      </c>
      <c r="S874" s="7"/>
      <c r="T874" s="312"/>
      <c r="U874" s="7"/>
      <c r="V874" s="313">
        <f ca="1">IF(AND(D874&lt;&gt;"",B874&lt;&gt;B873),(SUMIF(B$9:B$1008,B874,M$9:M$1008)-SUMIF(B$9:B$1008,B874,N$9:N$1008))+(SUMIF('Sezione INPS'!B$9:B$1008,B874,'Sezione INPS'!N$9:N$1008)-SUMIF('Sezione INPS'!B$9:B$1008,B874,'Sezione INPS'!O$9:O$1008))+(SUMIF('Sezione REGIONI'!B$9:B$1008,B874,'Sezione REGIONI'!K$9:K$1008)-SUMIF('Sezione REGIONI'!B$9:B$1008,B874,'Sezione REGIONI'!L$9:L$1008))+(SUMIF('Sezione IMU e trib. locali'!B$9:B$1008,B874,'Sezione IMU e trib. locali'!M$9:M$1008)-SUMIF('Sezione IMU e trib. locali'!B$9:B$1008,B874,'Sezione IMU e trib. locali'!N$9:N$1008))+(SUMIF('Sezione INAIL'!B$9:B$508,B874,'Sezione INAIL'!L$9:L$508)-SUMIF('Sezione INAIL'!B$9:B$508,B874,'Sezione INAIL'!M$9:M$508))+(SUMIF('Sezione Altri Enti Prev.li'!B$9:B$508,B874,'Sezione Altri Enti Prev.li'!P$9:P$508)-SUMIF('Sezione Altri Enti Prev.li'!B$9:B$508,B874,'Sezione Altri Enti Prev.li'!Q$9:Q$508)),0)</f>
        <v>0</v>
      </c>
      <c r="W874" s="81"/>
      <c r="X874" s="292"/>
      <c r="Y874" s="314"/>
      <c r="Z874" s="315"/>
      <c r="AA874" s="316"/>
      <c r="AB874" s="317"/>
      <c r="AC874" s="7"/>
      <c r="AD874" s="348"/>
      <c r="AE874" s="7"/>
      <c r="AF874" s="17">
        <f ca="1">IF(B874="",0,IF(B874=B873,COUNTIF(B$9:B873,B874)+1,1))</f>
        <v>864</v>
      </c>
      <c r="AG874" s="17">
        <f t="shared" ca="1" si="52"/>
        <v>0</v>
      </c>
      <c r="AH874" s="364" t="str">
        <f t="shared" si="55"/>
        <v/>
      </c>
    </row>
    <row r="875" spans="1:34" ht="16.5" customHeight="1">
      <c r="A875" s="334" t="s">
        <v>1151</v>
      </c>
      <c r="B875" s="65" t="str">
        <f t="shared" ca="1" si="54"/>
        <v>-1900</v>
      </c>
      <c r="C875" s="65" t="str">
        <f t="shared" ca="1" si="53"/>
        <v>-1900-865</v>
      </c>
      <c r="D875" s="340"/>
      <c r="E875" s="283"/>
      <c r="F875" s="7"/>
      <c r="G875" s="309"/>
      <c r="H875" s="310"/>
      <c r="I875" s="7"/>
      <c r="J875" s="297"/>
      <c r="K875" s="285"/>
      <c r="L875" s="301"/>
      <c r="M875" s="290"/>
      <c r="N875" s="291"/>
      <c r="O875" s="7"/>
      <c r="P875" s="307"/>
      <c r="Q875" s="308" t="str">
        <f ca="1">IF(M$1021=1,"",IF(P875="","",VLOOKUP(P875,Tabelle!$B$5:$F$7,5,FALSE)))</f>
        <v/>
      </c>
      <c r="R875" s="311" t="str">
        <f ca="1">IF(M$1021=1,"",IF(P875="","",VLOOKUP(P875,Tabelle!$B$5:$G$7,6,FALSE)))</f>
        <v/>
      </c>
      <c r="S875" s="7"/>
      <c r="T875" s="312"/>
      <c r="U875" s="7"/>
      <c r="V875" s="313">
        <f ca="1">IF(AND(D875&lt;&gt;"",B875&lt;&gt;B874),(SUMIF(B$9:B$1008,B875,M$9:M$1008)-SUMIF(B$9:B$1008,B875,N$9:N$1008))+(SUMIF('Sezione INPS'!B$9:B$1008,B875,'Sezione INPS'!N$9:N$1008)-SUMIF('Sezione INPS'!B$9:B$1008,B875,'Sezione INPS'!O$9:O$1008))+(SUMIF('Sezione REGIONI'!B$9:B$1008,B875,'Sezione REGIONI'!K$9:K$1008)-SUMIF('Sezione REGIONI'!B$9:B$1008,B875,'Sezione REGIONI'!L$9:L$1008))+(SUMIF('Sezione IMU e trib. locali'!B$9:B$1008,B875,'Sezione IMU e trib. locali'!M$9:M$1008)-SUMIF('Sezione IMU e trib. locali'!B$9:B$1008,B875,'Sezione IMU e trib. locali'!N$9:N$1008))+(SUMIF('Sezione INAIL'!B$9:B$508,B875,'Sezione INAIL'!L$9:L$508)-SUMIF('Sezione INAIL'!B$9:B$508,B875,'Sezione INAIL'!M$9:M$508))+(SUMIF('Sezione Altri Enti Prev.li'!B$9:B$508,B875,'Sezione Altri Enti Prev.li'!P$9:P$508)-SUMIF('Sezione Altri Enti Prev.li'!B$9:B$508,B875,'Sezione Altri Enti Prev.li'!Q$9:Q$508)),0)</f>
        <v>0</v>
      </c>
      <c r="W875" s="81"/>
      <c r="X875" s="292"/>
      <c r="Y875" s="314"/>
      <c r="Z875" s="315"/>
      <c r="AA875" s="316"/>
      <c r="AB875" s="317"/>
      <c r="AC875" s="7"/>
      <c r="AD875" s="348"/>
      <c r="AE875" s="7"/>
      <c r="AF875" s="17">
        <f ca="1">IF(B875="",0,IF(B875=B874,COUNTIF(B$9:B874,B875)+1,1))</f>
        <v>865</v>
      </c>
      <c r="AG875" s="17">
        <f t="shared" ca="1" si="52"/>
        <v>0</v>
      </c>
      <c r="AH875" s="364" t="str">
        <f t="shared" si="55"/>
        <v/>
      </c>
    </row>
    <row r="876" spans="1:34" ht="16.5" customHeight="1">
      <c r="A876" s="334" t="s">
        <v>1152</v>
      </c>
      <c r="B876" s="65" t="str">
        <f t="shared" ca="1" si="54"/>
        <v>-1900</v>
      </c>
      <c r="C876" s="65" t="str">
        <f t="shared" ca="1" si="53"/>
        <v>-1900-866</v>
      </c>
      <c r="D876" s="340"/>
      <c r="E876" s="283"/>
      <c r="F876" s="7"/>
      <c r="G876" s="309"/>
      <c r="H876" s="310"/>
      <c r="I876" s="7"/>
      <c r="J876" s="297"/>
      <c r="K876" s="285"/>
      <c r="L876" s="301"/>
      <c r="M876" s="290"/>
      <c r="N876" s="291"/>
      <c r="O876" s="7"/>
      <c r="P876" s="307"/>
      <c r="Q876" s="308" t="str">
        <f ca="1">IF(M$1021=1,"",IF(P876="","",VLOOKUP(P876,Tabelle!$B$5:$F$7,5,FALSE)))</f>
        <v/>
      </c>
      <c r="R876" s="311" t="str">
        <f ca="1">IF(M$1021=1,"",IF(P876="","",VLOOKUP(P876,Tabelle!$B$5:$G$7,6,FALSE)))</f>
        <v/>
      </c>
      <c r="S876" s="7"/>
      <c r="T876" s="312"/>
      <c r="U876" s="7"/>
      <c r="V876" s="313">
        <f ca="1">IF(AND(D876&lt;&gt;"",B876&lt;&gt;B875),(SUMIF(B$9:B$1008,B876,M$9:M$1008)-SUMIF(B$9:B$1008,B876,N$9:N$1008))+(SUMIF('Sezione INPS'!B$9:B$1008,B876,'Sezione INPS'!N$9:N$1008)-SUMIF('Sezione INPS'!B$9:B$1008,B876,'Sezione INPS'!O$9:O$1008))+(SUMIF('Sezione REGIONI'!B$9:B$1008,B876,'Sezione REGIONI'!K$9:K$1008)-SUMIF('Sezione REGIONI'!B$9:B$1008,B876,'Sezione REGIONI'!L$9:L$1008))+(SUMIF('Sezione IMU e trib. locali'!B$9:B$1008,B876,'Sezione IMU e trib. locali'!M$9:M$1008)-SUMIF('Sezione IMU e trib. locali'!B$9:B$1008,B876,'Sezione IMU e trib. locali'!N$9:N$1008))+(SUMIF('Sezione INAIL'!B$9:B$508,B876,'Sezione INAIL'!L$9:L$508)-SUMIF('Sezione INAIL'!B$9:B$508,B876,'Sezione INAIL'!M$9:M$508))+(SUMIF('Sezione Altri Enti Prev.li'!B$9:B$508,B876,'Sezione Altri Enti Prev.li'!P$9:P$508)-SUMIF('Sezione Altri Enti Prev.li'!B$9:B$508,B876,'Sezione Altri Enti Prev.li'!Q$9:Q$508)),0)</f>
        <v>0</v>
      </c>
      <c r="W876" s="81"/>
      <c r="X876" s="292"/>
      <c r="Y876" s="314"/>
      <c r="Z876" s="315"/>
      <c r="AA876" s="316"/>
      <c r="AB876" s="317"/>
      <c r="AC876" s="7"/>
      <c r="AD876" s="348"/>
      <c r="AE876" s="7"/>
      <c r="AF876" s="17">
        <f ca="1">IF(B876="",0,IF(B876=B875,COUNTIF(B$9:B875,B876)+1,1))</f>
        <v>866</v>
      </c>
      <c r="AG876" s="17">
        <f t="shared" ca="1" si="52"/>
        <v>0</v>
      </c>
      <c r="AH876" s="364" t="str">
        <f t="shared" si="55"/>
        <v/>
      </c>
    </row>
    <row r="877" spans="1:34" ht="16.5" customHeight="1">
      <c r="A877" s="334" t="s">
        <v>1153</v>
      </c>
      <c r="B877" s="65" t="str">
        <f t="shared" ca="1" si="54"/>
        <v>-1900</v>
      </c>
      <c r="C877" s="65" t="str">
        <f t="shared" ca="1" si="53"/>
        <v>-1900-867</v>
      </c>
      <c r="D877" s="340"/>
      <c r="E877" s="283"/>
      <c r="F877" s="7"/>
      <c r="G877" s="309"/>
      <c r="H877" s="310"/>
      <c r="I877" s="7"/>
      <c r="J877" s="297"/>
      <c r="K877" s="285"/>
      <c r="L877" s="301"/>
      <c r="M877" s="290"/>
      <c r="N877" s="291"/>
      <c r="O877" s="7"/>
      <c r="P877" s="307"/>
      <c r="Q877" s="308" t="str">
        <f ca="1">IF(M$1021=1,"",IF(P877="","",VLOOKUP(P877,Tabelle!$B$5:$F$7,5,FALSE)))</f>
        <v/>
      </c>
      <c r="R877" s="311" t="str">
        <f ca="1">IF(M$1021=1,"",IF(P877="","",VLOOKUP(P877,Tabelle!$B$5:$G$7,6,FALSE)))</f>
        <v/>
      </c>
      <c r="S877" s="7"/>
      <c r="T877" s="312"/>
      <c r="U877" s="7"/>
      <c r="V877" s="313">
        <f ca="1">IF(AND(D877&lt;&gt;"",B877&lt;&gt;B876),(SUMIF(B$9:B$1008,B877,M$9:M$1008)-SUMIF(B$9:B$1008,B877,N$9:N$1008))+(SUMIF('Sezione INPS'!B$9:B$1008,B877,'Sezione INPS'!N$9:N$1008)-SUMIF('Sezione INPS'!B$9:B$1008,B877,'Sezione INPS'!O$9:O$1008))+(SUMIF('Sezione REGIONI'!B$9:B$1008,B877,'Sezione REGIONI'!K$9:K$1008)-SUMIF('Sezione REGIONI'!B$9:B$1008,B877,'Sezione REGIONI'!L$9:L$1008))+(SUMIF('Sezione IMU e trib. locali'!B$9:B$1008,B877,'Sezione IMU e trib. locali'!M$9:M$1008)-SUMIF('Sezione IMU e trib. locali'!B$9:B$1008,B877,'Sezione IMU e trib. locali'!N$9:N$1008))+(SUMIF('Sezione INAIL'!B$9:B$508,B877,'Sezione INAIL'!L$9:L$508)-SUMIF('Sezione INAIL'!B$9:B$508,B877,'Sezione INAIL'!M$9:M$508))+(SUMIF('Sezione Altri Enti Prev.li'!B$9:B$508,B877,'Sezione Altri Enti Prev.li'!P$9:P$508)-SUMIF('Sezione Altri Enti Prev.li'!B$9:B$508,B877,'Sezione Altri Enti Prev.li'!Q$9:Q$508)),0)</f>
        <v>0</v>
      </c>
      <c r="W877" s="81"/>
      <c r="X877" s="292"/>
      <c r="Y877" s="314"/>
      <c r="Z877" s="315"/>
      <c r="AA877" s="316"/>
      <c r="AB877" s="317"/>
      <c r="AC877" s="7"/>
      <c r="AD877" s="348"/>
      <c r="AE877" s="7"/>
      <c r="AF877" s="17">
        <f ca="1">IF(B877="",0,IF(B877=B876,COUNTIF(B$9:B876,B877)+1,1))</f>
        <v>867</v>
      </c>
      <c r="AG877" s="17">
        <f t="shared" ca="1" si="52"/>
        <v>0</v>
      </c>
      <c r="AH877" s="364" t="str">
        <f t="shared" si="55"/>
        <v/>
      </c>
    </row>
    <row r="878" spans="1:34" ht="16.5" customHeight="1">
      <c r="A878" s="334" t="s">
        <v>1154</v>
      </c>
      <c r="B878" s="65" t="str">
        <f t="shared" ca="1" si="54"/>
        <v>-1900</v>
      </c>
      <c r="C878" s="65" t="str">
        <f t="shared" ca="1" si="53"/>
        <v>-1900-868</v>
      </c>
      <c r="D878" s="340"/>
      <c r="E878" s="283"/>
      <c r="F878" s="7"/>
      <c r="G878" s="309"/>
      <c r="H878" s="310"/>
      <c r="I878" s="7"/>
      <c r="J878" s="297"/>
      <c r="K878" s="285"/>
      <c r="L878" s="301"/>
      <c r="M878" s="290"/>
      <c r="N878" s="291"/>
      <c r="O878" s="7"/>
      <c r="P878" s="307"/>
      <c r="Q878" s="308" t="str">
        <f ca="1">IF(M$1021=1,"",IF(P878="","",VLOOKUP(P878,Tabelle!$B$5:$F$7,5,FALSE)))</f>
        <v/>
      </c>
      <c r="R878" s="311" t="str">
        <f ca="1">IF(M$1021=1,"",IF(P878="","",VLOOKUP(P878,Tabelle!$B$5:$G$7,6,FALSE)))</f>
        <v/>
      </c>
      <c r="S878" s="7"/>
      <c r="T878" s="312"/>
      <c r="U878" s="7"/>
      <c r="V878" s="313">
        <f ca="1">IF(AND(D878&lt;&gt;"",B878&lt;&gt;B877),(SUMIF(B$9:B$1008,B878,M$9:M$1008)-SUMIF(B$9:B$1008,B878,N$9:N$1008))+(SUMIF('Sezione INPS'!B$9:B$1008,B878,'Sezione INPS'!N$9:N$1008)-SUMIF('Sezione INPS'!B$9:B$1008,B878,'Sezione INPS'!O$9:O$1008))+(SUMIF('Sezione REGIONI'!B$9:B$1008,B878,'Sezione REGIONI'!K$9:K$1008)-SUMIF('Sezione REGIONI'!B$9:B$1008,B878,'Sezione REGIONI'!L$9:L$1008))+(SUMIF('Sezione IMU e trib. locali'!B$9:B$1008,B878,'Sezione IMU e trib. locali'!M$9:M$1008)-SUMIF('Sezione IMU e trib. locali'!B$9:B$1008,B878,'Sezione IMU e trib. locali'!N$9:N$1008))+(SUMIF('Sezione INAIL'!B$9:B$508,B878,'Sezione INAIL'!L$9:L$508)-SUMIF('Sezione INAIL'!B$9:B$508,B878,'Sezione INAIL'!M$9:M$508))+(SUMIF('Sezione Altri Enti Prev.li'!B$9:B$508,B878,'Sezione Altri Enti Prev.li'!P$9:P$508)-SUMIF('Sezione Altri Enti Prev.li'!B$9:B$508,B878,'Sezione Altri Enti Prev.li'!Q$9:Q$508)),0)</f>
        <v>0</v>
      </c>
      <c r="W878" s="81"/>
      <c r="X878" s="292"/>
      <c r="Y878" s="314"/>
      <c r="Z878" s="315"/>
      <c r="AA878" s="316"/>
      <c r="AB878" s="317"/>
      <c r="AC878" s="7"/>
      <c r="AD878" s="348"/>
      <c r="AE878" s="7"/>
      <c r="AF878" s="17">
        <f ca="1">IF(B878="",0,IF(B878=B877,COUNTIF(B$9:B877,B878)+1,1))</f>
        <v>868</v>
      </c>
      <c r="AG878" s="17">
        <f t="shared" ca="1" si="52"/>
        <v>0</v>
      </c>
      <c r="AH878" s="364" t="str">
        <f t="shared" si="55"/>
        <v/>
      </c>
    </row>
    <row r="879" spans="1:34" ht="16.5" customHeight="1">
      <c r="A879" s="334" t="s">
        <v>1155</v>
      </c>
      <c r="B879" s="65" t="str">
        <f t="shared" ca="1" si="54"/>
        <v>-1900</v>
      </c>
      <c r="C879" s="65" t="str">
        <f t="shared" ca="1" si="53"/>
        <v>-1900-869</v>
      </c>
      <c r="D879" s="340"/>
      <c r="E879" s="283"/>
      <c r="F879" s="7"/>
      <c r="G879" s="309"/>
      <c r="H879" s="310"/>
      <c r="I879" s="7"/>
      <c r="J879" s="297"/>
      <c r="K879" s="285"/>
      <c r="L879" s="301"/>
      <c r="M879" s="290"/>
      <c r="N879" s="291"/>
      <c r="O879" s="7"/>
      <c r="P879" s="307"/>
      <c r="Q879" s="308" t="str">
        <f ca="1">IF(M$1021=1,"",IF(P879="","",VLOOKUP(P879,Tabelle!$B$5:$F$7,5,FALSE)))</f>
        <v/>
      </c>
      <c r="R879" s="311" t="str">
        <f ca="1">IF(M$1021=1,"",IF(P879="","",VLOOKUP(P879,Tabelle!$B$5:$G$7,6,FALSE)))</f>
        <v/>
      </c>
      <c r="S879" s="7"/>
      <c r="T879" s="312"/>
      <c r="U879" s="7"/>
      <c r="V879" s="313">
        <f ca="1">IF(AND(D879&lt;&gt;"",B879&lt;&gt;B878),(SUMIF(B$9:B$1008,B879,M$9:M$1008)-SUMIF(B$9:B$1008,B879,N$9:N$1008))+(SUMIF('Sezione INPS'!B$9:B$1008,B879,'Sezione INPS'!N$9:N$1008)-SUMIF('Sezione INPS'!B$9:B$1008,B879,'Sezione INPS'!O$9:O$1008))+(SUMIF('Sezione REGIONI'!B$9:B$1008,B879,'Sezione REGIONI'!K$9:K$1008)-SUMIF('Sezione REGIONI'!B$9:B$1008,B879,'Sezione REGIONI'!L$9:L$1008))+(SUMIF('Sezione IMU e trib. locali'!B$9:B$1008,B879,'Sezione IMU e trib. locali'!M$9:M$1008)-SUMIF('Sezione IMU e trib. locali'!B$9:B$1008,B879,'Sezione IMU e trib. locali'!N$9:N$1008))+(SUMIF('Sezione INAIL'!B$9:B$508,B879,'Sezione INAIL'!L$9:L$508)-SUMIF('Sezione INAIL'!B$9:B$508,B879,'Sezione INAIL'!M$9:M$508))+(SUMIF('Sezione Altri Enti Prev.li'!B$9:B$508,B879,'Sezione Altri Enti Prev.li'!P$9:P$508)-SUMIF('Sezione Altri Enti Prev.li'!B$9:B$508,B879,'Sezione Altri Enti Prev.li'!Q$9:Q$508)),0)</f>
        <v>0</v>
      </c>
      <c r="W879" s="81"/>
      <c r="X879" s="292"/>
      <c r="Y879" s="314"/>
      <c r="Z879" s="315"/>
      <c r="AA879" s="316"/>
      <c r="AB879" s="317"/>
      <c r="AC879" s="7"/>
      <c r="AD879" s="348"/>
      <c r="AE879" s="7"/>
      <c r="AF879" s="17">
        <f ca="1">IF(B879="",0,IF(B879=B878,COUNTIF(B$9:B878,B879)+1,1))</f>
        <v>869</v>
      </c>
      <c r="AG879" s="17">
        <f t="shared" ref="AG879:AG942" ca="1" si="56">IF(OR(D879="",M$1021=1),0,IF(AF879=6,1,0))</f>
        <v>0</v>
      </c>
      <c r="AH879" s="364" t="str">
        <f t="shared" si="55"/>
        <v/>
      </c>
    </row>
    <row r="880" spans="1:34" ht="16.5" customHeight="1">
      <c r="A880" s="334" t="s">
        <v>1156</v>
      </c>
      <c r="B880" s="65" t="str">
        <f t="shared" ca="1" si="54"/>
        <v>-1900</v>
      </c>
      <c r="C880" s="65" t="str">
        <f t="shared" ca="1" si="53"/>
        <v>-1900-870</v>
      </c>
      <c r="D880" s="340"/>
      <c r="E880" s="283"/>
      <c r="F880" s="7"/>
      <c r="G880" s="309"/>
      <c r="H880" s="310"/>
      <c r="I880" s="7"/>
      <c r="J880" s="297"/>
      <c r="K880" s="285"/>
      <c r="L880" s="301"/>
      <c r="M880" s="290"/>
      <c r="N880" s="291"/>
      <c r="O880" s="7"/>
      <c r="P880" s="307"/>
      <c r="Q880" s="308" t="str">
        <f ca="1">IF(M$1021=1,"",IF(P880="","",VLOOKUP(P880,Tabelle!$B$5:$F$7,5,FALSE)))</f>
        <v/>
      </c>
      <c r="R880" s="311" t="str">
        <f ca="1">IF(M$1021=1,"",IF(P880="","",VLOOKUP(P880,Tabelle!$B$5:$G$7,6,FALSE)))</f>
        <v/>
      </c>
      <c r="S880" s="7"/>
      <c r="T880" s="312"/>
      <c r="U880" s="7"/>
      <c r="V880" s="313">
        <f ca="1">IF(AND(D880&lt;&gt;"",B880&lt;&gt;B879),(SUMIF(B$9:B$1008,B880,M$9:M$1008)-SUMIF(B$9:B$1008,B880,N$9:N$1008))+(SUMIF('Sezione INPS'!B$9:B$1008,B880,'Sezione INPS'!N$9:N$1008)-SUMIF('Sezione INPS'!B$9:B$1008,B880,'Sezione INPS'!O$9:O$1008))+(SUMIF('Sezione REGIONI'!B$9:B$1008,B880,'Sezione REGIONI'!K$9:K$1008)-SUMIF('Sezione REGIONI'!B$9:B$1008,B880,'Sezione REGIONI'!L$9:L$1008))+(SUMIF('Sezione IMU e trib. locali'!B$9:B$1008,B880,'Sezione IMU e trib. locali'!M$9:M$1008)-SUMIF('Sezione IMU e trib. locali'!B$9:B$1008,B880,'Sezione IMU e trib. locali'!N$9:N$1008))+(SUMIF('Sezione INAIL'!B$9:B$508,B880,'Sezione INAIL'!L$9:L$508)-SUMIF('Sezione INAIL'!B$9:B$508,B880,'Sezione INAIL'!M$9:M$508))+(SUMIF('Sezione Altri Enti Prev.li'!B$9:B$508,B880,'Sezione Altri Enti Prev.li'!P$9:P$508)-SUMIF('Sezione Altri Enti Prev.li'!B$9:B$508,B880,'Sezione Altri Enti Prev.li'!Q$9:Q$508)),0)</f>
        <v>0</v>
      </c>
      <c r="W880" s="81"/>
      <c r="X880" s="292"/>
      <c r="Y880" s="314"/>
      <c r="Z880" s="315"/>
      <c r="AA880" s="316"/>
      <c r="AB880" s="317"/>
      <c r="AC880" s="7"/>
      <c r="AD880" s="348"/>
      <c r="AE880" s="7"/>
      <c r="AF880" s="17">
        <f ca="1">IF(B880="",0,IF(B880=B879,COUNTIF(B$9:B879,B880)+1,1))</f>
        <v>870</v>
      </c>
      <c r="AG880" s="17">
        <f t="shared" ca="1" si="56"/>
        <v>0</v>
      </c>
      <c r="AH880" s="364" t="str">
        <f t="shared" si="55"/>
        <v/>
      </c>
    </row>
    <row r="881" spans="1:34" ht="16.5" customHeight="1">
      <c r="A881" s="334" t="s">
        <v>1157</v>
      </c>
      <c r="B881" s="65" t="str">
        <f t="shared" ca="1" si="54"/>
        <v>-1900</v>
      </c>
      <c r="C881" s="65" t="str">
        <f t="shared" ca="1" si="53"/>
        <v>-1900-871</v>
      </c>
      <c r="D881" s="340"/>
      <c r="E881" s="283"/>
      <c r="F881" s="7"/>
      <c r="G881" s="309"/>
      <c r="H881" s="310"/>
      <c r="I881" s="7"/>
      <c r="J881" s="297"/>
      <c r="K881" s="285"/>
      <c r="L881" s="301"/>
      <c r="M881" s="290"/>
      <c r="N881" s="291"/>
      <c r="O881" s="7"/>
      <c r="P881" s="307"/>
      <c r="Q881" s="308" t="str">
        <f ca="1">IF(M$1021=1,"",IF(P881="","",VLOOKUP(P881,Tabelle!$B$5:$F$7,5,FALSE)))</f>
        <v/>
      </c>
      <c r="R881" s="311" t="str">
        <f ca="1">IF(M$1021=1,"",IF(P881="","",VLOOKUP(P881,Tabelle!$B$5:$G$7,6,FALSE)))</f>
        <v/>
      </c>
      <c r="S881" s="7"/>
      <c r="T881" s="312"/>
      <c r="U881" s="7"/>
      <c r="V881" s="313">
        <f ca="1">IF(AND(D881&lt;&gt;"",B881&lt;&gt;B880),(SUMIF(B$9:B$1008,B881,M$9:M$1008)-SUMIF(B$9:B$1008,B881,N$9:N$1008))+(SUMIF('Sezione INPS'!B$9:B$1008,B881,'Sezione INPS'!N$9:N$1008)-SUMIF('Sezione INPS'!B$9:B$1008,B881,'Sezione INPS'!O$9:O$1008))+(SUMIF('Sezione REGIONI'!B$9:B$1008,B881,'Sezione REGIONI'!K$9:K$1008)-SUMIF('Sezione REGIONI'!B$9:B$1008,B881,'Sezione REGIONI'!L$9:L$1008))+(SUMIF('Sezione IMU e trib. locali'!B$9:B$1008,B881,'Sezione IMU e trib. locali'!M$9:M$1008)-SUMIF('Sezione IMU e trib. locali'!B$9:B$1008,B881,'Sezione IMU e trib. locali'!N$9:N$1008))+(SUMIF('Sezione INAIL'!B$9:B$508,B881,'Sezione INAIL'!L$9:L$508)-SUMIF('Sezione INAIL'!B$9:B$508,B881,'Sezione INAIL'!M$9:M$508))+(SUMIF('Sezione Altri Enti Prev.li'!B$9:B$508,B881,'Sezione Altri Enti Prev.li'!P$9:P$508)-SUMIF('Sezione Altri Enti Prev.li'!B$9:B$508,B881,'Sezione Altri Enti Prev.li'!Q$9:Q$508)),0)</f>
        <v>0</v>
      </c>
      <c r="W881" s="81"/>
      <c r="X881" s="292"/>
      <c r="Y881" s="314"/>
      <c r="Z881" s="315"/>
      <c r="AA881" s="316"/>
      <c r="AB881" s="317"/>
      <c r="AC881" s="7"/>
      <c r="AD881" s="348"/>
      <c r="AE881" s="7"/>
      <c r="AF881" s="17">
        <f ca="1">IF(B881="",0,IF(B881=B880,COUNTIF(B$9:B880,B881)+1,1))</f>
        <v>871</v>
      </c>
      <c r="AG881" s="17">
        <f t="shared" ca="1" si="56"/>
        <v>0</v>
      </c>
      <c r="AH881" s="364" t="str">
        <f t="shared" si="55"/>
        <v/>
      </c>
    </row>
    <row r="882" spans="1:34" ht="16.5" customHeight="1">
      <c r="A882" s="334" t="s">
        <v>1158</v>
      </c>
      <c r="B882" s="65" t="str">
        <f t="shared" ca="1" si="54"/>
        <v>-1900</v>
      </c>
      <c r="C882" s="65" t="str">
        <f t="shared" ca="1" si="53"/>
        <v>-1900-872</v>
      </c>
      <c r="D882" s="340"/>
      <c r="E882" s="283"/>
      <c r="F882" s="7"/>
      <c r="G882" s="309"/>
      <c r="H882" s="310"/>
      <c r="I882" s="7"/>
      <c r="J882" s="297"/>
      <c r="K882" s="285"/>
      <c r="L882" s="301"/>
      <c r="M882" s="290"/>
      <c r="N882" s="291"/>
      <c r="O882" s="7"/>
      <c r="P882" s="307"/>
      <c r="Q882" s="308" t="str">
        <f ca="1">IF(M$1021=1,"",IF(P882="","",VLOOKUP(P882,Tabelle!$B$5:$F$7,5,FALSE)))</f>
        <v/>
      </c>
      <c r="R882" s="311" t="str">
        <f ca="1">IF(M$1021=1,"",IF(P882="","",VLOOKUP(P882,Tabelle!$B$5:$G$7,6,FALSE)))</f>
        <v/>
      </c>
      <c r="S882" s="7"/>
      <c r="T882" s="312"/>
      <c r="U882" s="7"/>
      <c r="V882" s="313">
        <f ca="1">IF(AND(D882&lt;&gt;"",B882&lt;&gt;B881),(SUMIF(B$9:B$1008,B882,M$9:M$1008)-SUMIF(B$9:B$1008,B882,N$9:N$1008))+(SUMIF('Sezione INPS'!B$9:B$1008,B882,'Sezione INPS'!N$9:N$1008)-SUMIF('Sezione INPS'!B$9:B$1008,B882,'Sezione INPS'!O$9:O$1008))+(SUMIF('Sezione REGIONI'!B$9:B$1008,B882,'Sezione REGIONI'!K$9:K$1008)-SUMIF('Sezione REGIONI'!B$9:B$1008,B882,'Sezione REGIONI'!L$9:L$1008))+(SUMIF('Sezione IMU e trib. locali'!B$9:B$1008,B882,'Sezione IMU e trib. locali'!M$9:M$1008)-SUMIF('Sezione IMU e trib. locali'!B$9:B$1008,B882,'Sezione IMU e trib. locali'!N$9:N$1008))+(SUMIF('Sezione INAIL'!B$9:B$508,B882,'Sezione INAIL'!L$9:L$508)-SUMIF('Sezione INAIL'!B$9:B$508,B882,'Sezione INAIL'!M$9:M$508))+(SUMIF('Sezione Altri Enti Prev.li'!B$9:B$508,B882,'Sezione Altri Enti Prev.li'!P$9:P$508)-SUMIF('Sezione Altri Enti Prev.li'!B$9:B$508,B882,'Sezione Altri Enti Prev.li'!Q$9:Q$508)),0)</f>
        <v>0</v>
      </c>
      <c r="W882" s="81"/>
      <c r="X882" s="292"/>
      <c r="Y882" s="314"/>
      <c r="Z882" s="315"/>
      <c r="AA882" s="316"/>
      <c r="AB882" s="317"/>
      <c r="AC882" s="7"/>
      <c r="AD882" s="348"/>
      <c r="AE882" s="7"/>
      <c r="AF882" s="17">
        <f ca="1">IF(B882="",0,IF(B882=B881,COUNTIF(B$9:B881,B882)+1,1))</f>
        <v>872</v>
      </c>
      <c r="AG882" s="17">
        <f t="shared" ca="1" si="56"/>
        <v>0</v>
      </c>
      <c r="AH882" s="364" t="str">
        <f t="shared" si="55"/>
        <v/>
      </c>
    </row>
    <row r="883" spans="1:34" ht="16.5" customHeight="1">
      <c r="A883" s="334" t="s">
        <v>1159</v>
      </c>
      <c r="B883" s="65" t="str">
        <f t="shared" ca="1" si="54"/>
        <v>-1900</v>
      </c>
      <c r="C883" s="65" t="str">
        <f t="shared" ca="1" si="53"/>
        <v>-1900-873</v>
      </c>
      <c r="D883" s="340"/>
      <c r="E883" s="283"/>
      <c r="F883" s="7"/>
      <c r="G883" s="309"/>
      <c r="H883" s="310"/>
      <c r="I883" s="7"/>
      <c r="J883" s="297"/>
      <c r="K883" s="285"/>
      <c r="L883" s="301"/>
      <c r="M883" s="290"/>
      <c r="N883" s="291"/>
      <c r="O883" s="7"/>
      <c r="P883" s="307"/>
      <c r="Q883" s="308" t="str">
        <f ca="1">IF(M$1021=1,"",IF(P883="","",VLOOKUP(P883,Tabelle!$B$5:$F$7,5,FALSE)))</f>
        <v/>
      </c>
      <c r="R883" s="311" t="str">
        <f ca="1">IF(M$1021=1,"",IF(P883="","",VLOOKUP(P883,Tabelle!$B$5:$G$7,6,FALSE)))</f>
        <v/>
      </c>
      <c r="S883" s="7"/>
      <c r="T883" s="312"/>
      <c r="U883" s="7"/>
      <c r="V883" s="313">
        <f ca="1">IF(AND(D883&lt;&gt;"",B883&lt;&gt;B882),(SUMIF(B$9:B$1008,B883,M$9:M$1008)-SUMIF(B$9:B$1008,B883,N$9:N$1008))+(SUMIF('Sezione INPS'!B$9:B$1008,B883,'Sezione INPS'!N$9:N$1008)-SUMIF('Sezione INPS'!B$9:B$1008,B883,'Sezione INPS'!O$9:O$1008))+(SUMIF('Sezione REGIONI'!B$9:B$1008,B883,'Sezione REGIONI'!K$9:K$1008)-SUMIF('Sezione REGIONI'!B$9:B$1008,B883,'Sezione REGIONI'!L$9:L$1008))+(SUMIF('Sezione IMU e trib. locali'!B$9:B$1008,B883,'Sezione IMU e trib. locali'!M$9:M$1008)-SUMIF('Sezione IMU e trib. locali'!B$9:B$1008,B883,'Sezione IMU e trib. locali'!N$9:N$1008))+(SUMIF('Sezione INAIL'!B$9:B$508,B883,'Sezione INAIL'!L$9:L$508)-SUMIF('Sezione INAIL'!B$9:B$508,B883,'Sezione INAIL'!M$9:M$508))+(SUMIF('Sezione Altri Enti Prev.li'!B$9:B$508,B883,'Sezione Altri Enti Prev.li'!P$9:P$508)-SUMIF('Sezione Altri Enti Prev.li'!B$9:B$508,B883,'Sezione Altri Enti Prev.li'!Q$9:Q$508)),0)</f>
        <v>0</v>
      </c>
      <c r="W883" s="81"/>
      <c r="X883" s="292"/>
      <c r="Y883" s="314"/>
      <c r="Z883" s="315"/>
      <c r="AA883" s="316"/>
      <c r="AB883" s="317"/>
      <c r="AC883" s="7"/>
      <c r="AD883" s="348"/>
      <c r="AE883" s="7"/>
      <c r="AF883" s="17">
        <f ca="1">IF(B883="",0,IF(B883=B882,COUNTIF(B$9:B882,B883)+1,1))</f>
        <v>873</v>
      </c>
      <c r="AG883" s="17">
        <f t="shared" ca="1" si="56"/>
        <v>0</v>
      </c>
      <c r="AH883" s="364" t="str">
        <f t="shared" si="55"/>
        <v/>
      </c>
    </row>
    <row r="884" spans="1:34" ht="16.5" customHeight="1">
      <c r="A884" s="334" t="s">
        <v>1160</v>
      </c>
      <c r="B884" s="65" t="str">
        <f t="shared" ca="1" si="54"/>
        <v>-1900</v>
      </c>
      <c r="C884" s="65" t="str">
        <f t="shared" ref="C884:C947" ca="1" si="57">IF(M$1021=1,0,B884&amp;"-"&amp;AF884)</f>
        <v>-1900-874</v>
      </c>
      <c r="D884" s="340"/>
      <c r="E884" s="283"/>
      <c r="F884" s="7"/>
      <c r="G884" s="309"/>
      <c r="H884" s="310"/>
      <c r="I884" s="7"/>
      <c r="J884" s="297"/>
      <c r="K884" s="285"/>
      <c r="L884" s="301"/>
      <c r="M884" s="290"/>
      <c r="N884" s="291"/>
      <c r="O884" s="7"/>
      <c r="P884" s="307"/>
      <c r="Q884" s="308" t="str">
        <f ca="1">IF(M$1021=1,"",IF(P884="","",VLOOKUP(P884,Tabelle!$B$5:$F$7,5,FALSE)))</f>
        <v/>
      </c>
      <c r="R884" s="311" t="str">
        <f ca="1">IF(M$1021=1,"",IF(P884="","",VLOOKUP(P884,Tabelle!$B$5:$G$7,6,FALSE)))</f>
        <v/>
      </c>
      <c r="S884" s="7"/>
      <c r="T884" s="312"/>
      <c r="U884" s="7"/>
      <c r="V884" s="313">
        <f ca="1">IF(AND(D884&lt;&gt;"",B884&lt;&gt;B883),(SUMIF(B$9:B$1008,B884,M$9:M$1008)-SUMIF(B$9:B$1008,B884,N$9:N$1008))+(SUMIF('Sezione INPS'!B$9:B$1008,B884,'Sezione INPS'!N$9:N$1008)-SUMIF('Sezione INPS'!B$9:B$1008,B884,'Sezione INPS'!O$9:O$1008))+(SUMIF('Sezione REGIONI'!B$9:B$1008,B884,'Sezione REGIONI'!K$9:K$1008)-SUMIF('Sezione REGIONI'!B$9:B$1008,B884,'Sezione REGIONI'!L$9:L$1008))+(SUMIF('Sezione IMU e trib. locali'!B$9:B$1008,B884,'Sezione IMU e trib. locali'!M$9:M$1008)-SUMIF('Sezione IMU e trib. locali'!B$9:B$1008,B884,'Sezione IMU e trib. locali'!N$9:N$1008))+(SUMIF('Sezione INAIL'!B$9:B$508,B884,'Sezione INAIL'!L$9:L$508)-SUMIF('Sezione INAIL'!B$9:B$508,B884,'Sezione INAIL'!M$9:M$508))+(SUMIF('Sezione Altri Enti Prev.li'!B$9:B$508,B884,'Sezione Altri Enti Prev.li'!P$9:P$508)-SUMIF('Sezione Altri Enti Prev.li'!B$9:B$508,B884,'Sezione Altri Enti Prev.li'!Q$9:Q$508)),0)</f>
        <v>0</v>
      </c>
      <c r="W884" s="81"/>
      <c r="X884" s="292"/>
      <c r="Y884" s="314"/>
      <c r="Z884" s="315"/>
      <c r="AA884" s="316"/>
      <c r="AB884" s="317"/>
      <c r="AC884" s="7"/>
      <c r="AD884" s="348"/>
      <c r="AE884" s="7"/>
      <c r="AF884" s="17">
        <f ca="1">IF(B884="",0,IF(B884=B883,COUNTIF(B$9:B883,B884)+1,1))</f>
        <v>874</v>
      </c>
      <c r="AG884" s="17">
        <f t="shared" ca="1" si="56"/>
        <v>0</v>
      </c>
      <c r="AH884" s="364" t="str">
        <f t="shared" si="55"/>
        <v/>
      </c>
    </row>
    <row r="885" spans="1:34" ht="16.5" customHeight="1">
      <c r="A885" s="334" t="s">
        <v>1161</v>
      </c>
      <c r="B885" s="65" t="str">
        <f t="shared" ca="1" si="54"/>
        <v>-1900</v>
      </c>
      <c r="C885" s="65" t="str">
        <f t="shared" ca="1" si="57"/>
        <v>-1900-875</v>
      </c>
      <c r="D885" s="340"/>
      <c r="E885" s="283"/>
      <c r="F885" s="7"/>
      <c r="G885" s="309"/>
      <c r="H885" s="310"/>
      <c r="I885" s="7"/>
      <c r="J885" s="297"/>
      <c r="K885" s="285"/>
      <c r="L885" s="301"/>
      <c r="M885" s="290"/>
      <c r="N885" s="291"/>
      <c r="O885" s="7"/>
      <c r="P885" s="307"/>
      <c r="Q885" s="308" t="str">
        <f ca="1">IF(M$1021=1,"",IF(P885="","",VLOOKUP(P885,Tabelle!$B$5:$F$7,5,FALSE)))</f>
        <v/>
      </c>
      <c r="R885" s="311" t="str">
        <f ca="1">IF(M$1021=1,"",IF(P885="","",VLOOKUP(P885,Tabelle!$B$5:$G$7,6,FALSE)))</f>
        <v/>
      </c>
      <c r="S885" s="7"/>
      <c r="T885" s="312"/>
      <c r="U885" s="7"/>
      <c r="V885" s="313">
        <f ca="1">IF(AND(D885&lt;&gt;"",B885&lt;&gt;B884),(SUMIF(B$9:B$1008,B885,M$9:M$1008)-SUMIF(B$9:B$1008,B885,N$9:N$1008))+(SUMIF('Sezione INPS'!B$9:B$1008,B885,'Sezione INPS'!N$9:N$1008)-SUMIF('Sezione INPS'!B$9:B$1008,B885,'Sezione INPS'!O$9:O$1008))+(SUMIF('Sezione REGIONI'!B$9:B$1008,B885,'Sezione REGIONI'!K$9:K$1008)-SUMIF('Sezione REGIONI'!B$9:B$1008,B885,'Sezione REGIONI'!L$9:L$1008))+(SUMIF('Sezione IMU e trib. locali'!B$9:B$1008,B885,'Sezione IMU e trib. locali'!M$9:M$1008)-SUMIF('Sezione IMU e trib. locali'!B$9:B$1008,B885,'Sezione IMU e trib. locali'!N$9:N$1008))+(SUMIF('Sezione INAIL'!B$9:B$508,B885,'Sezione INAIL'!L$9:L$508)-SUMIF('Sezione INAIL'!B$9:B$508,B885,'Sezione INAIL'!M$9:M$508))+(SUMIF('Sezione Altri Enti Prev.li'!B$9:B$508,B885,'Sezione Altri Enti Prev.li'!P$9:P$508)-SUMIF('Sezione Altri Enti Prev.li'!B$9:B$508,B885,'Sezione Altri Enti Prev.li'!Q$9:Q$508)),0)</f>
        <v>0</v>
      </c>
      <c r="W885" s="81"/>
      <c r="X885" s="292"/>
      <c r="Y885" s="314"/>
      <c r="Z885" s="315"/>
      <c r="AA885" s="316"/>
      <c r="AB885" s="317"/>
      <c r="AC885" s="7"/>
      <c r="AD885" s="348"/>
      <c r="AE885" s="7"/>
      <c r="AF885" s="17">
        <f ca="1">IF(B885="",0,IF(B885=B884,COUNTIF(B$9:B884,B885)+1,1))</f>
        <v>875</v>
      </c>
      <c r="AG885" s="17">
        <f t="shared" ca="1" si="56"/>
        <v>0</v>
      </c>
      <c r="AH885" s="364" t="str">
        <f t="shared" si="55"/>
        <v/>
      </c>
    </row>
    <row r="886" spans="1:34" ht="16.5" customHeight="1">
      <c r="A886" s="334" t="s">
        <v>1162</v>
      </c>
      <c r="B886" s="65" t="str">
        <f t="shared" ca="1" si="54"/>
        <v>-1900</v>
      </c>
      <c r="C886" s="65" t="str">
        <f t="shared" ca="1" si="57"/>
        <v>-1900-876</v>
      </c>
      <c r="D886" s="340"/>
      <c r="E886" s="283"/>
      <c r="F886" s="7"/>
      <c r="G886" s="309"/>
      <c r="H886" s="310"/>
      <c r="I886" s="7"/>
      <c r="J886" s="297"/>
      <c r="K886" s="285"/>
      <c r="L886" s="301"/>
      <c r="M886" s="290"/>
      <c r="N886" s="291"/>
      <c r="O886" s="7"/>
      <c r="P886" s="307"/>
      <c r="Q886" s="308" t="str">
        <f ca="1">IF(M$1021=1,"",IF(P886="","",VLOOKUP(P886,Tabelle!$B$5:$F$7,5,FALSE)))</f>
        <v/>
      </c>
      <c r="R886" s="311" t="str">
        <f ca="1">IF(M$1021=1,"",IF(P886="","",VLOOKUP(P886,Tabelle!$B$5:$G$7,6,FALSE)))</f>
        <v/>
      </c>
      <c r="S886" s="7"/>
      <c r="T886" s="312"/>
      <c r="U886" s="7"/>
      <c r="V886" s="313">
        <f ca="1">IF(AND(D886&lt;&gt;"",B886&lt;&gt;B885),(SUMIF(B$9:B$1008,B886,M$9:M$1008)-SUMIF(B$9:B$1008,B886,N$9:N$1008))+(SUMIF('Sezione INPS'!B$9:B$1008,B886,'Sezione INPS'!N$9:N$1008)-SUMIF('Sezione INPS'!B$9:B$1008,B886,'Sezione INPS'!O$9:O$1008))+(SUMIF('Sezione REGIONI'!B$9:B$1008,B886,'Sezione REGIONI'!K$9:K$1008)-SUMIF('Sezione REGIONI'!B$9:B$1008,B886,'Sezione REGIONI'!L$9:L$1008))+(SUMIF('Sezione IMU e trib. locali'!B$9:B$1008,B886,'Sezione IMU e trib. locali'!M$9:M$1008)-SUMIF('Sezione IMU e trib. locali'!B$9:B$1008,B886,'Sezione IMU e trib. locali'!N$9:N$1008))+(SUMIF('Sezione INAIL'!B$9:B$508,B886,'Sezione INAIL'!L$9:L$508)-SUMIF('Sezione INAIL'!B$9:B$508,B886,'Sezione INAIL'!M$9:M$508))+(SUMIF('Sezione Altri Enti Prev.li'!B$9:B$508,B886,'Sezione Altri Enti Prev.li'!P$9:P$508)-SUMIF('Sezione Altri Enti Prev.li'!B$9:B$508,B886,'Sezione Altri Enti Prev.li'!Q$9:Q$508)),0)</f>
        <v>0</v>
      </c>
      <c r="W886" s="81"/>
      <c r="X886" s="292"/>
      <c r="Y886" s="314"/>
      <c r="Z886" s="315"/>
      <c r="AA886" s="316"/>
      <c r="AB886" s="317"/>
      <c r="AC886" s="7"/>
      <c r="AD886" s="348"/>
      <c r="AE886" s="7"/>
      <c r="AF886" s="17">
        <f ca="1">IF(B886="",0,IF(B886=B885,COUNTIF(B$9:B885,B886)+1,1))</f>
        <v>876</v>
      </c>
      <c r="AG886" s="17">
        <f t="shared" ca="1" si="56"/>
        <v>0</v>
      </c>
      <c r="AH886" s="364" t="str">
        <f t="shared" si="55"/>
        <v/>
      </c>
    </row>
    <row r="887" spans="1:34" ht="16.5" customHeight="1">
      <c r="A887" s="334" t="s">
        <v>1163</v>
      </c>
      <c r="B887" s="65" t="str">
        <f t="shared" ca="1" si="54"/>
        <v>-1900</v>
      </c>
      <c r="C887" s="65" t="str">
        <f t="shared" ca="1" si="57"/>
        <v>-1900-877</v>
      </c>
      <c r="D887" s="340"/>
      <c r="E887" s="283"/>
      <c r="F887" s="7"/>
      <c r="G887" s="309"/>
      <c r="H887" s="310"/>
      <c r="I887" s="7"/>
      <c r="J887" s="297"/>
      <c r="K887" s="285"/>
      <c r="L887" s="301"/>
      <c r="M887" s="290"/>
      <c r="N887" s="291"/>
      <c r="O887" s="7"/>
      <c r="P887" s="307"/>
      <c r="Q887" s="308" t="str">
        <f ca="1">IF(M$1021=1,"",IF(P887="","",VLOOKUP(P887,Tabelle!$B$5:$F$7,5,FALSE)))</f>
        <v/>
      </c>
      <c r="R887" s="311" t="str">
        <f ca="1">IF(M$1021=1,"",IF(P887="","",VLOOKUP(P887,Tabelle!$B$5:$G$7,6,FALSE)))</f>
        <v/>
      </c>
      <c r="S887" s="7"/>
      <c r="T887" s="312"/>
      <c r="U887" s="7"/>
      <c r="V887" s="313">
        <f ca="1">IF(AND(D887&lt;&gt;"",B887&lt;&gt;B886),(SUMIF(B$9:B$1008,B887,M$9:M$1008)-SUMIF(B$9:B$1008,B887,N$9:N$1008))+(SUMIF('Sezione INPS'!B$9:B$1008,B887,'Sezione INPS'!N$9:N$1008)-SUMIF('Sezione INPS'!B$9:B$1008,B887,'Sezione INPS'!O$9:O$1008))+(SUMIF('Sezione REGIONI'!B$9:B$1008,B887,'Sezione REGIONI'!K$9:K$1008)-SUMIF('Sezione REGIONI'!B$9:B$1008,B887,'Sezione REGIONI'!L$9:L$1008))+(SUMIF('Sezione IMU e trib. locali'!B$9:B$1008,B887,'Sezione IMU e trib. locali'!M$9:M$1008)-SUMIF('Sezione IMU e trib. locali'!B$9:B$1008,B887,'Sezione IMU e trib. locali'!N$9:N$1008))+(SUMIF('Sezione INAIL'!B$9:B$508,B887,'Sezione INAIL'!L$9:L$508)-SUMIF('Sezione INAIL'!B$9:B$508,B887,'Sezione INAIL'!M$9:M$508))+(SUMIF('Sezione Altri Enti Prev.li'!B$9:B$508,B887,'Sezione Altri Enti Prev.li'!P$9:P$508)-SUMIF('Sezione Altri Enti Prev.li'!B$9:B$508,B887,'Sezione Altri Enti Prev.li'!Q$9:Q$508)),0)</f>
        <v>0</v>
      </c>
      <c r="W887" s="81"/>
      <c r="X887" s="292"/>
      <c r="Y887" s="314"/>
      <c r="Z887" s="315"/>
      <c r="AA887" s="316"/>
      <c r="AB887" s="317"/>
      <c r="AC887" s="7"/>
      <c r="AD887" s="348"/>
      <c r="AE887" s="7"/>
      <c r="AF887" s="17">
        <f ca="1">IF(B887="",0,IF(B887=B886,COUNTIF(B$9:B886,B887)+1,1))</f>
        <v>877</v>
      </c>
      <c r="AG887" s="17">
        <f t="shared" ca="1" si="56"/>
        <v>0</v>
      </c>
      <c r="AH887" s="364" t="str">
        <f t="shared" si="55"/>
        <v/>
      </c>
    </row>
    <row r="888" spans="1:34" ht="16.5" customHeight="1">
      <c r="A888" s="334" t="s">
        <v>1164</v>
      </c>
      <c r="B888" s="65" t="str">
        <f t="shared" ca="1" si="54"/>
        <v>-1900</v>
      </c>
      <c r="C888" s="65" t="str">
        <f t="shared" ca="1" si="57"/>
        <v>-1900-878</v>
      </c>
      <c r="D888" s="340"/>
      <c r="E888" s="283"/>
      <c r="F888" s="7"/>
      <c r="G888" s="309"/>
      <c r="H888" s="310"/>
      <c r="I888" s="7"/>
      <c r="J888" s="297"/>
      <c r="K888" s="285"/>
      <c r="L888" s="301"/>
      <c r="M888" s="290"/>
      <c r="N888" s="291"/>
      <c r="O888" s="7"/>
      <c r="P888" s="307"/>
      <c r="Q888" s="308" t="str">
        <f ca="1">IF(M$1021=1,"",IF(P888="","",VLOOKUP(P888,Tabelle!$B$5:$F$7,5,FALSE)))</f>
        <v/>
      </c>
      <c r="R888" s="311" t="str">
        <f ca="1">IF(M$1021=1,"",IF(P888="","",VLOOKUP(P888,Tabelle!$B$5:$G$7,6,FALSE)))</f>
        <v/>
      </c>
      <c r="S888" s="7"/>
      <c r="T888" s="312"/>
      <c r="U888" s="7"/>
      <c r="V888" s="313">
        <f ca="1">IF(AND(D888&lt;&gt;"",B888&lt;&gt;B887),(SUMIF(B$9:B$1008,B888,M$9:M$1008)-SUMIF(B$9:B$1008,B888,N$9:N$1008))+(SUMIF('Sezione INPS'!B$9:B$1008,B888,'Sezione INPS'!N$9:N$1008)-SUMIF('Sezione INPS'!B$9:B$1008,B888,'Sezione INPS'!O$9:O$1008))+(SUMIF('Sezione REGIONI'!B$9:B$1008,B888,'Sezione REGIONI'!K$9:K$1008)-SUMIF('Sezione REGIONI'!B$9:B$1008,B888,'Sezione REGIONI'!L$9:L$1008))+(SUMIF('Sezione IMU e trib. locali'!B$9:B$1008,B888,'Sezione IMU e trib. locali'!M$9:M$1008)-SUMIF('Sezione IMU e trib. locali'!B$9:B$1008,B888,'Sezione IMU e trib. locali'!N$9:N$1008))+(SUMIF('Sezione INAIL'!B$9:B$508,B888,'Sezione INAIL'!L$9:L$508)-SUMIF('Sezione INAIL'!B$9:B$508,B888,'Sezione INAIL'!M$9:M$508))+(SUMIF('Sezione Altri Enti Prev.li'!B$9:B$508,B888,'Sezione Altri Enti Prev.li'!P$9:P$508)-SUMIF('Sezione Altri Enti Prev.li'!B$9:B$508,B888,'Sezione Altri Enti Prev.li'!Q$9:Q$508)),0)</f>
        <v>0</v>
      </c>
      <c r="W888" s="81"/>
      <c r="X888" s="292"/>
      <c r="Y888" s="314"/>
      <c r="Z888" s="315"/>
      <c r="AA888" s="316"/>
      <c r="AB888" s="317"/>
      <c r="AC888" s="7"/>
      <c r="AD888" s="348"/>
      <c r="AE888" s="7"/>
      <c r="AF888" s="17">
        <f ca="1">IF(B888="",0,IF(B888=B887,COUNTIF(B$9:B887,B888)+1,1))</f>
        <v>878</v>
      </c>
      <c r="AG888" s="17">
        <f t="shared" ca="1" si="56"/>
        <v>0</v>
      </c>
      <c r="AH888" s="364" t="str">
        <f t="shared" si="55"/>
        <v/>
      </c>
    </row>
    <row r="889" spans="1:34" ht="16.5" customHeight="1">
      <c r="A889" s="334" t="s">
        <v>1165</v>
      </c>
      <c r="B889" s="65" t="str">
        <f t="shared" ca="1" si="54"/>
        <v>-1900</v>
      </c>
      <c r="C889" s="65" t="str">
        <f t="shared" ca="1" si="57"/>
        <v>-1900-879</v>
      </c>
      <c r="D889" s="340"/>
      <c r="E889" s="283"/>
      <c r="F889" s="7"/>
      <c r="G889" s="309"/>
      <c r="H889" s="310"/>
      <c r="I889" s="7"/>
      <c r="J889" s="297"/>
      <c r="K889" s="285"/>
      <c r="L889" s="301"/>
      <c r="M889" s="290"/>
      <c r="N889" s="291"/>
      <c r="O889" s="7"/>
      <c r="P889" s="307"/>
      <c r="Q889" s="308" t="str">
        <f ca="1">IF(M$1021=1,"",IF(P889="","",VLOOKUP(P889,Tabelle!$B$5:$F$7,5,FALSE)))</f>
        <v/>
      </c>
      <c r="R889" s="311" t="str">
        <f ca="1">IF(M$1021=1,"",IF(P889="","",VLOOKUP(P889,Tabelle!$B$5:$G$7,6,FALSE)))</f>
        <v/>
      </c>
      <c r="S889" s="7"/>
      <c r="T889" s="312"/>
      <c r="U889" s="7"/>
      <c r="V889" s="313">
        <f ca="1">IF(AND(D889&lt;&gt;"",B889&lt;&gt;B888),(SUMIF(B$9:B$1008,B889,M$9:M$1008)-SUMIF(B$9:B$1008,B889,N$9:N$1008))+(SUMIF('Sezione INPS'!B$9:B$1008,B889,'Sezione INPS'!N$9:N$1008)-SUMIF('Sezione INPS'!B$9:B$1008,B889,'Sezione INPS'!O$9:O$1008))+(SUMIF('Sezione REGIONI'!B$9:B$1008,B889,'Sezione REGIONI'!K$9:K$1008)-SUMIF('Sezione REGIONI'!B$9:B$1008,B889,'Sezione REGIONI'!L$9:L$1008))+(SUMIF('Sezione IMU e trib. locali'!B$9:B$1008,B889,'Sezione IMU e trib. locali'!M$9:M$1008)-SUMIF('Sezione IMU e trib. locali'!B$9:B$1008,B889,'Sezione IMU e trib. locali'!N$9:N$1008))+(SUMIF('Sezione INAIL'!B$9:B$508,B889,'Sezione INAIL'!L$9:L$508)-SUMIF('Sezione INAIL'!B$9:B$508,B889,'Sezione INAIL'!M$9:M$508))+(SUMIF('Sezione Altri Enti Prev.li'!B$9:B$508,B889,'Sezione Altri Enti Prev.li'!P$9:P$508)-SUMIF('Sezione Altri Enti Prev.li'!B$9:B$508,B889,'Sezione Altri Enti Prev.li'!Q$9:Q$508)),0)</f>
        <v>0</v>
      </c>
      <c r="W889" s="81"/>
      <c r="X889" s="292"/>
      <c r="Y889" s="314"/>
      <c r="Z889" s="315"/>
      <c r="AA889" s="316"/>
      <c r="AB889" s="317"/>
      <c r="AC889" s="7"/>
      <c r="AD889" s="348"/>
      <c r="AE889" s="7"/>
      <c r="AF889" s="17">
        <f ca="1">IF(B889="",0,IF(B889=B888,COUNTIF(B$9:B888,B889)+1,1))</f>
        <v>879</v>
      </c>
      <c r="AG889" s="17">
        <f t="shared" ca="1" si="56"/>
        <v>0</v>
      </c>
      <c r="AH889" s="364" t="str">
        <f t="shared" si="55"/>
        <v/>
      </c>
    </row>
    <row r="890" spans="1:34" ht="16.5" customHeight="1">
      <c r="A890" s="334" t="s">
        <v>1166</v>
      </c>
      <c r="B890" s="65" t="str">
        <f t="shared" ca="1" si="54"/>
        <v>-1900</v>
      </c>
      <c r="C890" s="65" t="str">
        <f t="shared" ca="1" si="57"/>
        <v>-1900-880</v>
      </c>
      <c r="D890" s="340"/>
      <c r="E890" s="283"/>
      <c r="F890" s="7"/>
      <c r="G890" s="309"/>
      <c r="H890" s="310"/>
      <c r="I890" s="7"/>
      <c r="J890" s="297"/>
      <c r="K890" s="285"/>
      <c r="L890" s="301"/>
      <c r="M890" s="290"/>
      <c r="N890" s="291"/>
      <c r="O890" s="7"/>
      <c r="P890" s="307"/>
      <c r="Q890" s="308" t="str">
        <f ca="1">IF(M$1021=1,"",IF(P890="","",VLOOKUP(P890,Tabelle!$B$5:$F$7,5,FALSE)))</f>
        <v/>
      </c>
      <c r="R890" s="311" t="str">
        <f ca="1">IF(M$1021=1,"",IF(P890="","",VLOOKUP(P890,Tabelle!$B$5:$G$7,6,FALSE)))</f>
        <v/>
      </c>
      <c r="S890" s="7"/>
      <c r="T890" s="312"/>
      <c r="U890" s="7"/>
      <c r="V890" s="313">
        <f ca="1">IF(AND(D890&lt;&gt;"",B890&lt;&gt;B889),(SUMIF(B$9:B$1008,B890,M$9:M$1008)-SUMIF(B$9:B$1008,B890,N$9:N$1008))+(SUMIF('Sezione INPS'!B$9:B$1008,B890,'Sezione INPS'!N$9:N$1008)-SUMIF('Sezione INPS'!B$9:B$1008,B890,'Sezione INPS'!O$9:O$1008))+(SUMIF('Sezione REGIONI'!B$9:B$1008,B890,'Sezione REGIONI'!K$9:K$1008)-SUMIF('Sezione REGIONI'!B$9:B$1008,B890,'Sezione REGIONI'!L$9:L$1008))+(SUMIF('Sezione IMU e trib. locali'!B$9:B$1008,B890,'Sezione IMU e trib. locali'!M$9:M$1008)-SUMIF('Sezione IMU e trib. locali'!B$9:B$1008,B890,'Sezione IMU e trib. locali'!N$9:N$1008))+(SUMIF('Sezione INAIL'!B$9:B$508,B890,'Sezione INAIL'!L$9:L$508)-SUMIF('Sezione INAIL'!B$9:B$508,B890,'Sezione INAIL'!M$9:M$508))+(SUMIF('Sezione Altri Enti Prev.li'!B$9:B$508,B890,'Sezione Altri Enti Prev.li'!P$9:P$508)-SUMIF('Sezione Altri Enti Prev.li'!B$9:B$508,B890,'Sezione Altri Enti Prev.li'!Q$9:Q$508)),0)</f>
        <v>0</v>
      </c>
      <c r="W890" s="81"/>
      <c r="X890" s="292"/>
      <c r="Y890" s="314"/>
      <c r="Z890" s="315"/>
      <c r="AA890" s="316"/>
      <c r="AB890" s="317"/>
      <c r="AC890" s="7"/>
      <c r="AD890" s="348"/>
      <c r="AE890" s="7"/>
      <c r="AF890" s="17">
        <f ca="1">IF(B890="",0,IF(B890=B889,COUNTIF(B$9:B889,B890)+1,1))</f>
        <v>880</v>
      </c>
      <c r="AG890" s="17">
        <f t="shared" ca="1" si="56"/>
        <v>0</v>
      </c>
      <c r="AH890" s="364" t="str">
        <f t="shared" si="55"/>
        <v/>
      </c>
    </row>
    <row r="891" spans="1:34" ht="16.5" customHeight="1">
      <c r="A891" s="334" t="s">
        <v>1167</v>
      </c>
      <c r="B891" s="65" t="str">
        <f t="shared" ca="1" si="54"/>
        <v>-1900</v>
      </c>
      <c r="C891" s="65" t="str">
        <f t="shared" ca="1" si="57"/>
        <v>-1900-881</v>
      </c>
      <c r="D891" s="340"/>
      <c r="E891" s="283"/>
      <c r="F891" s="7"/>
      <c r="G891" s="309"/>
      <c r="H891" s="310"/>
      <c r="I891" s="7"/>
      <c r="J891" s="297"/>
      <c r="K891" s="285"/>
      <c r="L891" s="301"/>
      <c r="M891" s="290"/>
      <c r="N891" s="291"/>
      <c r="O891" s="7"/>
      <c r="P891" s="307"/>
      <c r="Q891" s="308" t="str">
        <f ca="1">IF(M$1021=1,"",IF(P891="","",VLOOKUP(P891,Tabelle!$B$5:$F$7,5,FALSE)))</f>
        <v/>
      </c>
      <c r="R891" s="311" t="str">
        <f ca="1">IF(M$1021=1,"",IF(P891="","",VLOOKUP(P891,Tabelle!$B$5:$G$7,6,FALSE)))</f>
        <v/>
      </c>
      <c r="S891" s="7"/>
      <c r="T891" s="312"/>
      <c r="U891" s="7"/>
      <c r="V891" s="313">
        <f ca="1">IF(AND(D891&lt;&gt;"",B891&lt;&gt;B890),(SUMIF(B$9:B$1008,B891,M$9:M$1008)-SUMIF(B$9:B$1008,B891,N$9:N$1008))+(SUMIF('Sezione INPS'!B$9:B$1008,B891,'Sezione INPS'!N$9:N$1008)-SUMIF('Sezione INPS'!B$9:B$1008,B891,'Sezione INPS'!O$9:O$1008))+(SUMIF('Sezione REGIONI'!B$9:B$1008,B891,'Sezione REGIONI'!K$9:K$1008)-SUMIF('Sezione REGIONI'!B$9:B$1008,B891,'Sezione REGIONI'!L$9:L$1008))+(SUMIF('Sezione IMU e trib. locali'!B$9:B$1008,B891,'Sezione IMU e trib. locali'!M$9:M$1008)-SUMIF('Sezione IMU e trib. locali'!B$9:B$1008,B891,'Sezione IMU e trib. locali'!N$9:N$1008))+(SUMIF('Sezione INAIL'!B$9:B$508,B891,'Sezione INAIL'!L$9:L$508)-SUMIF('Sezione INAIL'!B$9:B$508,B891,'Sezione INAIL'!M$9:M$508))+(SUMIF('Sezione Altri Enti Prev.li'!B$9:B$508,B891,'Sezione Altri Enti Prev.li'!P$9:P$508)-SUMIF('Sezione Altri Enti Prev.li'!B$9:B$508,B891,'Sezione Altri Enti Prev.li'!Q$9:Q$508)),0)</f>
        <v>0</v>
      </c>
      <c r="W891" s="81"/>
      <c r="X891" s="292"/>
      <c r="Y891" s="314"/>
      <c r="Z891" s="315"/>
      <c r="AA891" s="316"/>
      <c r="AB891" s="317"/>
      <c r="AC891" s="7"/>
      <c r="AD891" s="348"/>
      <c r="AE891" s="7"/>
      <c r="AF891" s="17">
        <f ca="1">IF(B891="",0,IF(B891=B890,COUNTIF(B$9:B890,B891)+1,1))</f>
        <v>881</v>
      </c>
      <c r="AG891" s="17">
        <f t="shared" ca="1" si="56"/>
        <v>0</v>
      </c>
      <c r="AH891" s="364" t="str">
        <f t="shared" si="55"/>
        <v/>
      </c>
    </row>
    <row r="892" spans="1:34" ht="16.5" customHeight="1">
      <c r="A892" s="334" t="s">
        <v>1168</v>
      </c>
      <c r="B892" s="65" t="str">
        <f t="shared" ca="1" si="54"/>
        <v>-1900</v>
      </c>
      <c r="C892" s="65" t="str">
        <f t="shared" ca="1" si="57"/>
        <v>-1900-882</v>
      </c>
      <c r="D892" s="340"/>
      <c r="E892" s="283"/>
      <c r="F892" s="7"/>
      <c r="G892" s="309"/>
      <c r="H892" s="310"/>
      <c r="I892" s="7"/>
      <c r="J892" s="297"/>
      <c r="K892" s="285"/>
      <c r="L892" s="301"/>
      <c r="M892" s="290"/>
      <c r="N892" s="291"/>
      <c r="O892" s="7"/>
      <c r="P892" s="307"/>
      <c r="Q892" s="308" t="str">
        <f ca="1">IF(M$1021=1,"",IF(P892="","",VLOOKUP(P892,Tabelle!$B$5:$F$7,5,FALSE)))</f>
        <v/>
      </c>
      <c r="R892" s="311" t="str">
        <f ca="1">IF(M$1021=1,"",IF(P892="","",VLOOKUP(P892,Tabelle!$B$5:$G$7,6,FALSE)))</f>
        <v/>
      </c>
      <c r="S892" s="7"/>
      <c r="T892" s="312"/>
      <c r="U892" s="7"/>
      <c r="V892" s="313">
        <f ca="1">IF(AND(D892&lt;&gt;"",B892&lt;&gt;B891),(SUMIF(B$9:B$1008,B892,M$9:M$1008)-SUMIF(B$9:B$1008,B892,N$9:N$1008))+(SUMIF('Sezione INPS'!B$9:B$1008,B892,'Sezione INPS'!N$9:N$1008)-SUMIF('Sezione INPS'!B$9:B$1008,B892,'Sezione INPS'!O$9:O$1008))+(SUMIF('Sezione REGIONI'!B$9:B$1008,B892,'Sezione REGIONI'!K$9:K$1008)-SUMIF('Sezione REGIONI'!B$9:B$1008,B892,'Sezione REGIONI'!L$9:L$1008))+(SUMIF('Sezione IMU e trib. locali'!B$9:B$1008,B892,'Sezione IMU e trib. locali'!M$9:M$1008)-SUMIF('Sezione IMU e trib. locali'!B$9:B$1008,B892,'Sezione IMU e trib. locali'!N$9:N$1008))+(SUMIF('Sezione INAIL'!B$9:B$508,B892,'Sezione INAIL'!L$9:L$508)-SUMIF('Sezione INAIL'!B$9:B$508,B892,'Sezione INAIL'!M$9:M$508))+(SUMIF('Sezione Altri Enti Prev.li'!B$9:B$508,B892,'Sezione Altri Enti Prev.li'!P$9:P$508)-SUMIF('Sezione Altri Enti Prev.li'!B$9:B$508,B892,'Sezione Altri Enti Prev.li'!Q$9:Q$508)),0)</f>
        <v>0</v>
      </c>
      <c r="W892" s="81"/>
      <c r="X892" s="292"/>
      <c r="Y892" s="314"/>
      <c r="Z892" s="315"/>
      <c r="AA892" s="316"/>
      <c r="AB892" s="317"/>
      <c r="AC892" s="7"/>
      <c r="AD892" s="348"/>
      <c r="AE892" s="7"/>
      <c r="AF892" s="17">
        <f ca="1">IF(B892="",0,IF(B892=B891,COUNTIF(B$9:B891,B892)+1,1))</f>
        <v>882</v>
      </c>
      <c r="AG892" s="17">
        <f t="shared" ca="1" si="56"/>
        <v>0</v>
      </c>
      <c r="AH892" s="364" t="str">
        <f t="shared" si="55"/>
        <v/>
      </c>
    </row>
    <row r="893" spans="1:34" ht="16.5" customHeight="1">
      <c r="A893" s="334" t="s">
        <v>1169</v>
      </c>
      <c r="B893" s="65" t="str">
        <f t="shared" ca="1" si="54"/>
        <v>-1900</v>
      </c>
      <c r="C893" s="65" t="str">
        <f t="shared" ca="1" si="57"/>
        <v>-1900-883</v>
      </c>
      <c r="D893" s="340"/>
      <c r="E893" s="283"/>
      <c r="F893" s="7"/>
      <c r="G893" s="309"/>
      <c r="H893" s="310"/>
      <c r="I893" s="7"/>
      <c r="J893" s="297"/>
      <c r="K893" s="285"/>
      <c r="L893" s="301"/>
      <c r="M893" s="290"/>
      <c r="N893" s="291"/>
      <c r="O893" s="7"/>
      <c r="P893" s="307"/>
      <c r="Q893" s="308" t="str">
        <f ca="1">IF(M$1021=1,"",IF(P893="","",VLOOKUP(P893,Tabelle!$B$5:$F$7,5,FALSE)))</f>
        <v/>
      </c>
      <c r="R893" s="311" t="str">
        <f ca="1">IF(M$1021=1,"",IF(P893="","",VLOOKUP(P893,Tabelle!$B$5:$G$7,6,FALSE)))</f>
        <v/>
      </c>
      <c r="S893" s="7"/>
      <c r="T893" s="312"/>
      <c r="U893" s="7"/>
      <c r="V893" s="313">
        <f ca="1">IF(AND(D893&lt;&gt;"",B893&lt;&gt;B892),(SUMIF(B$9:B$1008,B893,M$9:M$1008)-SUMIF(B$9:B$1008,B893,N$9:N$1008))+(SUMIF('Sezione INPS'!B$9:B$1008,B893,'Sezione INPS'!N$9:N$1008)-SUMIF('Sezione INPS'!B$9:B$1008,B893,'Sezione INPS'!O$9:O$1008))+(SUMIF('Sezione REGIONI'!B$9:B$1008,B893,'Sezione REGIONI'!K$9:K$1008)-SUMIF('Sezione REGIONI'!B$9:B$1008,B893,'Sezione REGIONI'!L$9:L$1008))+(SUMIF('Sezione IMU e trib. locali'!B$9:B$1008,B893,'Sezione IMU e trib. locali'!M$9:M$1008)-SUMIF('Sezione IMU e trib. locali'!B$9:B$1008,B893,'Sezione IMU e trib. locali'!N$9:N$1008))+(SUMIF('Sezione INAIL'!B$9:B$508,B893,'Sezione INAIL'!L$9:L$508)-SUMIF('Sezione INAIL'!B$9:B$508,B893,'Sezione INAIL'!M$9:M$508))+(SUMIF('Sezione Altri Enti Prev.li'!B$9:B$508,B893,'Sezione Altri Enti Prev.li'!P$9:P$508)-SUMIF('Sezione Altri Enti Prev.li'!B$9:B$508,B893,'Sezione Altri Enti Prev.li'!Q$9:Q$508)),0)</f>
        <v>0</v>
      </c>
      <c r="W893" s="81"/>
      <c r="X893" s="292"/>
      <c r="Y893" s="314"/>
      <c r="Z893" s="315"/>
      <c r="AA893" s="316"/>
      <c r="AB893" s="317"/>
      <c r="AC893" s="7"/>
      <c r="AD893" s="348"/>
      <c r="AE893" s="7"/>
      <c r="AF893" s="17">
        <f ca="1">IF(B893="",0,IF(B893=B892,COUNTIF(B$9:B892,B893)+1,1))</f>
        <v>883</v>
      </c>
      <c r="AG893" s="17">
        <f t="shared" ca="1" si="56"/>
        <v>0</v>
      </c>
      <c r="AH893" s="364" t="str">
        <f t="shared" si="55"/>
        <v/>
      </c>
    </row>
    <row r="894" spans="1:34" ht="16.5" customHeight="1">
      <c r="A894" s="334" t="s">
        <v>1170</v>
      </c>
      <c r="B894" s="65" t="str">
        <f t="shared" ca="1" si="54"/>
        <v>-1900</v>
      </c>
      <c r="C894" s="65" t="str">
        <f t="shared" ca="1" si="57"/>
        <v>-1900-884</v>
      </c>
      <c r="D894" s="340"/>
      <c r="E894" s="283"/>
      <c r="F894" s="7"/>
      <c r="G894" s="309"/>
      <c r="H894" s="310"/>
      <c r="I894" s="7"/>
      <c r="J894" s="297"/>
      <c r="K894" s="285"/>
      <c r="L894" s="301"/>
      <c r="M894" s="290"/>
      <c r="N894" s="291"/>
      <c r="O894" s="7"/>
      <c r="P894" s="307"/>
      <c r="Q894" s="308" t="str">
        <f ca="1">IF(M$1021=1,"",IF(P894="","",VLOOKUP(P894,Tabelle!$B$5:$F$7,5,FALSE)))</f>
        <v/>
      </c>
      <c r="R894" s="311" t="str">
        <f ca="1">IF(M$1021=1,"",IF(P894="","",VLOOKUP(P894,Tabelle!$B$5:$G$7,6,FALSE)))</f>
        <v/>
      </c>
      <c r="S894" s="7"/>
      <c r="T894" s="312"/>
      <c r="U894" s="7"/>
      <c r="V894" s="313">
        <f ca="1">IF(AND(D894&lt;&gt;"",B894&lt;&gt;B893),(SUMIF(B$9:B$1008,B894,M$9:M$1008)-SUMIF(B$9:B$1008,B894,N$9:N$1008))+(SUMIF('Sezione INPS'!B$9:B$1008,B894,'Sezione INPS'!N$9:N$1008)-SUMIF('Sezione INPS'!B$9:B$1008,B894,'Sezione INPS'!O$9:O$1008))+(SUMIF('Sezione REGIONI'!B$9:B$1008,B894,'Sezione REGIONI'!K$9:K$1008)-SUMIF('Sezione REGIONI'!B$9:B$1008,B894,'Sezione REGIONI'!L$9:L$1008))+(SUMIF('Sezione IMU e trib. locali'!B$9:B$1008,B894,'Sezione IMU e trib. locali'!M$9:M$1008)-SUMIF('Sezione IMU e trib. locali'!B$9:B$1008,B894,'Sezione IMU e trib. locali'!N$9:N$1008))+(SUMIF('Sezione INAIL'!B$9:B$508,B894,'Sezione INAIL'!L$9:L$508)-SUMIF('Sezione INAIL'!B$9:B$508,B894,'Sezione INAIL'!M$9:M$508))+(SUMIF('Sezione Altri Enti Prev.li'!B$9:B$508,B894,'Sezione Altri Enti Prev.li'!P$9:P$508)-SUMIF('Sezione Altri Enti Prev.li'!B$9:B$508,B894,'Sezione Altri Enti Prev.li'!Q$9:Q$508)),0)</f>
        <v>0</v>
      </c>
      <c r="W894" s="81"/>
      <c r="X894" s="292"/>
      <c r="Y894" s="314"/>
      <c r="Z894" s="315"/>
      <c r="AA894" s="316"/>
      <c r="AB894" s="317"/>
      <c r="AC894" s="7"/>
      <c r="AD894" s="348"/>
      <c r="AE894" s="7"/>
      <c r="AF894" s="17">
        <f ca="1">IF(B894="",0,IF(B894=B893,COUNTIF(B$9:B893,B894)+1,1))</f>
        <v>884</v>
      </c>
      <c r="AG894" s="17">
        <f t="shared" ca="1" si="56"/>
        <v>0</v>
      </c>
      <c r="AH894" s="364" t="str">
        <f t="shared" si="55"/>
        <v/>
      </c>
    </row>
    <row r="895" spans="1:34" ht="16.5" customHeight="1">
      <c r="A895" s="334" t="s">
        <v>1171</v>
      </c>
      <c r="B895" s="65" t="str">
        <f t="shared" ca="1" si="54"/>
        <v>-1900</v>
      </c>
      <c r="C895" s="65" t="str">
        <f t="shared" ca="1" si="57"/>
        <v>-1900-885</v>
      </c>
      <c r="D895" s="340"/>
      <c r="E895" s="283"/>
      <c r="F895" s="7"/>
      <c r="G895" s="309"/>
      <c r="H895" s="310"/>
      <c r="I895" s="7"/>
      <c r="J895" s="297"/>
      <c r="K895" s="285"/>
      <c r="L895" s="301"/>
      <c r="M895" s="290"/>
      <c r="N895" s="291"/>
      <c r="O895" s="7"/>
      <c r="P895" s="307"/>
      <c r="Q895" s="308" t="str">
        <f ca="1">IF(M$1021=1,"",IF(P895="","",VLOOKUP(P895,Tabelle!$B$5:$F$7,5,FALSE)))</f>
        <v/>
      </c>
      <c r="R895" s="311" t="str">
        <f ca="1">IF(M$1021=1,"",IF(P895="","",VLOOKUP(P895,Tabelle!$B$5:$G$7,6,FALSE)))</f>
        <v/>
      </c>
      <c r="S895" s="7"/>
      <c r="T895" s="312"/>
      <c r="U895" s="7"/>
      <c r="V895" s="313">
        <f ca="1">IF(AND(D895&lt;&gt;"",B895&lt;&gt;B894),(SUMIF(B$9:B$1008,B895,M$9:M$1008)-SUMIF(B$9:B$1008,B895,N$9:N$1008))+(SUMIF('Sezione INPS'!B$9:B$1008,B895,'Sezione INPS'!N$9:N$1008)-SUMIF('Sezione INPS'!B$9:B$1008,B895,'Sezione INPS'!O$9:O$1008))+(SUMIF('Sezione REGIONI'!B$9:B$1008,B895,'Sezione REGIONI'!K$9:K$1008)-SUMIF('Sezione REGIONI'!B$9:B$1008,B895,'Sezione REGIONI'!L$9:L$1008))+(SUMIF('Sezione IMU e trib. locali'!B$9:B$1008,B895,'Sezione IMU e trib. locali'!M$9:M$1008)-SUMIF('Sezione IMU e trib. locali'!B$9:B$1008,B895,'Sezione IMU e trib. locali'!N$9:N$1008))+(SUMIF('Sezione INAIL'!B$9:B$508,B895,'Sezione INAIL'!L$9:L$508)-SUMIF('Sezione INAIL'!B$9:B$508,B895,'Sezione INAIL'!M$9:M$508))+(SUMIF('Sezione Altri Enti Prev.li'!B$9:B$508,B895,'Sezione Altri Enti Prev.li'!P$9:P$508)-SUMIF('Sezione Altri Enti Prev.li'!B$9:B$508,B895,'Sezione Altri Enti Prev.li'!Q$9:Q$508)),0)</f>
        <v>0</v>
      </c>
      <c r="W895" s="81"/>
      <c r="X895" s="292"/>
      <c r="Y895" s="314"/>
      <c r="Z895" s="315"/>
      <c r="AA895" s="316"/>
      <c r="AB895" s="317"/>
      <c r="AC895" s="7"/>
      <c r="AD895" s="348"/>
      <c r="AE895" s="7"/>
      <c r="AF895" s="17">
        <f ca="1">IF(B895="",0,IF(B895=B894,COUNTIF(B$9:B894,B895)+1,1))</f>
        <v>885</v>
      </c>
      <c r="AG895" s="17">
        <f t="shared" ca="1" si="56"/>
        <v>0</v>
      </c>
      <c r="AH895" s="364" t="str">
        <f t="shared" si="55"/>
        <v/>
      </c>
    </row>
    <row r="896" spans="1:34" ht="16.5" customHeight="1">
      <c r="A896" s="334" t="s">
        <v>1172</v>
      </c>
      <c r="B896" s="65" t="str">
        <f t="shared" ca="1" si="54"/>
        <v>-1900</v>
      </c>
      <c r="C896" s="65" t="str">
        <f t="shared" ca="1" si="57"/>
        <v>-1900-886</v>
      </c>
      <c r="D896" s="340"/>
      <c r="E896" s="283"/>
      <c r="F896" s="7"/>
      <c r="G896" s="309"/>
      <c r="H896" s="310"/>
      <c r="I896" s="7"/>
      <c r="J896" s="297"/>
      <c r="K896" s="285"/>
      <c r="L896" s="301"/>
      <c r="M896" s="290"/>
      <c r="N896" s="291"/>
      <c r="O896" s="7"/>
      <c r="P896" s="307"/>
      <c r="Q896" s="308" t="str">
        <f ca="1">IF(M$1021=1,"",IF(P896="","",VLOOKUP(P896,Tabelle!$B$5:$F$7,5,FALSE)))</f>
        <v/>
      </c>
      <c r="R896" s="311" t="str">
        <f ca="1">IF(M$1021=1,"",IF(P896="","",VLOOKUP(P896,Tabelle!$B$5:$G$7,6,FALSE)))</f>
        <v/>
      </c>
      <c r="S896" s="7"/>
      <c r="T896" s="312"/>
      <c r="U896" s="7"/>
      <c r="V896" s="313">
        <f ca="1">IF(AND(D896&lt;&gt;"",B896&lt;&gt;B895),(SUMIF(B$9:B$1008,B896,M$9:M$1008)-SUMIF(B$9:B$1008,B896,N$9:N$1008))+(SUMIF('Sezione INPS'!B$9:B$1008,B896,'Sezione INPS'!N$9:N$1008)-SUMIF('Sezione INPS'!B$9:B$1008,B896,'Sezione INPS'!O$9:O$1008))+(SUMIF('Sezione REGIONI'!B$9:B$1008,B896,'Sezione REGIONI'!K$9:K$1008)-SUMIF('Sezione REGIONI'!B$9:B$1008,B896,'Sezione REGIONI'!L$9:L$1008))+(SUMIF('Sezione IMU e trib. locali'!B$9:B$1008,B896,'Sezione IMU e trib. locali'!M$9:M$1008)-SUMIF('Sezione IMU e trib. locali'!B$9:B$1008,B896,'Sezione IMU e trib. locali'!N$9:N$1008))+(SUMIF('Sezione INAIL'!B$9:B$508,B896,'Sezione INAIL'!L$9:L$508)-SUMIF('Sezione INAIL'!B$9:B$508,B896,'Sezione INAIL'!M$9:M$508))+(SUMIF('Sezione Altri Enti Prev.li'!B$9:B$508,B896,'Sezione Altri Enti Prev.li'!P$9:P$508)-SUMIF('Sezione Altri Enti Prev.li'!B$9:B$508,B896,'Sezione Altri Enti Prev.li'!Q$9:Q$508)),0)</f>
        <v>0</v>
      </c>
      <c r="W896" s="81"/>
      <c r="X896" s="292"/>
      <c r="Y896" s="314"/>
      <c r="Z896" s="315"/>
      <c r="AA896" s="316"/>
      <c r="AB896" s="317"/>
      <c r="AC896" s="7"/>
      <c r="AD896" s="348"/>
      <c r="AE896" s="7"/>
      <c r="AF896" s="17">
        <f ca="1">IF(B896="",0,IF(B896=B895,COUNTIF(B$9:B895,B896)+1,1))</f>
        <v>886</v>
      </c>
      <c r="AG896" s="17">
        <f t="shared" ca="1" si="56"/>
        <v>0</v>
      </c>
      <c r="AH896" s="364" t="str">
        <f t="shared" si="55"/>
        <v/>
      </c>
    </row>
    <row r="897" spans="1:34" ht="16.5" customHeight="1">
      <c r="A897" s="334" t="s">
        <v>1173</v>
      </c>
      <c r="B897" s="65" t="str">
        <f t="shared" ca="1" si="54"/>
        <v>-1900</v>
      </c>
      <c r="C897" s="65" t="str">
        <f t="shared" ca="1" si="57"/>
        <v>-1900-887</v>
      </c>
      <c r="D897" s="340"/>
      <c r="E897" s="283"/>
      <c r="F897" s="7"/>
      <c r="G897" s="309"/>
      <c r="H897" s="310"/>
      <c r="I897" s="7"/>
      <c r="J897" s="297"/>
      <c r="K897" s="285"/>
      <c r="L897" s="301"/>
      <c r="M897" s="290"/>
      <c r="N897" s="291"/>
      <c r="O897" s="7"/>
      <c r="P897" s="307"/>
      <c r="Q897" s="308" t="str">
        <f ca="1">IF(M$1021=1,"",IF(P897="","",VLOOKUP(P897,Tabelle!$B$5:$F$7,5,FALSE)))</f>
        <v/>
      </c>
      <c r="R897" s="311" t="str">
        <f ca="1">IF(M$1021=1,"",IF(P897="","",VLOOKUP(P897,Tabelle!$B$5:$G$7,6,FALSE)))</f>
        <v/>
      </c>
      <c r="S897" s="7"/>
      <c r="T897" s="312"/>
      <c r="U897" s="7"/>
      <c r="V897" s="313">
        <f ca="1">IF(AND(D897&lt;&gt;"",B897&lt;&gt;B896),(SUMIF(B$9:B$1008,B897,M$9:M$1008)-SUMIF(B$9:B$1008,B897,N$9:N$1008))+(SUMIF('Sezione INPS'!B$9:B$1008,B897,'Sezione INPS'!N$9:N$1008)-SUMIF('Sezione INPS'!B$9:B$1008,B897,'Sezione INPS'!O$9:O$1008))+(SUMIF('Sezione REGIONI'!B$9:B$1008,B897,'Sezione REGIONI'!K$9:K$1008)-SUMIF('Sezione REGIONI'!B$9:B$1008,B897,'Sezione REGIONI'!L$9:L$1008))+(SUMIF('Sezione IMU e trib. locali'!B$9:B$1008,B897,'Sezione IMU e trib. locali'!M$9:M$1008)-SUMIF('Sezione IMU e trib. locali'!B$9:B$1008,B897,'Sezione IMU e trib. locali'!N$9:N$1008))+(SUMIF('Sezione INAIL'!B$9:B$508,B897,'Sezione INAIL'!L$9:L$508)-SUMIF('Sezione INAIL'!B$9:B$508,B897,'Sezione INAIL'!M$9:M$508))+(SUMIF('Sezione Altri Enti Prev.li'!B$9:B$508,B897,'Sezione Altri Enti Prev.li'!P$9:P$508)-SUMIF('Sezione Altri Enti Prev.li'!B$9:B$508,B897,'Sezione Altri Enti Prev.li'!Q$9:Q$508)),0)</f>
        <v>0</v>
      </c>
      <c r="W897" s="81"/>
      <c r="X897" s="292"/>
      <c r="Y897" s="314"/>
      <c r="Z897" s="315"/>
      <c r="AA897" s="316"/>
      <c r="AB897" s="317"/>
      <c r="AC897" s="7"/>
      <c r="AD897" s="348"/>
      <c r="AE897" s="7"/>
      <c r="AF897" s="17">
        <f ca="1">IF(B897="",0,IF(B897=B896,COUNTIF(B$9:B896,B897)+1,1))</f>
        <v>887</v>
      </c>
      <c r="AG897" s="17">
        <f t="shared" ca="1" si="56"/>
        <v>0</v>
      </c>
      <c r="AH897" s="364" t="str">
        <f t="shared" si="55"/>
        <v/>
      </c>
    </row>
    <row r="898" spans="1:34" ht="16.5" customHeight="1">
      <c r="A898" s="334" t="s">
        <v>1174</v>
      </c>
      <c r="B898" s="65" t="str">
        <f t="shared" ca="1" si="54"/>
        <v>-1900</v>
      </c>
      <c r="C898" s="65" t="str">
        <f t="shared" ca="1" si="57"/>
        <v>-1900-888</v>
      </c>
      <c r="D898" s="340"/>
      <c r="E898" s="283"/>
      <c r="F898" s="7"/>
      <c r="G898" s="309"/>
      <c r="H898" s="310"/>
      <c r="I898" s="7"/>
      <c r="J898" s="297"/>
      <c r="K898" s="285"/>
      <c r="L898" s="301"/>
      <c r="M898" s="290"/>
      <c r="N898" s="291"/>
      <c r="O898" s="7"/>
      <c r="P898" s="307"/>
      <c r="Q898" s="308" t="str">
        <f ca="1">IF(M$1021=1,"",IF(P898="","",VLOOKUP(P898,Tabelle!$B$5:$F$7,5,FALSE)))</f>
        <v/>
      </c>
      <c r="R898" s="311" t="str">
        <f ca="1">IF(M$1021=1,"",IF(P898="","",VLOOKUP(P898,Tabelle!$B$5:$G$7,6,FALSE)))</f>
        <v/>
      </c>
      <c r="S898" s="7"/>
      <c r="T898" s="312"/>
      <c r="U898" s="7"/>
      <c r="V898" s="313">
        <f ca="1">IF(AND(D898&lt;&gt;"",B898&lt;&gt;B897),(SUMIF(B$9:B$1008,B898,M$9:M$1008)-SUMIF(B$9:B$1008,B898,N$9:N$1008))+(SUMIF('Sezione INPS'!B$9:B$1008,B898,'Sezione INPS'!N$9:N$1008)-SUMIF('Sezione INPS'!B$9:B$1008,B898,'Sezione INPS'!O$9:O$1008))+(SUMIF('Sezione REGIONI'!B$9:B$1008,B898,'Sezione REGIONI'!K$9:K$1008)-SUMIF('Sezione REGIONI'!B$9:B$1008,B898,'Sezione REGIONI'!L$9:L$1008))+(SUMIF('Sezione IMU e trib. locali'!B$9:B$1008,B898,'Sezione IMU e trib. locali'!M$9:M$1008)-SUMIF('Sezione IMU e trib. locali'!B$9:B$1008,B898,'Sezione IMU e trib. locali'!N$9:N$1008))+(SUMIF('Sezione INAIL'!B$9:B$508,B898,'Sezione INAIL'!L$9:L$508)-SUMIF('Sezione INAIL'!B$9:B$508,B898,'Sezione INAIL'!M$9:M$508))+(SUMIF('Sezione Altri Enti Prev.li'!B$9:B$508,B898,'Sezione Altri Enti Prev.li'!P$9:P$508)-SUMIF('Sezione Altri Enti Prev.li'!B$9:B$508,B898,'Sezione Altri Enti Prev.li'!Q$9:Q$508)),0)</f>
        <v>0</v>
      </c>
      <c r="W898" s="81"/>
      <c r="X898" s="292"/>
      <c r="Y898" s="314"/>
      <c r="Z898" s="315"/>
      <c r="AA898" s="316"/>
      <c r="AB898" s="317"/>
      <c r="AC898" s="7"/>
      <c r="AD898" s="348"/>
      <c r="AE898" s="7"/>
      <c r="AF898" s="17">
        <f ca="1">IF(B898="",0,IF(B898=B897,COUNTIF(B$9:B897,B898)+1,1))</f>
        <v>888</v>
      </c>
      <c r="AG898" s="17">
        <f t="shared" ca="1" si="56"/>
        <v>0</v>
      </c>
      <c r="AH898" s="364" t="str">
        <f t="shared" si="55"/>
        <v/>
      </c>
    </row>
    <row r="899" spans="1:34" ht="16.5" customHeight="1">
      <c r="A899" s="334" t="s">
        <v>1175</v>
      </c>
      <c r="B899" s="65" t="str">
        <f t="shared" ca="1" si="54"/>
        <v>-1900</v>
      </c>
      <c r="C899" s="65" t="str">
        <f t="shared" ca="1" si="57"/>
        <v>-1900-889</v>
      </c>
      <c r="D899" s="340"/>
      <c r="E899" s="283"/>
      <c r="F899" s="7"/>
      <c r="G899" s="309"/>
      <c r="H899" s="310"/>
      <c r="I899" s="7"/>
      <c r="J899" s="297"/>
      <c r="K899" s="285"/>
      <c r="L899" s="301"/>
      <c r="M899" s="290"/>
      <c r="N899" s="291"/>
      <c r="O899" s="7"/>
      <c r="P899" s="307"/>
      <c r="Q899" s="308" t="str">
        <f ca="1">IF(M$1021=1,"",IF(P899="","",VLOOKUP(P899,Tabelle!$B$5:$F$7,5,FALSE)))</f>
        <v/>
      </c>
      <c r="R899" s="311" t="str">
        <f ca="1">IF(M$1021=1,"",IF(P899="","",VLOOKUP(P899,Tabelle!$B$5:$G$7,6,FALSE)))</f>
        <v/>
      </c>
      <c r="S899" s="7"/>
      <c r="T899" s="312"/>
      <c r="U899" s="7"/>
      <c r="V899" s="313">
        <f ca="1">IF(AND(D899&lt;&gt;"",B899&lt;&gt;B898),(SUMIF(B$9:B$1008,B899,M$9:M$1008)-SUMIF(B$9:B$1008,B899,N$9:N$1008))+(SUMIF('Sezione INPS'!B$9:B$1008,B899,'Sezione INPS'!N$9:N$1008)-SUMIF('Sezione INPS'!B$9:B$1008,B899,'Sezione INPS'!O$9:O$1008))+(SUMIF('Sezione REGIONI'!B$9:B$1008,B899,'Sezione REGIONI'!K$9:K$1008)-SUMIF('Sezione REGIONI'!B$9:B$1008,B899,'Sezione REGIONI'!L$9:L$1008))+(SUMIF('Sezione IMU e trib. locali'!B$9:B$1008,B899,'Sezione IMU e trib. locali'!M$9:M$1008)-SUMIF('Sezione IMU e trib. locali'!B$9:B$1008,B899,'Sezione IMU e trib. locali'!N$9:N$1008))+(SUMIF('Sezione INAIL'!B$9:B$508,B899,'Sezione INAIL'!L$9:L$508)-SUMIF('Sezione INAIL'!B$9:B$508,B899,'Sezione INAIL'!M$9:M$508))+(SUMIF('Sezione Altri Enti Prev.li'!B$9:B$508,B899,'Sezione Altri Enti Prev.li'!P$9:P$508)-SUMIF('Sezione Altri Enti Prev.li'!B$9:B$508,B899,'Sezione Altri Enti Prev.li'!Q$9:Q$508)),0)</f>
        <v>0</v>
      </c>
      <c r="W899" s="81"/>
      <c r="X899" s="292"/>
      <c r="Y899" s="314"/>
      <c r="Z899" s="315"/>
      <c r="AA899" s="316"/>
      <c r="AB899" s="317"/>
      <c r="AC899" s="7"/>
      <c r="AD899" s="348"/>
      <c r="AE899" s="7"/>
      <c r="AF899" s="17">
        <f ca="1">IF(B899="",0,IF(B899=B898,COUNTIF(B$9:B898,B899)+1,1))</f>
        <v>889</v>
      </c>
      <c r="AG899" s="17">
        <f t="shared" ca="1" si="56"/>
        <v>0</v>
      </c>
      <c r="AH899" s="364" t="str">
        <f t="shared" si="55"/>
        <v/>
      </c>
    </row>
    <row r="900" spans="1:34" ht="16.5" customHeight="1">
      <c r="A900" s="334" t="s">
        <v>1176</v>
      </c>
      <c r="B900" s="65" t="str">
        <f t="shared" ca="1" si="54"/>
        <v>-1900</v>
      </c>
      <c r="C900" s="65" t="str">
        <f t="shared" ca="1" si="57"/>
        <v>-1900-890</v>
      </c>
      <c r="D900" s="340"/>
      <c r="E900" s="283"/>
      <c r="F900" s="7"/>
      <c r="G900" s="309"/>
      <c r="H900" s="310"/>
      <c r="I900" s="7"/>
      <c r="J900" s="297"/>
      <c r="K900" s="285"/>
      <c r="L900" s="301"/>
      <c r="M900" s="290"/>
      <c r="N900" s="291"/>
      <c r="O900" s="7"/>
      <c r="P900" s="307"/>
      <c r="Q900" s="308" t="str">
        <f ca="1">IF(M$1021=1,"",IF(P900="","",VLOOKUP(P900,Tabelle!$B$5:$F$7,5,FALSE)))</f>
        <v/>
      </c>
      <c r="R900" s="311" t="str">
        <f ca="1">IF(M$1021=1,"",IF(P900="","",VLOOKUP(P900,Tabelle!$B$5:$G$7,6,FALSE)))</f>
        <v/>
      </c>
      <c r="S900" s="7"/>
      <c r="T900" s="312"/>
      <c r="U900" s="7"/>
      <c r="V900" s="313">
        <f ca="1">IF(AND(D900&lt;&gt;"",B900&lt;&gt;B899),(SUMIF(B$9:B$1008,B900,M$9:M$1008)-SUMIF(B$9:B$1008,B900,N$9:N$1008))+(SUMIF('Sezione INPS'!B$9:B$1008,B900,'Sezione INPS'!N$9:N$1008)-SUMIF('Sezione INPS'!B$9:B$1008,B900,'Sezione INPS'!O$9:O$1008))+(SUMIF('Sezione REGIONI'!B$9:B$1008,B900,'Sezione REGIONI'!K$9:K$1008)-SUMIF('Sezione REGIONI'!B$9:B$1008,B900,'Sezione REGIONI'!L$9:L$1008))+(SUMIF('Sezione IMU e trib. locali'!B$9:B$1008,B900,'Sezione IMU e trib. locali'!M$9:M$1008)-SUMIF('Sezione IMU e trib. locali'!B$9:B$1008,B900,'Sezione IMU e trib. locali'!N$9:N$1008))+(SUMIF('Sezione INAIL'!B$9:B$508,B900,'Sezione INAIL'!L$9:L$508)-SUMIF('Sezione INAIL'!B$9:B$508,B900,'Sezione INAIL'!M$9:M$508))+(SUMIF('Sezione Altri Enti Prev.li'!B$9:B$508,B900,'Sezione Altri Enti Prev.li'!P$9:P$508)-SUMIF('Sezione Altri Enti Prev.li'!B$9:B$508,B900,'Sezione Altri Enti Prev.li'!Q$9:Q$508)),0)</f>
        <v>0</v>
      </c>
      <c r="W900" s="81"/>
      <c r="X900" s="292"/>
      <c r="Y900" s="314"/>
      <c r="Z900" s="315"/>
      <c r="AA900" s="316"/>
      <c r="AB900" s="317"/>
      <c r="AC900" s="7"/>
      <c r="AD900" s="348"/>
      <c r="AE900" s="7"/>
      <c r="AF900" s="17">
        <f ca="1">IF(B900="",0,IF(B900=B899,COUNTIF(B$9:B899,B900)+1,1))</f>
        <v>890</v>
      </c>
      <c r="AG900" s="17">
        <f t="shared" ca="1" si="56"/>
        <v>0</v>
      </c>
      <c r="AH900" s="364" t="str">
        <f t="shared" si="55"/>
        <v/>
      </c>
    </row>
    <row r="901" spans="1:34" ht="16.5" customHeight="1">
      <c r="A901" s="334" t="s">
        <v>1177</v>
      </c>
      <c r="B901" s="65" t="str">
        <f t="shared" ca="1" si="54"/>
        <v>-1900</v>
      </c>
      <c r="C901" s="65" t="str">
        <f t="shared" ca="1" si="57"/>
        <v>-1900-891</v>
      </c>
      <c r="D901" s="340"/>
      <c r="E901" s="283"/>
      <c r="F901" s="7"/>
      <c r="G901" s="309"/>
      <c r="H901" s="310"/>
      <c r="I901" s="7"/>
      <c r="J901" s="297"/>
      <c r="K901" s="285"/>
      <c r="L901" s="301"/>
      <c r="M901" s="290"/>
      <c r="N901" s="291"/>
      <c r="O901" s="7"/>
      <c r="P901" s="307"/>
      <c r="Q901" s="308" t="str">
        <f ca="1">IF(M$1021=1,"",IF(P901="","",VLOOKUP(P901,Tabelle!$B$5:$F$7,5,FALSE)))</f>
        <v/>
      </c>
      <c r="R901" s="311" t="str">
        <f ca="1">IF(M$1021=1,"",IF(P901="","",VLOOKUP(P901,Tabelle!$B$5:$G$7,6,FALSE)))</f>
        <v/>
      </c>
      <c r="S901" s="7"/>
      <c r="T901" s="312"/>
      <c r="U901" s="7"/>
      <c r="V901" s="313">
        <f ca="1">IF(AND(D901&lt;&gt;"",B901&lt;&gt;B900),(SUMIF(B$9:B$1008,B901,M$9:M$1008)-SUMIF(B$9:B$1008,B901,N$9:N$1008))+(SUMIF('Sezione INPS'!B$9:B$1008,B901,'Sezione INPS'!N$9:N$1008)-SUMIF('Sezione INPS'!B$9:B$1008,B901,'Sezione INPS'!O$9:O$1008))+(SUMIF('Sezione REGIONI'!B$9:B$1008,B901,'Sezione REGIONI'!K$9:K$1008)-SUMIF('Sezione REGIONI'!B$9:B$1008,B901,'Sezione REGIONI'!L$9:L$1008))+(SUMIF('Sezione IMU e trib. locali'!B$9:B$1008,B901,'Sezione IMU e trib. locali'!M$9:M$1008)-SUMIF('Sezione IMU e trib. locali'!B$9:B$1008,B901,'Sezione IMU e trib. locali'!N$9:N$1008))+(SUMIF('Sezione INAIL'!B$9:B$508,B901,'Sezione INAIL'!L$9:L$508)-SUMIF('Sezione INAIL'!B$9:B$508,B901,'Sezione INAIL'!M$9:M$508))+(SUMIF('Sezione Altri Enti Prev.li'!B$9:B$508,B901,'Sezione Altri Enti Prev.li'!P$9:P$508)-SUMIF('Sezione Altri Enti Prev.li'!B$9:B$508,B901,'Sezione Altri Enti Prev.li'!Q$9:Q$508)),0)</f>
        <v>0</v>
      </c>
      <c r="W901" s="81"/>
      <c r="X901" s="292"/>
      <c r="Y901" s="314"/>
      <c r="Z901" s="315"/>
      <c r="AA901" s="316"/>
      <c r="AB901" s="317"/>
      <c r="AC901" s="7"/>
      <c r="AD901" s="348"/>
      <c r="AE901" s="7"/>
      <c r="AF901" s="17">
        <f ca="1">IF(B901="",0,IF(B901=B900,COUNTIF(B$9:B900,B901)+1,1))</f>
        <v>891</v>
      </c>
      <c r="AG901" s="17">
        <f t="shared" ca="1" si="56"/>
        <v>0</v>
      </c>
      <c r="AH901" s="364" t="str">
        <f t="shared" si="55"/>
        <v/>
      </c>
    </row>
    <row r="902" spans="1:34" ht="16.5" customHeight="1">
      <c r="A902" s="334" t="s">
        <v>1178</v>
      </c>
      <c r="B902" s="65" t="str">
        <f t="shared" ca="1" si="54"/>
        <v>-1900</v>
      </c>
      <c r="C902" s="65" t="str">
        <f t="shared" ca="1" si="57"/>
        <v>-1900-892</v>
      </c>
      <c r="D902" s="340"/>
      <c r="E902" s="283"/>
      <c r="F902" s="7"/>
      <c r="G902" s="309"/>
      <c r="H902" s="310"/>
      <c r="I902" s="7"/>
      <c r="J902" s="297"/>
      <c r="K902" s="285"/>
      <c r="L902" s="301"/>
      <c r="M902" s="290"/>
      <c r="N902" s="291"/>
      <c r="O902" s="7"/>
      <c r="P902" s="307"/>
      <c r="Q902" s="308" t="str">
        <f ca="1">IF(M$1021=1,"",IF(P902="","",VLOOKUP(P902,Tabelle!$B$5:$F$7,5,FALSE)))</f>
        <v/>
      </c>
      <c r="R902" s="311" t="str">
        <f ca="1">IF(M$1021=1,"",IF(P902="","",VLOOKUP(P902,Tabelle!$B$5:$G$7,6,FALSE)))</f>
        <v/>
      </c>
      <c r="S902" s="7"/>
      <c r="T902" s="312"/>
      <c r="U902" s="7"/>
      <c r="V902" s="313">
        <f ca="1">IF(AND(D902&lt;&gt;"",B902&lt;&gt;B901),(SUMIF(B$9:B$1008,B902,M$9:M$1008)-SUMIF(B$9:B$1008,B902,N$9:N$1008))+(SUMIF('Sezione INPS'!B$9:B$1008,B902,'Sezione INPS'!N$9:N$1008)-SUMIF('Sezione INPS'!B$9:B$1008,B902,'Sezione INPS'!O$9:O$1008))+(SUMIF('Sezione REGIONI'!B$9:B$1008,B902,'Sezione REGIONI'!K$9:K$1008)-SUMIF('Sezione REGIONI'!B$9:B$1008,B902,'Sezione REGIONI'!L$9:L$1008))+(SUMIF('Sezione IMU e trib. locali'!B$9:B$1008,B902,'Sezione IMU e trib. locali'!M$9:M$1008)-SUMIF('Sezione IMU e trib. locali'!B$9:B$1008,B902,'Sezione IMU e trib. locali'!N$9:N$1008))+(SUMIF('Sezione INAIL'!B$9:B$508,B902,'Sezione INAIL'!L$9:L$508)-SUMIF('Sezione INAIL'!B$9:B$508,B902,'Sezione INAIL'!M$9:M$508))+(SUMIF('Sezione Altri Enti Prev.li'!B$9:B$508,B902,'Sezione Altri Enti Prev.li'!P$9:P$508)-SUMIF('Sezione Altri Enti Prev.li'!B$9:B$508,B902,'Sezione Altri Enti Prev.li'!Q$9:Q$508)),0)</f>
        <v>0</v>
      </c>
      <c r="W902" s="81"/>
      <c r="X902" s="292"/>
      <c r="Y902" s="314"/>
      <c r="Z902" s="315"/>
      <c r="AA902" s="316"/>
      <c r="AB902" s="317"/>
      <c r="AC902" s="7"/>
      <c r="AD902" s="348"/>
      <c r="AE902" s="7"/>
      <c r="AF902" s="17">
        <f ca="1">IF(B902="",0,IF(B902=B901,COUNTIF(B$9:B901,B902)+1,1))</f>
        <v>892</v>
      </c>
      <c r="AG902" s="17">
        <f t="shared" ca="1" si="56"/>
        <v>0</v>
      </c>
      <c r="AH902" s="364" t="str">
        <f t="shared" si="55"/>
        <v/>
      </c>
    </row>
    <row r="903" spans="1:34" ht="16.5" customHeight="1">
      <c r="A903" s="334" t="s">
        <v>1179</v>
      </c>
      <c r="B903" s="65" t="str">
        <f t="shared" ca="1" si="54"/>
        <v>-1900</v>
      </c>
      <c r="C903" s="65" t="str">
        <f t="shared" ca="1" si="57"/>
        <v>-1900-893</v>
      </c>
      <c r="D903" s="340"/>
      <c r="E903" s="283"/>
      <c r="F903" s="7"/>
      <c r="G903" s="309"/>
      <c r="H903" s="310"/>
      <c r="I903" s="7"/>
      <c r="J903" s="297"/>
      <c r="K903" s="285"/>
      <c r="L903" s="301"/>
      <c r="M903" s="290"/>
      <c r="N903" s="291"/>
      <c r="O903" s="7"/>
      <c r="P903" s="307"/>
      <c r="Q903" s="308" t="str">
        <f ca="1">IF(M$1021=1,"",IF(P903="","",VLOOKUP(P903,Tabelle!$B$5:$F$7,5,FALSE)))</f>
        <v/>
      </c>
      <c r="R903" s="311" t="str">
        <f ca="1">IF(M$1021=1,"",IF(P903="","",VLOOKUP(P903,Tabelle!$B$5:$G$7,6,FALSE)))</f>
        <v/>
      </c>
      <c r="S903" s="7"/>
      <c r="T903" s="312"/>
      <c r="U903" s="7"/>
      <c r="V903" s="313">
        <f ca="1">IF(AND(D903&lt;&gt;"",B903&lt;&gt;B902),(SUMIF(B$9:B$1008,B903,M$9:M$1008)-SUMIF(B$9:B$1008,B903,N$9:N$1008))+(SUMIF('Sezione INPS'!B$9:B$1008,B903,'Sezione INPS'!N$9:N$1008)-SUMIF('Sezione INPS'!B$9:B$1008,B903,'Sezione INPS'!O$9:O$1008))+(SUMIF('Sezione REGIONI'!B$9:B$1008,B903,'Sezione REGIONI'!K$9:K$1008)-SUMIF('Sezione REGIONI'!B$9:B$1008,B903,'Sezione REGIONI'!L$9:L$1008))+(SUMIF('Sezione IMU e trib. locali'!B$9:B$1008,B903,'Sezione IMU e trib. locali'!M$9:M$1008)-SUMIF('Sezione IMU e trib. locali'!B$9:B$1008,B903,'Sezione IMU e trib. locali'!N$9:N$1008))+(SUMIF('Sezione INAIL'!B$9:B$508,B903,'Sezione INAIL'!L$9:L$508)-SUMIF('Sezione INAIL'!B$9:B$508,B903,'Sezione INAIL'!M$9:M$508))+(SUMIF('Sezione Altri Enti Prev.li'!B$9:B$508,B903,'Sezione Altri Enti Prev.li'!P$9:P$508)-SUMIF('Sezione Altri Enti Prev.li'!B$9:B$508,B903,'Sezione Altri Enti Prev.li'!Q$9:Q$508)),0)</f>
        <v>0</v>
      </c>
      <c r="W903" s="81"/>
      <c r="X903" s="292"/>
      <c r="Y903" s="314"/>
      <c r="Z903" s="315"/>
      <c r="AA903" s="316"/>
      <c r="AB903" s="317"/>
      <c r="AC903" s="7"/>
      <c r="AD903" s="348"/>
      <c r="AE903" s="7"/>
      <c r="AF903" s="17">
        <f ca="1">IF(B903="",0,IF(B903=B902,COUNTIF(B$9:B902,B903)+1,1))</f>
        <v>893</v>
      </c>
      <c r="AG903" s="17">
        <f t="shared" ca="1" si="56"/>
        <v>0</v>
      </c>
      <c r="AH903" s="364" t="str">
        <f t="shared" si="55"/>
        <v/>
      </c>
    </row>
    <row r="904" spans="1:34" ht="16.5" customHeight="1">
      <c r="A904" s="334" t="s">
        <v>1180</v>
      </c>
      <c r="B904" s="65" t="str">
        <f t="shared" ca="1" si="54"/>
        <v>-1900</v>
      </c>
      <c r="C904" s="65" t="str">
        <f t="shared" ca="1" si="57"/>
        <v>-1900-894</v>
      </c>
      <c r="D904" s="340"/>
      <c r="E904" s="283"/>
      <c r="F904" s="7"/>
      <c r="G904" s="309"/>
      <c r="H904" s="310"/>
      <c r="I904" s="7"/>
      <c r="J904" s="297"/>
      <c r="K904" s="285"/>
      <c r="L904" s="301"/>
      <c r="M904" s="290"/>
      <c r="N904" s="291"/>
      <c r="O904" s="7"/>
      <c r="P904" s="307"/>
      <c r="Q904" s="308" t="str">
        <f ca="1">IF(M$1021=1,"",IF(P904="","",VLOOKUP(P904,Tabelle!$B$5:$F$7,5,FALSE)))</f>
        <v/>
      </c>
      <c r="R904" s="311" t="str">
        <f ca="1">IF(M$1021=1,"",IF(P904="","",VLOOKUP(P904,Tabelle!$B$5:$G$7,6,FALSE)))</f>
        <v/>
      </c>
      <c r="S904" s="7"/>
      <c r="T904" s="312"/>
      <c r="U904" s="7"/>
      <c r="V904" s="313">
        <f ca="1">IF(AND(D904&lt;&gt;"",B904&lt;&gt;B903),(SUMIF(B$9:B$1008,B904,M$9:M$1008)-SUMIF(B$9:B$1008,B904,N$9:N$1008))+(SUMIF('Sezione INPS'!B$9:B$1008,B904,'Sezione INPS'!N$9:N$1008)-SUMIF('Sezione INPS'!B$9:B$1008,B904,'Sezione INPS'!O$9:O$1008))+(SUMIF('Sezione REGIONI'!B$9:B$1008,B904,'Sezione REGIONI'!K$9:K$1008)-SUMIF('Sezione REGIONI'!B$9:B$1008,B904,'Sezione REGIONI'!L$9:L$1008))+(SUMIF('Sezione IMU e trib. locali'!B$9:B$1008,B904,'Sezione IMU e trib. locali'!M$9:M$1008)-SUMIF('Sezione IMU e trib. locali'!B$9:B$1008,B904,'Sezione IMU e trib. locali'!N$9:N$1008))+(SUMIF('Sezione INAIL'!B$9:B$508,B904,'Sezione INAIL'!L$9:L$508)-SUMIF('Sezione INAIL'!B$9:B$508,B904,'Sezione INAIL'!M$9:M$508))+(SUMIF('Sezione Altri Enti Prev.li'!B$9:B$508,B904,'Sezione Altri Enti Prev.li'!P$9:P$508)-SUMIF('Sezione Altri Enti Prev.li'!B$9:B$508,B904,'Sezione Altri Enti Prev.li'!Q$9:Q$508)),0)</f>
        <v>0</v>
      </c>
      <c r="W904" s="81"/>
      <c r="X904" s="292"/>
      <c r="Y904" s="314"/>
      <c r="Z904" s="315"/>
      <c r="AA904" s="316"/>
      <c r="AB904" s="317"/>
      <c r="AC904" s="7"/>
      <c r="AD904" s="348"/>
      <c r="AE904" s="7"/>
      <c r="AF904" s="17">
        <f ca="1">IF(B904="",0,IF(B904=B903,COUNTIF(B$9:B903,B904)+1,1))</f>
        <v>894</v>
      </c>
      <c r="AG904" s="17">
        <f t="shared" ca="1" si="56"/>
        <v>0</v>
      </c>
      <c r="AH904" s="364" t="str">
        <f t="shared" si="55"/>
        <v/>
      </c>
    </row>
    <row r="905" spans="1:34" ht="16.5" customHeight="1">
      <c r="A905" s="334" t="s">
        <v>1181</v>
      </c>
      <c r="B905" s="65" t="str">
        <f t="shared" ca="1" si="54"/>
        <v>-1900</v>
      </c>
      <c r="C905" s="65" t="str">
        <f t="shared" ca="1" si="57"/>
        <v>-1900-895</v>
      </c>
      <c r="D905" s="340"/>
      <c r="E905" s="283"/>
      <c r="F905" s="7"/>
      <c r="G905" s="309"/>
      <c r="H905" s="310"/>
      <c r="I905" s="7"/>
      <c r="J905" s="297"/>
      <c r="K905" s="285"/>
      <c r="L905" s="301"/>
      <c r="M905" s="290"/>
      <c r="N905" s="291"/>
      <c r="O905" s="7"/>
      <c r="P905" s="307"/>
      <c r="Q905" s="308" t="str">
        <f ca="1">IF(M$1021=1,"",IF(P905="","",VLOOKUP(P905,Tabelle!$B$5:$F$7,5,FALSE)))</f>
        <v/>
      </c>
      <c r="R905" s="311" t="str">
        <f ca="1">IF(M$1021=1,"",IF(P905="","",VLOOKUP(P905,Tabelle!$B$5:$G$7,6,FALSE)))</f>
        <v/>
      </c>
      <c r="S905" s="7"/>
      <c r="T905" s="312"/>
      <c r="U905" s="7"/>
      <c r="V905" s="313">
        <f ca="1">IF(AND(D905&lt;&gt;"",B905&lt;&gt;B904),(SUMIF(B$9:B$1008,B905,M$9:M$1008)-SUMIF(B$9:B$1008,B905,N$9:N$1008))+(SUMIF('Sezione INPS'!B$9:B$1008,B905,'Sezione INPS'!N$9:N$1008)-SUMIF('Sezione INPS'!B$9:B$1008,B905,'Sezione INPS'!O$9:O$1008))+(SUMIF('Sezione REGIONI'!B$9:B$1008,B905,'Sezione REGIONI'!K$9:K$1008)-SUMIF('Sezione REGIONI'!B$9:B$1008,B905,'Sezione REGIONI'!L$9:L$1008))+(SUMIF('Sezione IMU e trib. locali'!B$9:B$1008,B905,'Sezione IMU e trib. locali'!M$9:M$1008)-SUMIF('Sezione IMU e trib. locali'!B$9:B$1008,B905,'Sezione IMU e trib. locali'!N$9:N$1008))+(SUMIF('Sezione INAIL'!B$9:B$508,B905,'Sezione INAIL'!L$9:L$508)-SUMIF('Sezione INAIL'!B$9:B$508,B905,'Sezione INAIL'!M$9:M$508))+(SUMIF('Sezione Altri Enti Prev.li'!B$9:B$508,B905,'Sezione Altri Enti Prev.li'!P$9:P$508)-SUMIF('Sezione Altri Enti Prev.li'!B$9:B$508,B905,'Sezione Altri Enti Prev.li'!Q$9:Q$508)),0)</f>
        <v>0</v>
      </c>
      <c r="W905" s="81"/>
      <c r="X905" s="292"/>
      <c r="Y905" s="314"/>
      <c r="Z905" s="315"/>
      <c r="AA905" s="316"/>
      <c r="AB905" s="317"/>
      <c r="AC905" s="7"/>
      <c r="AD905" s="348"/>
      <c r="AE905" s="7"/>
      <c r="AF905" s="17">
        <f ca="1">IF(B905="",0,IF(B905=B904,COUNTIF(B$9:B904,B905)+1,1))</f>
        <v>895</v>
      </c>
      <c r="AG905" s="17">
        <f t="shared" ca="1" si="56"/>
        <v>0</v>
      </c>
      <c r="AH905" s="364" t="str">
        <f t="shared" si="55"/>
        <v/>
      </c>
    </row>
    <row r="906" spans="1:34" ht="16.5" customHeight="1">
      <c r="A906" s="334" t="s">
        <v>1182</v>
      </c>
      <c r="B906" s="65" t="str">
        <f t="shared" ref="B906:B969" ca="1" si="58">IF(AH906=$AH$1015,0,IF(M$1021=1,0,D906&amp;"-"&amp;YEAR(E906)))</f>
        <v>-1900</v>
      </c>
      <c r="C906" s="65" t="str">
        <f t="shared" ca="1" si="57"/>
        <v>-1900-896</v>
      </c>
      <c r="D906" s="340"/>
      <c r="E906" s="283"/>
      <c r="F906" s="7"/>
      <c r="G906" s="309"/>
      <c r="H906" s="310"/>
      <c r="I906" s="7"/>
      <c r="J906" s="297"/>
      <c r="K906" s="285"/>
      <c r="L906" s="301"/>
      <c r="M906" s="290"/>
      <c r="N906" s="291"/>
      <c r="O906" s="7"/>
      <c r="P906" s="307"/>
      <c r="Q906" s="308" t="str">
        <f ca="1">IF(M$1021=1,"",IF(P906="","",VLOOKUP(P906,Tabelle!$B$5:$F$7,5,FALSE)))</f>
        <v/>
      </c>
      <c r="R906" s="311" t="str">
        <f ca="1">IF(M$1021=1,"",IF(P906="","",VLOOKUP(P906,Tabelle!$B$5:$G$7,6,FALSE)))</f>
        <v/>
      </c>
      <c r="S906" s="7"/>
      <c r="T906" s="312"/>
      <c r="U906" s="7"/>
      <c r="V906" s="313">
        <f ca="1">IF(AND(D906&lt;&gt;"",B906&lt;&gt;B905),(SUMIF(B$9:B$1008,B906,M$9:M$1008)-SUMIF(B$9:B$1008,B906,N$9:N$1008))+(SUMIF('Sezione INPS'!B$9:B$1008,B906,'Sezione INPS'!N$9:N$1008)-SUMIF('Sezione INPS'!B$9:B$1008,B906,'Sezione INPS'!O$9:O$1008))+(SUMIF('Sezione REGIONI'!B$9:B$1008,B906,'Sezione REGIONI'!K$9:K$1008)-SUMIF('Sezione REGIONI'!B$9:B$1008,B906,'Sezione REGIONI'!L$9:L$1008))+(SUMIF('Sezione IMU e trib. locali'!B$9:B$1008,B906,'Sezione IMU e trib. locali'!M$9:M$1008)-SUMIF('Sezione IMU e trib. locali'!B$9:B$1008,B906,'Sezione IMU e trib. locali'!N$9:N$1008))+(SUMIF('Sezione INAIL'!B$9:B$508,B906,'Sezione INAIL'!L$9:L$508)-SUMIF('Sezione INAIL'!B$9:B$508,B906,'Sezione INAIL'!M$9:M$508))+(SUMIF('Sezione Altri Enti Prev.li'!B$9:B$508,B906,'Sezione Altri Enti Prev.li'!P$9:P$508)-SUMIF('Sezione Altri Enti Prev.li'!B$9:B$508,B906,'Sezione Altri Enti Prev.li'!Q$9:Q$508)),0)</f>
        <v>0</v>
      </c>
      <c r="W906" s="81"/>
      <c r="X906" s="292"/>
      <c r="Y906" s="314"/>
      <c r="Z906" s="315"/>
      <c r="AA906" s="316"/>
      <c r="AB906" s="317"/>
      <c r="AC906" s="7"/>
      <c r="AD906" s="348"/>
      <c r="AE906" s="7"/>
      <c r="AF906" s="17">
        <f ca="1">IF(B906="",0,IF(B906=B905,COUNTIF(B$9:B905,B906)+1,1))</f>
        <v>896</v>
      </c>
      <c r="AG906" s="17">
        <f t="shared" ca="1" si="56"/>
        <v>0</v>
      </c>
      <c r="AH906" s="364" t="str">
        <f t="shared" ref="AH906:AH969" si="59">IF(ISBLANK(D906),"",IF(OR(D906&lt;$L$1027,D906&gt;$L$1028),AH$1015,0))</f>
        <v/>
      </c>
    </row>
    <row r="907" spans="1:34" ht="16.5" customHeight="1">
      <c r="A907" s="334" t="s">
        <v>1183</v>
      </c>
      <c r="B907" s="65" t="str">
        <f t="shared" ca="1" si="58"/>
        <v>-1900</v>
      </c>
      <c r="C907" s="65" t="str">
        <f t="shared" ca="1" si="57"/>
        <v>-1900-897</v>
      </c>
      <c r="D907" s="340"/>
      <c r="E907" s="283"/>
      <c r="F907" s="7"/>
      <c r="G907" s="309"/>
      <c r="H907" s="310"/>
      <c r="I907" s="7"/>
      <c r="J907" s="297"/>
      <c r="K907" s="285"/>
      <c r="L907" s="301"/>
      <c r="M907" s="290"/>
      <c r="N907" s="291"/>
      <c r="O907" s="7"/>
      <c r="P907" s="307"/>
      <c r="Q907" s="308" t="str">
        <f ca="1">IF(M$1021=1,"",IF(P907="","",VLOOKUP(P907,Tabelle!$B$5:$F$7,5,FALSE)))</f>
        <v/>
      </c>
      <c r="R907" s="311" t="str">
        <f ca="1">IF(M$1021=1,"",IF(P907="","",VLOOKUP(P907,Tabelle!$B$5:$G$7,6,FALSE)))</f>
        <v/>
      </c>
      <c r="S907" s="7"/>
      <c r="T907" s="312"/>
      <c r="U907" s="7"/>
      <c r="V907" s="313">
        <f ca="1">IF(AND(D907&lt;&gt;"",B907&lt;&gt;B906),(SUMIF(B$9:B$1008,B907,M$9:M$1008)-SUMIF(B$9:B$1008,B907,N$9:N$1008))+(SUMIF('Sezione INPS'!B$9:B$1008,B907,'Sezione INPS'!N$9:N$1008)-SUMIF('Sezione INPS'!B$9:B$1008,B907,'Sezione INPS'!O$9:O$1008))+(SUMIF('Sezione REGIONI'!B$9:B$1008,B907,'Sezione REGIONI'!K$9:K$1008)-SUMIF('Sezione REGIONI'!B$9:B$1008,B907,'Sezione REGIONI'!L$9:L$1008))+(SUMIF('Sezione IMU e trib. locali'!B$9:B$1008,B907,'Sezione IMU e trib. locali'!M$9:M$1008)-SUMIF('Sezione IMU e trib. locali'!B$9:B$1008,B907,'Sezione IMU e trib. locali'!N$9:N$1008))+(SUMIF('Sezione INAIL'!B$9:B$508,B907,'Sezione INAIL'!L$9:L$508)-SUMIF('Sezione INAIL'!B$9:B$508,B907,'Sezione INAIL'!M$9:M$508))+(SUMIF('Sezione Altri Enti Prev.li'!B$9:B$508,B907,'Sezione Altri Enti Prev.li'!P$9:P$508)-SUMIF('Sezione Altri Enti Prev.li'!B$9:B$508,B907,'Sezione Altri Enti Prev.li'!Q$9:Q$508)),0)</f>
        <v>0</v>
      </c>
      <c r="W907" s="81"/>
      <c r="X907" s="292"/>
      <c r="Y907" s="314"/>
      <c r="Z907" s="315"/>
      <c r="AA907" s="316"/>
      <c r="AB907" s="317"/>
      <c r="AC907" s="7"/>
      <c r="AD907" s="348"/>
      <c r="AE907" s="7"/>
      <c r="AF907" s="17">
        <f ca="1">IF(B907="",0,IF(B907=B906,COUNTIF(B$9:B906,B907)+1,1))</f>
        <v>897</v>
      </c>
      <c r="AG907" s="17">
        <f t="shared" ca="1" si="56"/>
        <v>0</v>
      </c>
      <c r="AH907" s="364" t="str">
        <f t="shared" si="59"/>
        <v/>
      </c>
    </row>
    <row r="908" spans="1:34" ht="16.5" customHeight="1">
      <c r="A908" s="334" t="s">
        <v>1285</v>
      </c>
      <c r="B908" s="65" t="str">
        <f t="shared" ca="1" si="58"/>
        <v>-1900</v>
      </c>
      <c r="C908" s="65" t="str">
        <f t="shared" ca="1" si="57"/>
        <v>-1900-898</v>
      </c>
      <c r="D908" s="340"/>
      <c r="E908" s="283"/>
      <c r="F908" s="7"/>
      <c r="G908" s="309"/>
      <c r="H908" s="310"/>
      <c r="I908" s="7"/>
      <c r="J908" s="297"/>
      <c r="K908" s="285"/>
      <c r="L908" s="301"/>
      <c r="M908" s="290"/>
      <c r="N908" s="291"/>
      <c r="O908" s="7"/>
      <c r="P908" s="307"/>
      <c r="Q908" s="308" t="str">
        <f ca="1">IF(M$1021=1,"",IF(P908="","",VLOOKUP(P908,Tabelle!$B$5:$F$7,5,FALSE)))</f>
        <v/>
      </c>
      <c r="R908" s="311" t="str">
        <f ca="1">IF(M$1021=1,"",IF(P908="","",VLOOKUP(P908,Tabelle!$B$5:$G$7,6,FALSE)))</f>
        <v/>
      </c>
      <c r="S908" s="7"/>
      <c r="T908" s="312"/>
      <c r="U908" s="7"/>
      <c r="V908" s="313">
        <f ca="1">IF(AND(D908&lt;&gt;"",B908&lt;&gt;B907),(SUMIF(B$9:B$1008,B908,M$9:M$1008)-SUMIF(B$9:B$1008,B908,N$9:N$1008))+(SUMIF('Sezione INPS'!B$9:B$1008,B908,'Sezione INPS'!N$9:N$1008)-SUMIF('Sezione INPS'!B$9:B$1008,B908,'Sezione INPS'!O$9:O$1008))+(SUMIF('Sezione REGIONI'!B$9:B$1008,B908,'Sezione REGIONI'!K$9:K$1008)-SUMIF('Sezione REGIONI'!B$9:B$1008,B908,'Sezione REGIONI'!L$9:L$1008))+(SUMIF('Sezione IMU e trib. locali'!B$9:B$1008,B908,'Sezione IMU e trib. locali'!M$9:M$1008)-SUMIF('Sezione IMU e trib. locali'!B$9:B$1008,B908,'Sezione IMU e trib. locali'!N$9:N$1008))+(SUMIF('Sezione INAIL'!B$9:B$508,B908,'Sezione INAIL'!L$9:L$508)-SUMIF('Sezione INAIL'!B$9:B$508,B908,'Sezione INAIL'!M$9:M$508))+(SUMIF('Sezione Altri Enti Prev.li'!B$9:B$508,B908,'Sezione Altri Enti Prev.li'!P$9:P$508)-SUMIF('Sezione Altri Enti Prev.li'!B$9:B$508,B908,'Sezione Altri Enti Prev.li'!Q$9:Q$508)),0)</f>
        <v>0</v>
      </c>
      <c r="W908" s="81"/>
      <c r="X908" s="292"/>
      <c r="Y908" s="314"/>
      <c r="Z908" s="315"/>
      <c r="AA908" s="316"/>
      <c r="AB908" s="317"/>
      <c r="AC908" s="7"/>
      <c r="AD908" s="348"/>
      <c r="AE908" s="7"/>
      <c r="AF908" s="17">
        <f ca="1">IF(B908="",0,IF(B908=B907,COUNTIF(B$9:B907,B908)+1,1))</f>
        <v>898</v>
      </c>
      <c r="AG908" s="17">
        <f t="shared" ca="1" si="56"/>
        <v>0</v>
      </c>
      <c r="AH908" s="364" t="str">
        <f t="shared" si="59"/>
        <v/>
      </c>
    </row>
    <row r="909" spans="1:34" ht="16.5" customHeight="1">
      <c r="A909" s="334" t="s">
        <v>1184</v>
      </c>
      <c r="B909" s="65" t="str">
        <f t="shared" ca="1" si="58"/>
        <v>-1900</v>
      </c>
      <c r="C909" s="65" t="str">
        <f t="shared" ca="1" si="57"/>
        <v>-1900-899</v>
      </c>
      <c r="D909" s="340"/>
      <c r="E909" s="283"/>
      <c r="F909" s="7"/>
      <c r="G909" s="309"/>
      <c r="H909" s="310"/>
      <c r="I909" s="7"/>
      <c r="J909" s="297"/>
      <c r="K909" s="285"/>
      <c r="L909" s="301"/>
      <c r="M909" s="290"/>
      <c r="N909" s="291"/>
      <c r="O909" s="7"/>
      <c r="P909" s="307"/>
      <c r="Q909" s="308" t="str">
        <f ca="1">IF(M$1021=1,"",IF(P909="","",VLOOKUP(P909,Tabelle!$B$5:$F$7,5,FALSE)))</f>
        <v/>
      </c>
      <c r="R909" s="311" t="str">
        <f ca="1">IF(M$1021=1,"",IF(P909="","",VLOOKUP(P909,Tabelle!$B$5:$G$7,6,FALSE)))</f>
        <v/>
      </c>
      <c r="S909" s="7"/>
      <c r="T909" s="312"/>
      <c r="U909" s="7"/>
      <c r="V909" s="313">
        <f ca="1">IF(AND(D909&lt;&gt;"",B909&lt;&gt;B908),(SUMIF(B$9:B$1008,B909,M$9:M$1008)-SUMIF(B$9:B$1008,B909,N$9:N$1008))+(SUMIF('Sezione INPS'!B$9:B$1008,B909,'Sezione INPS'!N$9:N$1008)-SUMIF('Sezione INPS'!B$9:B$1008,B909,'Sezione INPS'!O$9:O$1008))+(SUMIF('Sezione REGIONI'!B$9:B$1008,B909,'Sezione REGIONI'!K$9:K$1008)-SUMIF('Sezione REGIONI'!B$9:B$1008,B909,'Sezione REGIONI'!L$9:L$1008))+(SUMIF('Sezione IMU e trib. locali'!B$9:B$1008,B909,'Sezione IMU e trib. locali'!M$9:M$1008)-SUMIF('Sezione IMU e trib. locali'!B$9:B$1008,B909,'Sezione IMU e trib. locali'!N$9:N$1008))+(SUMIF('Sezione INAIL'!B$9:B$508,B909,'Sezione INAIL'!L$9:L$508)-SUMIF('Sezione INAIL'!B$9:B$508,B909,'Sezione INAIL'!M$9:M$508))+(SUMIF('Sezione Altri Enti Prev.li'!B$9:B$508,B909,'Sezione Altri Enti Prev.li'!P$9:P$508)-SUMIF('Sezione Altri Enti Prev.li'!B$9:B$508,B909,'Sezione Altri Enti Prev.li'!Q$9:Q$508)),0)</f>
        <v>0</v>
      </c>
      <c r="W909" s="81"/>
      <c r="X909" s="292"/>
      <c r="Y909" s="314"/>
      <c r="Z909" s="315"/>
      <c r="AA909" s="316"/>
      <c r="AB909" s="317"/>
      <c r="AC909" s="7"/>
      <c r="AD909" s="348"/>
      <c r="AE909" s="7"/>
      <c r="AF909" s="17">
        <f ca="1">IF(B909="",0,IF(B909=B908,COUNTIF(B$9:B908,B909)+1,1))</f>
        <v>899</v>
      </c>
      <c r="AG909" s="17">
        <f t="shared" ca="1" si="56"/>
        <v>0</v>
      </c>
      <c r="AH909" s="364" t="str">
        <f t="shared" si="59"/>
        <v/>
      </c>
    </row>
    <row r="910" spans="1:34" ht="16.5" customHeight="1">
      <c r="A910" s="334" t="s">
        <v>1185</v>
      </c>
      <c r="B910" s="65" t="str">
        <f t="shared" ca="1" si="58"/>
        <v>-1900</v>
      </c>
      <c r="C910" s="65" t="str">
        <f t="shared" ca="1" si="57"/>
        <v>-1900-900</v>
      </c>
      <c r="D910" s="340"/>
      <c r="E910" s="283"/>
      <c r="F910" s="7"/>
      <c r="G910" s="309"/>
      <c r="H910" s="310"/>
      <c r="I910" s="7"/>
      <c r="J910" s="297"/>
      <c r="K910" s="285"/>
      <c r="L910" s="301"/>
      <c r="M910" s="290"/>
      <c r="N910" s="291"/>
      <c r="O910" s="7"/>
      <c r="P910" s="307"/>
      <c r="Q910" s="308" t="str">
        <f ca="1">IF(M$1021=1,"",IF(P910="","",VLOOKUP(P910,Tabelle!$B$5:$F$7,5,FALSE)))</f>
        <v/>
      </c>
      <c r="R910" s="311" t="str">
        <f ca="1">IF(M$1021=1,"",IF(P910="","",VLOOKUP(P910,Tabelle!$B$5:$G$7,6,FALSE)))</f>
        <v/>
      </c>
      <c r="S910" s="7"/>
      <c r="T910" s="312"/>
      <c r="U910" s="7"/>
      <c r="V910" s="313">
        <f ca="1">IF(AND(D910&lt;&gt;"",B910&lt;&gt;B909),(SUMIF(B$9:B$1008,B910,M$9:M$1008)-SUMIF(B$9:B$1008,B910,N$9:N$1008))+(SUMIF('Sezione INPS'!B$9:B$1008,B910,'Sezione INPS'!N$9:N$1008)-SUMIF('Sezione INPS'!B$9:B$1008,B910,'Sezione INPS'!O$9:O$1008))+(SUMIF('Sezione REGIONI'!B$9:B$1008,B910,'Sezione REGIONI'!K$9:K$1008)-SUMIF('Sezione REGIONI'!B$9:B$1008,B910,'Sezione REGIONI'!L$9:L$1008))+(SUMIF('Sezione IMU e trib. locali'!B$9:B$1008,B910,'Sezione IMU e trib. locali'!M$9:M$1008)-SUMIF('Sezione IMU e trib. locali'!B$9:B$1008,B910,'Sezione IMU e trib. locali'!N$9:N$1008))+(SUMIF('Sezione INAIL'!B$9:B$508,B910,'Sezione INAIL'!L$9:L$508)-SUMIF('Sezione INAIL'!B$9:B$508,B910,'Sezione INAIL'!M$9:M$508))+(SUMIF('Sezione Altri Enti Prev.li'!B$9:B$508,B910,'Sezione Altri Enti Prev.li'!P$9:P$508)-SUMIF('Sezione Altri Enti Prev.li'!B$9:B$508,B910,'Sezione Altri Enti Prev.li'!Q$9:Q$508)),0)</f>
        <v>0</v>
      </c>
      <c r="W910" s="81"/>
      <c r="X910" s="292"/>
      <c r="Y910" s="314"/>
      <c r="Z910" s="315"/>
      <c r="AA910" s="316"/>
      <c r="AB910" s="317"/>
      <c r="AC910" s="7"/>
      <c r="AD910" s="348"/>
      <c r="AE910" s="7"/>
      <c r="AF910" s="17">
        <f ca="1">IF(B910="",0,IF(B910=B909,COUNTIF(B$9:B909,B910)+1,1))</f>
        <v>900</v>
      </c>
      <c r="AG910" s="17">
        <f t="shared" ca="1" si="56"/>
        <v>0</v>
      </c>
      <c r="AH910" s="364" t="str">
        <f t="shared" si="59"/>
        <v/>
      </c>
    </row>
    <row r="911" spans="1:34" ht="16.5" customHeight="1">
      <c r="A911" s="334" t="s">
        <v>1186</v>
      </c>
      <c r="B911" s="65" t="str">
        <f t="shared" ca="1" si="58"/>
        <v>-1900</v>
      </c>
      <c r="C911" s="65" t="str">
        <f t="shared" ca="1" si="57"/>
        <v>-1900-901</v>
      </c>
      <c r="D911" s="340"/>
      <c r="E911" s="283"/>
      <c r="F911" s="7"/>
      <c r="G911" s="309"/>
      <c r="H911" s="310"/>
      <c r="I911" s="7"/>
      <c r="J911" s="297"/>
      <c r="K911" s="285"/>
      <c r="L911" s="301"/>
      <c r="M911" s="290"/>
      <c r="N911" s="291"/>
      <c r="O911" s="7"/>
      <c r="P911" s="307"/>
      <c r="Q911" s="308" t="str">
        <f ca="1">IF(M$1021=1,"",IF(P911="","",VLOOKUP(P911,Tabelle!$B$5:$F$7,5,FALSE)))</f>
        <v/>
      </c>
      <c r="R911" s="311" t="str">
        <f ca="1">IF(M$1021=1,"",IF(P911="","",VLOOKUP(P911,Tabelle!$B$5:$G$7,6,FALSE)))</f>
        <v/>
      </c>
      <c r="S911" s="7"/>
      <c r="T911" s="312"/>
      <c r="U911" s="7"/>
      <c r="V911" s="313">
        <f ca="1">IF(AND(D911&lt;&gt;"",B911&lt;&gt;B910),(SUMIF(B$9:B$1008,B911,M$9:M$1008)-SUMIF(B$9:B$1008,B911,N$9:N$1008))+(SUMIF('Sezione INPS'!B$9:B$1008,B911,'Sezione INPS'!N$9:N$1008)-SUMIF('Sezione INPS'!B$9:B$1008,B911,'Sezione INPS'!O$9:O$1008))+(SUMIF('Sezione REGIONI'!B$9:B$1008,B911,'Sezione REGIONI'!K$9:K$1008)-SUMIF('Sezione REGIONI'!B$9:B$1008,B911,'Sezione REGIONI'!L$9:L$1008))+(SUMIF('Sezione IMU e trib. locali'!B$9:B$1008,B911,'Sezione IMU e trib. locali'!M$9:M$1008)-SUMIF('Sezione IMU e trib. locali'!B$9:B$1008,B911,'Sezione IMU e trib. locali'!N$9:N$1008))+(SUMIF('Sezione INAIL'!B$9:B$508,B911,'Sezione INAIL'!L$9:L$508)-SUMIF('Sezione INAIL'!B$9:B$508,B911,'Sezione INAIL'!M$9:M$508))+(SUMIF('Sezione Altri Enti Prev.li'!B$9:B$508,B911,'Sezione Altri Enti Prev.li'!P$9:P$508)-SUMIF('Sezione Altri Enti Prev.li'!B$9:B$508,B911,'Sezione Altri Enti Prev.li'!Q$9:Q$508)),0)</f>
        <v>0</v>
      </c>
      <c r="W911" s="81"/>
      <c r="X911" s="292"/>
      <c r="Y911" s="314"/>
      <c r="Z911" s="315"/>
      <c r="AA911" s="316"/>
      <c r="AB911" s="317"/>
      <c r="AC911" s="7"/>
      <c r="AD911" s="348"/>
      <c r="AE911" s="7"/>
      <c r="AF911" s="17">
        <f ca="1">IF(B911="",0,IF(B911=B910,COUNTIF(B$9:B910,B911)+1,1))</f>
        <v>901</v>
      </c>
      <c r="AG911" s="17">
        <f t="shared" ca="1" si="56"/>
        <v>0</v>
      </c>
      <c r="AH911" s="364" t="str">
        <f t="shared" si="59"/>
        <v/>
      </c>
    </row>
    <row r="912" spans="1:34" ht="16.5" customHeight="1">
      <c r="A912" s="334" t="s">
        <v>1187</v>
      </c>
      <c r="B912" s="65" t="str">
        <f t="shared" ca="1" si="58"/>
        <v>-1900</v>
      </c>
      <c r="C912" s="65" t="str">
        <f t="shared" ca="1" si="57"/>
        <v>-1900-902</v>
      </c>
      <c r="D912" s="340"/>
      <c r="E912" s="283"/>
      <c r="F912" s="7"/>
      <c r="G912" s="309"/>
      <c r="H912" s="310"/>
      <c r="I912" s="7"/>
      <c r="J912" s="297"/>
      <c r="K912" s="285"/>
      <c r="L912" s="301"/>
      <c r="M912" s="290"/>
      <c r="N912" s="291"/>
      <c r="O912" s="7"/>
      <c r="P912" s="307"/>
      <c r="Q912" s="308" t="str">
        <f ca="1">IF(M$1021=1,"",IF(P912="","",VLOOKUP(P912,Tabelle!$B$5:$F$7,5,FALSE)))</f>
        <v/>
      </c>
      <c r="R912" s="311" t="str">
        <f ca="1">IF(M$1021=1,"",IF(P912="","",VLOOKUP(P912,Tabelle!$B$5:$G$7,6,FALSE)))</f>
        <v/>
      </c>
      <c r="S912" s="7"/>
      <c r="T912" s="312"/>
      <c r="U912" s="7"/>
      <c r="V912" s="313">
        <f ca="1">IF(AND(D912&lt;&gt;"",B912&lt;&gt;B911),(SUMIF(B$9:B$1008,B912,M$9:M$1008)-SUMIF(B$9:B$1008,B912,N$9:N$1008))+(SUMIF('Sezione INPS'!B$9:B$1008,B912,'Sezione INPS'!N$9:N$1008)-SUMIF('Sezione INPS'!B$9:B$1008,B912,'Sezione INPS'!O$9:O$1008))+(SUMIF('Sezione REGIONI'!B$9:B$1008,B912,'Sezione REGIONI'!K$9:K$1008)-SUMIF('Sezione REGIONI'!B$9:B$1008,B912,'Sezione REGIONI'!L$9:L$1008))+(SUMIF('Sezione IMU e trib. locali'!B$9:B$1008,B912,'Sezione IMU e trib. locali'!M$9:M$1008)-SUMIF('Sezione IMU e trib. locali'!B$9:B$1008,B912,'Sezione IMU e trib. locali'!N$9:N$1008))+(SUMIF('Sezione INAIL'!B$9:B$508,B912,'Sezione INAIL'!L$9:L$508)-SUMIF('Sezione INAIL'!B$9:B$508,B912,'Sezione INAIL'!M$9:M$508))+(SUMIF('Sezione Altri Enti Prev.li'!B$9:B$508,B912,'Sezione Altri Enti Prev.li'!P$9:P$508)-SUMIF('Sezione Altri Enti Prev.li'!B$9:B$508,B912,'Sezione Altri Enti Prev.li'!Q$9:Q$508)),0)</f>
        <v>0</v>
      </c>
      <c r="W912" s="81"/>
      <c r="X912" s="292"/>
      <c r="Y912" s="314"/>
      <c r="Z912" s="315"/>
      <c r="AA912" s="316"/>
      <c r="AB912" s="317"/>
      <c r="AC912" s="7"/>
      <c r="AD912" s="348"/>
      <c r="AE912" s="7"/>
      <c r="AF912" s="17">
        <f ca="1">IF(B912="",0,IF(B912=B911,COUNTIF(B$9:B911,B912)+1,1))</f>
        <v>902</v>
      </c>
      <c r="AG912" s="17">
        <f t="shared" ca="1" si="56"/>
        <v>0</v>
      </c>
      <c r="AH912" s="364" t="str">
        <f t="shared" si="59"/>
        <v/>
      </c>
    </row>
    <row r="913" spans="1:34" ht="16.5" customHeight="1">
      <c r="A913" s="334" t="s">
        <v>1188</v>
      </c>
      <c r="B913" s="65" t="str">
        <f t="shared" ca="1" si="58"/>
        <v>-1900</v>
      </c>
      <c r="C913" s="65" t="str">
        <f t="shared" ca="1" si="57"/>
        <v>-1900-903</v>
      </c>
      <c r="D913" s="340"/>
      <c r="E913" s="283"/>
      <c r="F913" s="7"/>
      <c r="G913" s="309"/>
      <c r="H913" s="310"/>
      <c r="I913" s="7"/>
      <c r="J913" s="297"/>
      <c r="K913" s="285"/>
      <c r="L913" s="301"/>
      <c r="M913" s="290"/>
      <c r="N913" s="291"/>
      <c r="O913" s="7"/>
      <c r="P913" s="307"/>
      <c r="Q913" s="308" t="str">
        <f ca="1">IF(M$1021=1,"",IF(P913="","",VLOOKUP(P913,Tabelle!$B$5:$F$7,5,FALSE)))</f>
        <v/>
      </c>
      <c r="R913" s="311" t="str">
        <f ca="1">IF(M$1021=1,"",IF(P913="","",VLOOKUP(P913,Tabelle!$B$5:$G$7,6,FALSE)))</f>
        <v/>
      </c>
      <c r="S913" s="7"/>
      <c r="T913" s="312"/>
      <c r="U913" s="7"/>
      <c r="V913" s="313">
        <f ca="1">IF(AND(D913&lt;&gt;"",B913&lt;&gt;B912),(SUMIF(B$9:B$1008,B913,M$9:M$1008)-SUMIF(B$9:B$1008,B913,N$9:N$1008))+(SUMIF('Sezione INPS'!B$9:B$1008,B913,'Sezione INPS'!N$9:N$1008)-SUMIF('Sezione INPS'!B$9:B$1008,B913,'Sezione INPS'!O$9:O$1008))+(SUMIF('Sezione REGIONI'!B$9:B$1008,B913,'Sezione REGIONI'!K$9:K$1008)-SUMIF('Sezione REGIONI'!B$9:B$1008,B913,'Sezione REGIONI'!L$9:L$1008))+(SUMIF('Sezione IMU e trib. locali'!B$9:B$1008,B913,'Sezione IMU e trib. locali'!M$9:M$1008)-SUMIF('Sezione IMU e trib. locali'!B$9:B$1008,B913,'Sezione IMU e trib. locali'!N$9:N$1008))+(SUMIF('Sezione INAIL'!B$9:B$508,B913,'Sezione INAIL'!L$9:L$508)-SUMIF('Sezione INAIL'!B$9:B$508,B913,'Sezione INAIL'!M$9:M$508))+(SUMIF('Sezione Altri Enti Prev.li'!B$9:B$508,B913,'Sezione Altri Enti Prev.li'!P$9:P$508)-SUMIF('Sezione Altri Enti Prev.li'!B$9:B$508,B913,'Sezione Altri Enti Prev.li'!Q$9:Q$508)),0)</f>
        <v>0</v>
      </c>
      <c r="W913" s="81"/>
      <c r="X913" s="292"/>
      <c r="Y913" s="314"/>
      <c r="Z913" s="315"/>
      <c r="AA913" s="316"/>
      <c r="AB913" s="317"/>
      <c r="AC913" s="7"/>
      <c r="AD913" s="348"/>
      <c r="AE913" s="7"/>
      <c r="AF913" s="17">
        <f ca="1">IF(B913="",0,IF(B913=B912,COUNTIF(B$9:B912,B913)+1,1))</f>
        <v>903</v>
      </c>
      <c r="AG913" s="17">
        <f t="shared" ca="1" si="56"/>
        <v>0</v>
      </c>
      <c r="AH913" s="364" t="str">
        <f t="shared" si="59"/>
        <v/>
      </c>
    </row>
    <row r="914" spans="1:34" ht="16.5" customHeight="1">
      <c r="A914" s="334" t="s">
        <v>1189</v>
      </c>
      <c r="B914" s="65" t="str">
        <f t="shared" ca="1" si="58"/>
        <v>-1900</v>
      </c>
      <c r="C914" s="65" t="str">
        <f t="shared" ca="1" si="57"/>
        <v>-1900-904</v>
      </c>
      <c r="D914" s="340"/>
      <c r="E914" s="283"/>
      <c r="F914" s="7"/>
      <c r="G914" s="309"/>
      <c r="H914" s="310"/>
      <c r="I914" s="7"/>
      <c r="J914" s="297"/>
      <c r="K914" s="285"/>
      <c r="L914" s="301"/>
      <c r="M914" s="290"/>
      <c r="N914" s="291"/>
      <c r="O914" s="7"/>
      <c r="P914" s="307"/>
      <c r="Q914" s="308" t="str">
        <f ca="1">IF(M$1021=1,"",IF(P914="","",VLOOKUP(P914,Tabelle!$B$5:$F$7,5,FALSE)))</f>
        <v/>
      </c>
      <c r="R914" s="311" t="str">
        <f ca="1">IF(M$1021=1,"",IF(P914="","",VLOOKUP(P914,Tabelle!$B$5:$G$7,6,FALSE)))</f>
        <v/>
      </c>
      <c r="S914" s="7"/>
      <c r="T914" s="312"/>
      <c r="U914" s="7"/>
      <c r="V914" s="313">
        <f ca="1">IF(AND(D914&lt;&gt;"",B914&lt;&gt;B913),(SUMIF(B$9:B$1008,B914,M$9:M$1008)-SUMIF(B$9:B$1008,B914,N$9:N$1008))+(SUMIF('Sezione INPS'!B$9:B$1008,B914,'Sezione INPS'!N$9:N$1008)-SUMIF('Sezione INPS'!B$9:B$1008,B914,'Sezione INPS'!O$9:O$1008))+(SUMIF('Sezione REGIONI'!B$9:B$1008,B914,'Sezione REGIONI'!K$9:K$1008)-SUMIF('Sezione REGIONI'!B$9:B$1008,B914,'Sezione REGIONI'!L$9:L$1008))+(SUMIF('Sezione IMU e trib. locali'!B$9:B$1008,B914,'Sezione IMU e trib. locali'!M$9:M$1008)-SUMIF('Sezione IMU e trib. locali'!B$9:B$1008,B914,'Sezione IMU e trib. locali'!N$9:N$1008))+(SUMIF('Sezione INAIL'!B$9:B$508,B914,'Sezione INAIL'!L$9:L$508)-SUMIF('Sezione INAIL'!B$9:B$508,B914,'Sezione INAIL'!M$9:M$508))+(SUMIF('Sezione Altri Enti Prev.li'!B$9:B$508,B914,'Sezione Altri Enti Prev.li'!P$9:P$508)-SUMIF('Sezione Altri Enti Prev.li'!B$9:B$508,B914,'Sezione Altri Enti Prev.li'!Q$9:Q$508)),0)</f>
        <v>0</v>
      </c>
      <c r="W914" s="81"/>
      <c r="X914" s="292"/>
      <c r="Y914" s="314"/>
      <c r="Z914" s="315"/>
      <c r="AA914" s="316"/>
      <c r="AB914" s="317"/>
      <c r="AC914" s="7"/>
      <c r="AD914" s="348"/>
      <c r="AE914" s="7"/>
      <c r="AF914" s="17">
        <f ca="1">IF(B914="",0,IF(B914=B913,COUNTIF(B$9:B913,B914)+1,1))</f>
        <v>904</v>
      </c>
      <c r="AG914" s="17">
        <f t="shared" ca="1" si="56"/>
        <v>0</v>
      </c>
      <c r="AH914" s="364" t="str">
        <f t="shared" si="59"/>
        <v/>
      </c>
    </row>
    <row r="915" spans="1:34" ht="16.5" customHeight="1">
      <c r="A915" s="334" t="s">
        <v>1190</v>
      </c>
      <c r="B915" s="65" t="str">
        <f t="shared" ca="1" si="58"/>
        <v>-1900</v>
      </c>
      <c r="C915" s="65" t="str">
        <f t="shared" ca="1" si="57"/>
        <v>-1900-905</v>
      </c>
      <c r="D915" s="340"/>
      <c r="E915" s="283"/>
      <c r="F915" s="7"/>
      <c r="G915" s="309"/>
      <c r="H915" s="310"/>
      <c r="I915" s="7"/>
      <c r="J915" s="297"/>
      <c r="K915" s="285"/>
      <c r="L915" s="301"/>
      <c r="M915" s="290"/>
      <c r="N915" s="291"/>
      <c r="O915" s="7"/>
      <c r="P915" s="307"/>
      <c r="Q915" s="308" t="str">
        <f ca="1">IF(M$1021=1,"",IF(P915="","",VLOOKUP(P915,Tabelle!$B$5:$F$7,5,FALSE)))</f>
        <v/>
      </c>
      <c r="R915" s="311" t="str">
        <f ca="1">IF(M$1021=1,"",IF(P915="","",VLOOKUP(P915,Tabelle!$B$5:$G$7,6,FALSE)))</f>
        <v/>
      </c>
      <c r="S915" s="7"/>
      <c r="T915" s="312"/>
      <c r="U915" s="7"/>
      <c r="V915" s="313">
        <f ca="1">IF(AND(D915&lt;&gt;"",B915&lt;&gt;B914),(SUMIF(B$9:B$1008,B915,M$9:M$1008)-SUMIF(B$9:B$1008,B915,N$9:N$1008))+(SUMIF('Sezione INPS'!B$9:B$1008,B915,'Sezione INPS'!N$9:N$1008)-SUMIF('Sezione INPS'!B$9:B$1008,B915,'Sezione INPS'!O$9:O$1008))+(SUMIF('Sezione REGIONI'!B$9:B$1008,B915,'Sezione REGIONI'!K$9:K$1008)-SUMIF('Sezione REGIONI'!B$9:B$1008,B915,'Sezione REGIONI'!L$9:L$1008))+(SUMIF('Sezione IMU e trib. locali'!B$9:B$1008,B915,'Sezione IMU e trib. locali'!M$9:M$1008)-SUMIF('Sezione IMU e trib. locali'!B$9:B$1008,B915,'Sezione IMU e trib. locali'!N$9:N$1008))+(SUMIF('Sezione INAIL'!B$9:B$508,B915,'Sezione INAIL'!L$9:L$508)-SUMIF('Sezione INAIL'!B$9:B$508,B915,'Sezione INAIL'!M$9:M$508))+(SUMIF('Sezione Altri Enti Prev.li'!B$9:B$508,B915,'Sezione Altri Enti Prev.li'!P$9:P$508)-SUMIF('Sezione Altri Enti Prev.li'!B$9:B$508,B915,'Sezione Altri Enti Prev.li'!Q$9:Q$508)),0)</f>
        <v>0</v>
      </c>
      <c r="W915" s="81"/>
      <c r="X915" s="292"/>
      <c r="Y915" s="314"/>
      <c r="Z915" s="315"/>
      <c r="AA915" s="316"/>
      <c r="AB915" s="317"/>
      <c r="AC915" s="7"/>
      <c r="AD915" s="348"/>
      <c r="AE915" s="7"/>
      <c r="AF915" s="17">
        <f ca="1">IF(B915="",0,IF(B915=B914,COUNTIF(B$9:B914,B915)+1,1))</f>
        <v>905</v>
      </c>
      <c r="AG915" s="17">
        <f t="shared" ca="1" si="56"/>
        <v>0</v>
      </c>
      <c r="AH915" s="364" t="str">
        <f t="shared" si="59"/>
        <v/>
      </c>
    </row>
    <row r="916" spans="1:34" ht="16.5" customHeight="1">
      <c r="A916" s="334" t="s">
        <v>1191</v>
      </c>
      <c r="B916" s="65" t="str">
        <f t="shared" ca="1" si="58"/>
        <v>-1900</v>
      </c>
      <c r="C916" s="65" t="str">
        <f t="shared" ca="1" si="57"/>
        <v>-1900-906</v>
      </c>
      <c r="D916" s="340"/>
      <c r="E916" s="283"/>
      <c r="F916" s="7"/>
      <c r="G916" s="309"/>
      <c r="H916" s="310"/>
      <c r="I916" s="7"/>
      <c r="J916" s="297"/>
      <c r="K916" s="285"/>
      <c r="L916" s="301"/>
      <c r="M916" s="290"/>
      <c r="N916" s="291"/>
      <c r="O916" s="7"/>
      <c r="P916" s="307"/>
      <c r="Q916" s="308" t="str">
        <f ca="1">IF(M$1021=1,"",IF(P916="","",VLOOKUP(P916,Tabelle!$B$5:$F$7,5,FALSE)))</f>
        <v/>
      </c>
      <c r="R916" s="311" t="str">
        <f ca="1">IF(M$1021=1,"",IF(P916="","",VLOOKUP(P916,Tabelle!$B$5:$G$7,6,FALSE)))</f>
        <v/>
      </c>
      <c r="S916" s="7"/>
      <c r="T916" s="312"/>
      <c r="U916" s="7"/>
      <c r="V916" s="313">
        <f ca="1">IF(AND(D916&lt;&gt;"",B916&lt;&gt;B915),(SUMIF(B$9:B$1008,B916,M$9:M$1008)-SUMIF(B$9:B$1008,B916,N$9:N$1008))+(SUMIF('Sezione INPS'!B$9:B$1008,B916,'Sezione INPS'!N$9:N$1008)-SUMIF('Sezione INPS'!B$9:B$1008,B916,'Sezione INPS'!O$9:O$1008))+(SUMIF('Sezione REGIONI'!B$9:B$1008,B916,'Sezione REGIONI'!K$9:K$1008)-SUMIF('Sezione REGIONI'!B$9:B$1008,B916,'Sezione REGIONI'!L$9:L$1008))+(SUMIF('Sezione IMU e trib. locali'!B$9:B$1008,B916,'Sezione IMU e trib. locali'!M$9:M$1008)-SUMIF('Sezione IMU e trib. locali'!B$9:B$1008,B916,'Sezione IMU e trib. locali'!N$9:N$1008))+(SUMIF('Sezione INAIL'!B$9:B$508,B916,'Sezione INAIL'!L$9:L$508)-SUMIF('Sezione INAIL'!B$9:B$508,B916,'Sezione INAIL'!M$9:M$508))+(SUMIF('Sezione Altri Enti Prev.li'!B$9:B$508,B916,'Sezione Altri Enti Prev.li'!P$9:P$508)-SUMIF('Sezione Altri Enti Prev.li'!B$9:B$508,B916,'Sezione Altri Enti Prev.li'!Q$9:Q$508)),0)</f>
        <v>0</v>
      </c>
      <c r="W916" s="81"/>
      <c r="X916" s="292"/>
      <c r="Y916" s="314"/>
      <c r="Z916" s="315"/>
      <c r="AA916" s="316"/>
      <c r="AB916" s="317"/>
      <c r="AC916" s="7"/>
      <c r="AD916" s="348"/>
      <c r="AE916" s="7"/>
      <c r="AF916" s="17">
        <f ca="1">IF(B916="",0,IF(B916=B915,COUNTIF(B$9:B915,B916)+1,1))</f>
        <v>906</v>
      </c>
      <c r="AG916" s="17">
        <f t="shared" ca="1" si="56"/>
        <v>0</v>
      </c>
      <c r="AH916" s="364" t="str">
        <f t="shared" si="59"/>
        <v/>
      </c>
    </row>
    <row r="917" spans="1:34" ht="16.5" customHeight="1">
      <c r="A917" s="334" t="s">
        <v>1192</v>
      </c>
      <c r="B917" s="65" t="str">
        <f t="shared" ca="1" si="58"/>
        <v>-1900</v>
      </c>
      <c r="C917" s="65" t="str">
        <f t="shared" ca="1" si="57"/>
        <v>-1900-907</v>
      </c>
      <c r="D917" s="340"/>
      <c r="E917" s="283"/>
      <c r="F917" s="7"/>
      <c r="G917" s="309"/>
      <c r="H917" s="310"/>
      <c r="I917" s="7"/>
      <c r="J917" s="297"/>
      <c r="K917" s="285"/>
      <c r="L917" s="301"/>
      <c r="M917" s="290"/>
      <c r="N917" s="291"/>
      <c r="O917" s="7"/>
      <c r="P917" s="307"/>
      <c r="Q917" s="308" t="str">
        <f ca="1">IF(M$1021=1,"",IF(P917="","",VLOOKUP(P917,Tabelle!$B$5:$F$7,5,FALSE)))</f>
        <v/>
      </c>
      <c r="R917" s="311" t="str">
        <f ca="1">IF(M$1021=1,"",IF(P917="","",VLOOKUP(P917,Tabelle!$B$5:$G$7,6,FALSE)))</f>
        <v/>
      </c>
      <c r="S917" s="7"/>
      <c r="T917" s="312"/>
      <c r="U917" s="7"/>
      <c r="V917" s="313">
        <f ca="1">IF(AND(D917&lt;&gt;"",B917&lt;&gt;B916),(SUMIF(B$9:B$1008,B917,M$9:M$1008)-SUMIF(B$9:B$1008,B917,N$9:N$1008))+(SUMIF('Sezione INPS'!B$9:B$1008,B917,'Sezione INPS'!N$9:N$1008)-SUMIF('Sezione INPS'!B$9:B$1008,B917,'Sezione INPS'!O$9:O$1008))+(SUMIF('Sezione REGIONI'!B$9:B$1008,B917,'Sezione REGIONI'!K$9:K$1008)-SUMIF('Sezione REGIONI'!B$9:B$1008,B917,'Sezione REGIONI'!L$9:L$1008))+(SUMIF('Sezione IMU e trib. locali'!B$9:B$1008,B917,'Sezione IMU e trib. locali'!M$9:M$1008)-SUMIF('Sezione IMU e trib. locali'!B$9:B$1008,B917,'Sezione IMU e trib. locali'!N$9:N$1008))+(SUMIF('Sezione INAIL'!B$9:B$508,B917,'Sezione INAIL'!L$9:L$508)-SUMIF('Sezione INAIL'!B$9:B$508,B917,'Sezione INAIL'!M$9:M$508))+(SUMIF('Sezione Altri Enti Prev.li'!B$9:B$508,B917,'Sezione Altri Enti Prev.li'!P$9:P$508)-SUMIF('Sezione Altri Enti Prev.li'!B$9:B$508,B917,'Sezione Altri Enti Prev.li'!Q$9:Q$508)),0)</f>
        <v>0</v>
      </c>
      <c r="W917" s="81"/>
      <c r="X917" s="292"/>
      <c r="Y917" s="314"/>
      <c r="Z917" s="315"/>
      <c r="AA917" s="316"/>
      <c r="AB917" s="317"/>
      <c r="AC917" s="7"/>
      <c r="AD917" s="348"/>
      <c r="AE917" s="7"/>
      <c r="AF917" s="17">
        <f ca="1">IF(B917="",0,IF(B917=B916,COUNTIF(B$9:B916,B917)+1,1))</f>
        <v>907</v>
      </c>
      <c r="AG917" s="17">
        <f t="shared" ca="1" si="56"/>
        <v>0</v>
      </c>
      <c r="AH917" s="364" t="str">
        <f t="shared" si="59"/>
        <v/>
      </c>
    </row>
    <row r="918" spans="1:34" ht="16.5" customHeight="1">
      <c r="A918" s="334" t="s">
        <v>1193</v>
      </c>
      <c r="B918" s="65" t="str">
        <f t="shared" ca="1" si="58"/>
        <v>-1900</v>
      </c>
      <c r="C918" s="65" t="str">
        <f t="shared" ca="1" si="57"/>
        <v>-1900-908</v>
      </c>
      <c r="D918" s="340"/>
      <c r="E918" s="283"/>
      <c r="F918" s="7"/>
      <c r="G918" s="309"/>
      <c r="H918" s="310"/>
      <c r="I918" s="7"/>
      <c r="J918" s="297"/>
      <c r="K918" s="285"/>
      <c r="L918" s="301"/>
      <c r="M918" s="290"/>
      <c r="N918" s="291"/>
      <c r="O918" s="7"/>
      <c r="P918" s="307"/>
      <c r="Q918" s="308" t="str">
        <f ca="1">IF(M$1021=1,"",IF(P918="","",VLOOKUP(P918,Tabelle!$B$5:$F$7,5,FALSE)))</f>
        <v/>
      </c>
      <c r="R918" s="311" t="str">
        <f ca="1">IF(M$1021=1,"",IF(P918="","",VLOOKUP(P918,Tabelle!$B$5:$G$7,6,FALSE)))</f>
        <v/>
      </c>
      <c r="S918" s="7"/>
      <c r="T918" s="312"/>
      <c r="U918" s="7"/>
      <c r="V918" s="313">
        <f ca="1">IF(AND(D918&lt;&gt;"",B918&lt;&gt;B917),(SUMIF(B$9:B$1008,B918,M$9:M$1008)-SUMIF(B$9:B$1008,B918,N$9:N$1008))+(SUMIF('Sezione INPS'!B$9:B$1008,B918,'Sezione INPS'!N$9:N$1008)-SUMIF('Sezione INPS'!B$9:B$1008,B918,'Sezione INPS'!O$9:O$1008))+(SUMIF('Sezione REGIONI'!B$9:B$1008,B918,'Sezione REGIONI'!K$9:K$1008)-SUMIF('Sezione REGIONI'!B$9:B$1008,B918,'Sezione REGIONI'!L$9:L$1008))+(SUMIF('Sezione IMU e trib. locali'!B$9:B$1008,B918,'Sezione IMU e trib. locali'!M$9:M$1008)-SUMIF('Sezione IMU e trib. locali'!B$9:B$1008,B918,'Sezione IMU e trib. locali'!N$9:N$1008))+(SUMIF('Sezione INAIL'!B$9:B$508,B918,'Sezione INAIL'!L$9:L$508)-SUMIF('Sezione INAIL'!B$9:B$508,B918,'Sezione INAIL'!M$9:M$508))+(SUMIF('Sezione Altri Enti Prev.li'!B$9:B$508,B918,'Sezione Altri Enti Prev.li'!P$9:P$508)-SUMIF('Sezione Altri Enti Prev.li'!B$9:B$508,B918,'Sezione Altri Enti Prev.li'!Q$9:Q$508)),0)</f>
        <v>0</v>
      </c>
      <c r="W918" s="81"/>
      <c r="X918" s="292"/>
      <c r="Y918" s="314"/>
      <c r="Z918" s="315"/>
      <c r="AA918" s="316"/>
      <c r="AB918" s="317"/>
      <c r="AC918" s="7"/>
      <c r="AD918" s="348"/>
      <c r="AE918" s="7"/>
      <c r="AF918" s="17">
        <f ca="1">IF(B918="",0,IF(B918=B917,COUNTIF(B$9:B917,B918)+1,1))</f>
        <v>908</v>
      </c>
      <c r="AG918" s="17">
        <f t="shared" ca="1" si="56"/>
        <v>0</v>
      </c>
      <c r="AH918" s="364" t="str">
        <f t="shared" si="59"/>
        <v/>
      </c>
    </row>
    <row r="919" spans="1:34" ht="16.5" customHeight="1">
      <c r="A919" s="334" t="s">
        <v>1194</v>
      </c>
      <c r="B919" s="65" t="str">
        <f t="shared" ca="1" si="58"/>
        <v>-1900</v>
      </c>
      <c r="C919" s="65" t="str">
        <f t="shared" ca="1" si="57"/>
        <v>-1900-909</v>
      </c>
      <c r="D919" s="340"/>
      <c r="E919" s="283"/>
      <c r="F919" s="7"/>
      <c r="G919" s="309"/>
      <c r="H919" s="310"/>
      <c r="I919" s="7"/>
      <c r="J919" s="297"/>
      <c r="K919" s="285"/>
      <c r="L919" s="301"/>
      <c r="M919" s="290"/>
      <c r="N919" s="291"/>
      <c r="O919" s="7"/>
      <c r="P919" s="307"/>
      <c r="Q919" s="308" t="str">
        <f ca="1">IF(M$1021=1,"",IF(P919="","",VLOOKUP(P919,Tabelle!$B$5:$F$7,5,FALSE)))</f>
        <v/>
      </c>
      <c r="R919" s="311" t="str">
        <f ca="1">IF(M$1021=1,"",IF(P919="","",VLOOKUP(P919,Tabelle!$B$5:$G$7,6,FALSE)))</f>
        <v/>
      </c>
      <c r="S919" s="7"/>
      <c r="T919" s="312"/>
      <c r="U919" s="7"/>
      <c r="V919" s="313">
        <f ca="1">IF(AND(D919&lt;&gt;"",B919&lt;&gt;B918),(SUMIF(B$9:B$1008,B919,M$9:M$1008)-SUMIF(B$9:B$1008,B919,N$9:N$1008))+(SUMIF('Sezione INPS'!B$9:B$1008,B919,'Sezione INPS'!N$9:N$1008)-SUMIF('Sezione INPS'!B$9:B$1008,B919,'Sezione INPS'!O$9:O$1008))+(SUMIF('Sezione REGIONI'!B$9:B$1008,B919,'Sezione REGIONI'!K$9:K$1008)-SUMIF('Sezione REGIONI'!B$9:B$1008,B919,'Sezione REGIONI'!L$9:L$1008))+(SUMIF('Sezione IMU e trib. locali'!B$9:B$1008,B919,'Sezione IMU e trib. locali'!M$9:M$1008)-SUMIF('Sezione IMU e trib. locali'!B$9:B$1008,B919,'Sezione IMU e trib. locali'!N$9:N$1008))+(SUMIF('Sezione INAIL'!B$9:B$508,B919,'Sezione INAIL'!L$9:L$508)-SUMIF('Sezione INAIL'!B$9:B$508,B919,'Sezione INAIL'!M$9:M$508))+(SUMIF('Sezione Altri Enti Prev.li'!B$9:B$508,B919,'Sezione Altri Enti Prev.li'!P$9:P$508)-SUMIF('Sezione Altri Enti Prev.li'!B$9:B$508,B919,'Sezione Altri Enti Prev.li'!Q$9:Q$508)),0)</f>
        <v>0</v>
      </c>
      <c r="W919" s="81"/>
      <c r="X919" s="292"/>
      <c r="Y919" s="314"/>
      <c r="Z919" s="315"/>
      <c r="AA919" s="316"/>
      <c r="AB919" s="317"/>
      <c r="AC919" s="7"/>
      <c r="AD919" s="348"/>
      <c r="AE919" s="7"/>
      <c r="AF919" s="17">
        <f ca="1">IF(B919="",0,IF(B919=B918,COUNTIF(B$9:B918,B919)+1,1))</f>
        <v>909</v>
      </c>
      <c r="AG919" s="17">
        <f t="shared" ca="1" si="56"/>
        <v>0</v>
      </c>
      <c r="AH919" s="364" t="str">
        <f t="shared" si="59"/>
        <v/>
      </c>
    </row>
    <row r="920" spans="1:34" ht="16.5" customHeight="1">
      <c r="A920" s="334" t="s">
        <v>1195</v>
      </c>
      <c r="B920" s="65" t="str">
        <f t="shared" ca="1" si="58"/>
        <v>-1900</v>
      </c>
      <c r="C920" s="65" t="str">
        <f t="shared" ca="1" si="57"/>
        <v>-1900-910</v>
      </c>
      <c r="D920" s="340"/>
      <c r="E920" s="283"/>
      <c r="F920" s="7"/>
      <c r="G920" s="309"/>
      <c r="H920" s="310"/>
      <c r="I920" s="7"/>
      <c r="J920" s="297"/>
      <c r="K920" s="285"/>
      <c r="L920" s="301"/>
      <c r="M920" s="290"/>
      <c r="N920" s="291"/>
      <c r="O920" s="7"/>
      <c r="P920" s="307"/>
      <c r="Q920" s="308" t="str">
        <f ca="1">IF(M$1021=1,"",IF(P920="","",VLOOKUP(P920,Tabelle!$B$5:$F$7,5,FALSE)))</f>
        <v/>
      </c>
      <c r="R920" s="311" t="str">
        <f ca="1">IF(M$1021=1,"",IF(P920="","",VLOOKUP(P920,Tabelle!$B$5:$G$7,6,FALSE)))</f>
        <v/>
      </c>
      <c r="S920" s="7"/>
      <c r="T920" s="312"/>
      <c r="U920" s="7"/>
      <c r="V920" s="313">
        <f ca="1">IF(AND(D920&lt;&gt;"",B920&lt;&gt;B919),(SUMIF(B$9:B$1008,B920,M$9:M$1008)-SUMIF(B$9:B$1008,B920,N$9:N$1008))+(SUMIF('Sezione INPS'!B$9:B$1008,B920,'Sezione INPS'!N$9:N$1008)-SUMIF('Sezione INPS'!B$9:B$1008,B920,'Sezione INPS'!O$9:O$1008))+(SUMIF('Sezione REGIONI'!B$9:B$1008,B920,'Sezione REGIONI'!K$9:K$1008)-SUMIF('Sezione REGIONI'!B$9:B$1008,B920,'Sezione REGIONI'!L$9:L$1008))+(SUMIF('Sezione IMU e trib. locali'!B$9:B$1008,B920,'Sezione IMU e trib. locali'!M$9:M$1008)-SUMIF('Sezione IMU e trib. locali'!B$9:B$1008,B920,'Sezione IMU e trib. locali'!N$9:N$1008))+(SUMIF('Sezione INAIL'!B$9:B$508,B920,'Sezione INAIL'!L$9:L$508)-SUMIF('Sezione INAIL'!B$9:B$508,B920,'Sezione INAIL'!M$9:M$508))+(SUMIF('Sezione Altri Enti Prev.li'!B$9:B$508,B920,'Sezione Altri Enti Prev.li'!P$9:P$508)-SUMIF('Sezione Altri Enti Prev.li'!B$9:B$508,B920,'Sezione Altri Enti Prev.li'!Q$9:Q$508)),0)</f>
        <v>0</v>
      </c>
      <c r="W920" s="81"/>
      <c r="X920" s="292"/>
      <c r="Y920" s="314"/>
      <c r="Z920" s="315"/>
      <c r="AA920" s="316"/>
      <c r="AB920" s="317"/>
      <c r="AC920" s="7"/>
      <c r="AD920" s="348"/>
      <c r="AE920" s="7"/>
      <c r="AF920" s="17">
        <f ca="1">IF(B920="",0,IF(B920=B919,COUNTIF(B$9:B919,B920)+1,1))</f>
        <v>910</v>
      </c>
      <c r="AG920" s="17">
        <f t="shared" ca="1" si="56"/>
        <v>0</v>
      </c>
      <c r="AH920" s="364" t="str">
        <f t="shared" si="59"/>
        <v/>
      </c>
    </row>
    <row r="921" spans="1:34" ht="16.5" customHeight="1">
      <c r="A921" s="334" t="s">
        <v>1196</v>
      </c>
      <c r="B921" s="65" t="str">
        <f t="shared" ca="1" si="58"/>
        <v>-1900</v>
      </c>
      <c r="C921" s="65" t="str">
        <f t="shared" ca="1" si="57"/>
        <v>-1900-911</v>
      </c>
      <c r="D921" s="340"/>
      <c r="E921" s="283"/>
      <c r="F921" s="7"/>
      <c r="G921" s="309"/>
      <c r="H921" s="310"/>
      <c r="I921" s="7"/>
      <c r="J921" s="297"/>
      <c r="K921" s="285"/>
      <c r="L921" s="301"/>
      <c r="M921" s="290"/>
      <c r="N921" s="291"/>
      <c r="O921" s="7"/>
      <c r="P921" s="307"/>
      <c r="Q921" s="308" t="str">
        <f ca="1">IF(M$1021=1,"",IF(P921="","",VLOOKUP(P921,Tabelle!$B$5:$F$7,5,FALSE)))</f>
        <v/>
      </c>
      <c r="R921" s="311" t="str">
        <f ca="1">IF(M$1021=1,"",IF(P921="","",VLOOKUP(P921,Tabelle!$B$5:$G$7,6,FALSE)))</f>
        <v/>
      </c>
      <c r="S921" s="7"/>
      <c r="T921" s="312"/>
      <c r="U921" s="7"/>
      <c r="V921" s="313">
        <f ca="1">IF(AND(D921&lt;&gt;"",B921&lt;&gt;B920),(SUMIF(B$9:B$1008,B921,M$9:M$1008)-SUMIF(B$9:B$1008,B921,N$9:N$1008))+(SUMIF('Sezione INPS'!B$9:B$1008,B921,'Sezione INPS'!N$9:N$1008)-SUMIF('Sezione INPS'!B$9:B$1008,B921,'Sezione INPS'!O$9:O$1008))+(SUMIF('Sezione REGIONI'!B$9:B$1008,B921,'Sezione REGIONI'!K$9:K$1008)-SUMIF('Sezione REGIONI'!B$9:B$1008,B921,'Sezione REGIONI'!L$9:L$1008))+(SUMIF('Sezione IMU e trib. locali'!B$9:B$1008,B921,'Sezione IMU e trib. locali'!M$9:M$1008)-SUMIF('Sezione IMU e trib. locali'!B$9:B$1008,B921,'Sezione IMU e trib. locali'!N$9:N$1008))+(SUMIF('Sezione INAIL'!B$9:B$508,B921,'Sezione INAIL'!L$9:L$508)-SUMIF('Sezione INAIL'!B$9:B$508,B921,'Sezione INAIL'!M$9:M$508))+(SUMIF('Sezione Altri Enti Prev.li'!B$9:B$508,B921,'Sezione Altri Enti Prev.li'!P$9:P$508)-SUMIF('Sezione Altri Enti Prev.li'!B$9:B$508,B921,'Sezione Altri Enti Prev.li'!Q$9:Q$508)),0)</f>
        <v>0</v>
      </c>
      <c r="W921" s="81"/>
      <c r="X921" s="292"/>
      <c r="Y921" s="314"/>
      <c r="Z921" s="315"/>
      <c r="AA921" s="316"/>
      <c r="AB921" s="317"/>
      <c r="AC921" s="7"/>
      <c r="AD921" s="348"/>
      <c r="AE921" s="7"/>
      <c r="AF921" s="17">
        <f ca="1">IF(B921="",0,IF(B921=B920,COUNTIF(B$9:B920,B921)+1,1))</f>
        <v>911</v>
      </c>
      <c r="AG921" s="17">
        <f t="shared" ca="1" si="56"/>
        <v>0</v>
      </c>
      <c r="AH921" s="364" t="str">
        <f t="shared" si="59"/>
        <v/>
      </c>
    </row>
    <row r="922" spans="1:34" ht="16.5" customHeight="1">
      <c r="A922" s="334" t="s">
        <v>1197</v>
      </c>
      <c r="B922" s="65" t="str">
        <f t="shared" ca="1" si="58"/>
        <v>-1900</v>
      </c>
      <c r="C922" s="65" t="str">
        <f t="shared" ca="1" si="57"/>
        <v>-1900-912</v>
      </c>
      <c r="D922" s="340"/>
      <c r="E922" s="283"/>
      <c r="F922" s="7"/>
      <c r="G922" s="309"/>
      <c r="H922" s="310"/>
      <c r="I922" s="7"/>
      <c r="J922" s="297"/>
      <c r="K922" s="285"/>
      <c r="L922" s="301"/>
      <c r="M922" s="290"/>
      <c r="N922" s="291"/>
      <c r="O922" s="7"/>
      <c r="P922" s="307"/>
      <c r="Q922" s="308" t="str">
        <f ca="1">IF(M$1021=1,"",IF(P922="","",VLOOKUP(P922,Tabelle!$B$5:$F$7,5,FALSE)))</f>
        <v/>
      </c>
      <c r="R922" s="311" t="str">
        <f ca="1">IF(M$1021=1,"",IF(P922="","",VLOOKUP(P922,Tabelle!$B$5:$G$7,6,FALSE)))</f>
        <v/>
      </c>
      <c r="S922" s="7"/>
      <c r="T922" s="312"/>
      <c r="U922" s="7"/>
      <c r="V922" s="313">
        <f ca="1">IF(AND(D922&lt;&gt;"",B922&lt;&gt;B921),(SUMIF(B$9:B$1008,B922,M$9:M$1008)-SUMIF(B$9:B$1008,B922,N$9:N$1008))+(SUMIF('Sezione INPS'!B$9:B$1008,B922,'Sezione INPS'!N$9:N$1008)-SUMIF('Sezione INPS'!B$9:B$1008,B922,'Sezione INPS'!O$9:O$1008))+(SUMIF('Sezione REGIONI'!B$9:B$1008,B922,'Sezione REGIONI'!K$9:K$1008)-SUMIF('Sezione REGIONI'!B$9:B$1008,B922,'Sezione REGIONI'!L$9:L$1008))+(SUMIF('Sezione IMU e trib. locali'!B$9:B$1008,B922,'Sezione IMU e trib. locali'!M$9:M$1008)-SUMIF('Sezione IMU e trib. locali'!B$9:B$1008,B922,'Sezione IMU e trib. locali'!N$9:N$1008))+(SUMIF('Sezione INAIL'!B$9:B$508,B922,'Sezione INAIL'!L$9:L$508)-SUMIF('Sezione INAIL'!B$9:B$508,B922,'Sezione INAIL'!M$9:M$508))+(SUMIF('Sezione Altri Enti Prev.li'!B$9:B$508,B922,'Sezione Altri Enti Prev.li'!P$9:P$508)-SUMIF('Sezione Altri Enti Prev.li'!B$9:B$508,B922,'Sezione Altri Enti Prev.li'!Q$9:Q$508)),0)</f>
        <v>0</v>
      </c>
      <c r="W922" s="81"/>
      <c r="X922" s="292"/>
      <c r="Y922" s="314"/>
      <c r="Z922" s="315"/>
      <c r="AA922" s="316"/>
      <c r="AB922" s="317"/>
      <c r="AC922" s="7"/>
      <c r="AD922" s="348"/>
      <c r="AE922" s="7"/>
      <c r="AF922" s="17">
        <f ca="1">IF(B922="",0,IF(B922=B921,COUNTIF(B$9:B921,B922)+1,1))</f>
        <v>912</v>
      </c>
      <c r="AG922" s="17">
        <f t="shared" ca="1" si="56"/>
        <v>0</v>
      </c>
      <c r="AH922" s="364" t="str">
        <f t="shared" si="59"/>
        <v/>
      </c>
    </row>
    <row r="923" spans="1:34" ht="16.5" customHeight="1">
      <c r="A923" s="334" t="s">
        <v>1198</v>
      </c>
      <c r="B923" s="65" t="str">
        <f t="shared" ca="1" si="58"/>
        <v>-1900</v>
      </c>
      <c r="C923" s="65" t="str">
        <f t="shared" ca="1" si="57"/>
        <v>-1900-913</v>
      </c>
      <c r="D923" s="340"/>
      <c r="E923" s="283"/>
      <c r="F923" s="7"/>
      <c r="G923" s="309"/>
      <c r="H923" s="310"/>
      <c r="I923" s="7"/>
      <c r="J923" s="297"/>
      <c r="K923" s="285"/>
      <c r="L923" s="301"/>
      <c r="M923" s="290"/>
      <c r="N923" s="291"/>
      <c r="O923" s="7"/>
      <c r="P923" s="307"/>
      <c r="Q923" s="308" t="str">
        <f ca="1">IF(M$1021=1,"",IF(P923="","",VLOOKUP(P923,Tabelle!$B$5:$F$7,5,FALSE)))</f>
        <v/>
      </c>
      <c r="R923" s="311" t="str">
        <f ca="1">IF(M$1021=1,"",IF(P923="","",VLOOKUP(P923,Tabelle!$B$5:$G$7,6,FALSE)))</f>
        <v/>
      </c>
      <c r="S923" s="7"/>
      <c r="T923" s="312"/>
      <c r="U923" s="7"/>
      <c r="V923" s="313">
        <f ca="1">IF(AND(D923&lt;&gt;"",B923&lt;&gt;B922),(SUMIF(B$9:B$1008,B923,M$9:M$1008)-SUMIF(B$9:B$1008,B923,N$9:N$1008))+(SUMIF('Sezione INPS'!B$9:B$1008,B923,'Sezione INPS'!N$9:N$1008)-SUMIF('Sezione INPS'!B$9:B$1008,B923,'Sezione INPS'!O$9:O$1008))+(SUMIF('Sezione REGIONI'!B$9:B$1008,B923,'Sezione REGIONI'!K$9:K$1008)-SUMIF('Sezione REGIONI'!B$9:B$1008,B923,'Sezione REGIONI'!L$9:L$1008))+(SUMIF('Sezione IMU e trib. locali'!B$9:B$1008,B923,'Sezione IMU e trib. locali'!M$9:M$1008)-SUMIF('Sezione IMU e trib. locali'!B$9:B$1008,B923,'Sezione IMU e trib. locali'!N$9:N$1008))+(SUMIF('Sezione INAIL'!B$9:B$508,B923,'Sezione INAIL'!L$9:L$508)-SUMIF('Sezione INAIL'!B$9:B$508,B923,'Sezione INAIL'!M$9:M$508))+(SUMIF('Sezione Altri Enti Prev.li'!B$9:B$508,B923,'Sezione Altri Enti Prev.li'!P$9:P$508)-SUMIF('Sezione Altri Enti Prev.li'!B$9:B$508,B923,'Sezione Altri Enti Prev.li'!Q$9:Q$508)),0)</f>
        <v>0</v>
      </c>
      <c r="W923" s="81"/>
      <c r="X923" s="292"/>
      <c r="Y923" s="314"/>
      <c r="Z923" s="315"/>
      <c r="AA923" s="316"/>
      <c r="AB923" s="317"/>
      <c r="AC923" s="7"/>
      <c r="AD923" s="348"/>
      <c r="AE923" s="7"/>
      <c r="AF923" s="17">
        <f ca="1">IF(B923="",0,IF(B923=B922,COUNTIF(B$9:B922,B923)+1,1))</f>
        <v>913</v>
      </c>
      <c r="AG923" s="17">
        <f t="shared" ca="1" si="56"/>
        <v>0</v>
      </c>
      <c r="AH923" s="364" t="str">
        <f t="shared" si="59"/>
        <v/>
      </c>
    </row>
    <row r="924" spans="1:34" ht="16.5" customHeight="1">
      <c r="A924" s="334" t="s">
        <v>1199</v>
      </c>
      <c r="B924" s="65" t="str">
        <f t="shared" ca="1" si="58"/>
        <v>-1900</v>
      </c>
      <c r="C924" s="65" t="str">
        <f t="shared" ca="1" si="57"/>
        <v>-1900-914</v>
      </c>
      <c r="D924" s="340"/>
      <c r="E924" s="283"/>
      <c r="F924" s="7"/>
      <c r="G924" s="309"/>
      <c r="H924" s="310"/>
      <c r="I924" s="7"/>
      <c r="J924" s="297"/>
      <c r="K924" s="285"/>
      <c r="L924" s="301"/>
      <c r="M924" s="290"/>
      <c r="N924" s="291"/>
      <c r="O924" s="7"/>
      <c r="P924" s="307"/>
      <c r="Q924" s="308" t="str">
        <f ca="1">IF(M$1021=1,"",IF(P924="","",VLOOKUP(P924,Tabelle!$B$5:$F$7,5,FALSE)))</f>
        <v/>
      </c>
      <c r="R924" s="311" t="str">
        <f ca="1">IF(M$1021=1,"",IF(P924="","",VLOOKUP(P924,Tabelle!$B$5:$G$7,6,FALSE)))</f>
        <v/>
      </c>
      <c r="S924" s="7"/>
      <c r="T924" s="312"/>
      <c r="U924" s="7"/>
      <c r="V924" s="313">
        <f ca="1">IF(AND(D924&lt;&gt;"",B924&lt;&gt;B923),(SUMIF(B$9:B$1008,B924,M$9:M$1008)-SUMIF(B$9:B$1008,B924,N$9:N$1008))+(SUMIF('Sezione INPS'!B$9:B$1008,B924,'Sezione INPS'!N$9:N$1008)-SUMIF('Sezione INPS'!B$9:B$1008,B924,'Sezione INPS'!O$9:O$1008))+(SUMIF('Sezione REGIONI'!B$9:B$1008,B924,'Sezione REGIONI'!K$9:K$1008)-SUMIF('Sezione REGIONI'!B$9:B$1008,B924,'Sezione REGIONI'!L$9:L$1008))+(SUMIF('Sezione IMU e trib. locali'!B$9:B$1008,B924,'Sezione IMU e trib. locali'!M$9:M$1008)-SUMIF('Sezione IMU e trib. locali'!B$9:B$1008,B924,'Sezione IMU e trib. locali'!N$9:N$1008))+(SUMIF('Sezione INAIL'!B$9:B$508,B924,'Sezione INAIL'!L$9:L$508)-SUMIF('Sezione INAIL'!B$9:B$508,B924,'Sezione INAIL'!M$9:M$508))+(SUMIF('Sezione Altri Enti Prev.li'!B$9:B$508,B924,'Sezione Altri Enti Prev.li'!P$9:P$508)-SUMIF('Sezione Altri Enti Prev.li'!B$9:B$508,B924,'Sezione Altri Enti Prev.li'!Q$9:Q$508)),0)</f>
        <v>0</v>
      </c>
      <c r="W924" s="81"/>
      <c r="X924" s="292"/>
      <c r="Y924" s="314"/>
      <c r="Z924" s="315"/>
      <c r="AA924" s="316"/>
      <c r="AB924" s="317"/>
      <c r="AC924" s="7"/>
      <c r="AD924" s="348"/>
      <c r="AE924" s="7"/>
      <c r="AF924" s="17">
        <f ca="1">IF(B924="",0,IF(B924=B923,COUNTIF(B$9:B923,B924)+1,1))</f>
        <v>914</v>
      </c>
      <c r="AG924" s="17">
        <f t="shared" ca="1" si="56"/>
        <v>0</v>
      </c>
      <c r="AH924" s="364" t="str">
        <f t="shared" si="59"/>
        <v/>
      </c>
    </row>
    <row r="925" spans="1:34" ht="16.5" customHeight="1">
      <c r="A925" s="334" t="s">
        <v>1200</v>
      </c>
      <c r="B925" s="65" t="str">
        <f t="shared" ca="1" si="58"/>
        <v>-1900</v>
      </c>
      <c r="C925" s="65" t="str">
        <f t="shared" ca="1" si="57"/>
        <v>-1900-915</v>
      </c>
      <c r="D925" s="340"/>
      <c r="E925" s="283"/>
      <c r="F925" s="7"/>
      <c r="G925" s="309"/>
      <c r="H925" s="310"/>
      <c r="I925" s="7"/>
      <c r="J925" s="297"/>
      <c r="K925" s="285"/>
      <c r="L925" s="301"/>
      <c r="M925" s="290"/>
      <c r="N925" s="291"/>
      <c r="O925" s="7"/>
      <c r="P925" s="307"/>
      <c r="Q925" s="308" t="str">
        <f ca="1">IF(M$1021=1,"",IF(P925="","",VLOOKUP(P925,Tabelle!$B$5:$F$7,5,FALSE)))</f>
        <v/>
      </c>
      <c r="R925" s="311" t="str">
        <f ca="1">IF(M$1021=1,"",IF(P925="","",VLOOKUP(P925,Tabelle!$B$5:$G$7,6,FALSE)))</f>
        <v/>
      </c>
      <c r="S925" s="7"/>
      <c r="T925" s="312"/>
      <c r="U925" s="7"/>
      <c r="V925" s="313">
        <f ca="1">IF(AND(D925&lt;&gt;"",B925&lt;&gt;B924),(SUMIF(B$9:B$1008,B925,M$9:M$1008)-SUMIF(B$9:B$1008,B925,N$9:N$1008))+(SUMIF('Sezione INPS'!B$9:B$1008,B925,'Sezione INPS'!N$9:N$1008)-SUMIF('Sezione INPS'!B$9:B$1008,B925,'Sezione INPS'!O$9:O$1008))+(SUMIF('Sezione REGIONI'!B$9:B$1008,B925,'Sezione REGIONI'!K$9:K$1008)-SUMIF('Sezione REGIONI'!B$9:B$1008,B925,'Sezione REGIONI'!L$9:L$1008))+(SUMIF('Sezione IMU e trib. locali'!B$9:B$1008,B925,'Sezione IMU e trib. locali'!M$9:M$1008)-SUMIF('Sezione IMU e trib. locali'!B$9:B$1008,B925,'Sezione IMU e trib. locali'!N$9:N$1008))+(SUMIF('Sezione INAIL'!B$9:B$508,B925,'Sezione INAIL'!L$9:L$508)-SUMIF('Sezione INAIL'!B$9:B$508,B925,'Sezione INAIL'!M$9:M$508))+(SUMIF('Sezione Altri Enti Prev.li'!B$9:B$508,B925,'Sezione Altri Enti Prev.li'!P$9:P$508)-SUMIF('Sezione Altri Enti Prev.li'!B$9:B$508,B925,'Sezione Altri Enti Prev.li'!Q$9:Q$508)),0)</f>
        <v>0</v>
      </c>
      <c r="W925" s="81"/>
      <c r="X925" s="292"/>
      <c r="Y925" s="314"/>
      <c r="Z925" s="315"/>
      <c r="AA925" s="316"/>
      <c r="AB925" s="317"/>
      <c r="AC925" s="7"/>
      <c r="AD925" s="348"/>
      <c r="AE925" s="7"/>
      <c r="AF925" s="17">
        <f ca="1">IF(B925="",0,IF(B925=B924,COUNTIF(B$9:B924,B925)+1,1))</f>
        <v>915</v>
      </c>
      <c r="AG925" s="17">
        <f t="shared" ca="1" si="56"/>
        <v>0</v>
      </c>
      <c r="AH925" s="364" t="str">
        <f t="shared" si="59"/>
        <v/>
      </c>
    </row>
    <row r="926" spans="1:34" ht="16.5" customHeight="1">
      <c r="A926" s="334" t="s">
        <v>1201</v>
      </c>
      <c r="B926" s="65" t="str">
        <f t="shared" ca="1" si="58"/>
        <v>-1900</v>
      </c>
      <c r="C926" s="65" t="str">
        <f t="shared" ca="1" si="57"/>
        <v>-1900-916</v>
      </c>
      <c r="D926" s="340"/>
      <c r="E926" s="283"/>
      <c r="F926" s="7"/>
      <c r="G926" s="309"/>
      <c r="H926" s="310"/>
      <c r="I926" s="7"/>
      <c r="J926" s="297"/>
      <c r="K926" s="285"/>
      <c r="L926" s="301"/>
      <c r="M926" s="290"/>
      <c r="N926" s="291"/>
      <c r="O926" s="7"/>
      <c r="P926" s="307"/>
      <c r="Q926" s="308" t="str">
        <f ca="1">IF(M$1021=1,"",IF(P926="","",VLOOKUP(P926,Tabelle!$B$5:$F$7,5,FALSE)))</f>
        <v/>
      </c>
      <c r="R926" s="311" t="str">
        <f ca="1">IF(M$1021=1,"",IF(P926="","",VLOOKUP(P926,Tabelle!$B$5:$G$7,6,FALSE)))</f>
        <v/>
      </c>
      <c r="S926" s="7"/>
      <c r="T926" s="312"/>
      <c r="U926" s="7"/>
      <c r="V926" s="313">
        <f ca="1">IF(AND(D926&lt;&gt;"",B926&lt;&gt;B925),(SUMIF(B$9:B$1008,B926,M$9:M$1008)-SUMIF(B$9:B$1008,B926,N$9:N$1008))+(SUMIF('Sezione INPS'!B$9:B$1008,B926,'Sezione INPS'!N$9:N$1008)-SUMIF('Sezione INPS'!B$9:B$1008,B926,'Sezione INPS'!O$9:O$1008))+(SUMIF('Sezione REGIONI'!B$9:B$1008,B926,'Sezione REGIONI'!K$9:K$1008)-SUMIF('Sezione REGIONI'!B$9:B$1008,B926,'Sezione REGIONI'!L$9:L$1008))+(SUMIF('Sezione IMU e trib. locali'!B$9:B$1008,B926,'Sezione IMU e trib. locali'!M$9:M$1008)-SUMIF('Sezione IMU e trib. locali'!B$9:B$1008,B926,'Sezione IMU e trib. locali'!N$9:N$1008))+(SUMIF('Sezione INAIL'!B$9:B$508,B926,'Sezione INAIL'!L$9:L$508)-SUMIF('Sezione INAIL'!B$9:B$508,B926,'Sezione INAIL'!M$9:M$508))+(SUMIF('Sezione Altri Enti Prev.li'!B$9:B$508,B926,'Sezione Altri Enti Prev.li'!P$9:P$508)-SUMIF('Sezione Altri Enti Prev.li'!B$9:B$508,B926,'Sezione Altri Enti Prev.li'!Q$9:Q$508)),0)</f>
        <v>0</v>
      </c>
      <c r="W926" s="81"/>
      <c r="X926" s="292"/>
      <c r="Y926" s="314"/>
      <c r="Z926" s="315"/>
      <c r="AA926" s="316"/>
      <c r="AB926" s="317"/>
      <c r="AC926" s="7"/>
      <c r="AD926" s="348"/>
      <c r="AE926" s="7"/>
      <c r="AF926" s="17">
        <f ca="1">IF(B926="",0,IF(B926=B925,COUNTIF(B$9:B925,B926)+1,1))</f>
        <v>916</v>
      </c>
      <c r="AG926" s="17">
        <f t="shared" ca="1" si="56"/>
        <v>0</v>
      </c>
      <c r="AH926" s="364" t="str">
        <f t="shared" si="59"/>
        <v/>
      </c>
    </row>
    <row r="927" spans="1:34" ht="16.5" customHeight="1">
      <c r="A927" s="334" t="s">
        <v>1202</v>
      </c>
      <c r="B927" s="65" t="str">
        <f t="shared" ca="1" si="58"/>
        <v>-1900</v>
      </c>
      <c r="C927" s="65" t="str">
        <f t="shared" ca="1" si="57"/>
        <v>-1900-917</v>
      </c>
      <c r="D927" s="340"/>
      <c r="E927" s="283"/>
      <c r="F927" s="7"/>
      <c r="G927" s="309"/>
      <c r="H927" s="310"/>
      <c r="I927" s="7"/>
      <c r="J927" s="297"/>
      <c r="K927" s="285"/>
      <c r="L927" s="301"/>
      <c r="M927" s="290"/>
      <c r="N927" s="291"/>
      <c r="O927" s="7"/>
      <c r="P927" s="307"/>
      <c r="Q927" s="308" t="str">
        <f ca="1">IF(M$1021=1,"",IF(P927="","",VLOOKUP(P927,Tabelle!$B$5:$F$7,5,FALSE)))</f>
        <v/>
      </c>
      <c r="R927" s="311" t="str">
        <f ca="1">IF(M$1021=1,"",IF(P927="","",VLOOKUP(P927,Tabelle!$B$5:$G$7,6,FALSE)))</f>
        <v/>
      </c>
      <c r="S927" s="7"/>
      <c r="T927" s="312"/>
      <c r="U927" s="7"/>
      <c r="V927" s="313">
        <f ca="1">IF(AND(D927&lt;&gt;"",B927&lt;&gt;B926),(SUMIF(B$9:B$1008,B927,M$9:M$1008)-SUMIF(B$9:B$1008,B927,N$9:N$1008))+(SUMIF('Sezione INPS'!B$9:B$1008,B927,'Sezione INPS'!N$9:N$1008)-SUMIF('Sezione INPS'!B$9:B$1008,B927,'Sezione INPS'!O$9:O$1008))+(SUMIF('Sezione REGIONI'!B$9:B$1008,B927,'Sezione REGIONI'!K$9:K$1008)-SUMIF('Sezione REGIONI'!B$9:B$1008,B927,'Sezione REGIONI'!L$9:L$1008))+(SUMIF('Sezione IMU e trib. locali'!B$9:B$1008,B927,'Sezione IMU e trib. locali'!M$9:M$1008)-SUMIF('Sezione IMU e trib. locali'!B$9:B$1008,B927,'Sezione IMU e trib. locali'!N$9:N$1008))+(SUMIF('Sezione INAIL'!B$9:B$508,B927,'Sezione INAIL'!L$9:L$508)-SUMIF('Sezione INAIL'!B$9:B$508,B927,'Sezione INAIL'!M$9:M$508))+(SUMIF('Sezione Altri Enti Prev.li'!B$9:B$508,B927,'Sezione Altri Enti Prev.li'!P$9:P$508)-SUMIF('Sezione Altri Enti Prev.li'!B$9:B$508,B927,'Sezione Altri Enti Prev.li'!Q$9:Q$508)),0)</f>
        <v>0</v>
      </c>
      <c r="W927" s="81"/>
      <c r="X927" s="292"/>
      <c r="Y927" s="314"/>
      <c r="Z927" s="315"/>
      <c r="AA927" s="316"/>
      <c r="AB927" s="317"/>
      <c r="AC927" s="7"/>
      <c r="AD927" s="348"/>
      <c r="AE927" s="7"/>
      <c r="AF927" s="17">
        <f ca="1">IF(B927="",0,IF(B927=B926,COUNTIF(B$9:B926,B927)+1,1))</f>
        <v>917</v>
      </c>
      <c r="AG927" s="17">
        <f t="shared" ca="1" si="56"/>
        <v>0</v>
      </c>
      <c r="AH927" s="364" t="str">
        <f t="shared" si="59"/>
        <v/>
      </c>
    </row>
    <row r="928" spans="1:34" ht="16.5" customHeight="1">
      <c r="A928" s="334" t="s">
        <v>1203</v>
      </c>
      <c r="B928" s="65" t="str">
        <f t="shared" ca="1" si="58"/>
        <v>-1900</v>
      </c>
      <c r="C928" s="65" t="str">
        <f t="shared" ca="1" si="57"/>
        <v>-1900-918</v>
      </c>
      <c r="D928" s="340"/>
      <c r="E928" s="283"/>
      <c r="F928" s="7"/>
      <c r="G928" s="309"/>
      <c r="H928" s="310"/>
      <c r="I928" s="7"/>
      <c r="J928" s="297"/>
      <c r="K928" s="285"/>
      <c r="L928" s="301"/>
      <c r="M928" s="290"/>
      <c r="N928" s="291"/>
      <c r="O928" s="7"/>
      <c r="P928" s="307"/>
      <c r="Q928" s="308" t="str">
        <f ca="1">IF(M$1021=1,"",IF(P928="","",VLOOKUP(P928,Tabelle!$B$5:$F$7,5,FALSE)))</f>
        <v/>
      </c>
      <c r="R928" s="311" t="str">
        <f ca="1">IF(M$1021=1,"",IF(P928="","",VLOOKUP(P928,Tabelle!$B$5:$G$7,6,FALSE)))</f>
        <v/>
      </c>
      <c r="S928" s="7"/>
      <c r="T928" s="312"/>
      <c r="U928" s="7"/>
      <c r="V928" s="313">
        <f ca="1">IF(AND(D928&lt;&gt;"",B928&lt;&gt;B927),(SUMIF(B$9:B$1008,B928,M$9:M$1008)-SUMIF(B$9:B$1008,B928,N$9:N$1008))+(SUMIF('Sezione INPS'!B$9:B$1008,B928,'Sezione INPS'!N$9:N$1008)-SUMIF('Sezione INPS'!B$9:B$1008,B928,'Sezione INPS'!O$9:O$1008))+(SUMIF('Sezione REGIONI'!B$9:B$1008,B928,'Sezione REGIONI'!K$9:K$1008)-SUMIF('Sezione REGIONI'!B$9:B$1008,B928,'Sezione REGIONI'!L$9:L$1008))+(SUMIF('Sezione IMU e trib. locali'!B$9:B$1008,B928,'Sezione IMU e trib. locali'!M$9:M$1008)-SUMIF('Sezione IMU e trib. locali'!B$9:B$1008,B928,'Sezione IMU e trib. locali'!N$9:N$1008))+(SUMIF('Sezione INAIL'!B$9:B$508,B928,'Sezione INAIL'!L$9:L$508)-SUMIF('Sezione INAIL'!B$9:B$508,B928,'Sezione INAIL'!M$9:M$508))+(SUMIF('Sezione Altri Enti Prev.li'!B$9:B$508,B928,'Sezione Altri Enti Prev.li'!P$9:P$508)-SUMIF('Sezione Altri Enti Prev.li'!B$9:B$508,B928,'Sezione Altri Enti Prev.li'!Q$9:Q$508)),0)</f>
        <v>0</v>
      </c>
      <c r="W928" s="81"/>
      <c r="X928" s="292"/>
      <c r="Y928" s="314"/>
      <c r="Z928" s="315"/>
      <c r="AA928" s="316"/>
      <c r="AB928" s="317"/>
      <c r="AC928" s="7"/>
      <c r="AD928" s="348"/>
      <c r="AE928" s="7"/>
      <c r="AF928" s="17">
        <f ca="1">IF(B928="",0,IF(B928=B927,COUNTIF(B$9:B927,B928)+1,1))</f>
        <v>918</v>
      </c>
      <c r="AG928" s="17">
        <f t="shared" ca="1" si="56"/>
        <v>0</v>
      </c>
      <c r="AH928" s="364" t="str">
        <f t="shared" si="59"/>
        <v/>
      </c>
    </row>
    <row r="929" spans="1:34" ht="16.5" customHeight="1">
      <c r="A929" s="334" t="s">
        <v>1204</v>
      </c>
      <c r="B929" s="65" t="str">
        <f t="shared" ca="1" si="58"/>
        <v>-1900</v>
      </c>
      <c r="C929" s="65" t="str">
        <f t="shared" ca="1" si="57"/>
        <v>-1900-919</v>
      </c>
      <c r="D929" s="340"/>
      <c r="E929" s="283"/>
      <c r="F929" s="7"/>
      <c r="G929" s="309"/>
      <c r="H929" s="310"/>
      <c r="I929" s="7"/>
      <c r="J929" s="297"/>
      <c r="K929" s="285"/>
      <c r="L929" s="301"/>
      <c r="M929" s="290"/>
      <c r="N929" s="291"/>
      <c r="O929" s="7"/>
      <c r="P929" s="307"/>
      <c r="Q929" s="308" t="str">
        <f ca="1">IF(M$1021=1,"",IF(P929="","",VLOOKUP(P929,Tabelle!$B$5:$F$7,5,FALSE)))</f>
        <v/>
      </c>
      <c r="R929" s="311" t="str">
        <f ca="1">IF(M$1021=1,"",IF(P929="","",VLOOKUP(P929,Tabelle!$B$5:$G$7,6,FALSE)))</f>
        <v/>
      </c>
      <c r="S929" s="7"/>
      <c r="T929" s="312"/>
      <c r="U929" s="7"/>
      <c r="V929" s="313">
        <f ca="1">IF(AND(D929&lt;&gt;"",B929&lt;&gt;B928),(SUMIF(B$9:B$1008,B929,M$9:M$1008)-SUMIF(B$9:B$1008,B929,N$9:N$1008))+(SUMIF('Sezione INPS'!B$9:B$1008,B929,'Sezione INPS'!N$9:N$1008)-SUMIF('Sezione INPS'!B$9:B$1008,B929,'Sezione INPS'!O$9:O$1008))+(SUMIF('Sezione REGIONI'!B$9:B$1008,B929,'Sezione REGIONI'!K$9:K$1008)-SUMIF('Sezione REGIONI'!B$9:B$1008,B929,'Sezione REGIONI'!L$9:L$1008))+(SUMIF('Sezione IMU e trib. locali'!B$9:B$1008,B929,'Sezione IMU e trib. locali'!M$9:M$1008)-SUMIF('Sezione IMU e trib. locali'!B$9:B$1008,B929,'Sezione IMU e trib. locali'!N$9:N$1008))+(SUMIF('Sezione INAIL'!B$9:B$508,B929,'Sezione INAIL'!L$9:L$508)-SUMIF('Sezione INAIL'!B$9:B$508,B929,'Sezione INAIL'!M$9:M$508))+(SUMIF('Sezione Altri Enti Prev.li'!B$9:B$508,B929,'Sezione Altri Enti Prev.li'!P$9:P$508)-SUMIF('Sezione Altri Enti Prev.li'!B$9:B$508,B929,'Sezione Altri Enti Prev.li'!Q$9:Q$508)),0)</f>
        <v>0</v>
      </c>
      <c r="W929" s="81"/>
      <c r="X929" s="292"/>
      <c r="Y929" s="314"/>
      <c r="Z929" s="315"/>
      <c r="AA929" s="316"/>
      <c r="AB929" s="317"/>
      <c r="AC929" s="7"/>
      <c r="AD929" s="348"/>
      <c r="AE929" s="7"/>
      <c r="AF929" s="17">
        <f ca="1">IF(B929="",0,IF(B929=B928,COUNTIF(B$9:B928,B929)+1,1))</f>
        <v>919</v>
      </c>
      <c r="AG929" s="17">
        <f t="shared" ca="1" si="56"/>
        <v>0</v>
      </c>
      <c r="AH929" s="364" t="str">
        <f t="shared" si="59"/>
        <v/>
      </c>
    </row>
    <row r="930" spans="1:34" ht="16.5" customHeight="1">
      <c r="A930" s="334" t="s">
        <v>1205</v>
      </c>
      <c r="B930" s="65" t="str">
        <f t="shared" ca="1" si="58"/>
        <v>-1900</v>
      </c>
      <c r="C930" s="65" t="str">
        <f t="shared" ca="1" si="57"/>
        <v>-1900-920</v>
      </c>
      <c r="D930" s="340"/>
      <c r="E930" s="283"/>
      <c r="F930" s="7"/>
      <c r="G930" s="309"/>
      <c r="H930" s="310"/>
      <c r="I930" s="7"/>
      <c r="J930" s="297"/>
      <c r="K930" s="285"/>
      <c r="L930" s="301"/>
      <c r="M930" s="290"/>
      <c r="N930" s="291"/>
      <c r="O930" s="7"/>
      <c r="P930" s="307"/>
      <c r="Q930" s="308" t="str">
        <f ca="1">IF(M$1021=1,"",IF(P930="","",VLOOKUP(P930,Tabelle!$B$5:$F$7,5,FALSE)))</f>
        <v/>
      </c>
      <c r="R930" s="311" t="str">
        <f ca="1">IF(M$1021=1,"",IF(P930="","",VLOOKUP(P930,Tabelle!$B$5:$G$7,6,FALSE)))</f>
        <v/>
      </c>
      <c r="S930" s="7"/>
      <c r="T930" s="312"/>
      <c r="U930" s="7"/>
      <c r="V930" s="313">
        <f ca="1">IF(AND(D930&lt;&gt;"",B930&lt;&gt;B929),(SUMIF(B$9:B$1008,B930,M$9:M$1008)-SUMIF(B$9:B$1008,B930,N$9:N$1008))+(SUMIF('Sezione INPS'!B$9:B$1008,B930,'Sezione INPS'!N$9:N$1008)-SUMIF('Sezione INPS'!B$9:B$1008,B930,'Sezione INPS'!O$9:O$1008))+(SUMIF('Sezione REGIONI'!B$9:B$1008,B930,'Sezione REGIONI'!K$9:K$1008)-SUMIF('Sezione REGIONI'!B$9:B$1008,B930,'Sezione REGIONI'!L$9:L$1008))+(SUMIF('Sezione IMU e trib. locali'!B$9:B$1008,B930,'Sezione IMU e trib. locali'!M$9:M$1008)-SUMIF('Sezione IMU e trib. locali'!B$9:B$1008,B930,'Sezione IMU e trib. locali'!N$9:N$1008))+(SUMIF('Sezione INAIL'!B$9:B$508,B930,'Sezione INAIL'!L$9:L$508)-SUMIF('Sezione INAIL'!B$9:B$508,B930,'Sezione INAIL'!M$9:M$508))+(SUMIF('Sezione Altri Enti Prev.li'!B$9:B$508,B930,'Sezione Altri Enti Prev.li'!P$9:P$508)-SUMIF('Sezione Altri Enti Prev.li'!B$9:B$508,B930,'Sezione Altri Enti Prev.li'!Q$9:Q$508)),0)</f>
        <v>0</v>
      </c>
      <c r="W930" s="81"/>
      <c r="X930" s="292"/>
      <c r="Y930" s="314"/>
      <c r="Z930" s="315"/>
      <c r="AA930" s="316"/>
      <c r="AB930" s="317"/>
      <c r="AC930" s="7"/>
      <c r="AD930" s="348"/>
      <c r="AE930" s="7"/>
      <c r="AF930" s="17">
        <f ca="1">IF(B930="",0,IF(B930=B929,COUNTIF(B$9:B929,B930)+1,1))</f>
        <v>920</v>
      </c>
      <c r="AG930" s="17">
        <f t="shared" ca="1" si="56"/>
        <v>0</v>
      </c>
      <c r="AH930" s="364" t="str">
        <f t="shared" si="59"/>
        <v/>
      </c>
    </row>
    <row r="931" spans="1:34" ht="16.5" customHeight="1">
      <c r="A931" s="334" t="s">
        <v>1206</v>
      </c>
      <c r="B931" s="65" t="str">
        <f t="shared" ca="1" si="58"/>
        <v>-1900</v>
      </c>
      <c r="C931" s="65" t="str">
        <f t="shared" ca="1" si="57"/>
        <v>-1900-921</v>
      </c>
      <c r="D931" s="340"/>
      <c r="E931" s="283"/>
      <c r="F931" s="7"/>
      <c r="G931" s="309"/>
      <c r="H931" s="310"/>
      <c r="I931" s="7"/>
      <c r="J931" s="297"/>
      <c r="K931" s="285"/>
      <c r="L931" s="301"/>
      <c r="M931" s="290"/>
      <c r="N931" s="291"/>
      <c r="O931" s="7"/>
      <c r="P931" s="307"/>
      <c r="Q931" s="308" t="str">
        <f ca="1">IF(M$1021=1,"",IF(P931="","",VLOOKUP(P931,Tabelle!$B$5:$F$7,5,FALSE)))</f>
        <v/>
      </c>
      <c r="R931" s="311" t="str">
        <f ca="1">IF(M$1021=1,"",IF(P931="","",VLOOKUP(P931,Tabelle!$B$5:$G$7,6,FALSE)))</f>
        <v/>
      </c>
      <c r="S931" s="7"/>
      <c r="T931" s="312"/>
      <c r="U931" s="7"/>
      <c r="V931" s="313">
        <f ca="1">IF(AND(D931&lt;&gt;"",B931&lt;&gt;B930),(SUMIF(B$9:B$1008,B931,M$9:M$1008)-SUMIF(B$9:B$1008,B931,N$9:N$1008))+(SUMIF('Sezione INPS'!B$9:B$1008,B931,'Sezione INPS'!N$9:N$1008)-SUMIF('Sezione INPS'!B$9:B$1008,B931,'Sezione INPS'!O$9:O$1008))+(SUMIF('Sezione REGIONI'!B$9:B$1008,B931,'Sezione REGIONI'!K$9:K$1008)-SUMIF('Sezione REGIONI'!B$9:B$1008,B931,'Sezione REGIONI'!L$9:L$1008))+(SUMIF('Sezione IMU e trib. locali'!B$9:B$1008,B931,'Sezione IMU e trib. locali'!M$9:M$1008)-SUMIF('Sezione IMU e trib. locali'!B$9:B$1008,B931,'Sezione IMU e trib. locali'!N$9:N$1008))+(SUMIF('Sezione INAIL'!B$9:B$508,B931,'Sezione INAIL'!L$9:L$508)-SUMIF('Sezione INAIL'!B$9:B$508,B931,'Sezione INAIL'!M$9:M$508))+(SUMIF('Sezione Altri Enti Prev.li'!B$9:B$508,B931,'Sezione Altri Enti Prev.li'!P$9:P$508)-SUMIF('Sezione Altri Enti Prev.li'!B$9:B$508,B931,'Sezione Altri Enti Prev.li'!Q$9:Q$508)),0)</f>
        <v>0</v>
      </c>
      <c r="W931" s="81"/>
      <c r="X931" s="292"/>
      <c r="Y931" s="314"/>
      <c r="Z931" s="315"/>
      <c r="AA931" s="316"/>
      <c r="AB931" s="317"/>
      <c r="AC931" s="7"/>
      <c r="AD931" s="348"/>
      <c r="AE931" s="7"/>
      <c r="AF931" s="17">
        <f ca="1">IF(B931="",0,IF(B931=B930,COUNTIF(B$9:B930,B931)+1,1))</f>
        <v>921</v>
      </c>
      <c r="AG931" s="17">
        <f t="shared" ca="1" si="56"/>
        <v>0</v>
      </c>
      <c r="AH931" s="364" t="str">
        <f t="shared" si="59"/>
        <v/>
      </c>
    </row>
    <row r="932" spans="1:34" ht="16.5" customHeight="1">
      <c r="A932" s="334" t="s">
        <v>1207</v>
      </c>
      <c r="B932" s="65" t="str">
        <f t="shared" ca="1" si="58"/>
        <v>-1900</v>
      </c>
      <c r="C932" s="65" t="str">
        <f t="shared" ca="1" si="57"/>
        <v>-1900-922</v>
      </c>
      <c r="D932" s="340"/>
      <c r="E932" s="283"/>
      <c r="F932" s="7"/>
      <c r="G932" s="309"/>
      <c r="H932" s="310"/>
      <c r="I932" s="7"/>
      <c r="J932" s="297"/>
      <c r="K932" s="285"/>
      <c r="L932" s="301"/>
      <c r="M932" s="290"/>
      <c r="N932" s="291"/>
      <c r="O932" s="7"/>
      <c r="P932" s="307"/>
      <c r="Q932" s="308" t="str">
        <f ca="1">IF(M$1021=1,"",IF(P932="","",VLOOKUP(P932,Tabelle!$B$5:$F$7,5,FALSE)))</f>
        <v/>
      </c>
      <c r="R932" s="311" t="str">
        <f ca="1">IF(M$1021=1,"",IF(P932="","",VLOOKUP(P932,Tabelle!$B$5:$G$7,6,FALSE)))</f>
        <v/>
      </c>
      <c r="S932" s="7"/>
      <c r="T932" s="312"/>
      <c r="U932" s="7"/>
      <c r="V932" s="313">
        <f ca="1">IF(AND(D932&lt;&gt;"",B932&lt;&gt;B931),(SUMIF(B$9:B$1008,B932,M$9:M$1008)-SUMIF(B$9:B$1008,B932,N$9:N$1008))+(SUMIF('Sezione INPS'!B$9:B$1008,B932,'Sezione INPS'!N$9:N$1008)-SUMIF('Sezione INPS'!B$9:B$1008,B932,'Sezione INPS'!O$9:O$1008))+(SUMIF('Sezione REGIONI'!B$9:B$1008,B932,'Sezione REGIONI'!K$9:K$1008)-SUMIF('Sezione REGIONI'!B$9:B$1008,B932,'Sezione REGIONI'!L$9:L$1008))+(SUMIF('Sezione IMU e trib. locali'!B$9:B$1008,B932,'Sezione IMU e trib. locali'!M$9:M$1008)-SUMIF('Sezione IMU e trib. locali'!B$9:B$1008,B932,'Sezione IMU e trib. locali'!N$9:N$1008))+(SUMIF('Sezione INAIL'!B$9:B$508,B932,'Sezione INAIL'!L$9:L$508)-SUMIF('Sezione INAIL'!B$9:B$508,B932,'Sezione INAIL'!M$9:M$508))+(SUMIF('Sezione Altri Enti Prev.li'!B$9:B$508,B932,'Sezione Altri Enti Prev.li'!P$9:P$508)-SUMIF('Sezione Altri Enti Prev.li'!B$9:B$508,B932,'Sezione Altri Enti Prev.li'!Q$9:Q$508)),0)</f>
        <v>0</v>
      </c>
      <c r="W932" s="81"/>
      <c r="X932" s="292"/>
      <c r="Y932" s="314"/>
      <c r="Z932" s="315"/>
      <c r="AA932" s="316"/>
      <c r="AB932" s="317"/>
      <c r="AC932" s="7"/>
      <c r="AD932" s="348"/>
      <c r="AE932" s="7"/>
      <c r="AF932" s="17">
        <f ca="1">IF(B932="",0,IF(B932=B931,COUNTIF(B$9:B931,B932)+1,1))</f>
        <v>922</v>
      </c>
      <c r="AG932" s="17">
        <f t="shared" ca="1" si="56"/>
        <v>0</v>
      </c>
      <c r="AH932" s="364" t="str">
        <f t="shared" si="59"/>
        <v/>
      </c>
    </row>
    <row r="933" spans="1:34" ht="16.5" customHeight="1">
      <c r="A933" s="334" t="s">
        <v>1208</v>
      </c>
      <c r="B933" s="65" t="str">
        <f t="shared" ca="1" si="58"/>
        <v>-1900</v>
      </c>
      <c r="C933" s="65" t="str">
        <f t="shared" ca="1" si="57"/>
        <v>-1900-923</v>
      </c>
      <c r="D933" s="340"/>
      <c r="E933" s="283"/>
      <c r="F933" s="7"/>
      <c r="G933" s="309"/>
      <c r="H933" s="310"/>
      <c r="I933" s="7"/>
      <c r="J933" s="297"/>
      <c r="K933" s="285"/>
      <c r="L933" s="301"/>
      <c r="M933" s="290"/>
      <c r="N933" s="291"/>
      <c r="O933" s="7"/>
      <c r="P933" s="307"/>
      <c r="Q933" s="308" t="str">
        <f ca="1">IF(M$1021=1,"",IF(P933="","",VLOOKUP(P933,Tabelle!$B$5:$F$7,5,FALSE)))</f>
        <v/>
      </c>
      <c r="R933" s="311" t="str">
        <f ca="1">IF(M$1021=1,"",IF(P933="","",VLOOKUP(P933,Tabelle!$B$5:$G$7,6,FALSE)))</f>
        <v/>
      </c>
      <c r="S933" s="7"/>
      <c r="T933" s="312"/>
      <c r="U933" s="7"/>
      <c r="V933" s="313">
        <f ca="1">IF(AND(D933&lt;&gt;"",B933&lt;&gt;B932),(SUMIF(B$9:B$1008,B933,M$9:M$1008)-SUMIF(B$9:B$1008,B933,N$9:N$1008))+(SUMIF('Sezione INPS'!B$9:B$1008,B933,'Sezione INPS'!N$9:N$1008)-SUMIF('Sezione INPS'!B$9:B$1008,B933,'Sezione INPS'!O$9:O$1008))+(SUMIF('Sezione REGIONI'!B$9:B$1008,B933,'Sezione REGIONI'!K$9:K$1008)-SUMIF('Sezione REGIONI'!B$9:B$1008,B933,'Sezione REGIONI'!L$9:L$1008))+(SUMIF('Sezione IMU e trib. locali'!B$9:B$1008,B933,'Sezione IMU e trib. locali'!M$9:M$1008)-SUMIF('Sezione IMU e trib. locali'!B$9:B$1008,B933,'Sezione IMU e trib. locali'!N$9:N$1008))+(SUMIF('Sezione INAIL'!B$9:B$508,B933,'Sezione INAIL'!L$9:L$508)-SUMIF('Sezione INAIL'!B$9:B$508,B933,'Sezione INAIL'!M$9:M$508))+(SUMIF('Sezione Altri Enti Prev.li'!B$9:B$508,B933,'Sezione Altri Enti Prev.li'!P$9:P$508)-SUMIF('Sezione Altri Enti Prev.li'!B$9:B$508,B933,'Sezione Altri Enti Prev.li'!Q$9:Q$508)),0)</f>
        <v>0</v>
      </c>
      <c r="W933" s="81"/>
      <c r="X933" s="292"/>
      <c r="Y933" s="314"/>
      <c r="Z933" s="315"/>
      <c r="AA933" s="316"/>
      <c r="AB933" s="317"/>
      <c r="AC933" s="7"/>
      <c r="AD933" s="348"/>
      <c r="AE933" s="7"/>
      <c r="AF933" s="17">
        <f ca="1">IF(B933="",0,IF(B933=B932,COUNTIF(B$9:B932,B933)+1,1))</f>
        <v>923</v>
      </c>
      <c r="AG933" s="17">
        <f t="shared" ca="1" si="56"/>
        <v>0</v>
      </c>
      <c r="AH933" s="364" t="str">
        <f t="shared" si="59"/>
        <v/>
      </c>
    </row>
    <row r="934" spans="1:34" ht="16.5" customHeight="1">
      <c r="A934" s="334" t="s">
        <v>1209</v>
      </c>
      <c r="B934" s="65" t="str">
        <f t="shared" ca="1" si="58"/>
        <v>-1900</v>
      </c>
      <c r="C934" s="65" t="str">
        <f t="shared" ca="1" si="57"/>
        <v>-1900-924</v>
      </c>
      <c r="D934" s="340"/>
      <c r="E934" s="283"/>
      <c r="F934" s="7"/>
      <c r="G934" s="309"/>
      <c r="H934" s="310"/>
      <c r="I934" s="7"/>
      <c r="J934" s="297"/>
      <c r="K934" s="285"/>
      <c r="L934" s="301"/>
      <c r="M934" s="290"/>
      <c r="N934" s="291"/>
      <c r="O934" s="7"/>
      <c r="P934" s="307"/>
      <c r="Q934" s="308" t="str">
        <f ca="1">IF(M$1021=1,"",IF(P934="","",VLOOKUP(P934,Tabelle!$B$5:$F$7,5,FALSE)))</f>
        <v/>
      </c>
      <c r="R934" s="311" t="str">
        <f ca="1">IF(M$1021=1,"",IF(P934="","",VLOOKUP(P934,Tabelle!$B$5:$G$7,6,FALSE)))</f>
        <v/>
      </c>
      <c r="S934" s="7"/>
      <c r="T934" s="312"/>
      <c r="U934" s="7"/>
      <c r="V934" s="313">
        <f ca="1">IF(AND(D934&lt;&gt;"",B934&lt;&gt;B933),(SUMIF(B$9:B$1008,B934,M$9:M$1008)-SUMIF(B$9:B$1008,B934,N$9:N$1008))+(SUMIF('Sezione INPS'!B$9:B$1008,B934,'Sezione INPS'!N$9:N$1008)-SUMIF('Sezione INPS'!B$9:B$1008,B934,'Sezione INPS'!O$9:O$1008))+(SUMIF('Sezione REGIONI'!B$9:B$1008,B934,'Sezione REGIONI'!K$9:K$1008)-SUMIF('Sezione REGIONI'!B$9:B$1008,B934,'Sezione REGIONI'!L$9:L$1008))+(SUMIF('Sezione IMU e trib. locali'!B$9:B$1008,B934,'Sezione IMU e trib. locali'!M$9:M$1008)-SUMIF('Sezione IMU e trib. locali'!B$9:B$1008,B934,'Sezione IMU e trib. locali'!N$9:N$1008))+(SUMIF('Sezione INAIL'!B$9:B$508,B934,'Sezione INAIL'!L$9:L$508)-SUMIF('Sezione INAIL'!B$9:B$508,B934,'Sezione INAIL'!M$9:M$508))+(SUMIF('Sezione Altri Enti Prev.li'!B$9:B$508,B934,'Sezione Altri Enti Prev.li'!P$9:P$508)-SUMIF('Sezione Altri Enti Prev.li'!B$9:B$508,B934,'Sezione Altri Enti Prev.li'!Q$9:Q$508)),0)</f>
        <v>0</v>
      </c>
      <c r="W934" s="81"/>
      <c r="X934" s="292"/>
      <c r="Y934" s="314"/>
      <c r="Z934" s="315"/>
      <c r="AA934" s="316"/>
      <c r="AB934" s="317"/>
      <c r="AC934" s="7"/>
      <c r="AD934" s="348"/>
      <c r="AE934" s="7"/>
      <c r="AF934" s="17">
        <f ca="1">IF(B934="",0,IF(B934=B933,COUNTIF(B$9:B933,B934)+1,1))</f>
        <v>924</v>
      </c>
      <c r="AG934" s="17">
        <f t="shared" ca="1" si="56"/>
        <v>0</v>
      </c>
      <c r="AH934" s="364" t="str">
        <f t="shared" si="59"/>
        <v/>
      </c>
    </row>
    <row r="935" spans="1:34" ht="16.5" customHeight="1">
      <c r="A935" s="334" t="s">
        <v>1210</v>
      </c>
      <c r="B935" s="65" t="str">
        <f t="shared" ca="1" si="58"/>
        <v>-1900</v>
      </c>
      <c r="C935" s="65" t="str">
        <f t="shared" ca="1" si="57"/>
        <v>-1900-925</v>
      </c>
      <c r="D935" s="340"/>
      <c r="E935" s="283"/>
      <c r="F935" s="7"/>
      <c r="G935" s="309"/>
      <c r="H935" s="310"/>
      <c r="I935" s="7"/>
      <c r="J935" s="297"/>
      <c r="K935" s="285"/>
      <c r="L935" s="301"/>
      <c r="M935" s="290"/>
      <c r="N935" s="291"/>
      <c r="O935" s="7"/>
      <c r="P935" s="307"/>
      <c r="Q935" s="308" t="str">
        <f ca="1">IF(M$1021=1,"",IF(P935="","",VLOOKUP(P935,Tabelle!$B$5:$F$7,5,FALSE)))</f>
        <v/>
      </c>
      <c r="R935" s="311" t="str">
        <f ca="1">IF(M$1021=1,"",IF(P935="","",VLOOKUP(P935,Tabelle!$B$5:$G$7,6,FALSE)))</f>
        <v/>
      </c>
      <c r="S935" s="7"/>
      <c r="T935" s="312"/>
      <c r="U935" s="7"/>
      <c r="V935" s="313">
        <f ca="1">IF(AND(D935&lt;&gt;"",B935&lt;&gt;B934),(SUMIF(B$9:B$1008,B935,M$9:M$1008)-SUMIF(B$9:B$1008,B935,N$9:N$1008))+(SUMIF('Sezione INPS'!B$9:B$1008,B935,'Sezione INPS'!N$9:N$1008)-SUMIF('Sezione INPS'!B$9:B$1008,B935,'Sezione INPS'!O$9:O$1008))+(SUMIF('Sezione REGIONI'!B$9:B$1008,B935,'Sezione REGIONI'!K$9:K$1008)-SUMIF('Sezione REGIONI'!B$9:B$1008,B935,'Sezione REGIONI'!L$9:L$1008))+(SUMIF('Sezione IMU e trib. locali'!B$9:B$1008,B935,'Sezione IMU e trib. locali'!M$9:M$1008)-SUMIF('Sezione IMU e trib. locali'!B$9:B$1008,B935,'Sezione IMU e trib. locali'!N$9:N$1008))+(SUMIF('Sezione INAIL'!B$9:B$508,B935,'Sezione INAIL'!L$9:L$508)-SUMIF('Sezione INAIL'!B$9:B$508,B935,'Sezione INAIL'!M$9:M$508))+(SUMIF('Sezione Altri Enti Prev.li'!B$9:B$508,B935,'Sezione Altri Enti Prev.li'!P$9:P$508)-SUMIF('Sezione Altri Enti Prev.li'!B$9:B$508,B935,'Sezione Altri Enti Prev.li'!Q$9:Q$508)),0)</f>
        <v>0</v>
      </c>
      <c r="W935" s="81"/>
      <c r="X935" s="292"/>
      <c r="Y935" s="314"/>
      <c r="Z935" s="315"/>
      <c r="AA935" s="316"/>
      <c r="AB935" s="317"/>
      <c r="AC935" s="7"/>
      <c r="AD935" s="348"/>
      <c r="AE935" s="7"/>
      <c r="AF935" s="17">
        <f ca="1">IF(B935="",0,IF(B935=B934,COUNTIF(B$9:B934,B935)+1,1))</f>
        <v>925</v>
      </c>
      <c r="AG935" s="17">
        <f t="shared" ca="1" si="56"/>
        <v>0</v>
      </c>
      <c r="AH935" s="364" t="str">
        <f t="shared" si="59"/>
        <v/>
      </c>
    </row>
    <row r="936" spans="1:34" ht="16.5" customHeight="1">
      <c r="A936" s="334" t="s">
        <v>1211</v>
      </c>
      <c r="B936" s="65" t="str">
        <f t="shared" ca="1" si="58"/>
        <v>-1900</v>
      </c>
      <c r="C936" s="65" t="str">
        <f t="shared" ca="1" si="57"/>
        <v>-1900-926</v>
      </c>
      <c r="D936" s="340"/>
      <c r="E936" s="283"/>
      <c r="F936" s="7"/>
      <c r="G936" s="309"/>
      <c r="H936" s="310"/>
      <c r="I936" s="7"/>
      <c r="J936" s="297"/>
      <c r="K936" s="285"/>
      <c r="L936" s="301"/>
      <c r="M936" s="290"/>
      <c r="N936" s="291"/>
      <c r="O936" s="7"/>
      <c r="P936" s="307"/>
      <c r="Q936" s="308" t="str">
        <f ca="1">IF(M$1021=1,"",IF(P936="","",VLOOKUP(P936,Tabelle!$B$5:$F$7,5,FALSE)))</f>
        <v/>
      </c>
      <c r="R936" s="311" t="str">
        <f ca="1">IF(M$1021=1,"",IF(P936="","",VLOOKUP(P936,Tabelle!$B$5:$G$7,6,FALSE)))</f>
        <v/>
      </c>
      <c r="S936" s="7"/>
      <c r="T936" s="312"/>
      <c r="U936" s="7"/>
      <c r="V936" s="313">
        <f ca="1">IF(AND(D936&lt;&gt;"",B936&lt;&gt;B935),(SUMIF(B$9:B$1008,B936,M$9:M$1008)-SUMIF(B$9:B$1008,B936,N$9:N$1008))+(SUMIF('Sezione INPS'!B$9:B$1008,B936,'Sezione INPS'!N$9:N$1008)-SUMIF('Sezione INPS'!B$9:B$1008,B936,'Sezione INPS'!O$9:O$1008))+(SUMIF('Sezione REGIONI'!B$9:B$1008,B936,'Sezione REGIONI'!K$9:K$1008)-SUMIF('Sezione REGIONI'!B$9:B$1008,B936,'Sezione REGIONI'!L$9:L$1008))+(SUMIF('Sezione IMU e trib. locali'!B$9:B$1008,B936,'Sezione IMU e trib. locali'!M$9:M$1008)-SUMIF('Sezione IMU e trib. locali'!B$9:B$1008,B936,'Sezione IMU e trib. locali'!N$9:N$1008))+(SUMIF('Sezione INAIL'!B$9:B$508,B936,'Sezione INAIL'!L$9:L$508)-SUMIF('Sezione INAIL'!B$9:B$508,B936,'Sezione INAIL'!M$9:M$508))+(SUMIF('Sezione Altri Enti Prev.li'!B$9:B$508,B936,'Sezione Altri Enti Prev.li'!P$9:P$508)-SUMIF('Sezione Altri Enti Prev.li'!B$9:B$508,B936,'Sezione Altri Enti Prev.li'!Q$9:Q$508)),0)</f>
        <v>0</v>
      </c>
      <c r="W936" s="81"/>
      <c r="X936" s="292"/>
      <c r="Y936" s="314"/>
      <c r="Z936" s="315"/>
      <c r="AA936" s="316"/>
      <c r="AB936" s="317"/>
      <c r="AC936" s="7"/>
      <c r="AD936" s="348"/>
      <c r="AE936" s="7"/>
      <c r="AF936" s="17">
        <f ca="1">IF(B936="",0,IF(B936=B935,COUNTIF(B$9:B935,B936)+1,1))</f>
        <v>926</v>
      </c>
      <c r="AG936" s="17">
        <f t="shared" ca="1" si="56"/>
        <v>0</v>
      </c>
      <c r="AH936" s="364" t="str">
        <f t="shared" si="59"/>
        <v/>
      </c>
    </row>
    <row r="937" spans="1:34" ht="16.5" customHeight="1">
      <c r="A937" s="334" t="s">
        <v>1212</v>
      </c>
      <c r="B937" s="65" t="str">
        <f t="shared" ca="1" si="58"/>
        <v>-1900</v>
      </c>
      <c r="C937" s="65" t="str">
        <f t="shared" ca="1" si="57"/>
        <v>-1900-927</v>
      </c>
      <c r="D937" s="340"/>
      <c r="E937" s="283"/>
      <c r="F937" s="7"/>
      <c r="G937" s="309"/>
      <c r="H937" s="310"/>
      <c r="I937" s="7"/>
      <c r="J937" s="297"/>
      <c r="K937" s="285"/>
      <c r="L937" s="301"/>
      <c r="M937" s="290"/>
      <c r="N937" s="291"/>
      <c r="O937" s="7"/>
      <c r="P937" s="307"/>
      <c r="Q937" s="308" t="str">
        <f ca="1">IF(M$1021=1,"",IF(P937="","",VLOOKUP(P937,Tabelle!$B$5:$F$7,5,FALSE)))</f>
        <v/>
      </c>
      <c r="R937" s="311" t="str">
        <f ca="1">IF(M$1021=1,"",IF(P937="","",VLOOKUP(P937,Tabelle!$B$5:$G$7,6,FALSE)))</f>
        <v/>
      </c>
      <c r="S937" s="7"/>
      <c r="T937" s="312"/>
      <c r="U937" s="7"/>
      <c r="V937" s="313">
        <f ca="1">IF(AND(D937&lt;&gt;"",B937&lt;&gt;B936),(SUMIF(B$9:B$1008,B937,M$9:M$1008)-SUMIF(B$9:B$1008,B937,N$9:N$1008))+(SUMIF('Sezione INPS'!B$9:B$1008,B937,'Sezione INPS'!N$9:N$1008)-SUMIF('Sezione INPS'!B$9:B$1008,B937,'Sezione INPS'!O$9:O$1008))+(SUMIF('Sezione REGIONI'!B$9:B$1008,B937,'Sezione REGIONI'!K$9:K$1008)-SUMIF('Sezione REGIONI'!B$9:B$1008,B937,'Sezione REGIONI'!L$9:L$1008))+(SUMIF('Sezione IMU e trib. locali'!B$9:B$1008,B937,'Sezione IMU e trib. locali'!M$9:M$1008)-SUMIF('Sezione IMU e trib. locali'!B$9:B$1008,B937,'Sezione IMU e trib. locali'!N$9:N$1008))+(SUMIF('Sezione INAIL'!B$9:B$508,B937,'Sezione INAIL'!L$9:L$508)-SUMIF('Sezione INAIL'!B$9:B$508,B937,'Sezione INAIL'!M$9:M$508))+(SUMIF('Sezione Altri Enti Prev.li'!B$9:B$508,B937,'Sezione Altri Enti Prev.li'!P$9:P$508)-SUMIF('Sezione Altri Enti Prev.li'!B$9:B$508,B937,'Sezione Altri Enti Prev.li'!Q$9:Q$508)),0)</f>
        <v>0</v>
      </c>
      <c r="W937" s="81"/>
      <c r="X937" s="292"/>
      <c r="Y937" s="314"/>
      <c r="Z937" s="315"/>
      <c r="AA937" s="316"/>
      <c r="AB937" s="317"/>
      <c r="AC937" s="7"/>
      <c r="AD937" s="348"/>
      <c r="AE937" s="7"/>
      <c r="AF937" s="17">
        <f ca="1">IF(B937="",0,IF(B937=B936,COUNTIF(B$9:B936,B937)+1,1))</f>
        <v>927</v>
      </c>
      <c r="AG937" s="17">
        <f t="shared" ca="1" si="56"/>
        <v>0</v>
      </c>
      <c r="AH937" s="364" t="str">
        <f t="shared" si="59"/>
        <v/>
      </c>
    </row>
    <row r="938" spans="1:34" ht="16.5" customHeight="1">
      <c r="A938" s="334" t="s">
        <v>1213</v>
      </c>
      <c r="B938" s="65" t="str">
        <f t="shared" ca="1" si="58"/>
        <v>-1900</v>
      </c>
      <c r="C938" s="65" t="str">
        <f t="shared" ca="1" si="57"/>
        <v>-1900-928</v>
      </c>
      <c r="D938" s="340"/>
      <c r="E938" s="283"/>
      <c r="F938" s="7"/>
      <c r="G938" s="309"/>
      <c r="H938" s="310"/>
      <c r="I938" s="7"/>
      <c r="J938" s="297"/>
      <c r="K938" s="285"/>
      <c r="L938" s="301"/>
      <c r="M938" s="290"/>
      <c r="N938" s="291"/>
      <c r="O938" s="7"/>
      <c r="P938" s="307"/>
      <c r="Q938" s="308" t="str">
        <f ca="1">IF(M$1021=1,"",IF(P938="","",VLOOKUP(P938,Tabelle!$B$5:$F$7,5,FALSE)))</f>
        <v/>
      </c>
      <c r="R938" s="311" t="str">
        <f ca="1">IF(M$1021=1,"",IF(P938="","",VLOOKUP(P938,Tabelle!$B$5:$G$7,6,FALSE)))</f>
        <v/>
      </c>
      <c r="S938" s="7"/>
      <c r="T938" s="312"/>
      <c r="U938" s="7"/>
      <c r="V938" s="313">
        <f ca="1">IF(AND(D938&lt;&gt;"",B938&lt;&gt;B937),(SUMIF(B$9:B$1008,B938,M$9:M$1008)-SUMIF(B$9:B$1008,B938,N$9:N$1008))+(SUMIF('Sezione INPS'!B$9:B$1008,B938,'Sezione INPS'!N$9:N$1008)-SUMIF('Sezione INPS'!B$9:B$1008,B938,'Sezione INPS'!O$9:O$1008))+(SUMIF('Sezione REGIONI'!B$9:B$1008,B938,'Sezione REGIONI'!K$9:K$1008)-SUMIF('Sezione REGIONI'!B$9:B$1008,B938,'Sezione REGIONI'!L$9:L$1008))+(SUMIF('Sezione IMU e trib. locali'!B$9:B$1008,B938,'Sezione IMU e trib. locali'!M$9:M$1008)-SUMIF('Sezione IMU e trib. locali'!B$9:B$1008,B938,'Sezione IMU e trib. locali'!N$9:N$1008))+(SUMIF('Sezione INAIL'!B$9:B$508,B938,'Sezione INAIL'!L$9:L$508)-SUMIF('Sezione INAIL'!B$9:B$508,B938,'Sezione INAIL'!M$9:M$508))+(SUMIF('Sezione Altri Enti Prev.li'!B$9:B$508,B938,'Sezione Altri Enti Prev.li'!P$9:P$508)-SUMIF('Sezione Altri Enti Prev.li'!B$9:B$508,B938,'Sezione Altri Enti Prev.li'!Q$9:Q$508)),0)</f>
        <v>0</v>
      </c>
      <c r="W938" s="81"/>
      <c r="X938" s="292"/>
      <c r="Y938" s="314"/>
      <c r="Z938" s="315"/>
      <c r="AA938" s="316"/>
      <c r="AB938" s="317"/>
      <c r="AC938" s="7"/>
      <c r="AD938" s="348"/>
      <c r="AE938" s="7"/>
      <c r="AF938" s="17">
        <f ca="1">IF(B938="",0,IF(B938=B937,COUNTIF(B$9:B937,B938)+1,1))</f>
        <v>928</v>
      </c>
      <c r="AG938" s="17">
        <f t="shared" ca="1" si="56"/>
        <v>0</v>
      </c>
      <c r="AH938" s="364" t="str">
        <f t="shared" si="59"/>
        <v/>
      </c>
    </row>
    <row r="939" spans="1:34" ht="16.5" customHeight="1">
      <c r="A939" s="334" t="s">
        <v>1214</v>
      </c>
      <c r="B939" s="65" t="str">
        <f t="shared" ca="1" si="58"/>
        <v>-1900</v>
      </c>
      <c r="C939" s="65" t="str">
        <f t="shared" ca="1" si="57"/>
        <v>-1900-929</v>
      </c>
      <c r="D939" s="340"/>
      <c r="E939" s="283"/>
      <c r="F939" s="7"/>
      <c r="G939" s="309"/>
      <c r="H939" s="310"/>
      <c r="I939" s="7"/>
      <c r="J939" s="297"/>
      <c r="K939" s="285"/>
      <c r="L939" s="301"/>
      <c r="M939" s="290"/>
      <c r="N939" s="291"/>
      <c r="O939" s="7"/>
      <c r="P939" s="307"/>
      <c r="Q939" s="308" t="str">
        <f ca="1">IF(M$1021=1,"",IF(P939="","",VLOOKUP(P939,Tabelle!$B$5:$F$7,5,FALSE)))</f>
        <v/>
      </c>
      <c r="R939" s="311" t="str">
        <f ca="1">IF(M$1021=1,"",IF(P939="","",VLOOKUP(P939,Tabelle!$B$5:$G$7,6,FALSE)))</f>
        <v/>
      </c>
      <c r="S939" s="7"/>
      <c r="T939" s="312"/>
      <c r="U939" s="7"/>
      <c r="V939" s="313">
        <f ca="1">IF(AND(D939&lt;&gt;"",B939&lt;&gt;B938),(SUMIF(B$9:B$1008,B939,M$9:M$1008)-SUMIF(B$9:B$1008,B939,N$9:N$1008))+(SUMIF('Sezione INPS'!B$9:B$1008,B939,'Sezione INPS'!N$9:N$1008)-SUMIF('Sezione INPS'!B$9:B$1008,B939,'Sezione INPS'!O$9:O$1008))+(SUMIF('Sezione REGIONI'!B$9:B$1008,B939,'Sezione REGIONI'!K$9:K$1008)-SUMIF('Sezione REGIONI'!B$9:B$1008,B939,'Sezione REGIONI'!L$9:L$1008))+(SUMIF('Sezione IMU e trib. locali'!B$9:B$1008,B939,'Sezione IMU e trib. locali'!M$9:M$1008)-SUMIF('Sezione IMU e trib. locali'!B$9:B$1008,B939,'Sezione IMU e trib. locali'!N$9:N$1008))+(SUMIF('Sezione INAIL'!B$9:B$508,B939,'Sezione INAIL'!L$9:L$508)-SUMIF('Sezione INAIL'!B$9:B$508,B939,'Sezione INAIL'!M$9:M$508))+(SUMIF('Sezione Altri Enti Prev.li'!B$9:B$508,B939,'Sezione Altri Enti Prev.li'!P$9:P$508)-SUMIF('Sezione Altri Enti Prev.li'!B$9:B$508,B939,'Sezione Altri Enti Prev.li'!Q$9:Q$508)),0)</f>
        <v>0</v>
      </c>
      <c r="W939" s="81"/>
      <c r="X939" s="292"/>
      <c r="Y939" s="314"/>
      <c r="Z939" s="315"/>
      <c r="AA939" s="316"/>
      <c r="AB939" s="317"/>
      <c r="AC939" s="7"/>
      <c r="AD939" s="348"/>
      <c r="AE939" s="7"/>
      <c r="AF939" s="17">
        <f ca="1">IF(B939="",0,IF(B939=B938,COUNTIF(B$9:B938,B939)+1,1))</f>
        <v>929</v>
      </c>
      <c r="AG939" s="17">
        <f t="shared" ca="1" si="56"/>
        <v>0</v>
      </c>
      <c r="AH939" s="364" t="str">
        <f t="shared" si="59"/>
        <v/>
      </c>
    </row>
    <row r="940" spans="1:34" ht="16.5" customHeight="1">
      <c r="A940" s="334" t="s">
        <v>1215</v>
      </c>
      <c r="B940" s="65" t="str">
        <f t="shared" ca="1" si="58"/>
        <v>-1900</v>
      </c>
      <c r="C940" s="65" t="str">
        <f t="shared" ca="1" si="57"/>
        <v>-1900-930</v>
      </c>
      <c r="D940" s="340"/>
      <c r="E940" s="283"/>
      <c r="F940" s="7"/>
      <c r="G940" s="309"/>
      <c r="H940" s="310"/>
      <c r="I940" s="7"/>
      <c r="J940" s="297"/>
      <c r="K940" s="285"/>
      <c r="L940" s="301"/>
      <c r="M940" s="290"/>
      <c r="N940" s="291"/>
      <c r="O940" s="7"/>
      <c r="P940" s="307"/>
      <c r="Q940" s="308" t="str">
        <f ca="1">IF(M$1021=1,"",IF(P940="","",VLOOKUP(P940,Tabelle!$B$5:$F$7,5,FALSE)))</f>
        <v/>
      </c>
      <c r="R940" s="311" t="str">
        <f ca="1">IF(M$1021=1,"",IF(P940="","",VLOOKUP(P940,Tabelle!$B$5:$G$7,6,FALSE)))</f>
        <v/>
      </c>
      <c r="S940" s="7"/>
      <c r="T940" s="312"/>
      <c r="U940" s="7"/>
      <c r="V940" s="313">
        <f ca="1">IF(AND(D940&lt;&gt;"",B940&lt;&gt;B939),(SUMIF(B$9:B$1008,B940,M$9:M$1008)-SUMIF(B$9:B$1008,B940,N$9:N$1008))+(SUMIF('Sezione INPS'!B$9:B$1008,B940,'Sezione INPS'!N$9:N$1008)-SUMIF('Sezione INPS'!B$9:B$1008,B940,'Sezione INPS'!O$9:O$1008))+(SUMIF('Sezione REGIONI'!B$9:B$1008,B940,'Sezione REGIONI'!K$9:K$1008)-SUMIF('Sezione REGIONI'!B$9:B$1008,B940,'Sezione REGIONI'!L$9:L$1008))+(SUMIF('Sezione IMU e trib. locali'!B$9:B$1008,B940,'Sezione IMU e trib. locali'!M$9:M$1008)-SUMIF('Sezione IMU e trib. locali'!B$9:B$1008,B940,'Sezione IMU e trib. locali'!N$9:N$1008))+(SUMIF('Sezione INAIL'!B$9:B$508,B940,'Sezione INAIL'!L$9:L$508)-SUMIF('Sezione INAIL'!B$9:B$508,B940,'Sezione INAIL'!M$9:M$508))+(SUMIF('Sezione Altri Enti Prev.li'!B$9:B$508,B940,'Sezione Altri Enti Prev.li'!P$9:P$508)-SUMIF('Sezione Altri Enti Prev.li'!B$9:B$508,B940,'Sezione Altri Enti Prev.li'!Q$9:Q$508)),0)</f>
        <v>0</v>
      </c>
      <c r="W940" s="81"/>
      <c r="X940" s="292"/>
      <c r="Y940" s="314"/>
      <c r="Z940" s="315"/>
      <c r="AA940" s="316"/>
      <c r="AB940" s="317"/>
      <c r="AC940" s="7"/>
      <c r="AD940" s="348"/>
      <c r="AE940" s="7"/>
      <c r="AF940" s="17">
        <f ca="1">IF(B940="",0,IF(B940=B939,COUNTIF(B$9:B939,B940)+1,1))</f>
        <v>930</v>
      </c>
      <c r="AG940" s="17">
        <f t="shared" ca="1" si="56"/>
        <v>0</v>
      </c>
      <c r="AH940" s="364" t="str">
        <f t="shared" si="59"/>
        <v/>
      </c>
    </row>
    <row r="941" spans="1:34" ht="16.5" customHeight="1">
      <c r="A941" s="334" t="s">
        <v>1216</v>
      </c>
      <c r="B941" s="65" t="str">
        <f t="shared" ca="1" si="58"/>
        <v>-1900</v>
      </c>
      <c r="C941" s="65" t="str">
        <f t="shared" ca="1" si="57"/>
        <v>-1900-931</v>
      </c>
      <c r="D941" s="340"/>
      <c r="E941" s="283"/>
      <c r="F941" s="7"/>
      <c r="G941" s="309"/>
      <c r="H941" s="310"/>
      <c r="I941" s="7"/>
      <c r="J941" s="297"/>
      <c r="K941" s="285"/>
      <c r="L941" s="301"/>
      <c r="M941" s="290"/>
      <c r="N941" s="291"/>
      <c r="O941" s="7"/>
      <c r="P941" s="307"/>
      <c r="Q941" s="308" t="str">
        <f ca="1">IF(M$1021=1,"",IF(P941="","",VLOOKUP(P941,Tabelle!$B$5:$F$7,5,FALSE)))</f>
        <v/>
      </c>
      <c r="R941" s="311" t="str">
        <f ca="1">IF(M$1021=1,"",IF(P941="","",VLOOKUP(P941,Tabelle!$B$5:$G$7,6,FALSE)))</f>
        <v/>
      </c>
      <c r="S941" s="7"/>
      <c r="T941" s="312"/>
      <c r="U941" s="7"/>
      <c r="V941" s="313">
        <f ca="1">IF(AND(D941&lt;&gt;"",B941&lt;&gt;B940),(SUMIF(B$9:B$1008,B941,M$9:M$1008)-SUMIF(B$9:B$1008,B941,N$9:N$1008))+(SUMIF('Sezione INPS'!B$9:B$1008,B941,'Sezione INPS'!N$9:N$1008)-SUMIF('Sezione INPS'!B$9:B$1008,B941,'Sezione INPS'!O$9:O$1008))+(SUMIF('Sezione REGIONI'!B$9:B$1008,B941,'Sezione REGIONI'!K$9:K$1008)-SUMIF('Sezione REGIONI'!B$9:B$1008,B941,'Sezione REGIONI'!L$9:L$1008))+(SUMIF('Sezione IMU e trib. locali'!B$9:B$1008,B941,'Sezione IMU e trib. locali'!M$9:M$1008)-SUMIF('Sezione IMU e trib. locali'!B$9:B$1008,B941,'Sezione IMU e trib. locali'!N$9:N$1008))+(SUMIF('Sezione INAIL'!B$9:B$508,B941,'Sezione INAIL'!L$9:L$508)-SUMIF('Sezione INAIL'!B$9:B$508,B941,'Sezione INAIL'!M$9:M$508))+(SUMIF('Sezione Altri Enti Prev.li'!B$9:B$508,B941,'Sezione Altri Enti Prev.li'!P$9:P$508)-SUMIF('Sezione Altri Enti Prev.li'!B$9:B$508,B941,'Sezione Altri Enti Prev.li'!Q$9:Q$508)),0)</f>
        <v>0</v>
      </c>
      <c r="W941" s="81"/>
      <c r="X941" s="292"/>
      <c r="Y941" s="314"/>
      <c r="Z941" s="315"/>
      <c r="AA941" s="316"/>
      <c r="AB941" s="317"/>
      <c r="AC941" s="7"/>
      <c r="AD941" s="348"/>
      <c r="AE941" s="7"/>
      <c r="AF941" s="17">
        <f ca="1">IF(B941="",0,IF(B941=B940,COUNTIF(B$9:B940,B941)+1,1))</f>
        <v>931</v>
      </c>
      <c r="AG941" s="17">
        <f t="shared" ca="1" si="56"/>
        <v>0</v>
      </c>
      <c r="AH941" s="364" t="str">
        <f t="shared" si="59"/>
        <v/>
      </c>
    </row>
    <row r="942" spans="1:34" ht="16.5" customHeight="1">
      <c r="A942" s="334" t="s">
        <v>1217</v>
      </c>
      <c r="B942" s="65" t="str">
        <f t="shared" ca="1" si="58"/>
        <v>-1900</v>
      </c>
      <c r="C942" s="65" t="str">
        <f t="shared" ca="1" si="57"/>
        <v>-1900-932</v>
      </c>
      <c r="D942" s="340"/>
      <c r="E942" s="283"/>
      <c r="F942" s="7"/>
      <c r="G942" s="309"/>
      <c r="H942" s="310"/>
      <c r="I942" s="7"/>
      <c r="J942" s="297"/>
      <c r="K942" s="285"/>
      <c r="L942" s="301"/>
      <c r="M942" s="290"/>
      <c r="N942" s="291"/>
      <c r="O942" s="7"/>
      <c r="P942" s="307"/>
      <c r="Q942" s="308" t="str">
        <f ca="1">IF(M$1021=1,"",IF(P942="","",VLOOKUP(P942,Tabelle!$B$5:$F$7,5,FALSE)))</f>
        <v/>
      </c>
      <c r="R942" s="311" t="str">
        <f ca="1">IF(M$1021=1,"",IF(P942="","",VLOOKUP(P942,Tabelle!$B$5:$G$7,6,FALSE)))</f>
        <v/>
      </c>
      <c r="S942" s="7"/>
      <c r="T942" s="312"/>
      <c r="U942" s="7"/>
      <c r="V942" s="313">
        <f ca="1">IF(AND(D942&lt;&gt;"",B942&lt;&gt;B941),(SUMIF(B$9:B$1008,B942,M$9:M$1008)-SUMIF(B$9:B$1008,B942,N$9:N$1008))+(SUMIF('Sezione INPS'!B$9:B$1008,B942,'Sezione INPS'!N$9:N$1008)-SUMIF('Sezione INPS'!B$9:B$1008,B942,'Sezione INPS'!O$9:O$1008))+(SUMIF('Sezione REGIONI'!B$9:B$1008,B942,'Sezione REGIONI'!K$9:K$1008)-SUMIF('Sezione REGIONI'!B$9:B$1008,B942,'Sezione REGIONI'!L$9:L$1008))+(SUMIF('Sezione IMU e trib. locali'!B$9:B$1008,B942,'Sezione IMU e trib. locali'!M$9:M$1008)-SUMIF('Sezione IMU e trib. locali'!B$9:B$1008,B942,'Sezione IMU e trib. locali'!N$9:N$1008))+(SUMIF('Sezione INAIL'!B$9:B$508,B942,'Sezione INAIL'!L$9:L$508)-SUMIF('Sezione INAIL'!B$9:B$508,B942,'Sezione INAIL'!M$9:M$508))+(SUMIF('Sezione Altri Enti Prev.li'!B$9:B$508,B942,'Sezione Altri Enti Prev.li'!P$9:P$508)-SUMIF('Sezione Altri Enti Prev.li'!B$9:B$508,B942,'Sezione Altri Enti Prev.li'!Q$9:Q$508)),0)</f>
        <v>0</v>
      </c>
      <c r="W942" s="81"/>
      <c r="X942" s="292"/>
      <c r="Y942" s="314"/>
      <c r="Z942" s="315"/>
      <c r="AA942" s="316"/>
      <c r="AB942" s="317"/>
      <c r="AC942" s="7"/>
      <c r="AD942" s="348"/>
      <c r="AE942" s="7"/>
      <c r="AF942" s="17">
        <f ca="1">IF(B942="",0,IF(B942=B941,COUNTIF(B$9:B941,B942)+1,1))</f>
        <v>932</v>
      </c>
      <c r="AG942" s="17">
        <f t="shared" ca="1" si="56"/>
        <v>0</v>
      </c>
      <c r="AH942" s="364" t="str">
        <f t="shared" si="59"/>
        <v/>
      </c>
    </row>
    <row r="943" spans="1:34" ht="16.5" customHeight="1">
      <c r="A943" s="334" t="s">
        <v>1218</v>
      </c>
      <c r="B943" s="65" t="str">
        <f t="shared" ca="1" si="58"/>
        <v>-1900</v>
      </c>
      <c r="C943" s="65" t="str">
        <f t="shared" ca="1" si="57"/>
        <v>-1900-933</v>
      </c>
      <c r="D943" s="340"/>
      <c r="E943" s="283"/>
      <c r="F943" s="7"/>
      <c r="G943" s="309"/>
      <c r="H943" s="310"/>
      <c r="I943" s="7"/>
      <c r="J943" s="297"/>
      <c r="K943" s="285"/>
      <c r="L943" s="301"/>
      <c r="M943" s="290"/>
      <c r="N943" s="291"/>
      <c r="O943" s="7"/>
      <c r="P943" s="307"/>
      <c r="Q943" s="308" t="str">
        <f ca="1">IF(M$1021=1,"",IF(P943="","",VLOOKUP(P943,Tabelle!$B$5:$F$7,5,FALSE)))</f>
        <v/>
      </c>
      <c r="R943" s="311" t="str">
        <f ca="1">IF(M$1021=1,"",IF(P943="","",VLOOKUP(P943,Tabelle!$B$5:$G$7,6,FALSE)))</f>
        <v/>
      </c>
      <c r="S943" s="7"/>
      <c r="T943" s="312"/>
      <c r="U943" s="7"/>
      <c r="V943" s="313">
        <f ca="1">IF(AND(D943&lt;&gt;"",B943&lt;&gt;B942),(SUMIF(B$9:B$1008,B943,M$9:M$1008)-SUMIF(B$9:B$1008,B943,N$9:N$1008))+(SUMIF('Sezione INPS'!B$9:B$1008,B943,'Sezione INPS'!N$9:N$1008)-SUMIF('Sezione INPS'!B$9:B$1008,B943,'Sezione INPS'!O$9:O$1008))+(SUMIF('Sezione REGIONI'!B$9:B$1008,B943,'Sezione REGIONI'!K$9:K$1008)-SUMIF('Sezione REGIONI'!B$9:B$1008,B943,'Sezione REGIONI'!L$9:L$1008))+(SUMIF('Sezione IMU e trib. locali'!B$9:B$1008,B943,'Sezione IMU e trib. locali'!M$9:M$1008)-SUMIF('Sezione IMU e trib. locali'!B$9:B$1008,B943,'Sezione IMU e trib. locali'!N$9:N$1008))+(SUMIF('Sezione INAIL'!B$9:B$508,B943,'Sezione INAIL'!L$9:L$508)-SUMIF('Sezione INAIL'!B$9:B$508,B943,'Sezione INAIL'!M$9:M$508))+(SUMIF('Sezione Altri Enti Prev.li'!B$9:B$508,B943,'Sezione Altri Enti Prev.li'!P$9:P$508)-SUMIF('Sezione Altri Enti Prev.li'!B$9:B$508,B943,'Sezione Altri Enti Prev.li'!Q$9:Q$508)),0)</f>
        <v>0</v>
      </c>
      <c r="W943" s="81"/>
      <c r="X943" s="292"/>
      <c r="Y943" s="314"/>
      <c r="Z943" s="315"/>
      <c r="AA943" s="316"/>
      <c r="AB943" s="317"/>
      <c r="AC943" s="7"/>
      <c r="AD943" s="348"/>
      <c r="AE943" s="7"/>
      <c r="AF943" s="17">
        <f ca="1">IF(B943="",0,IF(B943=B942,COUNTIF(B$9:B942,B943)+1,1))</f>
        <v>933</v>
      </c>
      <c r="AG943" s="17">
        <f t="shared" ref="AG943:AG1006" ca="1" si="60">IF(OR(D943="",M$1021=1),0,IF(AF943=6,1,0))</f>
        <v>0</v>
      </c>
      <c r="AH943" s="364" t="str">
        <f t="shared" si="59"/>
        <v/>
      </c>
    </row>
    <row r="944" spans="1:34" ht="16.5" customHeight="1">
      <c r="A944" s="334" t="s">
        <v>1219</v>
      </c>
      <c r="B944" s="65" t="str">
        <f t="shared" ca="1" si="58"/>
        <v>-1900</v>
      </c>
      <c r="C944" s="65" t="str">
        <f t="shared" ca="1" si="57"/>
        <v>-1900-934</v>
      </c>
      <c r="D944" s="340"/>
      <c r="E944" s="283"/>
      <c r="F944" s="7"/>
      <c r="G944" s="309"/>
      <c r="H944" s="310"/>
      <c r="I944" s="7"/>
      <c r="J944" s="297"/>
      <c r="K944" s="285"/>
      <c r="L944" s="301"/>
      <c r="M944" s="290"/>
      <c r="N944" s="291"/>
      <c r="O944" s="7"/>
      <c r="P944" s="307"/>
      <c r="Q944" s="308" t="str">
        <f ca="1">IF(M$1021=1,"",IF(P944="","",VLOOKUP(P944,Tabelle!$B$5:$F$7,5,FALSE)))</f>
        <v/>
      </c>
      <c r="R944" s="311" t="str">
        <f ca="1">IF(M$1021=1,"",IF(P944="","",VLOOKUP(P944,Tabelle!$B$5:$G$7,6,FALSE)))</f>
        <v/>
      </c>
      <c r="S944" s="7"/>
      <c r="T944" s="312"/>
      <c r="U944" s="7"/>
      <c r="V944" s="313">
        <f ca="1">IF(AND(D944&lt;&gt;"",B944&lt;&gt;B943),(SUMIF(B$9:B$1008,B944,M$9:M$1008)-SUMIF(B$9:B$1008,B944,N$9:N$1008))+(SUMIF('Sezione INPS'!B$9:B$1008,B944,'Sezione INPS'!N$9:N$1008)-SUMIF('Sezione INPS'!B$9:B$1008,B944,'Sezione INPS'!O$9:O$1008))+(SUMIF('Sezione REGIONI'!B$9:B$1008,B944,'Sezione REGIONI'!K$9:K$1008)-SUMIF('Sezione REGIONI'!B$9:B$1008,B944,'Sezione REGIONI'!L$9:L$1008))+(SUMIF('Sezione IMU e trib. locali'!B$9:B$1008,B944,'Sezione IMU e trib. locali'!M$9:M$1008)-SUMIF('Sezione IMU e trib. locali'!B$9:B$1008,B944,'Sezione IMU e trib. locali'!N$9:N$1008))+(SUMIF('Sezione INAIL'!B$9:B$508,B944,'Sezione INAIL'!L$9:L$508)-SUMIF('Sezione INAIL'!B$9:B$508,B944,'Sezione INAIL'!M$9:M$508))+(SUMIF('Sezione Altri Enti Prev.li'!B$9:B$508,B944,'Sezione Altri Enti Prev.li'!P$9:P$508)-SUMIF('Sezione Altri Enti Prev.li'!B$9:B$508,B944,'Sezione Altri Enti Prev.li'!Q$9:Q$508)),0)</f>
        <v>0</v>
      </c>
      <c r="W944" s="81"/>
      <c r="X944" s="292"/>
      <c r="Y944" s="314"/>
      <c r="Z944" s="315"/>
      <c r="AA944" s="316"/>
      <c r="AB944" s="317"/>
      <c r="AC944" s="7"/>
      <c r="AD944" s="348"/>
      <c r="AE944" s="7"/>
      <c r="AF944" s="17">
        <f ca="1">IF(B944="",0,IF(B944=B943,COUNTIF(B$9:B943,B944)+1,1))</f>
        <v>934</v>
      </c>
      <c r="AG944" s="17">
        <f t="shared" ca="1" si="60"/>
        <v>0</v>
      </c>
      <c r="AH944" s="364" t="str">
        <f t="shared" si="59"/>
        <v/>
      </c>
    </row>
    <row r="945" spans="1:34" ht="16.5" customHeight="1">
      <c r="A945" s="334" t="s">
        <v>1220</v>
      </c>
      <c r="B945" s="65" t="str">
        <f t="shared" ca="1" si="58"/>
        <v>-1900</v>
      </c>
      <c r="C945" s="65" t="str">
        <f t="shared" ca="1" si="57"/>
        <v>-1900-935</v>
      </c>
      <c r="D945" s="340"/>
      <c r="E945" s="283"/>
      <c r="F945" s="7"/>
      <c r="G945" s="309"/>
      <c r="H945" s="310"/>
      <c r="I945" s="7"/>
      <c r="J945" s="297"/>
      <c r="K945" s="285"/>
      <c r="L945" s="301"/>
      <c r="M945" s="290"/>
      <c r="N945" s="291"/>
      <c r="O945" s="7"/>
      <c r="P945" s="307"/>
      <c r="Q945" s="308" t="str">
        <f ca="1">IF(M$1021=1,"",IF(P945="","",VLOOKUP(P945,Tabelle!$B$5:$F$7,5,FALSE)))</f>
        <v/>
      </c>
      <c r="R945" s="311" t="str">
        <f ca="1">IF(M$1021=1,"",IF(P945="","",VLOOKUP(P945,Tabelle!$B$5:$G$7,6,FALSE)))</f>
        <v/>
      </c>
      <c r="S945" s="7"/>
      <c r="T945" s="312"/>
      <c r="U945" s="7"/>
      <c r="V945" s="313">
        <f ca="1">IF(AND(D945&lt;&gt;"",B945&lt;&gt;B944),(SUMIF(B$9:B$1008,B945,M$9:M$1008)-SUMIF(B$9:B$1008,B945,N$9:N$1008))+(SUMIF('Sezione INPS'!B$9:B$1008,B945,'Sezione INPS'!N$9:N$1008)-SUMIF('Sezione INPS'!B$9:B$1008,B945,'Sezione INPS'!O$9:O$1008))+(SUMIF('Sezione REGIONI'!B$9:B$1008,B945,'Sezione REGIONI'!K$9:K$1008)-SUMIF('Sezione REGIONI'!B$9:B$1008,B945,'Sezione REGIONI'!L$9:L$1008))+(SUMIF('Sezione IMU e trib. locali'!B$9:B$1008,B945,'Sezione IMU e trib. locali'!M$9:M$1008)-SUMIF('Sezione IMU e trib. locali'!B$9:B$1008,B945,'Sezione IMU e trib. locali'!N$9:N$1008))+(SUMIF('Sezione INAIL'!B$9:B$508,B945,'Sezione INAIL'!L$9:L$508)-SUMIF('Sezione INAIL'!B$9:B$508,B945,'Sezione INAIL'!M$9:M$508))+(SUMIF('Sezione Altri Enti Prev.li'!B$9:B$508,B945,'Sezione Altri Enti Prev.li'!P$9:P$508)-SUMIF('Sezione Altri Enti Prev.li'!B$9:B$508,B945,'Sezione Altri Enti Prev.li'!Q$9:Q$508)),0)</f>
        <v>0</v>
      </c>
      <c r="W945" s="81"/>
      <c r="X945" s="292"/>
      <c r="Y945" s="314"/>
      <c r="Z945" s="315"/>
      <c r="AA945" s="316"/>
      <c r="AB945" s="317"/>
      <c r="AC945" s="7"/>
      <c r="AD945" s="348"/>
      <c r="AE945" s="7"/>
      <c r="AF945" s="17">
        <f ca="1">IF(B945="",0,IF(B945=B944,COUNTIF(B$9:B944,B945)+1,1))</f>
        <v>935</v>
      </c>
      <c r="AG945" s="17">
        <f t="shared" ca="1" si="60"/>
        <v>0</v>
      </c>
      <c r="AH945" s="364" t="str">
        <f t="shared" si="59"/>
        <v/>
      </c>
    </row>
    <row r="946" spans="1:34" ht="16.5" customHeight="1">
      <c r="A946" s="334" t="s">
        <v>1221</v>
      </c>
      <c r="B946" s="65" t="str">
        <f t="shared" ca="1" si="58"/>
        <v>-1900</v>
      </c>
      <c r="C946" s="65" t="str">
        <f t="shared" ca="1" si="57"/>
        <v>-1900-936</v>
      </c>
      <c r="D946" s="340"/>
      <c r="E946" s="283"/>
      <c r="F946" s="7"/>
      <c r="G946" s="309"/>
      <c r="H946" s="310"/>
      <c r="I946" s="7"/>
      <c r="J946" s="297"/>
      <c r="K946" s="285"/>
      <c r="L946" s="301"/>
      <c r="M946" s="290"/>
      <c r="N946" s="291"/>
      <c r="O946" s="7"/>
      <c r="P946" s="307"/>
      <c r="Q946" s="308" t="str">
        <f ca="1">IF(M$1021=1,"",IF(P946="","",VLOOKUP(P946,Tabelle!$B$5:$F$7,5,FALSE)))</f>
        <v/>
      </c>
      <c r="R946" s="311" t="str">
        <f ca="1">IF(M$1021=1,"",IF(P946="","",VLOOKUP(P946,Tabelle!$B$5:$G$7,6,FALSE)))</f>
        <v/>
      </c>
      <c r="S946" s="7"/>
      <c r="T946" s="312"/>
      <c r="U946" s="7"/>
      <c r="V946" s="313">
        <f ca="1">IF(AND(D946&lt;&gt;"",B946&lt;&gt;B945),(SUMIF(B$9:B$1008,B946,M$9:M$1008)-SUMIF(B$9:B$1008,B946,N$9:N$1008))+(SUMIF('Sezione INPS'!B$9:B$1008,B946,'Sezione INPS'!N$9:N$1008)-SUMIF('Sezione INPS'!B$9:B$1008,B946,'Sezione INPS'!O$9:O$1008))+(SUMIF('Sezione REGIONI'!B$9:B$1008,B946,'Sezione REGIONI'!K$9:K$1008)-SUMIF('Sezione REGIONI'!B$9:B$1008,B946,'Sezione REGIONI'!L$9:L$1008))+(SUMIF('Sezione IMU e trib. locali'!B$9:B$1008,B946,'Sezione IMU e trib. locali'!M$9:M$1008)-SUMIF('Sezione IMU e trib. locali'!B$9:B$1008,B946,'Sezione IMU e trib. locali'!N$9:N$1008))+(SUMIF('Sezione INAIL'!B$9:B$508,B946,'Sezione INAIL'!L$9:L$508)-SUMIF('Sezione INAIL'!B$9:B$508,B946,'Sezione INAIL'!M$9:M$508))+(SUMIF('Sezione Altri Enti Prev.li'!B$9:B$508,B946,'Sezione Altri Enti Prev.li'!P$9:P$508)-SUMIF('Sezione Altri Enti Prev.li'!B$9:B$508,B946,'Sezione Altri Enti Prev.li'!Q$9:Q$508)),0)</f>
        <v>0</v>
      </c>
      <c r="W946" s="81"/>
      <c r="X946" s="292"/>
      <c r="Y946" s="314"/>
      <c r="Z946" s="315"/>
      <c r="AA946" s="316"/>
      <c r="AB946" s="317"/>
      <c r="AC946" s="7"/>
      <c r="AD946" s="348"/>
      <c r="AE946" s="7"/>
      <c r="AF946" s="17">
        <f ca="1">IF(B946="",0,IF(B946=B945,COUNTIF(B$9:B945,B946)+1,1))</f>
        <v>936</v>
      </c>
      <c r="AG946" s="17">
        <f t="shared" ca="1" si="60"/>
        <v>0</v>
      </c>
      <c r="AH946" s="364" t="str">
        <f t="shared" si="59"/>
        <v/>
      </c>
    </row>
    <row r="947" spans="1:34" ht="16.5" customHeight="1">
      <c r="A947" s="334" t="s">
        <v>1222</v>
      </c>
      <c r="B947" s="65" t="str">
        <f t="shared" ca="1" si="58"/>
        <v>-1900</v>
      </c>
      <c r="C947" s="65" t="str">
        <f t="shared" ca="1" si="57"/>
        <v>-1900-937</v>
      </c>
      <c r="D947" s="340"/>
      <c r="E947" s="283"/>
      <c r="F947" s="7"/>
      <c r="G947" s="309"/>
      <c r="H947" s="310"/>
      <c r="I947" s="7"/>
      <c r="J947" s="297"/>
      <c r="K947" s="285"/>
      <c r="L947" s="301"/>
      <c r="M947" s="290"/>
      <c r="N947" s="291"/>
      <c r="O947" s="7"/>
      <c r="P947" s="307"/>
      <c r="Q947" s="308" t="str">
        <f ca="1">IF(M$1021=1,"",IF(P947="","",VLOOKUP(P947,Tabelle!$B$5:$F$7,5,FALSE)))</f>
        <v/>
      </c>
      <c r="R947" s="311" t="str">
        <f ca="1">IF(M$1021=1,"",IF(P947="","",VLOOKUP(P947,Tabelle!$B$5:$G$7,6,FALSE)))</f>
        <v/>
      </c>
      <c r="S947" s="7"/>
      <c r="T947" s="312"/>
      <c r="U947" s="7"/>
      <c r="V947" s="313">
        <f ca="1">IF(AND(D947&lt;&gt;"",B947&lt;&gt;B946),(SUMIF(B$9:B$1008,B947,M$9:M$1008)-SUMIF(B$9:B$1008,B947,N$9:N$1008))+(SUMIF('Sezione INPS'!B$9:B$1008,B947,'Sezione INPS'!N$9:N$1008)-SUMIF('Sezione INPS'!B$9:B$1008,B947,'Sezione INPS'!O$9:O$1008))+(SUMIF('Sezione REGIONI'!B$9:B$1008,B947,'Sezione REGIONI'!K$9:K$1008)-SUMIF('Sezione REGIONI'!B$9:B$1008,B947,'Sezione REGIONI'!L$9:L$1008))+(SUMIF('Sezione IMU e trib. locali'!B$9:B$1008,B947,'Sezione IMU e trib. locali'!M$9:M$1008)-SUMIF('Sezione IMU e trib. locali'!B$9:B$1008,B947,'Sezione IMU e trib. locali'!N$9:N$1008))+(SUMIF('Sezione INAIL'!B$9:B$508,B947,'Sezione INAIL'!L$9:L$508)-SUMIF('Sezione INAIL'!B$9:B$508,B947,'Sezione INAIL'!M$9:M$508))+(SUMIF('Sezione Altri Enti Prev.li'!B$9:B$508,B947,'Sezione Altri Enti Prev.li'!P$9:P$508)-SUMIF('Sezione Altri Enti Prev.li'!B$9:B$508,B947,'Sezione Altri Enti Prev.li'!Q$9:Q$508)),0)</f>
        <v>0</v>
      </c>
      <c r="W947" s="81"/>
      <c r="X947" s="292"/>
      <c r="Y947" s="314"/>
      <c r="Z947" s="315"/>
      <c r="AA947" s="316"/>
      <c r="AB947" s="317"/>
      <c r="AC947" s="7"/>
      <c r="AD947" s="348"/>
      <c r="AE947" s="7"/>
      <c r="AF947" s="17">
        <f ca="1">IF(B947="",0,IF(B947=B946,COUNTIF(B$9:B946,B947)+1,1))</f>
        <v>937</v>
      </c>
      <c r="AG947" s="17">
        <f t="shared" ca="1" si="60"/>
        <v>0</v>
      </c>
      <c r="AH947" s="364" t="str">
        <f t="shared" si="59"/>
        <v/>
      </c>
    </row>
    <row r="948" spans="1:34" ht="16.5" customHeight="1">
      <c r="A948" s="334" t="s">
        <v>1223</v>
      </c>
      <c r="B948" s="65" t="str">
        <f t="shared" ca="1" si="58"/>
        <v>-1900</v>
      </c>
      <c r="C948" s="65" t="str">
        <f t="shared" ref="C948:C1008" ca="1" si="61">IF(M$1021=1,0,B948&amp;"-"&amp;AF948)</f>
        <v>-1900-938</v>
      </c>
      <c r="D948" s="340"/>
      <c r="E948" s="283"/>
      <c r="F948" s="7"/>
      <c r="G948" s="309"/>
      <c r="H948" s="310"/>
      <c r="I948" s="7"/>
      <c r="J948" s="297"/>
      <c r="K948" s="285"/>
      <c r="L948" s="301"/>
      <c r="M948" s="290"/>
      <c r="N948" s="291"/>
      <c r="O948" s="7"/>
      <c r="P948" s="307"/>
      <c r="Q948" s="308" t="str">
        <f ca="1">IF(M$1021=1,"",IF(P948="","",VLOOKUP(P948,Tabelle!$B$5:$F$7,5,FALSE)))</f>
        <v/>
      </c>
      <c r="R948" s="311" t="str">
        <f ca="1">IF(M$1021=1,"",IF(P948="","",VLOOKUP(P948,Tabelle!$B$5:$G$7,6,FALSE)))</f>
        <v/>
      </c>
      <c r="S948" s="7"/>
      <c r="T948" s="312"/>
      <c r="U948" s="7"/>
      <c r="V948" s="313">
        <f ca="1">IF(AND(D948&lt;&gt;"",B948&lt;&gt;B947),(SUMIF(B$9:B$1008,B948,M$9:M$1008)-SUMIF(B$9:B$1008,B948,N$9:N$1008))+(SUMIF('Sezione INPS'!B$9:B$1008,B948,'Sezione INPS'!N$9:N$1008)-SUMIF('Sezione INPS'!B$9:B$1008,B948,'Sezione INPS'!O$9:O$1008))+(SUMIF('Sezione REGIONI'!B$9:B$1008,B948,'Sezione REGIONI'!K$9:K$1008)-SUMIF('Sezione REGIONI'!B$9:B$1008,B948,'Sezione REGIONI'!L$9:L$1008))+(SUMIF('Sezione IMU e trib. locali'!B$9:B$1008,B948,'Sezione IMU e trib. locali'!M$9:M$1008)-SUMIF('Sezione IMU e trib. locali'!B$9:B$1008,B948,'Sezione IMU e trib. locali'!N$9:N$1008))+(SUMIF('Sezione INAIL'!B$9:B$508,B948,'Sezione INAIL'!L$9:L$508)-SUMIF('Sezione INAIL'!B$9:B$508,B948,'Sezione INAIL'!M$9:M$508))+(SUMIF('Sezione Altri Enti Prev.li'!B$9:B$508,B948,'Sezione Altri Enti Prev.li'!P$9:P$508)-SUMIF('Sezione Altri Enti Prev.li'!B$9:B$508,B948,'Sezione Altri Enti Prev.li'!Q$9:Q$508)),0)</f>
        <v>0</v>
      </c>
      <c r="W948" s="81"/>
      <c r="X948" s="292"/>
      <c r="Y948" s="314"/>
      <c r="Z948" s="315"/>
      <c r="AA948" s="316"/>
      <c r="AB948" s="317"/>
      <c r="AC948" s="7"/>
      <c r="AD948" s="348"/>
      <c r="AE948" s="7"/>
      <c r="AF948" s="17">
        <f ca="1">IF(B948="",0,IF(B948=B947,COUNTIF(B$9:B947,B948)+1,1))</f>
        <v>938</v>
      </c>
      <c r="AG948" s="17">
        <f t="shared" ca="1" si="60"/>
        <v>0</v>
      </c>
      <c r="AH948" s="364" t="str">
        <f t="shared" si="59"/>
        <v/>
      </c>
    </row>
    <row r="949" spans="1:34" ht="16.5" customHeight="1">
      <c r="A949" s="334" t="s">
        <v>1224</v>
      </c>
      <c r="B949" s="65" t="str">
        <f t="shared" ca="1" si="58"/>
        <v>-1900</v>
      </c>
      <c r="C949" s="65" t="str">
        <f t="shared" ca="1" si="61"/>
        <v>-1900-939</v>
      </c>
      <c r="D949" s="340"/>
      <c r="E949" s="283"/>
      <c r="F949" s="7"/>
      <c r="G949" s="309"/>
      <c r="H949" s="310"/>
      <c r="I949" s="7"/>
      <c r="J949" s="297"/>
      <c r="K949" s="285"/>
      <c r="L949" s="301"/>
      <c r="M949" s="290"/>
      <c r="N949" s="291"/>
      <c r="O949" s="7"/>
      <c r="P949" s="307"/>
      <c r="Q949" s="308" t="str">
        <f ca="1">IF(M$1021=1,"",IF(P949="","",VLOOKUP(P949,Tabelle!$B$5:$F$7,5,FALSE)))</f>
        <v/>
      </c>
      <c r="R949" s="311" t="str">
        <f ca="1">IF(M$1021=1,"",IF(P949="","",VLOOKUP(P949,Tabelle!$B$5:$G$7,6,FALSE)))</f>
        <v/>
      </c>
      <c r="S949" s="7"/>
      <c r="T949" s="312"/>
      <c r="U949" s="7"/>
      <c r="V949" s="313">
        <f ca="1">IF(AND(D949&lt;&gt;"",B949&lt;&gt;B948),(SUMIF(B$9:B$1008,B949,M$9:M$1008)-SUMIF(B$9:B$1008,B949,N$9:N$1008))+(SUMIF('Sezione INPS'!B$9:B$1008,B949,'Sezione INPS'!N$9:N$1008)-SUMIF('Sezione INPS'!B$9:B$1008,B949,'Sezione INPS'!O$9:O$1008))+(SUMIF('Sezione REGIONI'!B$9:B$1008,B949,'Sezione REGIONI'!K$9:K$1008)-SUMIF('Sezione REGIONI'!B$9:B$1008,B949,'Sezione REGIONI'!L$9:L$1008))+(SUMIF('Sezione IMU e trib. locali'!B$9:B$1008,B949,'Sezione IMU e trib. locali'!M$9:M$1008)-SUMIF('Sezione IMU e trib. locali'!B$9:B$1008,B949,'Sezione IMU e trib. locali'!N$9:N$1008))+(SUMIF('Sezione INAIL'!B$9:B$508,B949,'Sezione INAIL'!L$9:L$508)-SUMIF('Sezione INAIL'!B$9:B$508,B949,'Sezione INAIL'!M$9:M$508))+(SUMIF('Sezione Altri Enti Prev.li'!B$9:B$508,B949,'Sezione Altri Enti Prev.li'!P$9:P$508)-SUMIF('Sezione Altri Enti Prev.li'!B$9:B$508,B949,'Sezione Altri Enti Prev.li'!Q$9:Q$508)),0)</f>
        <v>0</v>
      </c>
      <c r="W949" s="81"/>
      <c r="X949" s="292"/>
      <c r="Y949" s="314"/>
      <c r="Z949" s="315"/>
      <c r="AA949" s="316"/>
      <c r="AB949" s="317"/>
      <c r="AC949" s="7"/>
      <c r="AD949" s="348"/>
      <c r="AE949" s="7"/>
      <c r="AF949" s="17">
        <f ca="1">IF(B949="",0,IF(B949=B948,COUNTIF(B$9:B948,B949)+1,1))</f>
        <v>939</v>
      </c>
      <c r="AG949" s="17">
        <f t="shared" ca="1" si="60"/>
        <v>0</v>
      </c>
      <c r="AH949" s="364" t="str">
        <f t="shared" si="59"/>
        <v/>
      </c>
    </row>
    <row r="950" spans="1:34" ht="16.5" customHeight="1">
      <c r="A950" s="334" t="s">
        <v>1225</v>
      </c>
      <c r="B950" s="65" t="str">
        <f t="shared" ca="1" si="58"/>
        <v>-1900</v>
      </c>
      <c r="C950" s="65" t="str">
        <f t="shared" ca="1" si="61"/>
        <v>-1900-940</v>
      </c>
      <c r="D950" s="340"/>
      <c r="E950" s="283"/>
      <c r="F950" s="7"/>
      <c r="G950" s="309"/>
      <c r="H950" s="310"/>
      <c r="I950" s="7"/>
      <c r="J950" s="297"/>
      <c r="K950" s="285"/>
      <c r="L950" s="301"/>
      <c r="M950" s="290"/>
      <c r="N950" s="291"/>
      <c r="O950" s="7"/>
      <c r="P950" s="307"/>
      <c r="Q950" s="308" t="str">
        <f ca="1">IF(M$1021=1,"",IF(P950="","",VLOOKUP(P950,Tabelle!$B$5:$F$7,5,FALSE)))</f>
        <v/>
      </c>
      <c r="R950" s="311" t="str">
        <f ca="1">IF(M$1021=1,"",IF(P950="","",VLOOKUP(P950,Tabelle!$B$5:$G$7,6,FALSE)))</f>
        <v/>
      </c>
      <c r="S950" s="7"/>
      <c r="T950" s="312"/>
      <c r="U950" s="7"/>
      <c r="V950" s="313">
        <f ca="1">IF(AND(D950&lt;&gt;"",B950&lt;&gt;B949),(SUMIF(B$9:B$1008,B950,M$9:M$1008)-SUMIF(B$9:B$1008,B950,N$9:N$1008))+(SUMIF('Sezione INPS'!B$9:B$1008,B950,'Sezione INPS'!N$9:N$1008)-SUMIF('Sezione INPS'!B$9:B$1008,B950,'Sezione INPS'!O$9:O$1008))+(SUMIF('Sezione REGIONI'!B$9:B$1008,B950,'Sezione REGIONI'!K$9:K$1008)-SUMIF('Sezione REGIONI'!B$9:B$1008,B950,'Sezione REGIONI'!L$9:L$1008))+(SUMIF('Sezione IMU e trib. locali'!B$9:B$1008,B950,'Sezione IMU e trib. locali'!M$9:M$1008)-SUMIF('Sezione IMU e trib. locali'!B$9:B$1008,B950,'Sezione IMU e trib. locali'!N$9:N$1008))+(SUMIF('Sezione INAIL'!B$9:B$508,B950,'Sezione INAIL'!L$9:L$508)-SUMIF('Sezione INAIL'!B$9:B$508,B950,'Sezione INAIL'!M$9:M$508))+(SUMIF('Sezione Altri Enti Prev.li'!B$9:B$508,B950,'Sezione Altri Enti Prev.li'!P$9:P$508)-SUMIF('Sezione Altri Enti Prev.li'!B$9:B$508,B950,'Sezione Altri Enti Prev.li'!Q$9:Q$508)),0)</f>
        <v>0</v>
      </c>
      <c r="W950" s="81"/>
      <c r="X950" s="292"/>
      <c r="Y950" s="314"/>
      <c r="Z950" s="315"/>
      <c r="AA950" s="316"/>
      <c r="AB950" s="317"/>
      <c r="AC950" s="7"/>
      <c r="AD950" s="348"/>
      <c r="AE950" s="7"/>
      <c r="AF950" s="17">
        <f ca="1">IF(B950="",0,IF(B950=B949,COUNTIF(B$9:B949,B950)+1,1))</f>
        <v>940</v>
      </c>
      <c r="AG950" s="17">
        <f t="shared" ca="1" si="60"/>
        <v>0</v>
      </c>
      <c r="AH950" s="364" t="str">
        <f t="shared" si="59"/>
        <v/>
      </c>
    </row>
    <row r="951" spans="1:34" ht="16.5" customHeight="1">
      <c r="A951" s="334" t="s">
        <v>1226</v>
      </c>
      <c r="B951" s="65" t="str">
        <f t="shared" ca="1" si="58"/>
        <v>-1900</v>
      </c>
      <c r="C951" s="65" t="str">
        <f t="shared" ca="1" si="61"/>
        <v>-1900-941</v>
      </c>
      <c r="D951" s="340"/>
      <c r="E951" s="283"/>
      <c r="F951" s="7"/>
      <c r="G951" s="309"/>
      <c r="H951" s="310"/>
      <c r="I951" s="7"/>
      <c r="J951" s="297"/>
      <c r="K951" s="285"/>
      <c r="L951" s="301"/>
      <c r="M951" s="290"/>
      <c r="N951" s="291"/>
      <c r="O951" s="7"/>
      <c r="P951" s="307"/>
      <c r="Q951" s="308" t="str">
        <f ca="1">IF(M$1021=1,"",IF(P951="","",VLOOKUP(P951,Tabelle!$B$5:$F$7,5,FALSE)))</f>
        <v/>
      </c>
      <c r="R951" s="311" t="str">
        <f ca="1">IF(M$1021=1,"",IF(P951="","",VLOOKUP(P951,Tabelle!$B$5:$G$7,6,FALSE)))</f>
        <v/>
      </c>
      <c r="S951" s="7"/>
      <c r="T951" s="312"/>
      <c r="U951" s="7"/>
      <c r="V951" s="313">
        <f ca="1">IF(AND(D951&lt;&gt;"",B951&lt;&gt;B950),(SUMIF(B$9:B$1008,B951,M$9:M$1008)-SUMIF(B$9:B$1008,B951,N$9:N$1008))+(SUMIF('Sezione INPS'!B$9:B$1008,B951,'Sezione INPS'!N$9:N$1008)-SUMIF('Sezione INPS'!B$9:B$1008,B951,'Sezione INPS'!O$9:O$1008))+(SUMIF('Sezione REGIONI'!B$9:B$1008,B951,'Sezione REGIONI'!K$9:K$1008)-SUMIF('Sezione REGIONI'!B$9:B$1008,B951,'Sezione REGIONI'!L$9:L$1008))+(SUMIF('Sezione IMU e trib. locali'!B$9:B$1008,B951,'Sezione IMU e trib. locali'!M$9:M$1008)-SUMIF('Sezione IMU e trib. locali'!B$9:B$1008,B951,'Sezione IMU e trib. locali'!N$9:N$1008))+(SUMIF('Sezione INAIL'!B$9:B$508,B951,'Sezione INAIL'!L$9:L$508)-SUMIF('Sezione INAIL'!B$9:B$508,B951,'Sezione INAIL'!M$9:M$508))+(SUMIF('Sezione Altri Enti Prev.li'!B$9:B$508,B951,'Sezione Altri Enti Prev.li'!P$9:P$508)-SUMIF('Sezione Altri Enti Prev.li'!B$9:B$508,B951,'Sezione Altri Enti Prev.li'!Q$9:Q$508)),0)</f>
        <v>0</v>
      </c>
      <c r="W951" s="81"/>
      <c r="X951" s="292"/>
      <c r="Y951" s="314"/>
      <c r="Z951" s="315"/>
      <c r="AA951" s="316"/>
      <c r="AB951" s="317"/>
      <c r="AC951" s="7"/>
      <c r="AD951" s="348"/>
      <c r="AE951" s="7"/>
      <c r="AF951" s="17">
        <f ca="1">IF(B951="",0,IF(B951=B950,COUNTIF(B$9:B950,B951)+1,1))</f>
        <v>941</v>
      </c>
      <c r="AG951" s="17">
        <f t="shared" ca="1" si="60"/>
        <v>0</v>
      </c>
      <c r="AH951" s="364" t="str">
        <f t="shared" si="59"/>
        <v/>
      </c>
    </row>
    <row r="952" spans="1:34" ht="16.5" customHeight="1">
      <c r="A952" s="334" t="s">
        <v>1227</v>
      </c>
      <c r="B952" s="65" t="str">
        <f t="shared" ca="1" si="58"/>
        <v>-1900</v>
      </c>
      <c r="C952" s="65" t="str">
        <f t="shared" ca="1" si="61"/>
        <v>-1900-942</v>
      </c>
      <c r="D952" s="340"/>
      <c r="E952" s="283"/>
      <c r="F952" s="7"/>
      <c r="G952" s="309"/>
      <c r="H952" s="310"/>
      <c r="I952" s="7"/>
      <c r="J952" s="297"/>
      <c r="K952" s="285"/>
      <c r="L952" s="301"/>
      <c r="M952" s="290"/>
      <c r="N952" s="291"/>
      <c r="O952" s="7"/>
      <c r="P952" s="307"/>
      <c r="Q952" s="308" t="str">
        <f ca="1">IF(M$1021=1,"",IF(P952="","",VLOOKUP(P952,Tabelle!$B$5:$F$7,5,FALSE)))</f>
        <v/>
      </c>
      <c r="R952" s="311" t="str">
        <f ca="1">IF(M$1021=1,"",IF(P952="","",VLOOKUP(P952,Tabelle!$B$5:$G$7,6,FALSE)))</f>
        <v/>
      </c>
      <c r="S952" s="7"/>
      <c r="T952" s="312"/>
      <c r="U952" s="7"/>
      <c r="V952" s="313">
        <f ca="1">IF(AND(D952&lt;&gt;"",B952&lt;&gt;B951),(SUMIF(B$9:B$1008,B952,M$9:M$1008)-SUMIF(B$9:B$1008,B952,N$9:N$1008))+(SUMIF('Sezione INPS'!B$9:B$1008,B952,'Sezione INPS'!N$9:N$1008)-SUMIF('Sezione INPS'!B$9:B$1008,B952,'Sezione INPS'!O$9:O$1008))+(SUMIF('Sezione REGIONI'!B$9:B$1008,B952,'Sezione REGIONI'!K$9:K$1008)-SUMIF('Sezione REGIONI'!B$9:B$1008,B952,'Sezione REGIONI'!L$9:L$1008))+(SUMIF('Sezione IMU e trib. locali'!B$9:B$1008,B952,'Sezione IMU e trib. locali'!M$9:M$1008)-SUMIF('Sezione IMU e trib. locali'!B$9:B$1008,B952,'Sezione IMU e trib. locali'!N$9:N$1008))+(SUMIF('Sezione INAIL'!B$9:B$508,B952,'Sezione INAIL'!L$9:L$508)-SUMIF('Sezione INAIL'!B$9:B$508,B952,'Sezione INAIL'!M$9:M$508))+(SUMIF('Sezione Altri Enti Prev.li'!B$9:B$508,B952,'Sezione Altri Enti Prev.li'!P$9:P$508)-SUMIF('Sezione Altri Enti Prev.li'!B$9:B$508,B952,'Sezione Altri Enti Prev.li'!Q$9:Q$508)),0)</f>
        <v>0</v>
      </c>
      <c r="W952" s="81"/>
      <c r="X952" s="292"/>
      <c r="Y952" s="314"/>
      <c r="Z952" s="315"/>
      <c r="AA952" s="316"/>
      <c r="AB952" s="317"/>
      <c r="AC952" s="7"/>
      <c r="AD952" s="348"/>
      <c r="AE952" s="7"/>
      <c r="AF952" s="17">
        <f ca="1">IF(B952="",0,IF(B952=B951,COUNTIF(B$9:B951,B952)+1,1))</f>
        <v>942</v>
      </c>
      <c r="AG952" s="17">
        <f t="shared" ca="1" si="60"/>
        <v>0</v>
      </c>
      <c r="AH952" s="364" t="str">
        <f t="shared" si="59"/>
        <v/>
      </c>
    </row>
    <row r="953" spans="1:34" ht="16.5" customHeight="1">
      <c r="A953" s="334" t="s">
        <v>1228</v>
      </c>
      <c r="B953" s="65" t="str">
        <f t="shared" ca="1" si="58"/>
        <v>-1900</v>
      </c>
      <c r="C953" s="65" t="str">
        <f t="shared" ca="1" si="61"/>
        <v>-1900-943</v>
      </c>
      <c r="D953" s="340"/>
      <c r="E953" s="283"/>
      <c r="F953" s="7"/>
      <c r="G953" s="309"/>
      <c r="H953" s="310"/>
      <c r="I953" s="7"/>
      <c r="J953" s="297"/>
      <c r="K953" s="285"/>
      <c r="L953" s="301"/>
      <c r="M953" s="290"/>
      <c r="N953" s="291"/>
      <c r="O953" s="7"/>
      <c r="P953" s="307"/>
      <c r="Q953" s="308" t="str">
        <f ca="1">IF(M$1021=1,"",IF(P953="","",VLOOKUP(P953,Tabelle!$B$5:$F$7,5,FALSE)))</f>
        <v/>
      </c>
      <c r="R953" s="311" t="str">
        <f ca="1">IF(M$1021=1,"",IF(P953="","",VLOOKUP(P953,Tabelle!$B$5:$G$7,6,FALSE)))</f>
        <v/>
      </c>
      <c r="S953" s="7"/>
      <c r="T953" s="312"/>
      <c r="U953" s="7"/>
      <c r="V953" s="313">
        <f ca="1">IF(AND(D953&lt;&gt;"",B953&lt;&gt;B952),(SUMIF(B$9:B$1008,B953,M$9:M$1008)-SUMIF(B$9:B$1008,B953,N$9:N$1008))+(SUMIF('Sezione INPS'!B$9:B$1008,B953,'Sezione INPS'!N$9:N$1008)-SUMIF('Sezione INPS'!B$9:B$1008,B953,'Sezione INPS'!O$9:O$1008))+(SUMIF('Sezione REGIONI'!B$9:B$1008,B953,'Sezione REGIONI'!K$9:K$1008)-SUMIF('Sezione REGIONI'!B$9:B$1008,B953,'Sezione REGIONI'!L$9:L$1008))+(SUMIF('Sezione IMU e trib. locali'!B$9:B$1008,B953,'Sezione IMU e trib. locali'!M$9:M$1008)-SUMIF('Sezione IMU e trib. locali'!B$9:B$1008,B953,'Sezione IMU e trib. locali'!N$9:N$1008))+(SUMIF('Sezione INAIL'!B$9:B$508,B953,'Sezione INAIL'!L$9:L$508)-SUMIF('Sezione INAIL'!B$9:B$508,B953,'Sezione INAIL'!M$9:M$508))+(SUMIF('Sezione Altri Enti Prev.li'!B$9:B$508,B953,'Sezione Altri Enti Prev.li'!P$9:P$508)-SUMIF('Sezione Altri Enti Prev.li'!B$9:B$508,B953,'Sezione Altri Enti Prev.li'!Q$9:Q$508)),0)</f>
        <v>0</v>
      </c>
      <c r="W953" s="81"/>
      <c r="X953" s="292"/>
      <c r="Y953" s="314"/>
      <c r="Z953" s="315"/>
      <c r="AA953" s="316"/>
      <c r="AB953" s="317"/>
      <c r="AC953" s="7"/>
      <c r="AD953" s="348"/>
      <c r="AE953" s="7"/>
      <c r="AF953" s="17">
        <f ca="1">IF(B953="",0,IF(B953=B952,COUNTIF(B$9:B952,B953)+1,1))</f>
        <v>943</v>
      </c>
      <c r="AG953" s="17">
        <f t="shared" ca="1" si="60"/>
        <v>0</v>
      </c>
      <c r="AH953" s="364" t="str">
        <f t="shared" si="59"/>
        <v/>
      </c>
    </row>
    <row r="954" spans="1:34" ht="16.5" customHeight="1">
      <c r="A954" s="334" t="s">
        <v>1229</v>
      </c>
      <c r="B954" s="65" t="str">
        <f t="shared" ca="1" si="58"/>
        <v>-1900</v>
      </c>
      <c r="C954" s="65" t="str">
        <f t="shared" ca="1" si="61"/>
        <v>-1900-944</v>
      </c>
      <c r="D954" s="340"/>
      <c r="E954" s="283"/>
      <c r="F954" s="7"/>
      <c r="G954" s="309"/>
      <c r="H954" s="310"/>
      <c r="I954" s="7"/>
      <c r="J954" s="297"/>
      <c r="K954" s="285"/>
      <c r="L954" s="301"/>
      <c r="M954" s="290"/>
      <c r="N954" s="291"/>
      <c r="O954" s="7"/>
      <c r="P954" s="307"/>
      <c r="Q954" s="308" t="str">
        <f ca="1">IF(M$1021=1,"",IF(P954="","",VLOOKUP(P954,Tabelle!$B$5:$F$7,5,FALSE)))</f>
        <v/>
      </c>
      <c r="R954" s="311" t="str">
        <f ca="1">IF(M$1021=1,"",IF(P954="","",VLOOKUP(P954,Tabelle!$B$5:$G$7,6,FALSE)))</f>
        <v/>
      </c>
      <c r="S954" s="7"/>
      <c r="T954" s="312"/>
      <c r="U954" s="7"/>
      <c r="V954" s="313">
        <f ca="1">IF(AND(D954&lt;&gt;"",B954&lt;&gt;B953),(SUMIF(B$9:B$1008,B954,M$9:M$1008)-SUMIF(B$9:B$1008,B954,N$9:N$1008))+(SUMIF('Sezione INPS'!B$9:B$1008,B954,'Sezione INPS'!N$9:N$1008)-SUMIF('Sezione INPS'!B$9:B$1008,B954,'Sezione INPS'!O$9:O$1008))+(SUMIF('Sezione REGIONI'!B$9:B$1008,B954,'Sezione REGIONI'!K$9:K$1008)-SUMIF('Sezione REGIONI'!B$9:B$1008,B954,'Sezione REGIONI'!L$9:L$1008))+(SUMIF('Sezione IMU e trib. locali'!B$9:B$1008,B954,'Sezione IMU e trib. locali'!M$9:M$1008)-SUMIF('Sezione IMU e trib. locali'!B$9:B$1008,B954,'Sezione IMU e trib. locali'!N$9:N$1008))+(SUMIF('Sezione INAIL'!B$9:B$508,B954,'Sezione INAIL'!L$9:L$508)-SUMIF('Sezione INAIL'!B$9:B$508,B954,'Sezione INAIL'!M$9:M$508))+(SUMIF('Sezione Altri Enti Prev.li'!B$9:B$508,B954,'Sezione Altri Enti Prev.li'!P$9:P$508)-SUMIF('Sezione Altri Enti Prev.li'!B$9:B$508,B954,'Sezione Altri Enti Prev.li'!Q$9:Q$508)),0)</f>
        <v>0</v>
      </c>
      <c r="W954" s="81"/>
      <c r="X954" s="292"/>
      <c r="Y954" s="314"/>
      <c r="Z954" s="315"/>
      <c r="AA954" s="316"/>
      <c r="AB954" s="317"/>
      <c r="AC954" s="7"/>
      <c r="AD954" s="348"/>
      <c r="AE954" s="7"/>
      <c r="AF954" s="17">
        <f ca="1">IF(B954="",0,IF(B954=B953,COUNTIF(B$9:B953,B954)+1,1))</f>
        <v>944</v>
      </c>
      <c r="AG954" s="17">
        <f t="shared" ca="1" si="60"/>
        <v>0</v>
      </c>
      <c r="AH954" s="364" t="str">
        <f t="shared" si="59"/>
        <v/>
      </c>
    </row>
    <row r="955" spans="1:34" ht="16.5" customHeight="1">
      <c r="A955" s="334" t="s">
        <v>1230</v>
      </c>
      <c r="B955" s="65" t="str">
        <f t="shared" ca="1" si="58"/>
        <v>-1900</v>
      </c>
      <c r="C955" s="65" t="str">
        <f t="shared" ca="1" si="61"/>
        <v>-1900-945</v>
      </c>
      <c r="D955" s="340"/>
      <c r="E955" s="283"/>
      <c r="F955" s="7"/>
      <c r="G955" s="309"/>
      <c r="H955" s="310"/>
      <c r="I955" s="7"/>
      <c r="J955" s="297"/>
      <c r="K955" s="285"/>
      <c r="L955" s="301"/>
      <c r="M955" s="290"/>
      <c r="N955" s="291"/>
      <c r="O955" s="7"/>
      <c r="P955" s="307"/>
      <c r="Q955" s="308" t="str">
        <f ca="1">IF(M$1021=1,"",IF(P955="","",VLOOKUP(P955,Tabelle!$B$5:$F$7,5,FALSE)))</f>
        <v/>
      </c>
      <c r="R955" s="311" t="str">
        <f ca="1">IF(M$1021=1,"",IF(P955="","",VLOOKUP(P955,Tabelle!$B$5:$G$7,6,FALSE)))</f>
        <v/>
      </c>
      <c r="S955" s="7"/>
      <c r="T955" s="312"/>
      <c r="U955" s="7"/>
      <c r="V955" s="313">
        <f ca="1">IF(AND(D955&lt;&gt;"",B955&lt;&gt;B954),(SUMIF(B$9:B$1008,B955,M$9:M$1008)-SUMIF(B$9:B$1008,B955,N$9:N$1008))+(SUMIF('Sezione INPS'!B$9:B$1008,B955,'Sezione INPS'!N$9:N$1008)-SUMIF('Sezione INPS'!B$9:B$1008,B955,'Sezione INPS'!O$9:O$1008))+(SUMIF('Sezione REGIONI'!B$9:B$1008,B955,'Sezione REGIONI'!K$9:K$1008)-SUMIF('Sezione REGIONI'!B$9:B$1008,B955,'Sezione REGIONI'!L$9:L$1008))+(SUMIF('Sezione IMU e trib. locali'!B$9:B$1008,B955,'Sezione IMU e trib. locali'!M$9:M$1008)-SUMIF('Sezione IMU e trib. locali'!B$9:B$1008,B955,'Sezione IMU e trib. locali'!N$9:N$1008))+(SUMIF('Sezione INAIL'!B$9:B$508,B955,'Sezione INAIL'!L$9:L$508)-SUMIF('Sezione INAIL'!B$9:B$508,B955,'Sezione INAIL'!M$9:M$508))+(SUMIF('Sezione Altri Enti Prev.li'!B$9:B$508,B955,'Sezione Altri Enti Prev.li'!P$9:P$508)-SUMIF('Sezione Altri Enti Prev.li'!B$9:B$508,B955,'Sezione Altri Enti Prev.li'!Q$9:Q$508)),0)</f>
        <v>0</v>
      </c>
      <c r="W955" s="81"/>
      <c r="X955" s="292"/>
      <c r="Y955" s="314"/>
      <c r="Z955" s="315"/>
      <c r="AA955" s="316"/>
      <c r="AB955" s="317"/>
      <c r="AC955" s="7"/>
      <c r="AD955" s="348"/>
      <c r="AE955" s="7"/>
      <c r="AF955" s="17">
        <f ca="1">IF(B955="",0,IF(B955=B954,COUNTIF(B$9:B954,B955)+1,1))</f>
        <v>945</v>
      </c>
      <c r="AG955" s="17">
        <f t="shared" ca="1" si="60"/>
        <v>0</v>
      </c>
      <c r="AH955" s="364" t="str">
        <f t="shared" si="59"/>
        <v/>
      </c>
    </row>
    <row r="956" spans="1:34" ht="16.5" customHeight="1">
      <c r="A956" s="334" t="s">
        <v>1231</v>
      </c>
      <c r="B956" s="65" t="str">
        <f t="shared" ca="1" si="58"/>
        <v>-1900</v>
      </c>
      <c r="C956" s="65" t="str">
        <f t="shared" ca="1" si="61"/>
        <v>-1900-946</v>
      </c>
      <c r="D956" s="340"/>
      <c r="E956" s="283"/>
      <c r="F956" s="7"/>
      <c r="G956" s="309"/>
      <c r="H956" s="310"/>
      <c r="I956" s="7"/>
      <c r="J956" s="297"/>
      <c r="K956" s="285"/>
      <c r="L956" s="301"/>
      <c r="M956" s="290"/>
      <c r="N956" s="291"/>
      <c r="O956" s="7"/>
      <c r="P956" s="307"/>
      <c r="Q956" s="308" t="str">
        <f ca="1">IF(M$1021=1,"",IF(P956="","",VLOOKUP(P956,Tabelle!$B$5:$F$7,5,FALSE)))</f>
        <v/>
      </c>
      <c r="R956" s="311" t="str">
        <f ca="1">IF(M$1021=1,"",IF(P956="","",VLOOKUP(P956,Tabelle!$B$5:$G$7,6,FALSE)))</f>
        <v/>
      </c>
      <c r="S956" s="7"/>
      <c r="T956" s="312"/>
      <c r="U956" s="7"/>
      <c r="V956" s="313">
        <f ca="1">IF(AND(D956&lt;&gt;"",B956&lt;&gt;B955),(SUMIF(B$9:B$1008,B956,M$9:M$1008)-SUMIF(B$9:B$1008,B956,N$9:N$1008))+(SUMIF('Sezione INPS'!B$9:B$1008,B956,'Sezione INPS'!N$9:N$1008)-SUMIF('Sezione INPS'!B$9:B$1008,B956,'Sezione INPS'!O$9:O$1008))+(SUMIF('Sezione REGIONI'!B$9:B$1008,B956,'Sezione REGIONI'!K$9:K$1008)-SUMIF('Sezione REGIONI'!B$9:B$1008,B956,'Sezione REGIONI'!L$9:L$1008))+(SUMIF('Sezione IMU e trib. locali'!B$9:B$1008,B956,'Sezione IMU e trib. locali'!M$9:M$1008)-SUMIF('Sezione IMU e trib. locali'!B$9:B$1008,B956,'Sezione IMU e trib. locali'!N$9:N$1008))+(SUMIF('Sezione INAIL'!B$9:B$508,B956,'Sezione INAIL'!L$9:L$508)-SUMIF('Sezione INAIL'!B$9:B$508,B956,'Sezione INAIL'!M$9:M$508))+(SUMIF('Sezione Altri Enti Prev.li'!B$9:B$508,B956,'Sezione Altri Enti Prev.li'!P$9:P$508)-SUMIF('Sezione Altri Enti Prev.li'!B$9:B$508,B956,'Sezione Altri Enti Prev.li'!Q$9:Q$508)),0)</f>
        <v>0</v>
      </c>
      <c r="W956" s="81"/>
      <c r="X956" s="292"/>
      <c r="Y956" s="314"/>
      <c r="Z956" s="315"/>
      <c r="AA956" s="316"/>
      <c r="AB956" s="317"/>
      <c r="AC956" s="7"/>
      <c r="AD956" s="348"/>
      <c r="AE956" s="7"/>
      <c r="AF956" s="17">
        <f ca="1">IF(B956="",0,IF(B956=B955,COUNTIF(B$9:B955,B956)+1,1))</f>
        <v>946</v>
      </c>
      <c r="AG956" s="17">
        <f t="shared" ca="1" si="60"/>
        <v>0</v>
      </c>
      <c r="AH956" s="364" t="str">
        <f t="shared" si="59"/>
        <v/>
      </c>
    </row>
    <row r="957" spans="1:34" ht="16.5" customHeight="1">
      <c r="A957" s="334" t="s">
        <v>1232</v>
      </c>
      <c r="B957" s="65" t="str">
        <f t="shared" ca="1" si="58"/>
        <v>-1900</v>
      </c>
      <c r="C957" s="65" t="str">
        <f t="shared" ca="1" si="61"/>
        <v>-1900-947</v>
      </c>
      <c r="D957" s="340"/>
      <c r="E957" s="283"/>
      <c r="F957" s="7"/>
      <c r="G957" s="309"/>
      <c r="H957" s="310"/>
      <c r="I957" s="7"/>
      <c r="J957" s="297"/>
      <c r="K957" s="285"/>
      <c r="L957" s="301"/>
      <c r="M957" s="290"/>
      <c r="N957" s="291"/>
      <c r="O957" s="7"/>
      <c r="P957" s="307"/>
      <c r="Q957" s="308" t="str">
        <f ca="1">IF(M$1021=1,"",IF(P957="","",VLOOKUP(P957,Tabelle!$B$5:$F$7,5,FALSE)))</f>
        <v/>
      </c>
      <c r="R957" s="311" t="str">
        <f ca="1">IF(M$1021=1,"",IF(P957="","",VLOOKUP(P957,Tabelle!$B$5:$G$7,6,FALSE)))</f>
        <v/>
      </c>
      <c r="S957" s="7"/>
      <c r="T957" s="312"/>
      <c r="U957" s="7"/>
      <c r="V957" s="313">
        <f ca="1">IF(AND(D957&lt;&gt;"",B957&lt;&gt;B956),(SUMIF(B$9:B$1008,B957,M$9:M$1008)-SUMIF(B$9:B$1008,B957,N$9:N$1008))+(SUMIF('Sezione INPS'!B$9:B$1008,B957,'Sezione INPS'!N$9:N$1008)-SUMIF('Sezione INPS'!B$9:B$1008,B957,'Sezione INPS'!O$9:O$1008))+(SUMIF('Sezione REGIONI'!B$9:B$1008,B957,'Sezione REGIONI'!K$9:K$1008)-SUMIF('Sezione REGIONI'!B$9:B$1008,B957,'Sezione REGIONI'!L$9:L$1008))+(SUMIF('Sezione IMU e trib. locali'!B$9:B$1008,B957,'Sezione IMU e trib. locali'!M$9:M$1008)-SUMIF('Sezione IMU e trib. locali'!B$9:B$1008,B957,'Sezione IMU e trib. locali'!N$9:N$1008))+(SUMIF('Sezione INAIL'!B$9:B$508,B957,'Sezione INAIL'!L$9:L$508)-SUMIF('Sezione INAIL'!B$9:B$508,B957,'Sezione INAIL'!M$9:M$508))+(SUMIF('Sezione Altri Enti Prev.li'!B$9:B$508,B957,'Sezione Altri Enti Prev.li'!P$9:P$508)-SUMIF('Sezione Altri Enti Prev.li'!B$9:B$508,B957,'Sezione Altri Enti Prev.li'!Q$9:Q$508)),0)</f>
        <v>0</v>
      </c>
      <c r="W957" s="81"/>
      <c r="X957" s="292"/>
      <c r="Y957" s="314"/>
      <c r="Z957" s="315"/>
      <c r="AA957" s="316"/>
      <c r="AB957" s="317"/>
      <c r="AC957" s="7"/>
      <c r="AD957" s="348"/>
      <c r="AE957" s="7"/>
      <c r="AF957" s="17">
        <f ca="1">IF(B957="",0,IF(B957=B956,COUNTIF(B$9:B956,B957)+1,1))</f>
        <v>947</v>
      </c>
      <c r="AG957" s="17">
        <f t="shared" ca="1" si="60"/>
        <v>0</v>
      </c>
      <c r="AH957" s="364" t="str">
        <f t="shared" si="59"/>
        <v/>
      </c>
    </row>
    <row r="958" spans="1:34" ht="16.5" customHeight="1">
      <c r="A958" s="334" t="s">
        <v>1233</v>
      </c>
      <c r="B958" s="65" t="str">
        <f t="shared" ca="1" si="58"/>
        <v>-1900</v>
      </c>
      <c r="C958" s="65" t="str">
        <f t="shared" ca="1" si="61"/>
        <v>-1900-948</v>
      </c>
      <c r="D958" s="340"/>
      <c r="E958" s="283"/>
      <c r="F958" s="7"/>
      <c r="G958" s="309"/>
      <c r="H958" s="310"/>
      <c r="I958" s="7"/>
      <c r="J958" s="297"/>
      <c r="K958" s="285"/>
      <c r="L958" s="301"/>
      <c r="M958" s="290"/>
      <c r="N958" s="291"/>
      <c r="O958" s="7"/>
      <c r="P958" s="307"/>
      <c r="Q958" s="308" t="str">
        <f ca="1">IF(M$1021=1,"",IF(P958="","",VLOOKUP(P958,Tabelle!$B$5:$F$7,5,FALSE)))</f>
        <v/>
      </c>
      <c r="R958" s="311" t="str">
        <f ca="1">IF(M$1021=1,"",IF(P958="","",VLOOKUP(P958,Tabelle!$B$5:$G$7,6,FALSE)))</f>
        <v/>
      </c>
      <c r="S958" s="7"/>
      <c r="T958" s="312"/>
      <c r="U958" s="7"/>
      <c r="V958" s="313">
        <f ca="1">IF(AND(D958&lt;&gt;"",B958&lt;&gt;B957),(SUMIF(B$9:B$1008,B958,M$9:M$1008)-SUMIF(B$9:B$1008,B958,N$9:N$1008))+(SUMIF('Sezione INPS'!B$9:B$1008,B958,'Sezione INPS'!N$9:N$1008)-SUMIF('Sezione INPS'!B$9:B$1008,B958,'Sezione INPS'!O$9:O$1008))+(SUMIF('Sezione REGIONI'!B$9:B$1008,B958,'Sezione REGIONI'!K$9:K$1008)-SUMIF('Sezione REGIONI'!B$9:B$1008,B958,'Sezione REGIONI'!L$9:L$1008))+(SUMIF('Sezione IMU e trib. locali'!B$9:B$1008,B958,'Sezione IMU e trib. locali'!M$9:M$1008)-SUMIF('Sezione IMU e trib. locali'!B$9:B$1008,B958,'Sezione IMU e trib. locali'!N$9:N$1008))+(SUMIF('Sezione INAIL'!B$9:B$508,B958,'Sezione INAIL'!L$9:L$508)-SUMIF('Sezione INAIL'!B$9:B$508,B958,'Sezione INAIL'!M$9:M$508))+(SUMIF('Sezione Altri Enti Prev.li'!B$9:B$508,B958,'Sezione Altri Enti Prev.li'!P$9:P$508)-SUMIF('Sezione Altri Enti Prev.li'!B$9:B$508,B958,'Sezione Altri Enti Prev.li'!Q$9:Q$508)),0)</f>
        <v>0</v>
      </c>
      <c r="W958" s="81"/>
      <c r="X958" s="292"/>
      <c r="Y958" s="314"/>
      <c r="Z958" s="315"/>
      <c r="AA958" s="316"/>
      <c r="AB958" s="317"/>
      <c r="AC958" s="7"/>
      <c r="AD958" s="348"/>
      <c r="AE958" s="7"/>
      <c r="AF958" s="17">
        <f ca="1">IF(B958="",0,IF(B958=B957,COUNTIF(B$9:B957,B958)+1,1))</f>
        <v>948</v>
      </c>
      <c r="AG958" s="17">
        <f t="shared" ca="1" si="60"/>
        <v>0</v>
      </c>
      <c r="AH958" s="364" t="str">
        <f t="shared" si="59"/>
        <v/>
      </c>
    </row>
    <row r="959" spans="1:34" ht="16.5" customHeight="1">
      <c r="A959" s="334" t="s">
        <v>1234</v>
      </c>
      <c r="B959" s="65" t="str">
        <f t="shared" ca="1" si="58"/>
        <v>-1900</v>
      </c>
      <c r="C959" s="65" t="str">
        <f t="shared" ca="1" si="61"/>
        <v>-1900-949</v>
      </c>
      <c r="D959" s="340"/>
      <c r="E959" s="283"/>
      <c r="F959" s="7"/>
      <c r="G959" s="309"/>
      <c r="H959" s="310"/>
      <c r="I959" s="7"/>
      <c r="J959" s="297"/>
      <c r="K959" s="285"/>
      <c r="L959" s="301"/>
      <c r="M959" s="290"/>
      <c r="N959" s="291"/>
      <c r="O959" s="7"/>
      <c r="P959" s="307"/>
      <c r="Q959" s="308" t="str">
        <f ca="1">IF(M$1021=1,"",IF(P959="","",VLOOKUP(P959,Tabelle!$B$5:$F$7,5,FALSE)))</f>
        <v/>
      </c>
      <c r="R959" s="311" t="str">
        <f ca="1">IF(M$1021=1,"",IF(P959="","",VLOOKUP(P959,Tabelle!$B$5:$G$7,6,FALSE)))</f>
        <v/>
      </c>
      <c r="S959" s="7"/>
      <c r="T959" s="312"/>
      <c r="U959" s="7"/>
      <c r="V959" s="313">
        <f ca="1">IF(AND(D959&lt;&gt;"",B959&lt;&gt;B958),(SUMIF(B$9:B$1008,B959,M$9:M$1008)-SUMIF(B$9:B$1008,B959,N$9:N$1008))+(SUMIF('Sezione INPS'!B$9:B$1008,B959,'Sezione INPS'!N$9:N$1008)-SUMIF('Sezione INPS'!B$9:B$1008,B959,'Sezione INPS'!O$9:O$1008))+(SUMIF('Sezione REGIONI'!B$9:B$1008,B959,'Sezione REGIONI'!K$9:K$1008)-SUMIF('Sezione REGIONI'!B$9:B$1008,B959,'Sezione REGIONI'!L$9:L$1008))+(SUMIF('Sezione IMU e trib. locali'!B$9:B$1008,B959,'Sezione IMU e trib. locali'!M$9:M$1008)-SUMIF('Sezione IMU e trib. locali'!B$9:B$1008,B959,'Sezione IMU e trib. locali'!N$9:N$1008))+(SUMIF('Sezione INAIL'!B$9:B$508,B959,'Sezione INAIL'!L$9:L$508)-SUMIF('Sezione INAIL'!B$9:B$508,B959,'Sezione INAIL'!M$9:M$508))+(SUMIF('Sezione Altri Enti Prev.li'!B$9:B$508,B959,'Sezione Altri Enti Prev.li'!P$9:P$508)-SUMIF('Sezione Altri Enti Prev.li'!B$9:B$508,B959,'Sezione Altri Enti Prev.li'!Q$9:Q$508)),0)</f>
        <v>0</v>
      </c>
      <c r="W959" s="81"/>
      <c r="X959" s="292"/>
      <c r="Y959" s="314"/>
      <c r="Z959" s="315"/>
      <c r="AA959" s="316"/>
      <c r="AB959" s="317"/>
      <c r="AC959" s="7"/>
      <c r="AD959" s="348"/>
      <c r="AE959" s="7"/>
      <c r="AF959" s="17">
        <f ca="1">IF(B959="",0,IF(B959=B958,COUNTIF(B$9:B958,B959)+1,1))</f>
        <v>949</v>
      </c>
      <c r="AG959" s="17">
        <f t="shared" ca="1" si="60"/>
        <v>0</v>
      </c>
      <c r="AH959" s="364" t="str">
        <f t="shared" si="59"/>
        <v/>
      </c>
    </row>
    <row r="960" spans="1:34" ht="16.5" customHeight="1">
      <c r="A960" s="334" t="s">
        <v>1235</v>
      </c>
      <c r="B960" s="65" t="str">
        <f t="shared" ca="1" si="58"/>
        <v>-1900</v>
      </c>
      <c r="C960" s="65" t="str">
        <f t="shared" ca="1" si="61"/>
        <v>-1900-950</v>
      </c>
      <c r="D960" s="340"/>
      <c r="E960" s="283"/>
      <c r="F960" s="7"/>
      <c r="G960" s="309"/>
      <c r="H960" s="310"/>
      <c r="I960" s="7"/>
      <c r="J960" s="297"/>
      <c r="K960" s="285"/>
      <c r="L960" s="301"/>
      <c r="M960" s="290"/>
      <c r="N960" s="291"/>
      <c r="O960" s="7"/>
      <c r="P960" s="307"/>
      <c r="Q960" s="308" t="str">
        <f ca="1">IF(M$1021=1,"",IF(P960="","",VLOOKUP(P960,Tabelle!$B$5:$F$7,5,FALSE)))</f>
        <v/>
      </c>
      <c r="R960" s="311" t="str">
        <f ca="1">IF(M$1021=1,"",IF(P960="","",VLOOKUP(P960,Tabelle!$B$5:$G$7,6,FALSE)))</f>
        <v/>
      </c>
      <c r="S960" s="7"/>
      <c r="T960" s="312"/>
      <c r="U960" s="7"/>
      <c r="V960" s="313">
        <f ca="1">IF(AND(D960&lt;&gt;"",B960&lt;&gt;B959),(SUMIF(B$9:B$1008,B960,M$9:M$1008)-SUMIF(B$9:B$1008,B960,N$9:N$1008))+(SUMIF('Sezione INPS'!B$9:B$1008,B960,'Sezione INPS'!N$9:N$1008)-SUMIF('Sezione INPS'!B$9:B$1008,B960,'Sezione INPS'!O$9:O$1008))+(SUMIF('Sezione REGIONI'!B$9:B$1008,B960,'Sezione REGIONI'!K$9:K$1008)-SUMIF('Sezione REGIONI'!B$9:B$1008,B960,'Sezione REGIONI'!L$9:L$1008))+(SUMIF('Sezione IMU e trib. locali'!B$9:B$1008,B960,'Sezione IMU e trib. locali'!M$9:M$1008)-SUMIF('Sezione IMU e trib. locali'!B$9:B$1008,B960,'Sezione IMU e trib. locali'!N$9:N$1008))+(SUMIF('Sezione INAIL'!B$9:B$508,B960,'Sezione INAIL'!L$9:L$508)-SUMIF('Sezione INAIL'!B$9:B$508,B960,'Sezione INAIL'!M$9:M$508))+(SUMIF('Sezione Altri Enti Prev.li'!B$9:B$508,B960,'Sezione Altri Enti Prev.li'!P$9:P$508)-SUMIF('Sezione Altri Enti Prev.li'!B$9:B$508,B960,'Sezione Altri Enti Prev.li'!Q$9:Q$508)),0)</f>
        <v>0</v>
      </c>
      <c r="W960" s="81"/>
      <c r="X960" s="292"/>
      <c r="Y960" s="314"/>
      <c r="Z960" s="315"/>
      <c r="AA960" s="316"/>
      <c r="AB960" s="317"/>
      <c r="AC960" s="7"/>
      <c r="AD960" s="348"/>
      <c r="AE960" s="7"/>
      <c r="AF960" s="17">
        <f ca="1">IF(B960="",0,IF(B960=B959,COUNTIF(B$9:B959,B960)+1,1))</f>
        <v>950</v>
      </c>
      <c r="AG960" s="17">
        <f t="shared" ca="1" si="60"/>
        <v>0</v>
      </c>
      <c r="AH960" s="364" t="str">
        <f t="shared" si="59"/>
        <v/>
      </c>
    </row>
    <row r="961" spans="1:34" ht="16.5" customHeight="1">
      <c r="A961" s="334" t="s">
        <v>1236</v>
      </c>
      <c r="B961" s="65" t="str">
        <f t="shared" ca="1" si="58"/>
        <v>-1900</v>
      </c>
      <c r="C961" s="65" t="str">
        <f t="shared" ca="1" si="61"/>
        <v>-1900-951</v>
      </c>
      <c r="D961" s="340"/>
      <c r="E961" s="283"/>
      <c r="F961" s="7"/>
      <c r="G961" s="309"/>
      <c r="H961" s="310"/>
      <c r="I961" s="7"/>
      <c r="J961" s="297"/>
      <c r="K961" s="285"/>
      <c r="L961" s="301"/>
      <c r="M961" s="290"/>
      <c r="N961" s="291"/>
      <c r="O961" s="7"/>
      <c r="P961" s="307"/>
      <c r="Q961" s="308" t="str">
        <f ca="1">IF(M$1021=1,"",IF(P961="","",VLOOKUP(P961,Tabelle!$B$5:$F$7,5,FALSE)))</f>
        <v/>
      </c>
      <c r="R961" s="311" t="str">
        <f ca="1">IF(M$1021=1,"",IF(P961="","",VLOOKUP(P961,Tabelle!$B$5:$G$7,6,FALSE)))</f>
        <v/>
      </c>
      <c r="S961" s="7"/>
      <c r="T961" s="312"/>
      <c r="U961" s="7"/>
      <c r="V961" s="313">
        <f ca="1">IF(AND(D961&lt;&gt;"",B961&lt;&gt;B960),(SUMIF(B$9:B$1008,B961,M$9:M$1008)-SUMIF(B$9:B$1008,B961,N$9:N$1008))+(SUMIF('Sezione INPS'!B$9:B$1008,B961,'Sezione INPS'!N$9:N$1008)-SUMIF('Sezione INPS'!B$9:B$1008,B961,'Sezione INPS'!O$9:O$1008))+(SUMIF('Sezione REGIONI'!B$9:B$1008,B961,'Sezione REGIONI'!K$9:K$1008)-SUMIF('Sezione REGIONI'!B$9:B$1008,B961,'Sezione REGIONI'!L$9:L$1008))+(SUMIF('Sezione IMU e trib. locali'!B$9:B$1008,B961,'Sezione IMU e trib. locali'!M$9:M$1008)-SUMIF('Sezione IMU e trib. locali'!B$9:B$1008,B961,'Sezione IMU e trib. locali'!N$9:N$1008))+(SUMIF('Sezione INAIL'!B$9:B$508,B961,'Sezione INAIL'!L$9:L$508)-SUMIF('Sezione INAIL'!B$9:B$508,B961,'Sezione INAIL'!M$9:M$508))+(SUMIF('Sezione Altri Enti Prev.li'!B$9:B$508,B961,'Sezione Altri Enti Prev.li'!P$9:P$508)-SUMIF('Sezione Altri Enti Prev.li'!B$9:B$508,B961,'Sezione Altri Enti Prev.li'!Q$9:Q$508)),0)</f>
        <v>0</v>
      </c>
      <c r="W961" s="81"/>
      <c r="X961" s="292"/>
      <c r="Y961" s="314"/>
      <c r="Z961" s="315"/>
      <c r="AA961" s="316"/>
      <c r="AB961" s="317"/>
      <c r="AC961" s="7"/>
      <c r="AD961" s="348"/>
      <c r="AE961" s="7"/>
      <c r="AF961" s="17">
        <f ca="1">IF(B961="",0,IF(B961=B960,COUNTIF(B$9:B960,B961)+1,1))</f>
        <v>951</v>
      </c>
      <c r="AG961" s="17">
        <f t="shared" ca="1" si="60"/>
        <v>0</v>
      </c>
      <c r="AH961" s="364" t="str">
        <f t="shared" si="59"/>
        <v/>
      </c>
    </row>
    <row r="962" spans="1:34" ht="16.5" customHeight="1">
      <c r="A962" s="334" t="s">
        <v>1237</v>
      </c>
      <c r="B962" s="65" t="str">
        <f t="shared" ca="1" si="58"/>
        <v>-1900</v>
      </c>
      <c r="C962" s="65" t="str">
        <f t="shared" ca="1" si="61"/>
        <v>-1900-952</v>
      </c>
      <c r="D962" s="340"/>
      <c r="E962" s="283"/>
      <c r="F962" s="7"/>
      <c r="G962" s="309"/>
      <c r="H962" s="310"/>
      <c r="I962" s="7"/>
      <c r="J962" s="297"/>
      <c r="K962" s="285"/>
      <c r="L962" s="301"/>
      <c r="M962" s="290"/>
      <c r="N962" s="291"/>
      <c r="O962" s="7"/>
      <c r="P962" s="307"/>
      <c r="Q962" s="308" t="str">
        <f ca="1">IF(M$1021=1,"",IF(P962="","",VLOOKUP(P962,Tabelle!$B$5:$F$7,5,FALSE)))</f>
        <v/>
      </c>
      <c r="R962" s="311" t="str">
        <f ca="1">IF(M$1021=1,"",IF(P962="","",VLOOKUP(P962,Tabelle!$B$5:$G$7,6,FALSE)))</f>
        <v/>
      </c>
      <c r="S962" s="7"/>
      <c r="T962" s="312"/>
      <c r="U962" s="7"/>
      <c r="V962" s="313">
        <f ca="1">IF(AND(D962&lt;&gt;"",B962&lt;&gt;B961),(SUMIF(B$9:B$1008,B962,M$9:M$1008)-SUMIF(B$9:B$1008,B962,N$9:N$1008))+(SUMIF('Sezione INPS'!B$9:B$1008,B962,'Sezione INPS'!N$9:N$1008)-SUMIF('Sezione INPS'!B$9:B$1008,B962,'Sezione INPS'!O$9:O$1008))+(SUMIF('Sezione REGIONI'!B$9:B$1008,B962,'Sezione REGIONI'!K$9:K$1008)-SUMIF('Sezione REGIONI'!B$9:B$1008,B962,'Sezione REGIONI'!L$9:L$1008))+(SUMIF('Sezione IMU e trib. locali'!B$9:B$1008,B962,'Sezione IMU e trib. locali'!M$9:M$1008)-SUMIF('Sezione IMU e trib. locali'!B$9:B$1008,B962,'Sezione IMU e trib. locali'!N$9:N$1008))+(SUMIF('Sezione INAIL'!B$9:B$508,B962,'Sezione INAIL'!L$9:L$508)-SUMIF('Sezione INAIL'!B$9:B$508,B962,'Sezione INAIL'!M$9:M$508))+(SUMIF('Sezione Altri Enti Prev.li'!B$9:B$508,B962,'Sezione Altri Enti Prev.li'!P$9:P$508)-SUMIF('Sezione Altri Enti Prev.li'!B$9:B$508,B962,'Sezione Altri Enti Prev.li'!Q$9:Q$508)),0)</f>
        <v>0</v>
      </c>
      <c r="W962" s="81"/>
      <c r="X962" s="292"/>
      <c r="Y962" s="314"/>
      <c r="Z962" s="315"/>
      <c r="AA962" s="316"/>
      <c r="AB962" s="317"/>
      <c r="AC962" s="7"/>
      <c r="AD962" s="348"/>
      <c r="AE962" s="7"/>
      <c r="AF962" s="17">
        <f ca="1">IF(B962="",0,IF(B962=B961,COUNTIF(B$9:B961,B962)+1,1))</f>
        <v>952</v>
      </c>
      <c r="AG962" s="17">
        <f t="shared" ca="1" si="60"/>
        <v>0</v>
      </c>
      <c r="AH962" s="364" t="str">
        <f t="shared" si="59"/>
        <v/>
      </c>
    </row>
    <row r="963" spans="1:34" ht="16.5" customHeight="1">
      <c r="A963" s="334" t="s">
        <v>1238</v>
      </c>
      <c r="B963" s="65" t="str">
        <f t="shared" ca="1" si="58"/>
        <v>-1900</v>
      </c>
      <c r="C963" s="65" t="str">
        <f t="shared" ca="1" si="61"/>
        <v>-1900-953</v>
      </c>
      <c r="D963" s="340"/>
      <c r="E963" s="283"/>
      <c r="F963" s="7"/>
      <c r="G963" s="309"/>
      <c r="H963" s="310"/>
      <c r="I963" s="7"/>
      <c r="J963" s="297"/>
      <c r="K963" s="285"/>
      <c r="L963" s="301"/>
      <c r="M963" s="290"/>
      <c r="N963" s="291"/>
      <c r="O963" s="7"/>
      <c r="P963" s="307"/>
      <c r="Q963" s="308" t="str">
        <f ca="1">IF(M$1021=1,"",IF(P963="","",VLOOKUP(P963,Tabelle!$B$5:$F$7,5,FALSE)))</f>
        <v/>
      </c>
      <c r="R963" s="311" t="str">
        <f ca="1">IF(M$1021=1,"",IF(P963="","",VLOOKUP(P963,Tabelle!$B$5:$G$7,6,FALSE)))</f>
        <v/>
      </c>
      <c r="S963" s="7"/>
      <c r="T963" s="312"/>
      <c r="U963" s="7"/>
      <c r="V963" s="313">
        <f ca="1">IF(AND(D963&lt;&gt;"",B963&lt;&gt;B962),(SUMIF(B$9:B$1008,B963,M$9:M$1008)-SUMIF(B$9:B$1008,B963,N$9:N$1008))+(SUMIF('Sezione INPS'!B$9:B$1008,B963,'Sezione INPS'!N$9:N$1008)-SUMIF('Sezione INPS'!B$9:B$1008,B963,'Sezione INPS'!O$9:O$1008))+(SUMIF('Sezione REGIONI'!B$9:B$1008,B963,'Sezione REGIONI'!K$9:K$1008)-SUMIF('Sezione REGIONI'!B$9:B$1008,B963,'Sezione REGIONI'!L$9:L$1008))+(SUMIF('Sezione IMU e trib. locali'!B$9:B$1008,B963,'Sezione IMU e trib. locali'!M$9:M$1008)-SUMIF('Sezione IMU e trib. locali'!B$9:B$1008,B963,'Sezione IMU e trib. locali'!N$9:N$1008))+(SUMIF('Sezione INAIL'!B$9:B$508,B963,'Sezione INAIL'!L$9:L$508)-SUMIF('Sezione INAIL'!B$9:B$508,B963,'Sezione INAIL'!M$9:M$508))+(SUMIF('Sezione Altri Enti Prev.li'!B$9:B$508,B963,'Sezione Altri Enti Prev.li'!P$9:P$508)-SUMIF('Sezione Altri Enti Prev.li'!B$9:B$508,B963,'Sezione Altri Enti Prev.li'!Q$9:Q$508)),0)</f>
        <v>0</v>
      </c>
      <c r="W963" s="81"/>
      <c r="X963" s="292"/>
      <c r="Y963" s="314"/>
      <c r="Z963" s="315"/>
      <c r="AA963" s="316"/>
      <c r="AB963" s="317"/>
      <c r="AC963" s="7"/>
      <c r="AD963" s="348"/>
      <c r="AE963" s="7"/>
      <c r="AF963" s="17">
        <f ca="1">IF(B963="",0,IF(B963=B962,COUNTIF(B$9:B962,B963)+1,1))</f>
        <v>953</v>
      </c>
      <c r="AG963" s="17">
        <f t="shared" ca="1" si="60"/>
        <v>0</v>
      </c>
      <c r="AH963" s="364" t="str">
        <f t="shared" si="59"/>
        <v/>
      </c>
    </row>
    <row r="964" spans="1:34" ht="16.5" customHeight="1">
      <c r="A964" s="334" t="s">
        <v>1239</v>
      </c>
      <c r="B964" s="65" t="str">
        <f t="shared" ca="1" si="58"/>
        <v>-1900</v>
      </c>
      <c r="C964" s="65" t="str">
        <f t="shared" ca="1" si="61"/>
        <v>-1900-954</v>
      </c>
      <c r="D964" s="340"/>
      <c r="E964" s="283"/>
      <c r="F964" s="7"/>
      <c r="G964" s="309"/>
      <c r="H964" s="310"/>
      <c r="I964" s="7"/>
      <c r="J964" s="297"/>
      <c r="K964" s="285"/>
      <c r="L964" s="301"/>
      <c r="M964" s="290"/>
      <c r="N964" s="291"/>
      <c r="O964" s="7"/>
      <c r="P964" s="307"/>
      <c r="Q964" s="308" t="str">
        <f ca="1">IF(M$1021=1,"",IF(P964="","",VLOOKUP(P964,Tabelle!$B$5:$F$7,5,FALSE)))</f>
        <v/>
      </c>
      <c r="R964" s="311" t="str">
        <f ca="1">IF(M$1021=1,"",IF(P964="","",VLOOKUP(P964,Tabelle!$B$5:$G$7,6,FALSE)))</f>
        <v/>
      </c>
      <c r="S964" s="7"/>
      <c r="T964" s="312"/>
      <c r="U964" s="7"/>
      <c r="V964" s="313">
        <f ca="1">IF(AND(D964&lt;&gt;"",B964&lt;&gt;B963),(SUMIF(B$9:B$1008,B964,M$9:M$1008)-SUMIF(B$9:B$1008,B964,N$9:N$1008))+(SUMIF('Sezione INPS'!B$9:B$1008,B964,'Sezione INPS'!N$9:N$1008)-SUMIF('Sezione INPS'!B$9:B$1008,B964,'Sezione INPS'!O$9:O$1008))+(SUMIF('Sezione REGIONI'!B$9:B$1008,B964,'Sezione REGIONI'!K$9:K$1008)-SUMIF('Sezione REGIONI'!B$9:B$1008,B964,'Sezione REGIONI'!L$9:L$1008))+(SUMIF('Sezione IMU e trib. locali'!B$9:B$1008,B964,'Sezione IMU e trib. locali'!M$9:M$1008)-SUMIF('Sezione IMU e trib. locali'!B$9:B$1008,B964,'Sezione IMU e trib. locali'!N$9:N$1008))+(SUMIF('Sezione INAIL'!B$9:B$508,B964,'Sezione INAIL'!L$9:L$508)-SUMIF('Sezione INAIL'!B$9:B$508,B964,'Sezione INAIL'!M$9:M$508))+(SUMIF('Sezione Altri Enti Prev.li'!B$9:B$508,B964,'Sezione Altri Enti Prev.li'!P$9:P$508)-SUMIF('Sezione Altri Enti Prev.li'!B$9:B$508,B964,'Sezione Altri Enti Prev.li'!Q$9:Q$508)),0)</f>
        <v>0</v>
      </c>
      <c r="W964" s="81"/>
      <c r="X964" s="292"/>
      <c r="Y964" s="314"/>
      <c r="Z964" s="315"/>
      <c r="AA964" s="316"/>
      <c r="AB964" s="317"/>
      <c r="AC964" s="7"/>
      <c r="AD964" s="348"/>
      <c r="AE964" s="7"/>
      <c r="AF964" s="17">
        <f ca="1">IF(B964="",0,IF(B964=B963,COUNTIF(B$9:B963,B964)+1,1))</f>
        <v>954</v>
      </c>
      <c r="AG964" s="17">
        <f t="shared" ca="1" si="60"/>
        <v>0</v>
      </c>
      <c r="AH964" s="364" t="str">
        <f t="shared" si="59"/>
        <v/>
      </c>
    </row>
    <row r="965" spans="1:34" ht="16.5" customHeight="1">
      <c r="A965" s="334" t="s">
        <v>1240</v>
      </c>
      <c r="B965" s="65" t="str">
        <f t="shared" ca="1" si="58"/>
        <v>-1900</v>
      </c>
      <c r="C965" s="65" t="str">
        <f t="shared" ca="1" si="61"/>
        <v>-1900-955</v>
      </c>
      <c r="D965" s="340"/>
      <c r="E965" s="283"/>
      <c r="F965" s="7"/>
      <c r="G965" s="309"/>
      <c r="H965" s="310"/>
      <c r="I965" s="7"/>
      <c r="J965" s="297"/>
      <c r="K965" s="285"/>
      <c r="L965" s="301"/>
      <c r="M965" s="290"/>
      <c r="N965" s="291"/>
      <c r="O965" s="7"/>
      <c r="P965" s="307"/>
      <c r="Q965" s="308" t="str">
        <f ca="1">IF(M$1021=1,"",IF(P965="","",VLOOKUP(P965,Tabelle!$B$5:$F$7,5,FALSE)))</f>
        <v/>
      </c>
      <c r="R965" s="311" t="str">
        <f ca="1">IF(M$1021=1,"",IF(P965="","",VLOOKUP(P965,Tabelle!$B$5:$G$7,6,FALSE)))</f>
        <v/>
      </c>
      <c r="S965" s="7"/>
      <c r="T965" s="312"/>
      <c r="U965" s="7"/>
      <c r="V965" s="313">
        <f ca="1">IF(AND(D965&lt;&gt;"",B965&lt;&gt;B964),(SUMIF(B$9:B$1008,B965,M$9:M$1008)-SUMIF(B$9:B$1008,B965,N$9:N$1008))+(SUMIF('Sezione INPS'!B$9:B$1008,B965,'Sezione INPS'!N$9:N$1008)-SUMIF('Sezione INPS'!B$9:B$1008,B965,'Sezione INPS'!O$9:O$1008))+(SUMIF('Sezione REGIONI'!B$9:B$1008,B965,'Sezione REGIONI'!K$9:K$1008)-SUMIF('Sezione REGIONI'!B$9:B$1008,B965,'Sezione REGIONI'!L$9:L$1008))+(SUMIF('Sezione IMU e trib. locali'!B$9:B$1008,B965,'Sezione IMU e trib. locali'!M$9:M$1008)-SUMIF('Sezione IMU e trib. locali'!B$9:B$1008,B965,'Sezione IMU e trib. locali'!N$9:N$1008))+(SUMIF('Sezione INAIL'!B$9:B$508,B965,'Sezione INAIL'!L$9:L$508)-SUMIF('Sezione INAIL'!B$9:B$508,B965,'Sezione INAIL'!M$9:M$508))+(SUMIF('Sezione Altri Enti Prev.li'!B$9:B$508,B965,'Sezione Altri Enti Prev.li'!P$9:P$508)-SUMIF('Sezione Altri Enti Prev.li'!B$9:B$508,B965,'Sezione Altri Enti Prev.li'!Q$9:Q$508)),0)</f>
        <v>0</v>
      </c>
      <c r="W965" s="81"/>
      <c r="X965" s="292"/>
      <c r="Y965" s="314"/>
      <c r="Z965" s="315"/>
      <c r="AA965" s="316"/>
      <c r="AB965" s="317"/>
      <c r="AC965" s="7"/>
      <c r="AD965" s="348"/>
      <c r="AE965" s="7"/>
      <c r="AF965" s="17">
        <f ca="1">IF(B965="",0,IF(B965=B964,COUNTIF(B$9:B964,B965)+1,1))</f>
        <v>955</v>
      </c>
      <c r="AG965" s="17">
        <f t="shared" ca="1" si="60"/>
        <v>0</v>
      </c>
      <c r="AH965" s="364" t="str">
        <f t="shared" si="59"/>
        <v/>
      </c>
    </row>
    <row r="966" spans="1:34" ht="16.5" customHeight="1">
      <c r="A966" s="334" t="s">
        <v>1241</v>
      </c>
      <c r="B966" s="65" t="str">
        <f t="shared" ca="1" si="58"/>
        <v>-1900</v>
      </c>
      <c r="C966" s="65" t="str">
        <f t="shared" ca="1" si="61"/>
        <v>-1900-956</v>
      </c>
      <c r="D966" s="340"/>
      <c r="E966" s="283"/>
      <c r="F966" s="7"/>
      <c r="G966" s="309"/>
      <c r="H966" s="310"/>
      <c r="I966" s="7"/>
      <c r="J966" s="297"/>
      <c r="K966" s="285"/>
      <c r="L966" s="301"/>
      <c r="M966" s="290"/>
      <c r="N966" s="291"/>
      <c r="O966" s="7"/>
      <c r="P966" s="307"/>
      <c r="Q966" s="308" t="str">
        <f ca="1">IF(M$1021=1,"",IF(P966="","",VLOOKUP(P966,Tabelle!$B$5:$F$7,5,FALSE)))</f>
        <v/>
      </c>
      <c r="R966" s="311" t="str">
        <f ca="1">IF(M$1021=1,"",IF(P966="","",VLOOKUP(P966,Tabelle!$B$5:$G$7,6,FALSE)))</f>
        <v/>
      </c>
      <c r="S966" s="7"/>
      <c r="T966" s="312"/>
      <c r="U966" s="7"/>
      <c r="V966" s="313">
        <f ca="1">IF(AND(D966&lt;&gt;"",B966&lt;&gt;B965),(SUMIF(B$9:B$1008,B966,M$9:M$1008)-SUMIF(B$9:B$1008,B966,N$9:N$1008))+(SUMIF('Sezione INPS'!B$9:B$1008,B966,'Sezione INPS'!N$9:N$1008)-SUMIF('Sezione INPS'!B$9:B$1008,B966,'Sezione INPS'!O$9:O$1008))+(SUMIF('Sezione REGIONI'!B$9:B$1008,B966,'Sezione REGIONI'!K$9:K$1008)-SUMIF('Sezione REGIONI'!B$9:B$1008,B966,'Sezione REGIONI'!L$9:L$1008))+(SUMIF('Sezione IMU e trib. locali'!B$9:B$1008,B966,'Sezione IMU e trib. locali'!M$9:M$1008)-SUMIF('Sezione IMU e trib. locali'!B$9:B$1008,B966,'Sezione IMU e trib. locali'!N$9:N$1008))+(SUMIF('Sezione INAIL'!B$9:B$508,B966,'Sezione INAIL'!L$9:L$508)-SUMIF('Sezione INAIL'!B$9:B$508,B966,'Sezione INAIL'!M$9:M$508))+(SUMIF('Sezione Altri Enti Prev.li'!B$9:B$508,B966,'Sezione Altri Enti Prev.li'!P$9:P$508)-SUMIF('Sezione Altri Enti Prev.li'!B$9:B$508,B966,'Sezione Altri Enti Prev.li'!Q$9:Q$508)),0)</f>
        <v>0</v>
      </c>
      <c r="W966" s="81"/>
      <c r="X966" s="292"/>
      <c r="Y966" s="314"/>
      <c r="Z966" s="315"/>
      <c r="AA966" s="316"/>
      <c r="AB966" s="317"/>
      <c r="AC966" s="7"/>
      <c r="AD966" s="348"/>
      <c r="AE966" s="7"/>
      <c r="AF966" s="17">
        <f ca="1">IF(B966="",0,IF(B966=B965,COUNTIF(B$9:B965,B966)+1,1))</f>
        <v>956</v>
      </c>
      <c r="AG966" s="17">
        <f t="shared" ca="1" si="60"/>
        <v>0</v>
      </c>
      <c r="AH966" s="364" t="str">
        <f t="shared" si="59"/>
        <v/>
      </c>
    </row>
    <row r="967" spans="1:34" ht="16.5" customHeight="1">
      <c r="A967" s="334" t="s">
        <v>1242</v>
      </c>
      <c r="B967" s="65" t="str">
        <f t="shared" ca="1" si="58"/>
        <v>-1900</v>
      </c>
      <c r="C967" s="65" t="str">
        <f t="shared" ca="1" si="61"/>
        <v>-1900-957</v>
      </c>
      <c r="D967" s="340"/>
      <c r="E967" s="283"/>
      <c r="F967" s="7"/>
      <c r="G967" s="309"/>
      <c r="H967" s="310"/>
      <c r="I967" s="7"/>
      <c r="J967" s="297"/>
      <c r="K967" s="285"/>
      <c r="L967" s="301"/>
      <c r="M967" s="290"/>
      <c r="N967" s="291"/>
      <c r="O967" s="7"/>
      <c r="P967" s="307"/>
      <c r="Q967" s="308" t="str">
        <f ca="1">IF(M$1021=1,"",IF(P967="","",VLOOKUP(P967,Tabelle!$B$5:$F$7,5,FALSE)))</f>
        <v/>
      </c>
      <c r="R967" s="311" t="str">
        <f ca="1">IF(M$1021=1,"",IF(P967="","",VLOOKUP(P967,Tabelle!$B$5:$G$7,6,FALSE)))</f>
        <v/>
      </c>
      <c r="S967" s="7"/>
      <c r="T967" s="312"/>
      <c r="U967" s="7"/>
      <c r="V967" s="313">
        <f ca="1">IF(AND(D967&lt;&gt;"",B967&lt;&gt;B966),(SUMIF(B$9:B$1008,B967,M$9:M$1008)-SUMIF(B$9:B$1008,B967,N$9:N$1008))+(SUMIF('Sezione INPS'!B$9:B$1008,B967,'Sezione INPS'!N$9:N$1008)-SUMIF('Sezione INPS'!B$9:B$1008,B967,'Sezione INPS'!O$9:O$1008))+(SUMIF('Sezione REGIONI'!B$9:B$1008,B967,'Sezione REGIONI'!K$9:K$1008)-SUMIF('Sezione REGIONI'!B$9:B$1008,B967,'Sezione REGIONI'!L$9:L$1008))+(SUMIF('Sezione IMU e trib. locali'!B$9:B$1008,B967,'Sezione IMU e trib. locali'!M$9:M$1008)-SUMIF('Sezione IMU e trib. locali'!B$9:B$1008,B967,'Sezione IMU e trib. locali'!N$9:N$1008))+(SUMIF('Sezione INAIL'!B$9:B$508,B967,'Sezione INAIL'!L$9:L$508)-SUMIF('Sezione INAIL'!B$9:B$508,B967,'Sezione INAIL'!M$9:M$508))+(SUMIF('Sezione Altri Enti Prev.li'!B$9:B$508,B967,'Sezione Altri Enti Prev.li'!P$9:P$508)-SUMIF('Sezione Altri Enti Prev.li'!B$9:B$508,B967,'Sezione Altri Enti Prev.li'!Q$9:Q$508)),0)</f>
        <v>0</v>
      </c>
      <c r="W967" s="81"/>
      <c r="X967" s="292"/>
      <c r="Y967" s="314"/>
      <c r="Z967" s="315"/>
      <c r="AA967" s="316"/>
      <c r="AB967" s="317"/>
      <c r="AC967" s="7"/>
      <c r="AD967" s="348"/>
      <c r="AE967" s="7"/>
      <c r="AF967" s="17">
        <f ca="1">IF(B967="",0,IF(B967=B966,COUNTIF(B$9:B966,B967)+1,1))</f>
        <v>957</v>
      </c>
      <c r="AG967" s="17">
        <f t="shared" ca="1" si="60"/>
        <v>0</v>
      </c>
      <c r="AH967" s="364" t="str">
        <f t="shared" si="59"/>
        <v/>
      </c>
    </row>
    <row r="968" spans="1:34" ht="16.5" customHeight="1">
      <c r="A968" s="334" t="s">
        <v>1243</v>
      </c>
      <c r="B968" s="65" t="str">
        <f t="shared" ca="1" si="58"/>
        <v>-1900</v>
      </c>
      <c r="C968" s="65" t="str">
        <f t="shared" ca="1" si="61"/>
        <v>-1900-958</v>
      </c>
      <c r="D968" s="340"/>
      <c r="E968" s="283"/>
      <c r="F968" s="7"/>
      <c r="G968" s="309"/>
      <c r="H968" s="310"/>
      <c r="I968" s="7"/>
      <c r="J968" s="297"/>
      <c r="K968" s="285"/>
      <c r="L968" s="301"/>
      <c r="M968" s="290"/>
      <c r="N968" s="291"/>
      <c r="O968" s="7"/>
      <c r="P968" s="307"/>
      <c r="Q968" s="308" t="str">
        <f ca="1">IF(M$1021=1,"",IF(P968="","",VLOOKUP(P968,Tabelle!$B$5:$F$7,5,FALSE)))</f>
        <v/>
      </c>
      <c r="R968" s="311" t="str">
        <f ca="1">IF(M$1021=1,"",IF(P968="","",VLOOKUP(P968,Tabelle!$B$5:$G$7,6,FALSE)))</f>
        <v/>
      </c>
      <c r="S968" s="7"/>
      <c r="T968" s="312"/>
      <c r="U968" s="7"/>
      <c r="V968" s="313">
        <f ca="1">IF(AND(D968&lt;&gt;"",B968&lt;&gt;B967),(SUMIF(B$9:B$1008,B968,M$9:M$1008)-SUMIF(B$9:B$1008,B968,N$9:N$1008))+(SUMIF('Sezione INPS'!B$9:B$1008,B968,'Sezione INPS'!N$9:N$1008)-SUMIF('Sezione INPS'!B$9:B$1008,B968,'Sezione INPS'!O$9:O$1008))+(SUMIF('Sezione REGIONI'!B$9:B$1008,B968,'Sezione REGIONI'!K$9:K$1008)-SUMIF('Sezione REGIONI'!B$9:B$1008,B968,'Sezione REGIONI'!L$9:L$1008))+(SUMIF('Sezione IMU e trib. locali'!B$9:B$1008,B968,'Sezione IMU e trib. locali'!M$9:M$1008)-SUMIF('Sezione IMU e trib. locali'!B$9:B$1008,B968,'Sezione IMU e trib. locali'!N$9:N$1008))+(SUMIF('Sezione INAIL'!B$9:B$508,B968,'Sezione INAIL'!L$9:L$508)-SUMIF('Sezione INAIL'!B$9:B$508,B968,'Sezione INAIL'!M$9:M$508))+(SUMIF('Sezione Altri Enti Prev.li'!B$9:B$508,B968,'Sezione Altri Enti Prev.li'!P$9:P$508)-SUMIF('Sezione Altri Enti Prev.li'!B$9:B$508,B968,'Sezione Altri Enti Prev.li'!Q$9:Q$508)),0)</f>
        <v>0</v>
      </c>
      <c r="W968" s="81"/>
      <c r="X968" s="292"/>
      <c r="Y968" s="314"/>
      <c r="Z968" s="315"/>
      <c r="AA968" s="316"/>
      <c r="AB968" s="317"/>
      <c r="AC968" s="7"/>
      <c r="AD968" s="348"/>
      <c r="AE968" s="7"/>
      <c r="AF968" s="17">
        <f ca="1">IF(B968="",0,IF(B968=B967,COUNTIF(B$9:B967,B968)+1,1))</f>
        <v>958</v>
      </c>
      <c r="AG968" s="17">
        <f t="shared" ca="1" si="60"/>
        <v>0</v>
      </c>
      <c r="AH968" s="364" t="str">
        <f t="shared" si="59"/>
        <v/>
      </c>
    </row>
    <row r="969" spans="1:34" ht="16.5" customHeight="1">
      <c r="A969" s="334" t="s">
        <v>1244</v>
      </c>
      <c r="B969" s="65" t="str">
        <f t="shared" ca="1" si="58"/>
        <v>-1900</v>
      </c>
      <c r="C969" s="65" t="str">
        <f t="shared" ca="1" si="61"/>
        <v>-1900-959</v>
      </c>
      <c r="D969" s="340"/>
      <c r="E969" s="283"/>
      <c r="F969" s="7"/>
      <c r="G969" s="309"/>
      <c r="H969" s="310"/>
      <c r="I969" s="7"/>
      <c r="J969" s="297"/>
      <c r="K969" s="285"/>
      <c r="L969" s="301"/>
      <c r="M969" s="290"/>
      <c r="N969" s="291"/>
      <c r="O969" s="7"/>
      <c r="P969" s="307"/>
      <c r="Q969" s="308" t="str">
        <f ca="1">IF(M$1021=1,"",IF(P969="","",VLOOKUP(P969,Tabelle!$B$5:$F$7,5,FALSE)))</f>
        <v/>
      </c>
      <c r="R969" s="311" t="str">
        <f ca="1">IF(M$1021=1,"",IF(P969="","",VLOOKUP(P969,Tabelle!$B$5:$G$7,6,FALSE)))</f>
        <v/>
      </c>
      <c r="S969" s="7"/>
      <c r="T969" s="312"/>
      <c r="U969" s="7"/>
      <c r="V969" s="313">
        <f ca="1">IF(AND(D969&lt;&gt;"",B969&lt;&gt;B968),(SUMIF(B$9:B$1008,B969,M$9:M$1008)-SUMIF(B$9:B$1008,B969,N$9:N$1008))+(SUMIF('Sezione INPS'!B$9:B$1008,B969,'Sezione INPS'!N$9:N$1008)-SUMIF('Sezione INPS'!B$9:B$1008,B969,'Sezione INPS'!O$9:O$1008))+(SUMIF('Sezione REGIONI'!B$9:B$1008,B969,'Sezione REGIONI'!K$9:K$1008)-SUMIF('Sezione REGIONI'!B$9:B$1008,B969,'Sezione REGIONI'!L$9:L$1008))+(SUMIF('Sezione IMU e trib. locali'!B$9:B$1008,B969,'Sezione IMU e trib. locali'!M$9:M$1008)-SUMIF('Sezione IMU e trib. locali'!B$9:B$1008,B969,'Sezione IMU e trib. locali'!N$9:N$1008))+(SUMIF('Sezione INAIL'!B$9:B$508,B969,'Sezione INAIL'!L$9:L$508)-SUMIF('Sezione INAIL'!B$9:B$508,B969,'Sezione INAIL'!M$9:M$508))+(SUMIF('Sezione Altri Enti Prev.li'!B$9:B$508,B969,'Sezione Altri Enti Prev.li'!P$9:P$508)-SUMIF('Sezione Altri Enti Prev.li'!B$9:B$508,B969,'Sezione Altri Enti Prev.li'!Q$9:Q$508)),0)</f>
        <v>0</v>
      </c>
      <c r="W969" s="81"/>
      <c r="X969" s="292"/>
      <c r="Y969" s="314"/>
      <c r="Z969" s="315"/>
      <c r="AA969" s="316"/>
      <c r="AB969" s="317"/>
      <c r="AC969" s="7"/>
      <c r="AD969" s="348"/>
      <c r="AE969" s="7"/>
      <c r="AF969" s="17">
        <f ca="1">IF(B969="",0,IF(B969=B968,COUNTIF(B$9:B968,B969)+1,1))</f>
        <v>959</v>
      </c>
      <c r="AG969" s="17">
        <f t="shared" ca="1" si="60"/>
        <v>0</v>
      </c>
      <c r="AH969" s="364" t="str">
        <f t="shared" si="59"/>
        <v/>
      </c>
    </row>
    <row r="970" spans="1:34" ht="16.5" customHeight="1">
      <c r="A970" s="334" t="s">
        <v>1245</v>
      </c>
      <c r="B970" s="65" t="str">
        <f t="shared" ref="B970:B1008" ca="1" si="62">IF(AH970=$AH$1015,0,IF(M$1021=1,0,D970&amp;"-"&amp;YEAR(E970)))</f>
        <v>-1900</v>
      </c>
      <c r="C970" s="65" t="str">
        <f t="shared" ca="1" si="61"/>
        <v>-1900-960</v>
      </c>
      <c r="D970" s="340"/>
      <c r="E970" s="283"/>
      <c r="F970" s="7"/>
      <c r="G970" s="309"/>
      <c r="H970" s="310"/>
      <c r="I970" s="7"/>
      <c r="J970" s="297"/>
      <c r="K970" s="285"/>
      <c r="L970" s="301"/>
      <c r="M970" s="290"/>
      <c r="N970" s="291"/>
      <c r="O970" s="7"/>
      <c r="P970" s="307"/>
      <c r="Q970" s="308" t="str">
        <f ca="1">IF(M$1021=1,"",IF(P970="","",VLOOKUP(P970,Tabelle!$B$5:$F$7,5,FALSE)))</f>
        <v/>
      </c>
      <c r="R970" s="311" t="str">
        <f ca="1">IF(M$1021=1,"",IF(P970="","",VLOOKUP(P970,Tabelle!$B$5:$G$7,6,FALSE)))</f>
        <v/>
      </c>
      <c r="S970" s="7"/>
      <c r="T970" s="312"/>
      <c r="U970" s="7"/>
      <c r="V970" s="313">
        <f ca="1">IF(AND(D970&lt;&gt;"",B970&lt;&gt;B969),(SUMIF(B$9:B$1008,B970,M$9:M$1008)-SUMIF(B$9:B$1008,B970,N$9:N$1008))+(SUMIF('Sezione INPS'!B$9:B$1008,B970,'Sezione INPS'!N$9:N$1008)-SUMIF('Sezione INPS'!B$9:B$1008,B970,'Sezione INPS'!O$9:O$1008))+(SUMIF('Sezione REGIONI'!B$9:B$1008,B970,'Sezione REGIONI'!K$9:K$1008)-SUMIF('Sezione REGIONI'!B$9:B$1008,B970,'Sezione REGIONI'!L$9:L$1008))+(SUMIF('Sezione IMU e trib. locali'!B$9:B$1008,B970,'Sezione IMU e trib. locali'!M$9:M$1008)-SUMIF('Sezione IMU e trib. locali'!B$9:B$1008,B970,'Sezione IMU e trib. locali'!N$9:N$1008))+(SUMIF('Sezione INAIL'!B$9:B$508,B970,'Sezione INAIL'!L$9:L$508)-SUMIF('Sezione INAIL'!B$9:B$508,B970,'Sezione INAIL'!M$9:M$508))+(SUMIF('Sezione Altri Enti Prev.li'!B$9:B$508,B970,'Sezione Altri Enti Prev.li'!P$9:P$508)-SUMIF('Sezione Altri Enti Prev.li'!B$9:B$508,B970,'Sezione Altri Enti Prev.li'!Q$9:Q$508)),0)</f>
        <v>0</v>
      </c>
      <c r="W970" s="81"/>
      <c r="X970" s="292"/>
      <c r="Y970" s="314"/>
      <c r="Z970" s="315"/>
      <c r="AA970" s="316"/>
      <c r="AB970" s="317"/>
      <c r="AC970" s="7"/>
      <c r="AD970" s="348"/>
      <c r="AE970" s="7"/>
      <c r="AF970" s="17">
        <f ca="1">IF(B970="",0,IF(B970=B969,COUNTIF(B$9:B969,B970)+1,1))</f>
        <v>960</v>
      </c>
      <c r="AG970" s="17">
        <f t="shared" ca="1" si="60"/>
        <v>0</v>
      </c>
      <c r="AH970" s="364" t="str">
        <f t="shared" ref="AH970:AH1008" si="63">IF(ISBLANK(D970),"",IF(OR(D970&lt;$L$1027,D970&gt;$L$1028),AH$1015,0))</f>
        <v/>
      </c>
    </row>
    <row r="971" spans="1:34" ht="16.5" customHeight="1">
      <c r="A971" s="334" t="s">
        <v>1246</v>
      </c>
      <c r="B971" s="65" t="str">
        <f t="shared" ca="1" si="62"/>
        <v>-1900</v>
      </c>
      <c r="C971" s="65" t="str">
        <f t="shared" ca="1" si="61"/>
        <v>-1900-961</v>
      </c>
      <c r="D971" s="340"/>
      <c r="E971" s="283"/>
      <c r="F971" s="7"/>
      <c r="G971" s="309"/>
      <c r="H971" s="310"/>
      <c r="I971" s="7"/>
      <c r="J971" s="297"/>
      <c r="K971" s="285"/>
      <c r="L971" s="301"/>
      <c r="M971" s="290"/>
      <c r="N971" s="291"/>
      <c r="O971" s="7"/>
      <c r="P971" s="307"/>
      <c r="Q971" s="308" t="str">
        <f ca="1">IF(M$1021=1,"",IF(P971="","",VLOOKUP(P971,Tabelle!$B$5:$F$7,5,FALSE)))</f>
        <v/>
      </c>
      <c r="R971" s="311" t="str">
        <f ca="1">IF(M$1021=1,"",IF(P971="","",VLOOKUP(P971,Tabelle!$B$5:$G$7,6,FALSE)))</f>
        <v/>
      </c>
      <c r="S971" s="7"/>
      <c r="T971" s="312"/>
      <c r="U971" s="7"/>
      <c r="V971" s="313">
        <f ca="1">IF(AND(D971&lt;&gt;"",B971&lt;&gt;B970),(SUMIF(B$9:B$1008,B971,M$9:M$1008)-SUMIF(B$9:B$1008,B971,N$9:N$1008))+(SUMIF('Sezione INPS'!B$9:B$1008,B971,'Sezione INPS'!N$9:N$1008)-SUMIF('Sezione INPS'!B$9:B$1008,B971,'Sezione INPS'!O$9:O$1008))+(SUMIF('Sezione REGIONI'!B$9:B$1008,B971,'Sezione REGIONI'!K$9:K$1008)-SUMIF('Sezione REGIONI'!B$9:B$1008,B971,'Sezione REGIONI'!L$9:L$1008))+(SUMIF('Sezione IMU e trib. locali'!B$9:B$1008,B971,'Sezione IMU e trib. locali'!M$9:M$1008)-SUMIF('Sezione IMU e trib. locali'!B$9:B$1008,B971,'Sezione IMU e trib. locali'!N$9:N$1008))+(SUMIF('Sezione INAIL'!B$9:B$508,B971,'Sezione INAIL'!L$9:L$508)-SUMIF('Sezione INAIL'!B$9:B$508,B971,'Sezione INAIL'!M$9:M$508))+(SUMIF('Sezione Altri Enti Prev.li'!B$9:B$508,B971,'Sezione Altri Enti Prev.li'!P$9:P$508)-SUMIF('Sezione Altri Enti Prev.li'!B$9:B$508,B971,'Sezione Altri Enti Prev.li'!Q$9:Q$508)),0)</f>
        <v>0</v>
      </c>
      <c r="W971" s="81"/>
      <c r="X971" s="292"/>
      <c r="Y971" s="314"/>
      <c r="Z971" s="315"/>
      <c r="AA971" s="316"/>
      <c r="AB971" s="317"/>
      <c r="AC971" s="7"/>
      <c r="AD971" s="348"/>
      <c r="AE971" s="7"/>
      <c r="AF971" s="17">
        <f ca="1">IF(B971="",0,IF(B971=B970,COUNTIF(B$9:B970,B971)+1,1))</f>
        <v>961</v>
      </c>
      <c r="AG971" s="17">
        <f t="shared" ca="1" si="60"/>
        <v>0</v>
      </c>
      <c r="AH971" s="364" t="str">
        <f t="shared" si="63"/>
        <v/>
      </c>
    </row>
    <row r="972" spans="1:34" ht="16.5" customHeight="1">
      <c r="A972" s="334" t="s">
        <v>1247</v>
      </c>
      <c r="B972" s="65" t="str">
        <f t="shared" ca="1" si="62"/>
        <v>-1900</v>
      </c>
      <c r="C972" s="65" t="str">
        <f t="shared" ca="1" si="61"/>
        <v>-1900-962</v>
      </c>
      <c r="D972" s="340"/>
      <c r="E972" s="283"/>
      <c r="F972" s="7"/>
      <c r="G972" s="309"/>
      <c r="H972" s="310"/>
      <c r="I972" s="7"/>
      <c r="J972" s="297"/>
      <c r="K972" s="285"/>
      <c r="L972" s="301"/>
      <c r="M972" s="290"/>
      <c r="N972" s="291"/>
      <c r="O972" s="7"/>
      <c r="P972" s="307"/>
      <c r="Q972" s="308" t="str">
        <f ca="1">IF(M$1021=1,"",IF(P972="","",VLOOKUP(P972,Tabelle!$B$5:$F$7,5,FALSE)))</f>
        <v/>
      </c>
      <c r="R972" s="311" t="str">
        <f ca="1">IF(M$1021=1,"",IF(P972="","",VLOOKUP(P972,Tabelle!$B$5:$G$7,6,FALSE)))</f>
        <v/>
      </c>
      <c r="S972" s="7"/>
      <c r="T972" s="312"/>
      <c r="U972" s="7"/>
      <c r="V972" s="313">
        <f ca="1">IF(AND(D972&lt;&gt;"",B972&lt;&gt;B971),(SUMIF(B$9:B$1008,B972,M$9:M$1008)-SUMIF(B$9:B$1008,B972,N$9:N$1008))+(SUMIF('Sezione INPS'!B$9:B$1008,B972,'Sezione INPS'!N$9:N$1008)-SUMIF('Sezione INPS'!B$9:B$1008,B972,'Sezione INPS'!O$9:O$1008))+(SUMIF('Sezione REGIONI'!B$9:B$1008,B972,'Sezione REGIONI'!K$9:K$1008)-SUMIF('Sezione REGIONI'!B$9:B$1008,B972,'Sezione REGIONI'!L$9:L$1008))+(SUMIF('Sezione IMU e trib. locali'!B$9:B$1008,B972,'Sezione IMU e trib. locali'!M$9:M$1008)-SUMIF('Sezione IMU e trib. locali'!B$9:B$1008,B972,'Sezione IMU e trib. locali'!N$9:N$1008))+(SUMIF('Sezione INAIL'!B$9:B$508,B972,'Sezione INAIL'!L$9:L$508)-SUMIF('Sezione INAIL'!B$9:B$508,B972,'Sezione INAIL'!M$9:M$508))+(SUMIF('Sezione Altri Enti Prev.li'!B$9:B$508,B972,'Sezione Altri Enti Prev.li'!P$9:P$508)-SUMIF('Sezione Altri Enti Prev.li'!B$9:B$508,B972,'Sezione Altri Enti Prev.li'!Q$9:Q$508)),0)</f>
        <v>0</v>
      </c>
      <c r="W972" s="81"/>
      <c r="X972" s="292"/>
      <c r="Y972" s="314"/>
      <c r="Z972" s="315"/>
      <c r="AA972" s="316"/>
      <c r="AB972" s="317"/>
      <c r="AC972" s="7"/>
      <c r="AD972" s="348"/>
      <c r="AE972" s="7"/>
      <c r="AF972" s="17">
        <f ca="1">IF(B972="",0,IF(B972=B971,COUNTIF(B$9:B971,B972)+1,1))</f>
        <v>962</v>
      </c>
      <c r="AG972" s="17">
        <f t="shared" ca="1" si="60"/>
        <v>0</v>
      </c>
      <c r="AH972" s="364" t="str">
        <f t="shared" si="63"/>
        <v/>
      </c>
    </row>
    <row r="973" spans="1:34" ht="16.5" customHeight="1">
      <c r="A973" s="334" t="s">
        <v>1248</v>
      </c>
      <c r="B973" s="65" t="str">
        <f t="shared" ca="1" si="62"/>
        <v>-1900</v>
      </c>
      <c r="C973" s="65" t="str">
        <f t="shared" ca="1" si="61"/>
        <v>-1900-963</v>
      </c>
      <c r="D973" s="340"/>
      <c r="E973" s="283"/>
      <c r="F973" s="7"/>
      <c r="G973" s="309"/>
      <c r="H973" s="310"/>
      <c r="I973" s="7"/>
      <c r="J973" s="297"/>
      <c r="K973" s="285"/>
      <c r="L973" s="301"/>
      <c r="M973" s="290"/>
      <c r="N973" s="291"/>
      <c r="O973" s="7"/>
      <c r="P973" s="307"/>
      <c r="Q973" s="308" t="str">
        <f ca="1">IF(M$1021=1,"",IF(P973="","",VLOOKUP(P973,Tabelle!$B$5:$F$7,5,FALSE)))</f>
        <v/>
      </c>
      <c r="R973" s="311" t="str">
        <f ca="1">IF(M$1021=1,"",IF(P973="","",VLOOKUP(P973,Tabelle!$B$5:$G$7,6,FALSE)))</f>
        <v/>
      </c>
      <c r="S973" s="7"/>
      <c r="T973" s="312"/>
      <c r="U973" s="7"/>
      <c r="V973" s="313">
        <f ca="1">IF(AND(D973&lt;&gt;"",B973&lt;&gt;B972),(SUMIF(B$9:B$1008,B973,M$9:M$1008)-SUMIF(B$9:B$1008,B973,N$9:N$1008))+(SUMIF('Sezione INPS'!B$9:B$1008,B973,'Sezione INPS'!N$9:N$1008)-SUMIF('Sezione INPS'!B$9:B$1008,B973,'Sezione INPS'!O$9:O$1008))+(SUMIF('Sezione REGIONI'!B$9:B$1008,B973,'Sezione REGIONI'!K$9:K$1008)-SUMIF('Sezione REGIONI'!B$9:B$1008,B973,'Sezione REGIONI'!L$9:L$1008))+(SUMIF('Sezione IMU e trib. locali'!B$9:B$1008,B973,'Sezione IMU e trib. locali'!M$9:M$1008)-SUMIF('Sezione IMU e trib. locali'!B$9:B$1008,B973,'Sezione IMU e trib. locali'!N$9:N$1008))+(SUMIF('Sezione INAIL'!B$9:B$508,B973,'Sezione INAIL'!L$9:L$508)-SUMIF('Sezione INAIL'!B$9:B$508,B973,'Sezione INAIL'!M$9:M$508))+(SUMIF('Sezione Altri Enti Prev.li'!B$9:B$508,B973,'Sezione Altri Enti Prev.li'!P$9:P$508)-SUMIF('Sezione Altri Enti Prev.li'!B$9:B$508,B973,'Sezione Altri Enti Prev.li'!Q$9:Q$508)),0)</f>
        <v>0</v>
      </c>
      <c r="W973" s="81"/>
      <c r="X973" s="292"/>
      <c r="Y973" s="314"/>
      <c r="Z973" s="315"/>
      <c r="AA973" s="316"/>
      <c r="AB973" s="317"/>
      <c r="AC973" s="7"/>
      <c r="AD973" s="348"/>
      <c r="AE973" s="7"/>
      <c r="AF973" s="17">
        <f ca="1">IF(B973="",0,IF(B973=B972,COUNTIF(B$9:B972,B973)+1,1))</f>
        <v>963</v>
      </c>
      <c r="AG973" s="17">
        <f t="shared" ca="1" si="60"/>
        <v>0</v>
      </c>
      <c r="AH973" s="364" t="str">
        <f t="shared" si="63"/>
        <v/>
      </c>
    </row>
    <row r="974" spans="1:34" ht="16.5" customHeight="1">
      <c r="A974" s="334" t="s">
        <v>1249</v>
      </c>
      <c r="B974" s="65" t="str">
        <f t="shared" ca="1" si="62"/>
        <v>-1900</v>
      </c>
      <c r="C974" s="65" t="str">
        <f t="shared" ca="1" si="61"/>
        <v>-1900-964</v>
      </c>
      <c r="D974" s="340"/>
      <c r="E974" s="283"/>
      <c r="F974" s="7"/>
      <c r="G974" s="309"/>
      <c r="H974" s="310"/>
      <c r="I974" s="7"/>
      <c r="J974" s="297"/>
      <c r="K974" s="285"/>
      <c r="L974" s="301"/>
      <c r="M974" s="290"/>
      <c r="N974" s="291"/>
      <c r="O974" s="7"/>
      <c r="P974" s="307"/>
      <c r="Q974" s="308" t="str">
        <f ca="1">IF(M$1021=1,"",IF(P974="","",VLOOKUP(P974,Tabelle!$B$5:$F$7,5,FALSE)))</f>
        <v/>
      </c>
      <c r="R974" s="311" t="str">
        <f ca="1">IF(M$1021=1,"",IF(P974="","",VLOOKUP(P974,Tabelle!$B$5:$G$7,6,FALSE)))</f>
        <v/>
      </c>
      <c r="S974" s="7"/>
      <c r="T974" s="312"/>
      <c r="U974" s="7"/>
      <c r="V974" s="313">
        <f ca="1">IF(AND(D974&lt;&gt;"",B974&lt;&gt;B973),(SUMIF(B$9:B$1008,B974,M$9:M$1008)-SUMIF(B$9:B$1008,B974,N$9:N$1008))+(SUMIF('Sezione INPS'!B$9:B$1008,B974,'Sezione INPS'!N$9:N$1008)-SUMIF('Sezione INPS'!B$9:B$1008,B974,'Sezione INPS'!O$9:O$1008))+(SUMIF('Sezione REGIONI'!B$9:B$1008,B974,'Sezione REGIONI'!K$9:K$1008)-SUMIF('Sezione REGIONI'!B$9:B$1008,B974,'Sezione REGIONI'!L$9:L$1008))+(SUMIF('Sezione IMU e trib. locali'!B$9:B$1008,B974,'Sezione IMU e trib. locali'!M$9:M$1008)-SUMIF('Sezione IMU e trib. locali'!B$9:B$1008,B974,'Sezione IMU e trib. locali'!N$9:N$1008))+(SUMIF('Sezione INAIL'!B$9:B$508,B974,'Sezione INAIL'!L$9:L$508)-SUMIF('Sezione INAIL'!B$9:B$508,B974,'Sezione INAIL'!M$9:M$508))+(SUMIF('Sezione Altri Enti Prev.li'!B$9:B$508,B974,'Sezione Altri Enti Prev.li'!P$9:P$508)-SUMIF('Sezione Altri Enti Prev.li'!B$9:B$508,B974,'Sezione Altri Enti Prev.li'!Q$9:Q$508)),0)</f>
        <v>0</v>
      </c>
      <c r="W974" s="81"/>
      <c r="X974" s="292"/>
      <c r="Y974" s="314"/>
      <c r="Z974" s="315"/>
      <c r="AA974" s="316"/>
      <c r="AB974" s="317"/>
      <c r="AC974" s="7"/>
      <c r="AD974" s="348"/>
      <c r="AE974" s="7"/>
      <c r="AF974" s="17">
        <f ca="1">IF(B974="",0,IF(B974=B973,COUNTIF(B$9:B973,B974)+1,1))</f>
        <v>964</v>
      </c>
      <c r="AG974" s="17">
        <f t="shared" ca="1" si="60"/>
        <v>0</v>
      </c>
      <c r="AH974" s="364" t="str">
        <f t="shared" si="63"/>
        <v/>
      </c>
    </row>
    <row r="975" spans="1:34" ht="16.5" customHeight="1">
      <c r="A975" s="334" t="s">
        <v>1250</v>
      </c>
      <c r="B975" s="65" t="str">
        <f t="shared" ca="1" si="62"/>
        <v>-1900</v>
      </c>
      <c r="C975" s="65" t="str">
        <f t="shared" ca="1" si="61"/>
        <v>-1900-965</v>
      </c>
      <c r="D975" s="340"/>
      <c r="E975" s="283"/>
      <c r="F975" s="7"/>
      <c r="G975" s="309"/>
      <c r="H975" s="310"/>
      <c r="I975" s="7"/>
      <c r="J975" s="297"/>
      <c r="K975" s="285"/>
      <c r="L975" s="301"/>
      <c r="M975" s="290"/>
      <c r="N975" s="291"/>
      <c r="O975" s="7"/>
      <c r="P975" s="307"/>
      <c r="Q975" s="308" t="str">
        <f ca="1">IF(M$1021=1,"",IF(P975="","",VLOOKUP(P975,Tabelle!$B$5:$F$7,5,FALSE)))</f>
        <v/>
      </c>
      <c r="R975" s="311" t="str">
        <f ca="1">IF(M$1021=1,"",IF(P975="","",VLOOKUP(P975,Tabelle!$B$5:$G$7,6,FALSE)))</f>
        <v/>
      </c>
      <c r="S975" s="7"/>
      <c r="T975" s="312"/>
      <c r="U975" s="7"/>
      <c r="V975" s="313">
        <f ca="1">IF(AND(D975&lt;&gt;"",B975&lt;&gt;B974),(SUMIF(B$9:B$1008,B975,M$9:M$1008)-SUMIF(B$9:B$1008,B975,N$9:N$1008))+(SUMIF('Sezione INPS'!B$9:B$1008,B975,'Sezione INPS'!N$9:N$1008)-SUMIF('Sezione INPS'!B$9:B$1008,B975,'Sezione INPS'!O$9:O$1008))+(SUMIF('Sezione REGIONI'!B$9:B$1008,B975,'Sezione REGIONI'!K$9:K$1008)-SUMIF('Sezione REGIONI'!B$9:B$1008,B975,'Sezione REGIONI'!L$9:L$1008))+(SUMIF('Sezione IMU e trib. locali'!B$9:B$1008,B975,'Sezione IMU e trib. locali'!M$9:M$1008)-SUMIF('Sezione IMU e trib. locali'!B$9:B$1008,B975,'Sezione IMU e trib. locali'!N$9:N$1008))+(SUMIF('Sezione INAIL'!B$9:B$508,B975,'Sezione INAIL'!L$9:L$508)-SUMIF('Sezione INAIL'!B$9:B$508,B975,'Sezione INAIL'!M$9:M$508))+(SUMIF('Sezione Altri Enti Prev.li'!B$9:B$508,B975,'Sezione Altri Enti Prev.li'!P$9:P$508)-SUMIF('Sezione Altri Enti Prev.li'!B$9:B$508,B975,'Sezione Altri Enti Prev.li'!Q$9:Q$508)),0)</f>
        <v>0</v>
      </c>
      <c r="W975" s="81"/>
      <c r="X975" s="292"/>
      <c r="Y975" s="314"/>
      <c r="Z975" s="315"/>
      <c r="AA975" s="316"/>
      <c r="AB975" s="317"/>
      <c r="AC975" s="7"/>
      <c r="AD975" s="348"/>
      <c r="AE975" s="7"/>
      <c r="AF975" s="17">
        <f ca="1">IF(B975="",0,IF(B975=B974,COUNTIF(B$9:B974,B975)+1,1))</f>
        <v>965</v>
      </c>
      <c r="AG975" s="17">
        <f t="shared" ca="1" si="60"/>
        <v>0</v>
      </c>
      <c r="AH975" s="364" t="str">
        <f t="shared" si="63"/>
        <v/>
      </c>
    </row>
    <row r="976" spans="1:34" ht="16.5" customHeight="1">
      <c r="A976" s="334" t="s">
        <v>1251</v>
      </c>
      <c r="B976" s="65" t="str">
        <f t="shared" ca="1" si="62"/>
        <v>-1900</v>
      </c>
      <c r="C976" s="65" t="str">
        <f t="shared" ca="1" si="61"/>
        <v>-1900-966</v>
      </c>
      <c r="D976" s="340"/>
      <c r="E976" s="283"/>
      <c r="F976" s="7"/>
      <c r="G976" s="309"/>
      <c r="H976" s="310"/>
      <c r="I976" s="7"/>
      <c r="J976" s="297"/>
      <c r="K976" s="285"/>
      <c r="L976" s="301"/>
      <c r="M976" s="290"/>
      <c r="N976" s="291"/>
      <c r="O976" s="7"/>
      <c r="P976" s="307"/>
      <c r="Q976" s="308" t="str">
        <f ca="1">IF(M$1021=1,"",IF(P976="","",VLOOKUP(P976,Tabelle!$B$5:$F$7,5,FALSE)))</f>
        <v/>
      </c>
      <c r="R976" s="311" t="str">
        <f ca="1">IF(M$1021=1,"",IF(P976="","",VLOOKUP(P976,Tabelle!$B$5:$G$7,6,FALSE)))</f>
        <v/>
      </c>
      <c r="S976" s="7"/>
      <c r="T976" s="312"/>
      <c r="U976" s="7"/>
      <c r="V976" s="313">
        <f ca="1">IF(AND(D976&lt;&gt;"",B976&lt;&gt;B975),(SUMIF(B$9:B$1008,B976,M$9:M$1008)-SUMIF(B$9:B$1008,B976,N$9:N$1008))+(SUMIF('Sezione INPS'!B$9:B$1008,B976,'Sezione INPS'!N$9:N$1008)-SUMIF('Sezione INPS'!B$9:B$1008,B976,'Sezione INPS'!O$9:O$1008))+(SUMIF('Sezione REGIONI'!B$9:B$1008,B976,'Sezione REGIONI'!K$9:K$1008)-SUMIF('Sezione REGIONI'!B$9:B$1008,B976,'Sezione REGIONI'!L$9:L$1008))+(SUMIF('Sezione IMU e trib. locali'!B$9:B$1008,B976,'Sezione IMU e trib. locali'!M$9:M$1008)-SUMIF('Sezione IMU e trib. locali'!B$9:B$1008,B976,'Sezione IMU e trib. locali'!N$9:N$1008))+(SUMIF('Sezione INAIL'!B$9:B$508,B976,'Sezione INAIL'!L$9:L$508)-SUMIF('Sezione INAIL'!B$9:B$508,B976,'Sezione INAIL'!M$9:M$508))+(SUMIF('Sezione Altri Enti Prev.li'!B$9:B$508,B976,'Sezione Altri Enti Prev.li'!P$9:P$508)-SUMIF('Sezione Altri Enti Prev.li'!B$9:B$508,B976,'Sezione Altri Enti Prev.li'!Q$9:Q$508)),0)</f>
        <v>0</v>
      </c>
      <c r="W976" s="81"/>
      <c r="X976" s="292"/>
      <c r="Y976" s="314"/>
      <c r="Z976" s="315"/>
      <c r="AA976" s="316"/>
      <c r="AB976" s="317"/>
      <c r="AC976" s="7"/>
      <c r="AD976" s="348"/>
      <c r="AE976" s="7"/>
      <c r="AF976" s="17">
        <f ca="1">IF(B976="",0,IF(B976=B975,COUNTIF(B$9:B975,B976)+1,1))</f>
        <v>966</v>
      </c>
      <c r="AG976" s="17">
        <f t="shared" ca="1" si="60"/>
        <v>0</v>
      </c>
      <c r="AH976" s="364" t="str">
        <f t="shared" si="63"/>
        <v/>
      </c>
    </row>
    <row r="977" spans="1:34" ht="16.5" customHeight="1">
      <c r="A977" s="334" t="s">
        <v>1252</v>
      </c>
      <c r="B977" s="65" t="str">
        <f t="shared" ca="1" si="62"/>
        <v>-1900</v>
      </c>
      <c r="C977" s="65" t="str">
        <f t="shared" ca="1" si="61"/>
        <v>-1900-967</v>
      </c>
      <c r="D977" s="340"/>
      <c r="E977" s="283"/>
      <c r="F977" s="7"/>
      <c r="G977" s="309"/>
      <c r="H977" s="310"/>
      <c r="I977" s="7"/>
      <c r="J977" s="297"/>
      <c r="K977" s="285"/>
      <c r="L977" s="301"/>
      <c r="M977" s="290"/>
      <c r="N977" s="291"/>
      <c r="O977" s="7"/>
      <c r="P977" s="307"/>
      <c r="Q977" s="308" t="str">
        <f ca="1">IF(M$1021=1,"",IF(P977="","",VLOOKUP(P977,Tabelle!$B$5:$F$7,5,FALSE)))</f>
        <v/>
      </c>
      <c r="R977" s="311" t="str">
        <f ca="1">IF(M$1021=1,"",IF(P977="","",VLOOKUP(P977,Tabelle!$B$5:$G$7,6,FALSE)))</f>
        <v/>
      </c>
      <c r="S977" s="7"/>
      <c r="T977" s="312"/>
      <c r="U977" s="7"/>
      <c r="V977" s="313">
        <f ca="1">IF(AND(D977&lt;&gt;"",B977&lt;&gt;B976),(SUMIF(B$9:B$1008,B977,M$9:M$1008)-SUMIF(B$9:B$1008,B977,N$9:N$1008))+(SUMIF('Sezione INPS'!B$9:B$1008,B977,'Sezione INPS'!N$9:N$1008)-SUMIF('Sezione INPS'!B$9:B$1008,B977,'Sezione INPS'!O$9:O$1008))+(SUMIF('Sezione REGIONI'!B$9:B$1008,B977,'Sezione REGIONI'!K$9:K$1008)-SUMIF('Sezione REGIONI'!B$9:B$1008,B977,'Sezione REGIONI'!L$9:L$1008))+(SUMIF('Sezione IMU e trib. locali'!B$9:B$1008,B977,'Sezione IMU e trib. locali'!M$9:M$1008)-SUMIF('Sezione IMU e trib. locali'!B$9:B$1008,B977,'Sezione IMU e trib. locali'!N$9:N$1008))+(SUMIF('Sezione INAIL'!B$9:B$508,B977,'Sezione INAIL'!L$9:L$508)-SUMIF('Sezione INAIL'!B$9:B$508,B977,'Sezione INAIL'!M$9:M$508))+(SUMIF('Sezione Altri Enti Prev.li'!B$9:B$508,B977,'Sezione Altri Enti Prev.li'!P$9:P$508)-SUMIF('Sezione Altri Enti Prev.li'!B$9:B$508,B977,'Sezione Altri Enti Prev.li'!Q$9:Q$508)),0)</f>
        <v>0</v>
      </c>
      <c r="W977" s="81"/>
      <c r="X977" s="292"/>
      <c r="Y977" s="314"/>
      <c r="Z977" s="315"/>
      <c r="AA977" s="316"/>
      <c r="AB977" s="317"/>
      <c r="AC977" s="7"/>
      <c r="AD977" s="348"/>
      <c r="AE977" s="7"/>
      <c r="AF977" s="17">
        <f ca="1">IF(B977="",0,IF(B977=B976,COUNTIF(B$9:B976,B977)+1,1))</f>
        <v>967</v>
      </c>
      <c r="AG977" s="17">
        <f t="shared" ca="1" si="60"/>
        <v>0</v>
      </c>
      <c r="AH977" s="364" t="str">
        <f t="shared" si="63"/>
        <v/>
      </c>
    </row>
    <row r="978" spans="1:34" ht="16.5" customHeight="1">
      <c r="A978" s="334" t="s">
        <v>1253</v>
      </c>
      <c r="B978" s="65" t="str">
        <f t="shared" ca="1" si="62"/>
        <v>-1900</v>
      </c>
      <c r="C978" s="65" t="str">
        <f t="shared" ca="1" si="61"/>
        <v>-1900-968</v>
      </c>
      <c r="D978" s="340"/>
      <c r="E978" s="283"/>
      <c r="F978" s="7"/>
      <c r="G978" s="309"/>
      <c r="H978" s="310"/>
      <c r="I978" s="7"/>
      <c r="J978" s="297"/>
      <c r="K978" s="285"/>
      <c r="L978" s="301"/>
      <c r="M978" s="290"/>
      <c r="N978" s="291"/>
      <c r="O978" s="7"/>
      <c r="P978" s="307"/>
      <c r="Q978" s="308" t="str">
        <f ca="1">IF(M$1021=1,"",IF(P978="","",VLOOKUP(P978,Tabelle!$B$5:$F$7,5,FALSE)))</f>
        <v/>
      </c>
      <c r="R978" s="311" t="str">
        <f ca="1">IF(M$1021=1,"",IF(P978="","",VLOOKUP(P978,Tabelle!$B$5:$G$7,6,FALSE)))</f>
        <v/>
      </c>
      <c r="S978" s="7"/>
      <c r="T978" s="312"/>
      <c r="U978" s="7"/>
      <c r="V978" s="313">
        <f ca="1">IF(AND(D978&lt;&gt;"",B978&lt;&gt;B977),(SUMIF(B$9:B$1008,B978,M$9:M$1008)-SUMIF(B$9:B$1008,B978,N$9:N$1008))+(SUMIF('Sezione INPS'!B$9:B$1008,B978,'Sezione INPS'!N$9:N$1008)-SUMIF('Sezione INPS'!B$9:B$1008,B978,'Sezione INPS'!O$9:O$1008))+(SUMIF('Sezione REGIONI'!B$9:B$1008,B978,'Sezione REGIONI'!K$9:K$1008)-SUMIF('Sezione REGIONI'!B$9:B$1008,B978,'Sezione REGIONI'!L$9:L$1008))+(SUMIF('Sezione IMU e trib. locali'!B$9:B$1008,B978,'Sezione IMU e trib. locali'!M$9:M$1008)-SUMIF('Sezione IMU e trib. locali'!B$9:B$1008,B978,'Sezione IMU e trib. locali'!N$9:N$1008))+(SUMIF('Sezione INAIL'!B$9:B$508,B978,'Sezione INAIL'!L$9:L$508)-SUMIF('Sezione INAIL'!B$9:B$508,B978,'Sezione INAIL'!M$9:M$508))+(SUMIF('Sezione Altri Enti Prev.li'!B$9:B$508,B978,'Sezione Altri Enti Prev.li'!P$9:P$508)-SUMIF('Sezione Altri Enti Prev.li'!B$9:B$508,B978,'Sezione Altri Enti Prev.li'!Q$9:Q$508)),0)</f>
        <v>0</v>
      </c>
      <c r="W978" s="81"/>
      <c r="X978" s="292"/>
      <c r="Y978" s="314"/>
      <c r="Z978" s="315"/>
      <c r="AA978" s="316"/>
      <c r="AB978" s="317"/>
      <c r="AC978" s="7"/>
      <c r="AD978" s="348"/>
      <c r="AE978" s="7"/>
      <c r="AF978" s="17">
        <f ca="1">IF(B978="",0,IF(B978=B977,COUNTIF(B$9:B977,B978)+1,1))</f>
        <v>968</v>
      </c>
      <c r="AG978" s="17">
        <f t="shared" ca="1" si="60"/>
        <v>0</v>
      </c>
      <c r="AH978" s="364" t="str">
        <f t="shared" si="63"/>
        <v/>
      </c>
    </row>
    <row r="979" spans="1:34" ht="16.5" customHeight="1">
      <c r="A979" s="334" t="s">
        <v>1254</v>
      </c>
      <c r="B979" s="65" t="str">
        <f t="shared" ca="1" si="62"/>
        <v>-1900</v>
      </c>
      <c r="C979" s="65" t="str">
        <f t="shared" ca="1" si="61"/>
        <v>-1900-969</v>
      </c>
      <c r="D979" s="340"/>
      <c r="E979" s="283"/>
      <c r="F979" s="7"/>
      <c r="G979" s="309"/>
      <c r="H979" s="310"/>
      <c r="I979" s="7"/>
      <c r="J979" s="297"/>
      <c r="K979" s="285"/>
      <c r="L979" s="301"/>
      <c r="M979" s="290"/>
      <c r="N979" s="291"/>
      <c r="O979" s="7"/>
      <c r="P979" s="307"/>
      <c r="Q979" s="308" t="str">
        <f ca="1">IF(M$1021=1,"",IF(P979="","",VLOOKUP(P979,Tabelle!$B$5:$F$7,5,FALSE)))</f>
        <v/>
      </c>
      <c r="R979" s="311" t="str">
        <f ca="1">IF(M$1021=1,"",IF(P979="","",VLOOKUP(P979,Tabelle!$B$5:$G$7,6,FALSE)))</f>
        <v/>
      </c>
      <c r="S979" s="7"/>
      <c r="T979" s="312"/>
      <c r="U979" s="7"/>
      <c r="V979" s="313">
        <f ca="1">IF(AND(D979&lt;&gt;"",B979&lt;&gt;B978),(SUMIF(B$9:B$1008,B979,M$9:M$1008)-SUMIF(B$9:B$1008,B979,N$9:N$1008))+(SUMIF('Sezione INPS'!B$9:B$1008,B979,'Sezione INPS'!N$9:N$1008)-SUMIF('Sezione INPS'!B$9:B$1008,B979,'Sezione INPS'!O$9:O$1008))+(SUMIF('Sezione REGIONI'!B$9:B$1008,B979,'Sezione REGIONI'!K$9:K$1008)-SUMIF('Sezione REGIONI'!B$9:B$1008,B979,'Sezione REGIONI'!L$9:L$1008))+(SUMIF('Sezione IMU e trib. locali'!B$9:B$1008,B979,'Sezione IMU e trib. locali'!M$9:M$1008)-SUMIF('Sezione IMU e trib. locali'!B$9:B$1008,B979,'Sezione IMU e trib. locali'!N$9:N$1008))+(SUMIF('Sezione INAIL'!B$9:B$508,B979,'Sezione INAIL'!L$9:L$508)-SUMIF('Sezione INAIL'!B$9:B$508,B979,'Sezione INAIL'!M$9:M$508))+(SUMIF('Sezione Altri Enti Prev.li'!B$9:B$508,B979,'Sezione Altri Enti Prev.li'!P$9:P$508)-SUMIF('Sezione Altri Enti Prev.li'!B$9:B$508,B979,'Sezione Altri Enti Prev.li'!Q$9:Q$508)),0)</f>
        <v>0</v>
      </c>
      <c r="W979" s="81"/>
      <c r="X979" s="292"/>
      <c r="Y979" s="314"/>
      <c r="Z979" s="315"/>
      <c r="AA979" s="316"/>
      <c r="AB979" s="317"/>
      <c r="AC979" s="7"/>
      <c r="AD979" s="348"/>
      <c r="AE979" s="7"/>
      <c r="AF979" s="17">
        <f ca="1">IF(B979="",0,IF(B979=B978,COUNTIF(B$9:B978,B979)+1,1))</f>
        <v>969</v>
      </c>
      <c r="AG979" s="17">
        <f t="shared" ca="1" si="60"/>
        <v>0</v>
      </c>
      <c r="AH979" s="364" t="str">
        <f t="shared" si="63"/>
        <v/>
      </c>
    </row>
    <row r="980" spans="1:34" ht="16.5" customHeight="1">
      <c r="A980" s="334" t="s">
        <v>1255</v>
      </c>
      <c r="B980" s="65" t="str">
        <f t="shared" ca="1" si="62"/>
        <v>-1900</v>
      </c>
      <c r="C980" s="65" t="str">
        <f t="shared" ca="1" si="61"/>
        <v>-1900-970</v>
      </c>
      <c r="D980" s="340"/>
      <c r="E980" s="283"/>
      <c r="F980" s="7"/>
      <c r="G980" s="309"/>
      <c r="H980" s="310"/>
      <c r="I980" s="7"/>
      <c r="J980" s="297"/>
      <c r="K980" s="285"/>
      <c r="L980" s="301"/>
      <c r="M980" s="290"/>
      <c r="N980" s="291"/>
      <c r="O980" s="7"/>
      <c r="P980" s="307"/>
      <c r="Q980" s="308" t="str">
        <f ca="1">IF(M$1021=1,"",IF(P980="","",VLOOKUP(P980,Tabelle!$B$5:$F$7,5,FALSE)))</f>
        <v/>
      </c>
      <c r="R980" s="311" t="str">
        <f ca="1">IF(M$1021=1,"",IF(P980="","",VLOOKUP(P980,Tabelle!$B$5:$G$7,6,FALSE)))</f>
        <v/>
      </c>
      <c r="S980" s="7"/>
      <c r="T980" s="312"/>
      <c r="U980" s="7"/>
      <c r="V980" s="313">
        <f ca="1">IF(AND(D980&lt;&gt;"",B980&lt;&gt;B979),(SUMIF(B$9:B$1008,B980,M$9:M$1008)-SUMIF(B$9:B$1008,B980,N$9:N$1008))+(SUMIF('Sezione INPS'!B$9:B$1008,B980,'Sezione INPS'!N$9:N$1008)-SUMIF('Sezione INPS'!B$9:B$1008,B980,'Sezione INPS'!O$9:O$1008))+(SUMIF('Sezione REGIONI'!B$9:B$1008,B980,'Sezione REGIONI'!K$9:K$1008)-SUMIF('Sezione REGIONI'!B$9:B$1008,B980,'Sezione REGIONI'!L$9:L$1008))+(SUMIF('Sezione IMU e trib. locali'!B$9:B$1008,B980,'Sezione IMU e trib. locali'!M$9:M$1008)-SUMIF('Sezione IMU e trib. locali'!B$9:B$1008,B980,'Sezione IMU e trib. locali'!N$9:N$1008))+(SUMIF('Sezione INAIL'!B$9:B$508,B980,'Sezione INAIL'!L$9:L$508)-SUMIF('Sezione INAIL'!B$9:B$508,B980,'Sezione INAIL'!M$9:M$508))+(SUMIF('Sezione Altri Enti Prev.li'!B$9:B$508,B980,'Sezione Altri Enti Prev.li'!P$9:P$508)-SUMIF('Sezione Altri Enti Prev.li'!B$9:B$508,B980,'Sezione Altri Enti Prev.li'!Q$9:Q$508)),0)</f>
        <v>0</v>
      </c>
      <c r="W980" s="81"/>
      <c r="X980" s="292"/>
      <c r="Y980" s="314"/>
      <c r="Z980" s="315"/>
      <c r="AA980" s="316"/>
      <c r="AB980" s="317"/>
      <c r="AC980" s="7"/>
      <c r="AD980" s="348"/>
      <c r="AE980" s="7"/>
      <c r="AF980" s="17">
        <f ca="1">IF(B980="",0,IF(B980=B979,COUNTIF(B$9:B979,B980)+1,1))</f>
        <v>970</v>
      </c>
      <c r="AG980" s="17">
        <f t="shared" ca="1" si="60"/>
        <v>0</v>
      </c>
      <c r="AH980" s="364" t="str">
        <f t="shared" si="63"/>
        <v/>
      </c>
    </row>
    <row r="981" spans="1:34" ht="16.5" customHeight="1">
      <c r="A981" s="334" t="s">
        <v>1256</v>
      </c>
      <c r="B981" s="65" t="str">
        <f t="shared" ca="1" si="62"/>
        <v>-1900</v>
      </c>
      <c r="C981" s="65" t="str">
        <f t="shared" ca="1" si="61"/>
        <v>-1900-971</v>
      </c>
      <c r="D981" s="340"/>
      <c r="E981" s="283"/>
      <c r="F981" s="7"/>
      <c r="G981" s="309"/>
      <c r="H981" s="310"/>
      <c r="I981" s="7"/>
      <c r="J981" s="297"/>
      <c r="K981" s="285"/>
      <c r="L981" s="301"/>
      <c r="M981" s="290"/>
      <c r="N981" s="291"/>
      <c r="O981" s="7"/>
      <c r="P981" s="307"/>
      <c r="Q981" s="308" t="str">
        <f ca="1">IF(M$1021=1,"",IF(P981="","",VLOOKUP(P981,Tabelle!$B$5:$F$7,5,FALSE)))</f>
        <v/>
      </c>
      <c r="R981" s="311" t="str">
        <f ca="1">IF(M$1021=1,"",IF(P981="","",VLOOKUP(P981,Tabelle!$B$5:$G$7,6,FALSE)))</f>
        <v/>
      </c>
      <c r="S981" s="7"/>
      <c r="T981" s="312"/>
      <c r="U981" s="7"/>
      <c r="V981" s="313">
        <f ca="1">IF(AND(D981&lt;&gt;"",B981&lt;&gt;B980),(SUMIF(B$9:B$1008,B981,M$9:M$1008)-SUMIF(B$9:B$1008,B981,N$9:N$1008))+(SUMIF('Sezione INPS'!B$9:B$1008,B981,'Sezione INPS'!N$9:N$1008)-SUMIF('Sezione INPS'!B$9:B$1008,B981,'Sezione INPS'!O$9:O$1008))+(SUMIF('Sezione REGIONI'!B$9:B$1008,B981,'Sezione REGIONI'!K$9:K$1008)-SUMIF('Sezione REGIONI'!B$9:B$1008,B981,'Sezione REGIONI'!L$9:L$1008))+(SUMIF('Sezione IMU e trib. locali'!B$9:B$1008,B981,'Sezione IMU e trib. locali'!M$9:M$1008)-SUMIF('Sezione IMU e trib. locali'!B$9:B$1008,B981,'Sezione IMU e trib. locali'!N$9:N$1008))+(SUMIF('Sezione INAIL'!B$9:B$508,B981,'Sezione INAIL'!L$9:L$508)-SUMIF('Sezione INAIL'!B$9:B$508,B981,'Sezione INAIL'!M$9:M$508))+(SUMIF('Sezione Altri Enti Prev.li'!B$9:B$508,B981,'Sezione Altri Enti Prev.li'!P$9:P$508)-SUMIF('Sezione Altri Enti Prev.li'!B$9:B$508,B981,'Sezione Altri Enti Prev.li'!Q$9:Q$508)),0)</f>
        <v>0</v>
      </c>
      <c r="W981" s="81"/>
      <c r="X981" s="292"/>
      <c r="Y981" s="314"/>
      <c r="Z981" s="315"/>
      <c r="AA981" s="316"/>
      <c r="AB981" s="317"/>
      <c r="AC981" s="7"/>
      <c r="AD981" s="348"/>
      <c r="AE981" s="7"/>
      <c r="AF981" s="17">
        <f ca="1">IF(B981="",0,IF(B981=B980,COUNTIF(B$9:B980,B981)+1,1))</f>
        <v>971</v>
      </c>
      <c r="AG981" s="17">
        <f t="shared" ca="1" si="60"/>
        <v>0</v>
      </c>
      <c r="AH981" s="364" t="str">
        <f t="shared" si="63"/>
        <v/>
      </c>
    </row>
    <row r="982" spans="1:34" ht="16.5" customHeight="1">
      <c r="A982" s="334" t="s">
        <v>1257</v>
      </c>
      <c r="B982" s="65" t="str">
        <f t="shared" ca="1" si="62"/>
        <v>-1900</v>
      </c>
      <c r="C982" s="65" t="str">
        <f t="shared" ca="1" si="61"/>
        <v>-1900-972</v>
      </c>
      <c r="D982" s="340"/>
      <c r="E982" s="283"/>
      <c r="F982" s="7"/>
      <c r="G982" s="309"/>
      <c r="H982" s="310"/>
      <c r="I982" s="7"/>
      <c r="J982" s="297"/>
      <c r="K982" s="285"/>
      <c r="L982" s="301"/>
      <c r="M982" s="290"/>
      <c r="N982" s="291"/>
      <c r="O982" s="7"/>
      <c r="P982" s="307"/>
      <c r="Q982" s="308" t="str">
        <f ca="1">IF(M$1021=1,"",IF(P982="","",VLOOKUP(P982,Tabelle!$B$5:$F$7,5,FALSE)))</f>
        <v/>
      </c>
      <c r="R982" s="311" t="str">
        <f ca="1">IF(M$1021=1,"",IF(P982="","",VLOOKUP(P982,Tabelle!$B$5:$G$7,6,FALSE)))</f>
        <v/>
      </c>
      <c r="S982" s="7"/>
      <c r="T982" s="312"/>
      <c r="U982" s="7"/>
      <c r="V982" s="313">
        <f ca="1">IF(AND(D982&lt;&gt;"",B982&lt;&gt;B981),(SUMIF(B$9:B$1008,B982,M$9:M$1008)-SUMIF(B$9:B$1008,B982,N$9:N$1008))+(SUMIF('Sezione INPS'!B$9:B$1008,B982,'Sezione INPS'!N$9:N$1008)-SUMIF('Sezione INPS'!B$9:B$1008,B982,'Sezione INPS'!O$9:O$1008))+(SUMIF('Sezione REGIONI'!B$9:B$1008,B982,'Sezione REGIONI'!K$9:K$1008)-SUMIF('Sezione REGIONI'!B$9:B$1008,B982,'Sezione REGIONI'!L$9:L$1008))+(SUMIF('Sezione IMU e trib. locali'!B$9:B$1008,B982,'Sezione IMU e trib. locali'!M$9:M$1008)-SUMIF('Sezione IMU e trib. locali'!B$9:B$1008,B982,'Sezione IMU e trib. locali'!N$9:N$1008))+(SUMIF('Sezione INAIL'!B$9:B$508,B982,'Sezione INAIL'!L$9:L$508)-SUMIF('Sezione INAIL'!B$9:B$508,B982,'Sezione INAIL'!M$9:M$508))+(SUMIF('Sezione Altri Enti Prev.li'!B$9:B$508,B982,'Sezione Altri Enti Prev.li'!P$9:P$508)-SUMIF('Sezione Altri Enti Prev.li'!B$9:B$508,B982,'Sezione Altri Enti Prev.li'!Q$9:Q$508)),0)</f>
        <v>0</v>
      </c>
      <c r="W982" s="81"/>
      <c r="X982" s="292"/>
      <c r="Y982" s="314"/>
      <c r="Z982" s="315"/>
      <c r="AA982" s="316"/>
      <c r="AB982" s="317"/>
      <c r="AC982" s="7"/>
      <c r="AD982" s="348"/>
      <c r="AE982" s="7"/>
      <c r="AF982" s="17">
        <f ca="1">IF(B982="",0,IF(B982=B981,COUNTIF(B$9:B981,B982)+1,1))</f>
        <v>972</v>
      </c>
      <c r="AG982" s="17">
        <f t="shared" ca="1" si="60"/>
        <v>0</v>
      </c>
      <c r="AH982" s="364" t="str">
        <f t="shared" si="63"/>
        <v/>
      </c>
    </row>
    <row r="983" spans="1:34" ht="16.5" customHeight="1">
      <c r="A983" s="334" t="s">
        <v>1258</v>
      </c>
      <c r="B983" s="65" t="str">
        <f t="shared" ca="1" si="62"/>
        <v>-1900</v>
      </c>
      <c r="C983" s="65" t="str">
        <f t="shared" ca="1" si="61"/>
        <v>-1900-973</v>
      </c>
      <c r="D983" s="340"/>
      <c r="E983" s="283"/>
      <c r="F983" s="7"/>
      <c r="G983" s="309"/>
      <c r="H983" s="310"/>
      <c r="I983" s="7"/>
      <c r="J983" s="297"/>
      <c r="K983" s="285"/>
      <c r="L983" s="301"/>
      <c r="M983" s="290"/>
      <c r="N983" s="291"/>
      <c r="O983" s="7"/>
      <c r="P983" s="307"/>
      <c r="Q983" s="308" t="str">
        <f ca="1">IF(M$1021=1,"",IF(P983="","",VLOOKUP(P983,Tabelle!$B$5:$F$7,5,FALSE)))</f>
        <v/>
      </c>
      <c r="R983" s="311" t="str">
        <f ca="1">IF(M$1021=1,"",IF(P983="","",VLOOKUP(P983,Tabelle!$B$5:$G$7,6,FALSE)))</f>
        <v/>
      </c>
      <c r="S983" s="7"/>
      <c r="T983" s="312"/>
      <c r="U983" s="7"/>
      <c r="V983" s="313">
        <f ca="1">IF(AND(D983&lt;&gt;"",B983&lt;&gt;B982),(SUMIF(B$9:B$1008,B983,M$9:M$1008)-SUMIF(B$9:B$1008,B983,N$9:N$1008))+(SUMIF('Sezione INPS'!B$9:B$1008,B983,'Sezione INPS'!N$9:N$1008)-SUMIF('Sezione INPS'!B$9:B$1008,B983,'Sezione INPS'!O$9:O$1008))+(SUMIF('Sezione REGIONI'!B$9:B$1008,B983,'Sezione REGIONI'!K$9:K$1008)-SUMIF('Sezione REGIONI'!B$9:B$1008,B983,'Sezione REGIONI'!L$9:L$1008))+(SUMIF('Sezione IMU e trib. locali'!B$9:B$1008,B983,'Sezione IMU e trib. locali'!M$9:M$1008)-SUMIF('Sezione IMU e trib. locali'!B$9:B$1008,B983,'Sezione IMU e trib. locali'!N$9:N$1008))+(SUMIF('Sezione INAIL'!B$9:B$508,B983,'Sezione INAIL'!L$9:L$508)-SUMIF('Sezione INAIL'!B$9:B$508,B983,'Sezione INAIL'!M$9:M$508))+(SUMIF('Sezione Altri Enti Prev.li'!B$9:B$508,B983,'Sezione Altri Enti Prev.li'!P$9:P$508)-SUMIF('Sezione Altri Enti Prev.li'!B$9:B$508,B983,'Sezione Altri Enti Prev.li'!Q$9:Q$508)),0)</f>
        <v>0</v>
      </c>
      <c r="W983" s="81"/>
      <c r="X983" s="292"/>
      <c r="Y983" s="314"/>
      <c r="Z983" s="315"/>
      <c r="AA983" s="316"/>
      <c r="AB983" s="317"/>
      <c r="AC983" s="7"/>
      <c r="AD983" s="348"/>
      <c r="AE983" s="7"/>
      <c r="AF983" s="17">
        <f ca="1">IF(B983="",0,IF(B983=B982,COUNTIF(B$9:B982,B983)+1,1))</f>
        <v>973</v>
      </c>
      <c r="AG983" s="17">
        <f t="shared" ca="1" si="60"/>
        <v>0</v>
      </c>
      <c r="AH983" s="364" t="str">
        <f t="shared" si="63"/>
        <v/>
      </c>
    </row>
    <row r="984" spans="1:34" ht="16.5" customHeight="1">
      <c r="A984" s="334" t="s">
        <v>1259</v>
      </c>
      <c r="B984" s="65" t="str">
        <f t="shared" ca="1" si="62"/>
        <v>-1900</v>
      </c>
      <c r="C984" s="65" t="str">
        <f t="shared" ca="1" si="61"/>
        <v>-1900-974</v>
      </c>
      <c r="D984" s="340"/>
      <c r="E984" s="283"/>
      <c r="F984" s="7"/>
      <c r="G984" s="309"/>
      <c r="H984" s="310"/>
      <c r="I984" s="7"/>
      <c r="J984" s="297"/>
      <c r="K984" s="285"/>
      <c r="L984" s="301"/>
      <c r="M984" s="290"/>
      <c r="N984" s="291"/>
      <c r="O984" s="7"/>
      <c r="P984" s="307"/>
      <c r="Q984" s="308" t="str">
        <f ca="1">IF(M$1021=1,"",IF(P984="","",VLOOKUP(P984,Tabelle!$B$5:$F$7,5,FALSE)))</f>
        <v/>
      </c>
      <c r="R984" s="311" t="str">
        <f ca="1">IF(M$1021=1,"",IF(P984="","",VLOOKUP(P984,Tabelle!$B$5:$G$7,6,FALSE)))</f>
        <v/>
      </c>
      <c r="S984" s="7"/>
      <c r="T984" s="312"/>
      <c r="U984" s="7"/>
      <c r="V984" s="313">
        <f ca="1">IF(AND(D984&lt;&gt;"",B984&lt;&gt;B983),(SUMIF(B$9:B$1008,B984,M$9:M$1008)-SUMIF(B$9:B$1008,B984,N$9:N$1008))+(SUMIF('Sezione INPS'!B$9:B$1008,B984,'Sezione INPS'!N$9:N$1008)-SUMIF('Sezione INPS'!B$9:B$1008,B984,'Sezione INPS'!O$9:O$1008))+(SUMIF('Sezione REGIONI'!B$9:B$1008,B984,'Sezione REGIONI'!K$9:K$1008)-SUMIF('Sezione REGIONI'!B$9:B$1008,B984,'Sezione REGIONI'!L$9:L$1008))+(SUMIF('Sezione IMU e trib. locali'!B$9:B$1008,B984,'Sezione IMU e trib. locali'!M$9:M$1008)-SUMIF('Sezione IMU e trib. locali'!B$9:B$1008,B984,'Sezione IMU e trib. locali'!N$9:N$1008))+(SUMIF('Sezione INAIL'!B$9:B$508,B984,'Sezione INAIL'!L$9:L$508)-SUMIF('Sezione INAIL'!B$9:B$508,B984,'Sezione INAIL'!M$9:M$508))+(SUMIF('Sezione Altri Enti Prev.li'!B$9:B$508,B984,'Sezione Altri Enti Prev.li'!P$9:P$508)-SUMIF('Sezione Altri Enti Prev.li'!B$9:B$508,B984,'Sezione Altri Enti Prev.li'!Q$9:Q$508)),0)</f>
        <v>0</v>
      </c>
      <c r="W984" s="81"/>
      <c r="X984" s="292"/>
      <c r="Y984" s="314"/>
      <c r="Z984" s="315"/>
      <c r="AA984" s="316"/>
      <c r="AB984" s="317"/>
      <c r="AC984" s="7"/>
      <c r="AD984" s="348"/>
      <c r="AE984" s="7"/>
      <c r="AF984" s="17">
        <f ca="1">IF(B984="",0,IF(B984=B983,COUNTIF(B$9:B983,B984)+1,1))</f>
        <v>974</v>
      </c>
      <c r="AG984" s="17">
        <f t="shared" ca="1" si="60"/>
        <v>0</v>
      </c>
      <c r="AH984" s="364" t="str">
        <f t="shared" si="63"/>
        <v/>
      </c>
    </row>
    <row r="985" spans="1:34" ht="16.5" customHeight="1">
      <c r="A985" s="334" t="s">
        <v>1260</v>
      </c>
      <c r="B985" s="65" t="str">
        <f t="shared" ca="1" si="62"/>
        <v>-1900</v>
      </c>
      <c r="C985" s="65" t="str">
        <f t="shared" ca="1" si="61"/>
        <v>-1900-975</v>
      </c>
      <c r="D985" s="340"/>
      <c r="E985" s="283"/>
      <c r="F985" s="7"/>
      <c r="G985" s="309"/>
      <c r="H985" s="310"/>
      <c r="I985" s="7"/>
      <c r="J985" s="297"/>
      <c r="K985" s="285"/>
      <c r="L985" s="301"/>
      <c r="M985" s="290"/>
      <c r="N985" s="291"/>
      <c r="O985" s="7"/>
      <c r="P985" s="307"/>
      <c r="Q985" s="308" t="str">
        <f ca="1">IF(M$1021=1,"",IF(P985="","",VLOOKUP(P985,Tabelle!$B$5:$F$7,5,FALSE)))</f>
        <v/>
      </c>
      <c r="R985" s="311" t="str">
        <f ca="1">IF(M$1021=1,"",IF(P985="","",VLOOKUP(P985,Tabelle!$B$5:$G$7,6,FALSE)))</f>
        <v/>
      </c>
      <c r="S985" s="7"/>
      <c r="T985" s="312"/>
      <c r="U985" s="7"/>
      <c r="V985" s="313">
        <f ca="1">IF(AND(D985&lt;&gt;"",B985&lt;&gt;B984),(SUMIF(B$9:B$1008,B985,M$9:M$1008)-SUMIF(B$9:B$1008,B985,N$9:N$1008))+(SUMIF('Sezione INPS'!B$9:B$1008,B985,'Sezione INPS'!N$9:N$1008)-SUMIF('Sezione INPS'!B$9:B$1008,B985,'Sezione INPS'!O$9:O$1008))+(SUMIF('Sezione REGIONI'!B$9:B$1008,B985,'Sezione REGIONI'!K$9:K$1008)-SUMIF('Sezione REGIONI'!B$9:B$1008,B985,'Sezione REGIONI'!L$9:L$1008))+(SUMIF('Sezione IMU e trib. locali'!B$9:B$1008,B985,'Sezione IMU e trib. locali'!M$9:M$1008)-SUMIF('Sezione IMU e trib. locali'!B$9:B$1008,B985,'Sezione IMU e trib. locali'!N$9:N$1008))+(SUMIF('Sezione INAIL'!B$9:B$508,B985,'Sezione INAIL'!L$9:L$508)-SUMIF('Sezione INAIL'!B$9:B$508,B985,'Sezione INAIL'!M$9:M$508))+(SUMIF('Sezione Altri Enti Prev.li'!B$9:B$508,B985,'Sezione Altri Enti Prev.li'!P$9:P$508)-SUMIF('Sezione Altri Enti Prev.li'!B$9:B$508,B985,'Sezione Altri Enti Prev.li'!Q$9:Q$508)),0)</f>
        <v>0</v>
      </c>
      <c r="W985" s="81"/>
      <c r="X985" s="292"/>
      <c r="Y985" s="314"/>
      <c r="Z985" s="315"/>
      <c r="AA985" s="316"/>
      <c r="AB985" s="317"/>
      <c r="AC985" s="7"/>
      <c r="AD985" s="348"/>
      <c r="AE985" s="7"/>
      <c r="AF985" s="17">
        <f ca="1">IF(B985="",0,IF(B985=B984,COUNTIF(B$9:B984,B985)+1,1))</f>
        <v>975</v>
      </c>
      <c r="AG985" s="17">
        <f t="shared" ca="1" si="60"/>
        <v>0</v>
      </c>
      <c r="AH985" s="364" t="str">
        <f t="shared" si="63"/>
        <v/>
      </c>
    </row>
    <row r="986" spans="1:34" ht="16.5" customHeight="1">
      <c r="A986" s="334" t="s">
        <v>1261</v>
      </c>
      <c r="B986" s="65" t="str">
        <f t="shared" ca="1" si="62"/>
        <v>-1900</v>
      </c>
      <c r="C986" s="65" t="str">
        <f t="shared" ca="1" si="61"/>
        <v>-1900-976</v>
      </c>
      <c r="D986" s="340"/>
      <c r="E986" s="283"/>
      <c r="F986" s="7"/>
      <c r="G986" s="309"/>
      <c r="H986" s="310"/>
      <c r="I986" s="7"/>
      <c r="J986" s="297"/>
      <c r="K986" s="285"/>
      <c r="L986" s="301"/>
      <c r="M986" s="290"/>
      <c r="N986" s="291"/>
      <c r="O986" s="7"/>
      <c r="P986" s="307"/>
      <c r="Q986" s="308" t="str">
        <f ca="1">IF(M$1021=1,"",IF(P986="","",VLOOKUP(P986,Tabelle!$B$5:$F$7,5,FALSE)))</f>
        <v/>
      </c>
      <c r="R986" s="311" t="str">
        <f ca="1">IF(M$1021=1,"",IF(P986="","",VLOOKUP(P986,Tabelle!$B$5:$G$7,6,FALSE)))</f>
        <v/>
      </c>
      <c r="S986" s="7"/>
      <c r="T986" s="312"/>
      <c r="U986" s="7"/>
      <c r="V986" s="313">
        <f ca="1">IF(AND(D986&lt;&gt;"",B986&lt;&gt;B985),(SUMIF(B$9:B$1008,B986,M$9:M$1008)-SUMIF(B$9:B$1008,B986,N$9:N$1008))+(SUMIF('Sezione INPS'!B$9:B$1008,B986,'Sezione INPS'!N$9:N$1008)-SUMIF('Sezione INPS'!B$9:B$1008,B986,'Sezione INPS'!O$9:O$1008))+(SUMIF('Sezione REGIONI'!B$9:B$1008,B986,'Sezione REGIONI'!K$9:K$1008)-SUMIF('Sezione REGIONI'!B$9:B$1008,B986,'Sezione REGIONI'!L$9:L$1008))+(SUMIF('Sezione IMU e trib. locali'!B$9:B$1008,B986,'Sezione IMU e trib. locali'!M$9:M$1008)-SUMIF('Sezione IMU e trib. locali'!B$9:B$1008,B986,'Sezione IMU e trib. locali'!N$9:N$1008))+(SUMIF('Sezione INAIL'!B$9:B$508,B986,'Sezione INAIL'!L$9:L$508)-SUMIF('Sezione INAIL'!B$9:B$508,B986,'Sezione INAIL'!M$9:M$508))+(SUMIF('Sezione Altri Enti Prev.li'!B$9:B$508,B986,'Sezione Altri Enti Prev.li'!P$9:P$508)-SUMIF('Sezione Altri Enti Prev.li'!B$9:B$508,B986,'Sezione Altri Enti Prev.li'!Q$9:Q$508)),0)</f>
        <v>0</v>
      </c>
      <c r="W986" s="81"/>
      <c r="X986" s="292"/>
      <c r="Y986" s="314"/>
      <c r="Z986" s="315"/>
      <c r="AA986" s="316"/>
      <c r="AB986" s="317"/>
      <c r="AC986" s="7"/>
      <c r="AD986" s="348"/>
      <c r="AE986" s="7"/>
      <c r="AF986" s="17">
        <f ca="1">IF(B986="",0,IF(B986=B985,COUNTIF(B$9:B985,B986)+1,1))</f>
        <v>976</v>
      </c>
      <c r="AG986" s="17">
        <f t="shared" ca="1" si="60"/>
        <v>0</v>
      </c>
      <c r="AH986" s="364" t="str">
        <f t="shared" si="63"/>
        <v/>
      </c>
    </row>
    <row r="987" spans="1:34" ht="16.5" customHeight="1">
      <c r="A987" s="334" t="s">
        <v>1262</v>
      </c>
      <c r="B987" s="65" t="str">
        <f t="shared" ca="1" si="62"/>
        <v>-1900</v>
      </c>
      <c r="C987" s="65" t="str">
        <f t="shared" ca="1" si="61"/>
        <v>-1900-977</v>
      </c>
      <c r="D987" s="340"/>
      <c r="E987" s="283"/>
      <c r="F987" s="7"/>
      <c r="G987" s="309"/>
      <c r="H987" s="310"/>
      <c r="I987" s="7"/>
      <c r="J987" s="297"/>
      <c r="K987" s="285"/>
      <c r="L987" s="301"/>
      <c r="M987" s="290"/>
      <c r="N987" s="291"/>
      <c r="O987" s="7"/>
      <c r="P987" s="307"/>
      <c r="Q987" s="308" t="str">
        <f ca="1">IF(M$1021=1,"",IF(P987="","",VLOOKUP(P987,Tabelle!$B$5:$F$7,5,FALSE)))</f>
        <v/>
      </c>
      <c r="R987" s="311" t="str">
        <f ca="1">IF(M$1021=1,"",IF(P987="","",VLOOKUP(P987,Tabelle!$B$5:$G$7,6,FALSE)))</f>
        <v/>
      </c>
      <c r="S987" s="7"/>
      <c r="T987" s="312"/>
      <c r="U987" s="7"/>
      <c r="V987" s="313">
        <f ca="1">IF(AND(D987&lt;&gt;"",B987&lt;&gt;B986),(SUMIF(B$9:B$1008,B987,M$9:M$1008)-SUMIF(B$9:B$1008,B987,N$9:N$1008))+(SUMIF('Sezione INPS'!B$9:B$1008,B987,'Sezione INPS'!N$9:N$1008)-SUMIF('Sezione INPS'!B$9:B$1008,B987,'Sezione INPS'!O$9:O$1008))+(SUMIF('Sezione REGIONI'!B$9:B$1008,B987,'Sezione REGIONI'!K$9:K$1008)-SUMIF('Sezione REGIONI'!B$9:B$1008,B987,'Sezione REGIONI'!L$9:L$1008))+(SUMIF('Sezione IMU e trib. locali'!B$9:B$1008,B987,'Sezione IMU e trib. locali'!M$9:M$1008)-SUMIF('Sezione IMU e trib. locali'!B$9:B$1008,B987,'Sezione IMU e trib. locali'!N$9:N$1008))+(SUMIF('Sezione INAIL'!B$9:B$508,B987,'Sezione INAIL'!L$9:L$508)-SUMIF('Sezione INAIL'!B$9:B$508,B987,'Sezione INAIL'!M$9:M$508))+(SUMIF('Sezione Altri Enti Prev.li'!B$9:B$508,B987,'Sezione Altri Enti Prev.li'!P$9:P$508)-SUMIF('Sezione Altri Enti Prev.li'!B$9:B$508,B987,'Sezione Altri Enti Prev.li'!Q$9:Q$508)),0)</f>
        <v>0</v>
      </c>
      <c r="W987" s="81"/>
      <c r="X987" s="292"/>
      <c r="Y987" s="314"/>
      <c r="Z987" s="315"/>
      <c r="AA987" s="316"/>
      <c r="AB987" s="317"/>
      <c r="AC987" s="7"/>
      <c r="AD987" s="348"/>
      <c r="AE987" s="7"/>
      <c r="AF987" s="17">
        <f ca="1">IF(B987="",0,IF(B987=B986,COUNTIF(B$9:B986,B987)+1,1))</f>
        <v>977</v>
      </c>
      <c r="AG987" s="17">
        <f t="shared" ca="1" si="60"/>
        <v>0</v>
      </c>
      <c r="AH987" s="364" t="str">
        <f t="shared" si="63"/>
        <v/>
      </c>
    </row>
    <row r="988" spans="1:34" ht="16.5" customHeight="1">
      <c r="A988" s="334" t="s">
        <v>1263</v>
      </c>
      <c r="B988" s="65" t="str">
        <f t="shared" ca="1" si="62"/>
        <v>-1900</v>
      </c>
      <c r="C988" s="65" t="str">
        <f t="shared" ca="1" si="61"/>
        <v>-1900-978</v>
      </c>
      <c r="D988" s="340"/>
      <c r="E988" s="283"/>
      <c r="F988" s="7"/>
      <c r="G988" s="309"/>
      <c r="H988" s="310"/>
      <c r="I988" s="7"/>
      <c r="J988" s="297"/>
      <c r="K988" s="285"/>
      <c r="L988" s="301"/>
      <c r="M988" s="290"/>
      <c r="N988" s="291"/>
      <c r="O988" s="7"/>
      <c r="P988" s="307"/>
      <c r="Q988" s="308" t="str">
        <f ca="1">IF(M$1021=1,"",IF(P988="","",VLOOKUP(P988,Tabelle!$B$5:$F$7,5,FALSE)))</f>
        <v/>
      </c>
      <c r="R988" s="311" t="str">
        <f ca="1">IF(M$1021=1,"",IF(P988="","",VLOOKUP(P988,Tabelle!$B$5:$G$7,6,FALSE)))</f>
        <v/>
      </c>
      <c r="S988" s="7"/>
      <c r="T988" s="312"/>
      <c r="U988" s="7"/>
      <c r="V988" s="313">
        <f ca="1">IF(AND(D988&lt;&gt;"",B988&lt;&gt;B987),(SUMIF(B$9:B$1008,B988,M$9:M$1008)-SUMIF(B$9:B$1008,B988,N$9:N$1008))+(SUMIF('Sezione INPS'!B$9:B$1008,B988,'Sezione INPS'!N$9:N$1008)-SUMIF('Sezione INPS'!B$9:B$1008,B988,'Sezione INPS'!O$9:O$1008))+(SUMIF('Sezione REGIONI'!B$9:B$1008,B988,'Sezione REGIONI'!K$9:K$1008)-SUMIF('Sezione REGIONI'!B$9:B$1008,B988,'Sezione REGIONI'!L$9:L$1008))+(SUMIF('Sezione IMU e trib. locali'!B$9:B$1008,B988,'Sezione IMU e trib. locali'!M$9:M$1008)-SUMIF('Sezione IMU e trib. locali'!B$9:B$1008,B988,'Sezione IMU e trib. locali'!N$9:N$1008))+(SUMIF('Sezione INAIL'!B$9:B$508,B988,'Sezione INAIL'!L$9:L$508)-SUMIF('Sezione INAIL'!B$9:B$508,B988,'Sezione INAIL'!M$9:M$508))+(SUMIF('Sezione Altri Enti Prev.li'!B$9:B$508,B988,'Sezione Altri Enti Prev.li'!P$9:P$508)-SUMIF('Sezione Altri Enti Prev.li'!B$9:B$508,B988,'Sezione Altri Enti Prev.li'!Q$9:Q$508)),0)</f>
        <v>0</v>
      </c>
      <c r="W988" s="81"/>
      <c r="X988" s="292"/>
      <c r="Y988" s="314"/>
      <c r="Z988" s="315"/>
      <c r="AA988" s="316"/>
      <c r="AB988" s="317"/>
      <c r="AC988" s="7"/>
      <c r="AD988" s="348"/>
      <c r="AE988" s="7"/>
      <c r="AF988" s="17">
        <f ca="1">IF(B988="",0,IF(B988=B987,COUNTIF(B$9:B987,B988)+1,1))</f>
        <v>978</v>
      </c>
      <c r="AG988" s="17">
        <f t="shared" ca="1" si="60"/>
        <v>0</v>
      </c>
      <c r="AH988" s="364" t="str">
        <f t="shared" si="63"/>
        <v/>
      </c>
    </row>
    <row r="989" spans="1:34" ht="16.5" customHeight="1">
      <c r="A989" s="334" t="s">
        <v>1264</v>
      </c>
      <c r="B989" s="65" t="str">
        <f t="shared" ca="1" si="62"/>
        <v>-1900</v>
      </c>
      <c r="C989" s="65" t="str">
        <f t="shared" ca="1" si="61"/>
        <v>-1900-979</v>
      </c>
      <c r="D989" s="340"/>
      <c r="E989" s="283"/>
      <c r="F989" s="7"/>
      <c r="G989" s="309"/>
      <c r="H989" s="310"/>
      <c r="I989" s="7"/>
      <c r="J989" s="297"/>
      <c r="K989" s="285"/>
      <c r="L989" s="301"/>
      <c r="M989" s="290"/>
      <c r="N989" s="291"/>
      <c r="O989" s="7"/>
      <c r="P989" s="307"/>
      <c r="Q989" s="308" t="str">
        <f ca="1">IF(M$1021=1,"",IF(P989="","",VLOOKUP(P989,Tabelle!$B$5:$F$7,5,FALSE)))</f>
        <v/>
      </c>
      <c r="R989" s="311" t="str">
        <f ca="1">IF(M$1021=1,"",IF(P989="","",VLOOKUP(P989,Tabelle!$B$5:$G$7,6,FALSE)))</f>
        <v/>
      </c>
      <c r="S989" s="7"/>
      <c r="T989" s="312"/>
      <c r="U989" s="7"/>
      <c r="V989" s="313">
        <f ca="1">IF(AND(D989&lt;&gt;"",B989&lt;&gt;B988),(SUMIF(B$9:B$1008,B989,M$9:M$1008)-SUMIF(B$9:B$1008,B989,N$9:N$1008))+(SUMIF('Sezione INPS'!B$9:B$1008,B989,'Sezione INPS'!N$9:N$1008)-SUMIF('Sezione INPS'!B$9:B$1008,B989,'Sezione INPS'!O$9:O$1008))+(SUMIF('Sezione REGIONI'!B$9:B$1008,B989,'Sezione REGIONI'!K$9:K$1008)-SUMIF('Sezione REGIONI'!B$9:B$1008,B989,'Sezione REGIONI'!L$9:L$1008))+(SUMIF('Sezione IMU e trib. locali'!B$9:B$1008,B989,'Sezione IMU e trib. locali'!M$9:M$1008)-SUMIF('Sezione IMU e trib. locali'!B$9:B$1008,B989,'Sezione IMU e trib. locali'!N$9:N$1008))+(SUMIF('Sezione INAIL'!B$9:B$508,B989,'Sezione INAIL'!L$9:L$508)-SUMIF('Sezione INAIL'!B$9:B$508,B989,'Sezione INAIL'!M$9:M$508))+(SUMIF('Sezione Altri Enti Prev.li'!B$9:B$508,B989,'Sezione Altri Enti Prev.li'!P$9:P$508)-SUMIF('Sezione Altri Enti Prev.li'!B$9:B$508,B989,'Sezione Altri Enti Prev.li'!Q$9:Q$508)),0)</f>
        <v>0</v>
      </c>
      <c r="W989" s="81"/>
      <c r="X989" s="292"/>
      <c r="Y989" s="314"/>
      <c r="Z989" s="315"/>
      <c r="AA989" s="316"/>
      <c r="AB989" s="317"/>
      <c r="AC989" s="7"/>
      <c r="AD989" s="348"/>
      <c r="AE989" s="7"/>
      <c r="AF989" s="17">
        <f ca="1">IF(B989="",0,IF(B989=B988,COUNTIF(B$9:B988,B989)+1,1))</f>
        <v>979</v>
      </c>
      <c r="AG989" s="17">
        <f t="shared" ca="1" si="60"/>
        <v>0</v>
      </c>
      <c r="AH989" s="364" t="str">
        <f t="shared" si="63"/>
        <v/>
      </c>
    </row>
    <row r="990" spans="1:34" ht="16.5" customHeight="1">
      <c r="A990" s="334" t="s">
        <v>1265</v>
      </c>
      <c r="B990" s="65" t="str">
        <f t="shared" ca="1" si="62"/>
        <v>-1900</v>
      </c>
      <c r="C990" s="65" t="str">
        <f t="shared" ca="1" si="61"/>
        <v>-1900-980</v>
      </c>
      <c r="D990" s="340"/>
      <c r="E990" s="283"/>
      <c r="F990" s="7"/>
      <c r="G990" s="309"/>
      <c r="H990" s="310"/>
      <c r="I990" s="7"/>
      <c r="J990" s="297"/>
      <c r="K990" s="285"/>
      <c r="L990" s="301"/>
      <c r="M990" s="290"/>
      <c r="N990" s="291"/>
      <c r="O990" s="7"/>
      <c r="P990" s="307"/>
      <c r="Q990" s="308" t="str">
        <f ca="1">IF(M$1021=1,"",IF(P990="","",VLOOKUP(P990,Tabelle!$B$5:$F$7,5,FALSE)))</f>
        <v/>
      </c>
      <c r="R990" s="311" t="str">
        <f ca="1">IF(M$1021=1,"",IF(P990="","",VLOOKUP(P990,Tabelle!$B$5:$G$7,6,FALSE)))</f>
        <v/>
      </c>
      <c r="S990" s="7"/>
      <c r="T990" s="312"/>
      <c r="U990" s="7"/>
      <c r="V990" s="313">
        <f ca="1">IF(AND(D990&lt;&gt;"",B990&lt;&gt;B989),(SUMIF(B$9:B$1008,B990,M$9:M$1008)-SUMIF(B$9:B$1008,B990,N$9:N$1008))+(SUMIF('Sezione INPS'!B$9:B$1008,B990,'Sezione INPS'!N$9:N$1008)-SUMIF('Sezione INPS'!B$9:B$1008,B990,'Sezione INPS'!O$9:O$1008))+(SUMIF('Sezione REGIONI'!B$9:B$1008,B990,'Sezione REGIONI'!K$9:K$1008)-SUMIF('Sezione REGIONI'!B$9:B$1008,B990,'Sezione REGIONI'!L$9:L$1008))+(SUMIF('Sezione IMU e trib. locali'!B$9:B$1008,B990,'Sezione IMU e trib. locali'!M$9:M$1008)-SUMIF('Sezione IMU e trib. locali'!B$9:B$1008,B990,'Sezione IMU e trib. locali'!N$9:N$1008))+(SUMIF('Sezione INAIL'!B$9:B$508,B990,'Sezione INAIL'!L$9:L$508)-SUMIF('Sezione INAIL'!B$9:B$508,B990,'Sezione INAIL'!M$9:M$508))+(SUMIF('Sezione Altri Enti Prev.li'!B$9:B$508,B990,'Sezione Altri Enti Prev.li'!P$9:P$508)-SUMIF('Sezione Altri Enti Prev.li'!B$9:B$508,B990,'Sezione Altri Enti Prev.li'!Q$9:Q$508)),0)</f>
        <v>0</v>
      </c>
      <c r="W990" s="81"/>
      <c r="X990" s="292"/>
      <c r="Y990" s="314"/>
      <c r="Z990" s="315"/>
      <c r="AA990" s="316"/>
      <c r="AB990" s="317"/>
      <c r="AC990" s="7"/>
      <c r="AD990" s="348"/>
      <c r="AE990" s="7"/>
      <c r="AF990" s="17">
        <f ca="1">IF(B990="",0,IF(B990=B989,COUNTIF(B$9:B989,B990)+1,1))</f>
        <v>980</v>
      </c>
      <c r="AG990" s="17">
        <f t="shared" ca="1" si="60"/>
        <v>0</v>
      </c>
      <c r="AH990" s="364" t="str">
        <f t="shared" si="63"/>
        <v/>
      </c>
    </row>
    <row r="991" spans="1:34" ht="16.5" customHeight="1">
      <c r="A991" s="334" t="s">
        <v>1266</v>
      </c>
      <c r="B991" s="65" t="str">
        <f t="shared" ca="1" si="62"/>
        <v>-1900</v>
      </c>
      <c r="C991" s="65" t="str">
        <f t="shared" ca="1" si="61"/>
        <v>-1900-981</v>
      </c>
      <c r="D991" s="340"/>
      <c r="E991" s="283"/>
      <c r="F991" s="7"/>
      <c r="G991" s="309"/>
      <c r="H991" s="310"/>
      <c r="I991" s="7"/>
      <c r="J991" s="297"/>
      <c r="K991" s="285"/>
      <c r="L991" s="301"/>
      <c r="M991" s="290"/>
      <c r="N991" s="291"/>
      <c r="O991" s="7"/>
      <c r="P991" s="307"/>
      <c r="Q991" s="308" t="str">
        <f ca="1">IF(M$1021=1,"",IF(P991="","",VLOOKUP(P991,Tabelle!$B$5:$F$7,5,FALSE)))</f>
        <v/>
      </c>
      <c r="R991" s="311" t="str">
        <f ca="1">IF(M$1021=1,"",IF(P991="","",VLOOKUP(P991,Tabelle!$B$5:$G$7,6,FALSE)))</f>
        <v/>
      </c>
      <c r="S991" s="7"/>
      <c r="T991" s="312"/>
      <c r="U991" s="7"/>
      <c r="V991" s="313">
        <f ca="1">IF(AND(D991&lt;&gt;"",B991&lt;&gt;B990),(SUMIF(B$9:B$1008,B991,M$9:M$1008)-SUMIF(B$9:B$1008,B991,N$9:N$1008))+(SUMIF('Sezione INPS'!B$9:B$1008,B991,'Sezione INPS'!N$9:N$1008)-SUMIF('Sezione INPS'!B$9:B$1008,B991,'Sezione INPS'!O$9:O$1008))+(SUMIF('Sezione REGIONI'!B$9:B$1008,B991,'Sezione REGIONI'!K$9:K$1008)-SUMIF('Sezione REGIONI'!B$9:B$1008,B991,'Sezione REGIONI'!L$9:L$1008))+(SUMIF('Sezione IMU e trib. locali'!B$9:B$1008,B991,'Sezione IMU e trib. locali'!M$9:M$1008)-SUMIF('Sezione IMU e trib. locali'!B$9:B$1008,B991,'Sezione IMU e trib. locali'!N$9:N$1008))+(SUMIF('Sezione INAIL'!B$9:B$508,B991,'Sezione INAIL'!L$9:L$508)-SUMIF('Sezione INAIL'!B$9:B$508,B991,'Sezione INAIL'!M$9:M$508))+(SUMIF('Sezione Altri Enti Prev.li'!B$9:B$508,B991,'Sezione Altri Enti Prev.li'!P$9:P$508)-SUMIF('Sezione Altri Enti Prev.li'!B$9:B$508,B991,'Sezione Altri Enti Prev.li'!Q$9:Q$508)),0)</f>
        <v>0</v>
      </c>
      <c r="W991" s="81"/>
      <c r="X991" s="292"/>
      <c r="Y991" s="314"/>
      <c r="Z991" s="315"/>
      <c r="AA991" s="316"/>
      <c r="AB991" s="317"/>
      <c r="AC991" s="7"/>
      <c r="AD991" s="348"/>
      <c r="AE991" s="7"/>
      <c r="AF991" s="17">
        <f ca="1">IF(B991="",0,IF(B991=B990,COUNTIF(B$9:B990,B991)+1,1))</f>
        <v>981</v>
      </c>
      <c r="AG991" s="17">
        <f t="shared" ca="1" si="60"/>
        <v>0</v>
      </c>
      <c r="AH991" s="364" t="str">
        <f t="shared" si="63"/>
        <v/>
      </c>
    </row>
    <row r="992" spans="1:34" ht="16.5" customHeight="1">
      <c r="A992" s="334" t="s">
        <v>1267</v>
      </c>
      <c r="B992" s="65" t="str">
        <f t="shared" ca="1" si="62"/>
        <v>-1900</v>
      </c>
      <c r="C992" s="65" t="str">
        <f t="shared" ca="1" si="61"/>
        <v>-1900-982</v>
      </c>
      <c r="D992" s="340"/>
      <c r="E992" s="283"/>
      <c r="F992" s="7"/>
      <c r="G992" s="309"/>
      <c r="H992" s="310"/>
      <c r="I992" s="7"/>
      <c r="J992" s="297"/>
      <c r="K992" s="285"/>
      <c r="L992" s="301"/>
      <c r="M992" s="290"/>
      <c r="N992" s="291"/>
      <c r="O992" s="7"/>
      <c r="P992" s="307"/>
      <c r="Q992" s="308" t="str">
        <f ca="1">IF(M$1021=1,"",IF(P992="","",VLOOKUP(P992,Tabelle!$B$5:$F$7,5,FALSE)))</f>
        <v/>
      </c>
      <c r="R992" s="311" t="str">
        <f ca="1">IF(M$1021=1,"",IF(P992="","",VLOOKUP(P992,Tabelle!$B$5:$G$7,6,FALSE)))</f>
        <v/>
      </c>
      <c r="S992" s="7"/>
      <c r="T992" s="312"/>
      <c r="U992" s="7"/>
      <c r="V992" s="313">
        <f ca="1">IF(AND(D992&lt;&gt;"",B992&lt;&gt;B991),(SUMIF(B$9:B$1008,B992,M$9:M$1008)-SUMIF(B$9:B$1008,B992,N$9:N$1008))+(SUMIF('Sezione INPS'!B$9:B$1008,B992,'Sezione INPS'!N$9:N$1008)-SUMIF('Sezione INPS'!B$9:B$1008,B992,'Sezione INPS'!O$9:O$1008))+(SUMIF('Sezione REGIONI'!B$9:B$1008,B992,'Sezione REGIONI'!K$9:K$1008)-SUMIF('Sezione REGIONI'!B$9:B$1008,B992,'Sezione REGIONI'!L$9:L$1008))+(SUMIF('Sezione IMU e trib. locali'!B$9:B$1008,B992,'Sezione IMU e trib. locali'!M$9:M$1008)-SUMIF('Sezione IMU e trib. locali'!B$9:B$1008,B992,'Sezione IMU e trib. locali'!N$9:N$1008))+(SUMIF('Sezione INAIL'!B$9:B$508,B992,'Sezione INAIL'!L$9:L$508)-SUMIF('Sezione INAIL'!B$9:B$508,B992,'Sezione INAIL'!M$9:M$508))+(SUMIF('Sezione Altri Enti Prev.li'!B$9:B$508,B992,'Sezione Altri Enti Prev.li'!P$9:P$508)-SUMIF('Sezione Altri Enti Prev.li'!B$9:B$508,B992,'Sezione Altri Enti Prev.li'!Q$9:Q$508)),0)</f>
        <v>0</v>
      </c>
      <c r="W992" s="81"/>
      <c r="X992" s="292"/>
      <c r="Y992" s="314"/>
      <c r="Z992" s="315"/>
      <c r="AA992" s="316"/>
      <c r="AB992" s="317"/>
      <c r="AC992" s="7"/>
      <c r="AD992" s="348"/>
      <c r="AE992" s="7"/>
      <c r="AF992" s="17">
        <f ca="1">IF(B992="",0,IF(B992=B991,COUNTIF(B$9:B991,B992)+1,1))</f>
        <v>982</v>
      </c>
      <c r="AG992" s="17">
        <f t="shared" ca="1" si="60"/>
        <v>0</v>
      </c>
      <c r="AH992" s="364" t="str">
        <f t="shared" si="63"/>
        <v/>
      </c>
    </row>
    <row r="993" spans="1:34" ht="16.5" customHeight="1">
      <c r="A993" s="334" t="s">
        <v>1268</v>
      </c>
      <c r="B993" s="65" t="str">
        <f t="shared" ca="1" si="62"/>
        <v>-1900</v>
      </c>
      <c r="C993" s="65" t="str">
        <f t="shared" ca="1" si="61"/>
        <v>-1900-983</v>
      </c>
      <c r="D993" s="340"/>
      <c r="E993" s="283"/>
      <c r="F993" s="7"/>
      <c r="G993" s="309"/>
      <c r="H993" s="310"/>
      <c r="I993" s="7"/>
      <c r="J993" s="297"/>
      <c r="K993" s="285"/>
      <c r="L993" s="301"/>
      <c r="M993" s="290"/>
      <c r="N993" s="291"/>
      <c r="O993" s="7"/>
      <c r="P993" s="307"/>
      <c r="Q993" s="308" t="str">
        <f ca="1">IF(M$1021=1,"",IF(P993="","",VLOOKUP(P993,Tabelle!$B$5:$F$7,5,FALSE)))</f>
        <v/>
      </c>
      <c r="R993" s="311" t="str">
        <f ca="1">IF(M$1021=1,"",IF(P993="","",VLOOKUP(P993,Tabelle!$B$5:$G$7,6,FALSE)))</f>
        <v/>
      </c>
      <c r="S993" s="7"/>
      <c r="T993" s="312"/>
      <c r="U993" s="7"/>
      <c r="V993" s="313">
        <f ca="1">IF(AND(D993&lt;&gt;"",B993&lt;&gt;B992),(SUMIF(B$9:B$1008,B993,M$9:M$1008)-SUMIF(B$9:B$1008,B993,N$9:N$1008))+(SUMIF('Sezione INPS'!B$9:B$1008,B993,'Sezione INPS'!N$9:N$1008)-SUMIF('Sezione INPS'!B$9:B$1008,B993,'Sezione INPS'!O$9:O$1008))+(SUMIF('Sezione REGIONI'!B$9:B$1008,B993,'Sezione REGIONI'!K$9:K$1008)-SUMIF('Sezione REGIONI'!B$9:B$1008,B993,'Sezione REGIONI'!L$9:L$1008))+(SUMIF('Sezione IMU e trib. locali'!B$9:B$1008,B993,'Sezione IMU e trib. locali'!M$9:M$1008)-SUMIF('Sezione IMU e trib. locali'!B$9:B$1008,B993,'Sezione IMU e trib. locali'!N$9:N$1008))+(SUMIF('Sezione INAIL'!B$9:B$508,B993,'Sezione INAIL'!L$9:L$508)-SUMIF('Sezione INAIL'!B$9:B$508,B993,'Sezione INAIL'!M$9:M$508))+(SUMIF('Sezione Altri Enti Prev.li'!B$9:B$508,B993,'Sezione Altri Enti Prev.li'!P$9:P$508)-SUMIF('Sezione Altri Enti Prev.li'!B$9:B$508,B993,'Sezione Altri Enti Prev.li'!Q$9:Q$508)),0)</f>
        <v>0</v>
      </c>
      <c r="W993" s="81"/>
      <c r="X993" s="292"/>
      <c r="Y993" s="314"/>
      <c r="Z993" s="315"/>
      <c r="AA993" s="316"/>
      <c r="AB993" s="317"/>
      <c r="AC993" s="7"/>
      <c r="AD993" s="348"/>
      <c r="AE993" s="7"/>
      <c r="AF993" s="17">
        <f ca="1">IF(B993="",0,IF(B993=B992,COUNTIF(B$9:B992,B993)+1,1))</f>
        <v>983</v>
      </c>
      <c r="AG993" s="17">
        <f t="shared" ca="1" si="60"/>
        <v>0</v>
      </c>
      <c r="AH993" s="364" t="str">
        <f t="shared" si="63"/>
        <v/>
      </c>
    </row>
    <row r="994" spans="1:34" ht="16.5" customHeight="1">
      <c r="A994" s="334" t="s">
        <v>1269</v>
      </c>
      <c r="B994" s="65" t="str">
        <f t="shared" ca="1" si="62"/>
        <v>-1900</v>
      </c>
      <c r="C994" s="65" t="str">
        <f t="shared" ca="1" si="61"/>
        <v>-1900-984</v>
      </c>
      <c r="D994" s="340"/>
      <c r="E994" s="283"/>
      <c r="F994" s="7"/>
      <c r="G994" s="309"/>
      <c r="H994" s="310"/>
      <c r="I994" s="7"/>
      <c r="J994" s="297"/>
      <c r="K994" s="285"/>
      <c r="L994" s="301"/>
      <c r="M994" s="290"/>
      <c r="N994" s="291"/>
      <c r="O994" s="7"/>
      <c r="P994" s="307"/>
      <c r="Q994" s="308" t="str">
        <f ca="1">IF(M$1021=1,"",IF(P994="","",VLOOKUP(P994,Tabelle!$B$5:$F$7,5,FALSE)))</f>
        <v/>
      </c>
      <c r="R994" s="311" t="str">
        <f ca="1">IF(M$1021=1,"",IF(P994="","",VLOOKUP(P994,Tabelle!$B$5:$G$7,6,FALSE)))</f>
        <v/>
      </c>
      <c r="S994" s="7"/>
      <c r="T994" s="312"/>
      <c r="U994" s="7"/>
      <c r="V994" s="313">
        <f ca="1">IF(AND(D994&lt;&gt;"",B994&lt;&gt;B993),(SUMIF(B$9:B$1008,B994,M$9:M$1008)-SUMIF(B$9:B$1008,B994,N$9:N$1008))+(SUMIF('Sezione INPS'!B$9:B$1008,B994,'Sezione INPS'!N$9:N$1008)-SUMIF('Sezione INPS'!B$9:B$1008,B994,'Sezione INPS'!O$9:O$1008))+(SUMIF('Sezione REGIONI'!B$9:B$1008,B994,'Sezione REGIONI'!K$9:K$1008)-SUMIF('Sezione REGIONI'!B$9:B$1008,B994,'Sezione REGIONI'!L$9:L$1008))+(SUMIF('Sezione IMU e trib. locali'!B$9:B$1008,B994,'Sezione IMU e trib. locali'!M$9:M$1008)-SUMIF('Sezione IMU e trib. locali'!B$9:B$1008,B994,'Sezione IMU e trib. locali'!N$9:N$1008))+(SUMIF('Sezione INAIL'!B$9:B$508,B994,'Sezione INAIL'!L$9:L$508)-SUMIF('Sezione INAIL'!B$9:B$508,B994,'Sezione INAIL'!M$9:M$508))+(SUMIF('Sezione Altri Enti Prev.li'!B$9:B$508,B994,'Sezione Altri Enti Prev.li'!P$9:P$508)-SUMIF('Sezione Altri Enti Prev.li'!B$9:B$508,B994,'Sezione Altri Enti Prev.li'!Q$9:Q$508)),0)</f>
        <v>0</v>
      </c>
      <c r="W994" s="81"/>
      <c r="X994" s="292"/>
      <c r="Y994" s="314"/>
      <c r="Z994" s="315"/>
      <c r="AA994" s="316"/>
      <c r="AB994" s="317"/>
      <c r="AC994" s="7"/>
      <c r="AD994" s="348"/>
      <c r="AE994" s="7"/>
      <c r="AF994" s="17">
        <f ca="1">IF(B994="",0,IF(B994=B993,COUNTIF(B$9:B993,B994)+1,1))</f>
        <v>984</v>
      </c>
      <c r="AG994" s="17">
        <f t="shared" ca="1" si="60"/>
        <v>0</v>
      </c>
      <c r="AH994" s="364" t="str">
        <f t="shared" si="63"/>
        <v/>
      </c>
    </row>
    <row r="995" spans="1:34" ht="16.5" customHeight="1">
      <c r="A995" s="334" t="s">
        <v>1270</v>
      </c>
      <c r="B995" s="65" t="str">
        <f t="shared" ca="1" si="62"/>
        <v>-1900</v>
      </c>
      <c r="C995" s="65" t="str">
        <f t="shared" ca="1" si="61"/>
        <v>-1900-985</v>
      </c>
      <c r="D995" s="340"/>
      <c r="E995" s="283"/>
      <c r="F995" s="7"/>
      <c r="G995" s="309"/>
      <c r="H995" s="310"/>
      <c r="I995" s="7"/>
      <c r="J995" s="297"/>
      <c r="K995" s="285"/>
      <c r="L995" s="301"/>
      <c r="M995" s="290"/>
      <c r="N995" s="291"/>
      <c r="O995" s="7"/>
      <c r="P995" s="307"/>
      <c r="Q995" s="308" t="str">
        <f ca="1">IF(M$1021=1,"",IF(P995="","",VLOOKUP(P995,Tabelle!$B$5:$F$7,5,FALSE)))</f>
        <v/>
      </c>
      <c r="R995" s="311" t="str">
        <f ca="1">IF(M$1021=1,"",IF(P995="","",VLOOKUP(P995,Tabelle!$B$5:$G$7,6,FALSE)))</f>
        <v/>
      </c>
      <c r="S995" s="7"/>
      <c r="T995" s="312"/>
      <c r="U995" s="7"/>
      <c r="V995" s="313">
        <f ca="1">IF(AND(D995&lt;&gt;"",B995&lt;&gt;B994),(SUMIF(B$9:B$1008,B995,M$9:M$1008)-SUMIF(B$9:B$1008,B995,N$9:N$1008))+(SUMIF('Sezione INPS'!B$9:B$1008,B995,'Sezione INPS'!N$9:N$1008)-SUMIF('Sezione INPS'!B$9:B$1008,B995,'Sezione INPS'!O$9:O$1008))+(SUMIF('Sezione REGIONI'!B$9:B$1008,B995,'Sezione REGIONI'!K$9:K$1008)-SUMIF('Sezione REGIONI'!B$9:B$1008,B995,'Sezione REGIONI'!L$9:L$1008))+(SUMIF('Sezione IMU e trib. locali'!B$9:B$1008,B995,'Sezione IMU e trib. locali'!M$9:M$1008)-SUMIF('Sezione IMU e trib. locali'!B$9:B$1008,B995,'Sezione IMU e trib. locali'!N$9:N$1008))+(SUMIF('Sezione INAIL'!B$9:B$508,B995,'Sezione INAIL'!L$9:L$508)-SUMIF('Sezione INAIL'!B$9:B$508,B995,'Sezione INAIL'!M$9:M$508))+(SUMIF('Sezione Altri Enti Prev.li'!B$9:B$508,B995,'Sezione Altri Enti Prev.li'!P$9:P$508)-SUMIF('Sezione Altri Enti Prev.li'!B$9:B$508,B995,'Sezione Altri Enti Prev.li'!Q$9:Q$508)),0)</f>
        <v>0</v>
      </c>
      <c r="W995" s="81"/>
      <c r="X995" s="292"/>
      <c r="Y995" s="314"/>
      <c r="Z995" s="315"/>
      <c r="AA995" s="316"/>
      <c r="AB995" s="317"/>
      <c r="AC995" s="7"/>
      <c r="AD995" s="348"/>
      <c r="AE995" s="7"/>
      <c r="AF995" s="17">
        <f ca="1">IF(B995="",0,IF(B995=B994,COUNTIF(B$9:B994,B995)+1,1))</f>
        <v>985</v>
      </c>
      <c r="AG995" s="17">
        <f t="shared" ca="1" si="60"/>
        <v>0</v>
      </c>
      <c r="AH995" s="364" t="str">
        <f t="shared" si="63"/>
        <v/>
      </c>
    </row>
    <row r="996" spans="1:34" ht="16.5" customHeight="1">
      <c r="A996" s="334" t="s">
        <v>1271</v>
      </c>
      <c r="B996" s="65" t="str">
        <f t="shared" ca="1" si="62"/>
        <v>-1900</v>
      </c>
      <c r="C996" s="65" t="str">
        <f t="shared" ca="1" si="61"/>
        <v>-1900-986</v>
      </c>
      <c r="D996" s="340"/>
      <c r="E996" s="283"/>
      <c r="F996" s="7"/>
      <c r="G996" s="309"/>
      <c r="H996" s="310"/>
      <c r="I996" s="7"/>
      <c r="J996" s="297"/>
      <c r="K996" s="285"/>
      <c r="L996" s="301"/>
      <c r="M996" s="290"/>
      <c r="N996" s="291"/>
      <c r="O996" s="7"/>
      <c r="P996" s="307"/>
      <c r="Q996" s="308" t="str">
        <f ca="1">IF(M$1021=1,"",IF(P996="","",VLOOKUP(P996,Tabelle!$B$5:$F$7,5,FALSE)))</f>
        <v/>
      </c>
      <c r="R996" s="311" t="str">
        <f ca="1">IF(M$1021=1,"",IF(P996="","",VLOOKUP(P996,Tabelle!$B$5:$G$7,6,FALSE)))</f>
        <v/>
      </c>
      <c r="S996" s="7"/>
      <c r="T996" s="312"/>
      <c r="U996" s="7"/>
      <c r="V996" s="313">
        <f ca="1">IF(AND(D996&lt;&gt;"",B996&lt;&gt;B995),(SUMIF(B$9:B$1008,B996,M$9:M$1008)-SUMIF(B$9:B$1008,B996,N$9:N$1008))+(SUMIF('Sezione INPS'!B$9:B$1008,B996,'Sezione INPS'!N$9:N$1008)-SUMIF('Sezione INPS'!B$9:B$1008,B996,'Sezione INPS'!O$9:O$1008))+(SUMIF('Sezione REGIONI'!B$9:B$1008,B996,'Sezione REGIONI'!K$9:K$1008)-SUMIF('Sezione REGIONI'!B$9:B$1008,B996,'Sezione REGIONI'!L$9:L$1008))+(SUMIF('Sezione IMU e trib. locali'!B$9:B$1008,B996,'Sezione IMU e trib. locali'!M$9:M$1008)-SUMIF('Sezione IMU e trib. locali'!B$9:B$1008,B996,'Sezione IMU e trib. locali'!N$9:N$1008))+(SUMIF('Sezione INAIL'!B$9:B$508,B996,'Sezione INAIL'!L$9:L$508)-SUMIF('Sezione INAIL'!B$9:B$508,B996,'Sezione INAIL'!M$9:M$508))+(SUMIF('Sezione Altri Enti Prev.li'!B$9:B$508,B996,'Sezione Altri Enti Prev.li'!P$9:P$508)-SUMIF('Sezione Altri Enti Prev.li'!B$9:B$508,B996,'Sezione Altri Enti Prev.li'!Q$9:Q$508)),0)</f>
        <v>0</v>
      </c>
      <c r="W996" s="81"/>
      <c r="X996" s="292"/>
      <c r="Y996" s="314"/>
      <c r="Z996" s="315"/>
      <c r="AA996" s="316"/>
      <c r="AB996" s="317"/>
      <c r="AC996" s="7"/>
      <c r="AD996" s="348"/>
      <c r="AE996" s="7"/>
      <c r="AF996" s="17">
        <f ca="1">IF(B996="",0,IF(B996=B995,COUNTIF(B$9:B995,B996)+1,1))</f>
        <v>986</v>
      </c>
      <c r="AG996" s="17">
        <f t="shared" ca="1" si="60"/>
        <v>0</v>
      </c>
      <c r="AH996" s="364" t="str">
        <f t="shared" si="63"/>
        <v/>
      </c>
    </row>
    <row r="997" spans="1:34" ht="16.5" customHeight="1">
      <c r="A997" s="334" t="s">
        <v>1272</v>
      </c>
      <c r="B997" s="65" t="str">
        <f t="shared" ca="1" si="62"/>
        <v>-1900</v>
      </c>
      <c r="C997" s="65" t="str">
        <f t="shared" ca="1" si="61"/>
        <v>-1900-987</v>
      </c>
      <c r="D997" s="340"/>
      <c r="E997" s="283"/>
      <c r="F997" s="7"/>
      <c r="G997" s="309"/>
      <c r="H997" s="310"/>
      <c r="I997" s="7"/>
      <c r="J997" s="297"/>
      <c r="K997" s="285"/>
      <c r="L997" s="301"/>
      <c r="M997" s="290"/>
      <c r="N997" s="291"/>
      <c r="O997" s="7"/>
      <c r="P997" s="307"/>
      <c r="Q997" s="308" t="str">
        <f ca="1">IF(M$1021=1,"",IF(P997="","",VLOOKUP(P997,Tabelle!$B$5:$F$7,5,FALSE)))</f>
        <v/>
      </c>
      <c r="R997" s="311" t="str">
        <f ca="1">IF(M$1021=1,"",IF(P997="","",VLOOKUP(P997,Tabelle!$B$5:$G$7,6,FALSE)))</f>
        <v/>
      </c>
      <c r="S997" s="7"/>
      <c r="T997" s="312"/>
      <c r="U997" s="7"/>
      <c r="V997" s="313">
        <f ca="1">IF(AND(D997&lt;&gt;"",B997&lt;&gt;B996),(SUMIF(B$9:B$1008,B997,M$9:M$1008)-SUMIF(B$9:B$1008,B997,N$9:N$1008))+(SUMIF('Sezione INPS'!B$9:B$1008,B997,'Sezione INPS'!N$9:N$1008)-SUMIF('Sezione INPS'!B$9:B$1008,B997,'Sezione INPS'!O$9:O$1008))+(SUMIF('Sezione REGIONI'!B$9:B$1008,B997,'Sezione REGIONI'!K$9:K$1008)-SUMIF('Sezione REGIONI'!B$9:B$1008,B997,'Sezione REGIONI'!L$9:L$1008))+(SUMIF('Sezione IMU e trib. locali'!B$9:B$1008,B997,'Sezione IMU e trib. locali'!M$9:M$1008)-SUMIF('Sezione IMU e trib. locali'!B$9:B$1008,B997,'Sezione IMU e trib. locali'!N$9:N$1008))+(SUMIF('Sezione INAIL'!B$9:B$508,B997,'Sezione INAIL'!L$9:L$508)-SUMIF('Sezione INAIL'!B$9:B$508,B997,'Sezione INAIL'!M$9:M$508))+(SUMIF('Sezione Altri Enti Prev.li'!B$9:B$508,B997,'Sezione Altri Enti Prev.li'!P$9:P$508)-SUMIF('Sezione Altri Enti Prev.li'!B$9:B$508,B997,'Sezione Altri Enti Prev.li'!Q$9:Q$508)),0)</f>
        <v>0</v>
      </c>
      <c r="W997" s="81"/>
      <c r="X997" s="292"/>
      <c r="Y997" s="314"/>
      <c r="Z997" s="315"/>
      <c r="AA997" s="316"/>
      <c r="AB997" s="317"/>
      <c r="AC997" s="7"/>
      <c r="AD997" s="348"/>
      <c r="AE997" s="7"/>
      <c r="AF997" s="17">
        <f ca="1">IF(B997="",0,IF(B997=B996,COUNTIF(B$9:B996,B997)+1,1))</f>
        <v>987</v>
      </c>
      <c r="AG997" s="17">
        <f t="shared" ca="1" si="60"/>
        <v>0</v>
      </c>
      <c r="AH997" s="364" t="str">
        <f t="shared" si="63"/>
        <v/>
      </c>
    </row>
    <row r="998" spans="1:34" ht="16.5" customHeight="1">
      <c r="A998" s="334" t="s">
        <v>1273</v>
      </c>
      <c r="B998" s="65" t="str">
        <f t="shared" ca="1" si="62"/>
        <v>-1900</v>
      </c>
      <c r="C998" s="65" t="str">
        <f t="shared" ca="1" si="61"/>
        <v>-1900-988</v>
      </c>
      <c r="D998" s="340"/>
      <c r="E998" s="283"/>
      <c r="F998" s="7"/>
      <c r="G998" s="309"/>
      <c r="H998" s="310"/>
      <c r="I998" s="7"/>
      <c r="J998" s="297"/>
      <c r="K998" s="285"/>
      <c r="L998" s="301"/>
      <c r="M998" s="290"/>
      <c r="N998" s="291"/>
      <c r="O998" s="7"/>
      <c r="P998" s="307"/>
      <c r="Q998" s="308" t="str">
        <f ca="1">IF(M$1021=1,"",IF(P998="","",VLOOKUP(P998,Tabelle!$B$5:$F$7,5,FALSE)))</f>
        <v/>
      </c>
      <c r="R998" s="311" t="str">
        <f ca="1">IF(M$1021=1,"",IF(P998="","",VLOOKUP(P998,Tabelle!$B$5:$G$7,6,FALSE)))</f>
        <v/>
      </c>
      <c r="S998" s="7"/>
      <c r="T998" s="312"/>
      <c r="U998" s="7"/>
      <c r="V998" s="313">
        <f ca="1">IF(AND(D998&lt;&gt;"",B998&lt;&gt;B997),(SUMIF(B$9:B$1008,B998,M$9:M$1008)-SUMIF(B$9:B$1008,B998,N$9:N$1008))+(SUMIF('Sezione INPS'!B$9:B$1008,B998,'Sezione INPS'!N$9:N$1008)-SUMIF('Sezione INPS'!B$9:B$1008,B998,'Sezione INPS'!O$9:O$1008))+(SUMIF('Sezione REGIONI'!B$9:B$1008,B998,'Sezione REGIONI'!K$9:K$1008)-SUMIF('Sezione REGIONI'!B$9:B$1008,B998,'Sezione REGIONI'!L$9:L$1008))+(SUMIF('Sezione IMU e trib. locali'!B$9:B$1008,B998,'Sezione IMU e trib. locali'!M$9:M$1008)-SUMIF('Sezione IMU e trib. locali'!B$9:B$1008,B998,'Sezione IMU e trib. locali'!N$9:N$1008))+(SUMIF('Sezione INAIL'!B$9:B$508,B998,'Sezione INAIL'!L$9:L$508)-SUMIF('Sezione INAIL'!B$9:B$508,B998,'Sezione INAIL'!M$9:M$508))+(SUMIF('Sezione Altri Enti Prev.li'!B$9:B$508,B998,'Sezione Altri Enti Prev.li'!P$9:P$508)-SUMIF('Sezione Altri Enti Prev.li'!B$9:B$508,B998,'Sezione Altri Enti Prev.li'!Q$9:Q$508)),0)</f>
        <v>0</v>
      </c>
      <c r="W998" s="81"/>
      <c r="X998" s="292"/>
      <c r="Y998" s="314"/>
      <c r="Z998" s="315"/>
      <c r="AA998" s="316"/>
      <c r="AB998" s="317"/>
      <c r="AC998" s="7"/>
      <c r="AD998" s="348"/>
      <c r="AE998" s="7"/>
      <c r="AF998" s="17">
        <f ca="1">IF(B998="",0,IF(B998=B997,COUNTIF(B$9:B997,B998)+1,1))</f>
        <v>988</v>
      </c>
      <c r="AG998" s="17">
        <f t="shared" ca="1" si="60"/>
        <v>0</v>
      </c>
      <c r="AH998" s="364" t="str">
        <f t="shared" si="63"/>
        <v/>
      </c>
    </row>
    <row r="999" spans="1:34" ht="16.5" customHeight="1">
      <c r="A999" s="334" t="s">
        <v>1274</v>
      </c>
      <c r="B999" s="65" t="str">
        <f t="shared" ca="1" si="62"/>
        <v>-1900</v>
      </c>
      <c r="C999" s="65" t="str">
        <f t="shared" ca="1" si="61"/>
        <v>-1900-989</v>
      </c>
      <c r="D999" s="340"/>
      <c r="E999" s="283"/>
      <c r="F999" s="7"/>
      <c r="G999" s="309"/>
      <c r="H999" s="310"/>
      <c r="I999" s="7"/>
      <c r="J999" s="297"/>
      <c r="K999" s="285"/>
      <c r="L999" s="301"/>
      <c r="M999" s="290"/>
      <c r="N999" s="291"/>
      <c r="O999" s="7"/>
      <c r="P999" s="307"/>
      <c r="Q999" s="308" t="str">
        <f ca="1">IF(M$1021=1,"",IF(P999="","",VLOOKUP(P999,Tabelle!$B$5:$F$7,5,FALSE)))</f>
        <v/>
      </c>
      <c r="R999" s="311" t="str">
        <f ca="1">IF(M$1021=1,"",IF(P999="","",VLOOKUP(P999,Tabelle!$B$5:$G$7,6,FALSE)))</f>
        <v/>
      </c>
      <c r="S999" s="7"/>
      <c r="T999" s="312"/>
      <c r="U999" s="7"/>
      <c r="V999" s="313">
        <f ca="1">IF(AND(D999&lt;&gt;"",B999&lt;&gt;B998),(SUMIF(B$9:B$1008,B999,M$9:M$1008)-SUMIF(B$9:B$1008,B999,N$9:N$1008))+(SUMIF('Sezione INPS'!B$9:B$1008,B999,'Sezione INPS'!N$9:N$1008)-SUMIF('Sezione INPS'!B$9:B$1008,B999,'Sezione INPS'!O$9:O$1008))+(SUMIF('Sezione REGIONI'!B$9:B$1008,B999,'Sezione REGIONI'!K$9:K$1008)-SUMIF('Sezione REGIONI'!B$9:B$1008,B999,'Sezione REGIONI'!L$9:L$1008))+(SUMIF('Sezione IMU e trib. locali'!B$9:B$1008,B999,'Sezione IMU e trib. locali'!M$9:M$1008)-SUMIF('Sezione IMU e trib. locali'!B$9:B$1008,B999,'Sezione IMU e trib. locali'!N$9:N$1008))+(SUMIF('Sezione INAIL'!B$9:B$508,B999,'Sezione INAIL'!L$9:L$508)-SUMIF('Sezione INAIL'!B$9:B$508,B999,'Sezione INAIL'!M$9:M$508))+(SUMIF('Sezione Altri Enti Prev.li'!B$9:B$508,B999,'Sezione Altri Enti Prev.li'!P$9:P$508)-SUMIF('Sezione Altri Enti Prev.li'!B$9:B$508,B999,'Sezione Altri Enti Prev.li'!Q$9:Q$508)),0)</f>
        <v>0</v>
      </c>
      <c r="W999" s="81"/>
      <c r="X999" s="292"/>
      <c r="Y999" s="314"/>
      <c r="Z999" s="315"/>
      <c r="AA999" s="316"/>
      <c r="AB999" s="317"/>
      <c r="AC999" s="7"/>
      <c r="AD999" s="348"/>
      <c r="AE999" s="7"/>
      <c r="AF999" s="17">
        <f ca="1">IF(B999="",0,IF(B999=B998,COUNTIF(B$9:B998,B999)+1,1))</f>
        <v>989</v>
      </c>
      <c r="AG999" s="17">
        <f t="shared" ca="1" si="60"/>
        <v>0</v>
      </c>
      <c r="AH999" s="364" t="str">
        <f t="shared" si="63"/>
        <v/>
      </c>
    </row>
    <row r="1000" spans="1:34" ht="16.5" customHeight="1">
      <c r="A1000" s="334" t="s">
        <v>1275</v>
      </c>
      <c r="B1000" s="65" t="str">
        <f t="shared" ca="1" si="62"/>
        <v>-1900</v>
      </c>
      <c r="C1000" s="65" t="str">
        <f t="shared" ca="1" si="61"/>
        <v>-1900-990</v>
      </c>
      <c r="D1000" s="340"/>
      <c r="E1000" s="283"/>
      <c r="F1000" s="7"/>
      <c r="G1000" s="309"/>
      <c r="H1000" s="310"/>
      <c r="I1000" s="7"/>
      <c r="J1000" s="297"/>
      <c r="K1000" s="285"/>
      <c r="L1000" s="301"/>
      <c r="M1000" s="290"/>
      <c r="N1000" s="291"/>
      <c r="O1000" s="7"/>
      <c r="P1000" s="307"/>
      <c r="Q1000" s="308" t="str">
        <f ca="1">IF(M$1021=1,"",IF(P1000="","",VLOOKUP(P1000,Tabelle!$B$5:$F$7,5,FALSE)))</f>
        <v/>
      </c>
      <c r="R1000" s="311" t="str">
        <f ca="1">IF(M$1021=1,"",IF(P1000="","",VLOOKUP(P1000,Tabelle!$B$5:$G$7,6,FALSE)))</f>
        <v/>
      </c>
      <c r="S1000" s="7"/>
      <c r="T1000" s="312"/>
      <c r="U1000" s="7"/>
      <c r="V1000" s="313">
        <f ca="1">IF(AND(D1000&lt;&gt;"",B1000&lt;&gt;B999),(SUMIF(B$9:B$1008,B1000,M$9:M$1008)-SUMIF(B$9:B$1008,B1000,N$9:N$1008))+(SUMIF('Sezione INPS'!B$9:B$1008,B1000,'Sezione INPS'!N$9:N$1008)-SUMIF('Sezione INPS'!B$9:B$1008,B1000,'Sezione INPS'!O$9:O$1008))+(SUMIF('Sezione REGIONI'!B$9:B$1008,B1000,'Sezione REGIONI'!K$9:K$1008)-SUMIF('Sezione REGIONI'!B$9:B$1008,B1000,'Sezione REGIONI'!L$9:L$1008))+(SUMIF('Sezione IMU e trib. locali'!B$9:B$1008,B1000,'Sezione IMU e trib. locali'!M$9:M$1008)-SUMIF('Sezione IMU e trib. locali'!B$9:B$1008,B1000,'Sezione IMU e trib. locali'!N$9:N$1008))+(SUMIF('Sezione INAIL'!B$9:B$508,B1000,'Sezione INAIL'!L$9:L$508)-SUMIF('Sezione INAIL'!B$9:B$508,B1000,'Sezione INAIL'!M$9:M$508))+(SUMIF('Sezione Altri Enti Prev.li'!B$9:B$508,B1000,'Sezione Altri Enti Prev.li'!P$9:P$508)-SUMIF('Sezione Altri Enti Prev.li'!B$9:B$508,B1000,'Sezione Altri Enti Prev.li'!Q$9:Q$508)),0)</f>
        <v>0</v>
      </c>
      <c r="W1000" s="81"/>
      <c r="X1000" s="292"/>
      <c r="Y1000" s="314"/>
      <c r="Z1000" s="315"/>
      <c r="AA1000" s="316"/>
      <c r="AB1000" s="317"/>
      <c r="AC1000" s="7"/>
      <c r="AD1000" s="348"/>
      <c r="AE1000" s="7"/>
      <c r="AF1000" s="17">
        <f ca="1">IF(B1000="",0,IF(B1000=B999,COUNTIF(B$9:B999,B1000)+1,1))</f>
        <v>990</v>
      </c>
      <c r="AG1000" s="17">
        <f t="shared" ca="1" si="60"/>
        <v>0</v>
      </c>
      <c r="AH1000" s="364" t="str">
        <f t="shared" si="63"/>
        <v/>
      </c>
    </row>
    <row r="1001" spans="1:34" ht="16.5" customHeight="1">
      <c r="A1001" s="334" t="s">
        <v>1276</v>
      </c>
      <c r="B1001" s="65" t="str">
        <f t="shared" ca="1" si="62"/>
        <v>-1900</v>
      </c>
      <c r="C1001" s="65" t="str">
        <f t="shared" ca="1" si="61"/>
        <v>-1900-991</v>
      </c>
      <c r="D1001" s="340"/>
      <c r="E1001" s="283"/>
      <c r="F1001" s="7"/>
      <c r="G1001" s="309"/>
      <c r="H1001" s="310"/>
      <c r="I1001" s="7"/>
      <c r="J1001" s="297"/>
      <c r="K1001" s="285"/>
      <c r="L1001" s="301"/>
      <c r="M1001" s="290"/>
      <c r="N1001" s="291"/>
      <c r="O1001" s="7"/>
      <c r="P1001" s="307"/>
      <c r="Q1001" s="308" t="str">
        <f ca="1">IF(M$1021=1,"",IF(P1001="","",VLOOKUP(P1001,Tabelle!$B$5:$F$7,5,FALSE)))</f>
        <v/>
      </c>
      <c r="R1001" s="311" t="str">
        <f ca="1">IF(M$1021=1,"",IF(P1001="","",VLOOKUP(P1001,Tabelle!$B$5:$G$7,6,FALSE)))</f>
        <v/>
      </c>
      <c r="S1001" s="7"/>
      <c r="T1001" s="312"/>
      <c r="U1001" s="7"/>
      <c r="V1001" s="313">
        <f ca="1">IF(AND(D1001&lt;&gt;"",B1001&lt;&gt;B1000),(SUMIF(B$9:B$1008,B1001,M$9:M$1008)-SUMIF(B$9:B$1008,B1001,N$9:N$1008))+(SUMIF('Sezione INPS'!B$9:B$1008,B1001,'Sezione INPS'!N$9:N$1008)-SUMIF('Sezione INPS'!B$9:B$1008,B1001,'Sezione INPS'!O$9:O$1008))+(SUMIF('Sezione REGIONI'!B$9:B$1008,B1001,'Sezione REGIONI'!K$9:K$1008)-SUMIF('Sezione REGIONI'!B$9:B$1008,B1001,'Sezione REGIONI'!L$9:L$1008))+(SUMIF('Sezione IMU e trib. locali'!B$9:B$1008,B1001,'Sezione IMU e trib. locali'!M$9:M$1008)-SUMIF('Sezione IMU e trib. locali'!B$9:B$1008,B1001,'Sezione IMU e trib. locali'!N$9:N$1008))+(SUMIF('Sezione INAIL'!B$9:B$508,B1001,'Sezione INAIL'!L$9:L$508)-SUMIF('Sezione INAIL'!B$9:B$508,B1001,'Sezione INAIL'!M$9:M$508))+(SUMIF('Sezione Altri Enti Prev.li'!B$9:B$508,B1001,'Sezione Altri Enti Prev.li'!P$9:P$508)-SUMIF('Sezione Altri Enti Prev.li'!B$9:B$508,B1001,'Sezione Altri Enti Prev.li'!Q$9:Q$508)),0)</f>
        <v>0</v>
      </c>
      <c r="W1001" s="81"/>
      <c r="X1001" s="292"/>
      <c r="Y1001" s="314"/>
      <c r="Z1001" s="315"/>
      <c r="AA1001" s="316"/>
      <c r="AB1001" s="317"/>
      <c r="AC1001" s="7"/>
      <c r="AD1001" s="348"/>
      <c r="AE1001" s="7"/>
      <c r="AF1001" s="17">
        <f ca="1">IF(B1001="",0,IF(B1001=B1000,COUNTIF(B$9:B1000,B1001)+1,1))</f>
        <v>991</v>
      </c>
      <c r="AG1001" s="17">
        <f t="shared" ca="1" si="60"/>
        <v>0</v>
      </c>
      <c r="AH1001" s="364" t="str">
        <f t="shared" si="63"/>
        <v/>
      </c>
    </row>
    <row r="1002" spans="1:34" ht="16.5" customHeight="1">
      <c r="A1002" s="334" t="s">
        <v>1277</v>
      </c>
      <c r="B1002" s="65" t="str">
        <f t="shared" ca="1" si="62"/>
        <v>-1900</v>
      </c>
      <c r="C1002" s="65" t="str">
        <f t="shared" ca="1" si="61"/>
        <v>-1900-992</v>
      </c>
      <c r="D1002" s="340"/>
      <c r="E1002" s="283"/>
      <c r="F1002" s="7"/>
      <c r="G1002" s="309"/>
      <c r="H1002" s="310"/>
      <c r="I1002" s="7"/>
      <c r="J1002" s="297"/>
      <c r="K1002" s="285"/>
      <c r="L1002" s="301"/>
      <c r="M1002" s="290"/>
      <c r="N1002" s="291"/>
      <c r="O1002" s="7"/>
      <c r="P1002" s="307"/>
      <c r="Q1002" s="308" t="str">
        <f ca="1">IF(M$1021=1,"",IF(P1002="","",VLOOKUP(P1002,Tabelle!$B$5:$F$7,5,FALSE)))</f>
        <v/>
      </c>
      <c r="R1002" s="311" t="str">
        <f ca="1">IF(M$1021=1,"",IF(P1002="","",VLOOKUP(P1002,Tabelle!$B$5:$G$7,6,FALSE)))</f>
        <v/>
      </c>
      <c r="S1002" s="7"/>
      <c r="T1002" s="312"/>
      <c r="U1002" s="7"/>
      <c r="V1002" s="313">
        <f ca="1">IF(AND(D1002&lt;&gt;"",B1002&lt;&gt;B1001),(SUMIF(B$9:B$1008,B1002,M$9:M$1008)-SUMIF(B$9:B$1008,B1002,N$9:N$1008))+(SUMIF('Sezione INPS'!B$9:B$1008,B1002,'Sezione INPS'!N$9:N$1008)-SUMIF('Sezione INPS'!B$9:B$1008,B1002,'Sezione INPS'!O$9:O$1008))+(SUMIF('Sezione REGIONI'!B$9:B$1008,B1002,'Sezione REGIONI'!K$9:K$1008)-SUMIF('Sezione REGIONI'!B$9:B$1008,B1002,'Sezione REGIONI'!L$9:L$1008))+(SUMIF('Sezione IMU e trib. locali'!B$9:B$1008,B1002,'Sezione IMU e trib. locali'!M$9:M$1008)-SUMIF('Sezione IMU e trib. locali'!B$9:B$1008,B1002,'Sezione IMU e trib. locali'!N$9:N$1008))+(SUMIF('Sezione INAIL'!B$9:B$508,B1002,'Sezione INAIL'!L$9:L$508)-SUMIF('Sezione INAIL'!B$9:B$508,B1002,'Sezione INAIL'!M$9:M$508))+(SUMIF('Sezione Altri Enti Prev.li'!B$9:B$508,B1002,'Sezione Altri Enti Prev.li'!P$9:P$508)-SUMIF('Sezione Altri Enti Prev.li'!B$9:B$508,B1002,'Sezione Altri Enti Prev.li'!Q$9:Q$508)),0)</f>
        <v>0</v>
      </c>
      <c r="W1002" s="81"/>
      <c r="X1002" s="292"/>
      <c r="Y1002" s="314"/>
      <c r="Z1002" s="315"/>
      <c r="AA1002" s="316"/>
      <c r="AB1002" s="317"/>
      <c r="AC1002" s="7"/>
      <c r="AD1002" s="348"/>
      <c r="AE1002" s="7"/>
      <c r="AF1002" s="17">
        <f ca="1">IF(B1002="",0,IF(B1002=B1001,COUNTIF(B$9:B1001,B1002)+1,1))</f>
        <v>992</v>
      </c>
      <c r="AG1002" s="17">
        <f t="shared" ca="1" si="60"/>
        <v>0</v>
      </c>
      <c r="AH1002" s="364" t="str">
        <f t="shared" si="63"/>
        <v/>
      </c>
    </row>
    <row r="1003" spans="1:34" ht="16.5" customHeight="1">
      <c r="A1003" s="334" t="s">
        <v>1278</v>
      </c>
      <c r="B1003" s="65" t="str">
        <f t="shared" ca="1" si="62"/>
        <v>-1900</v>
      </c>
      <c r="C1003" s="65" t="str">
        <f t="shared" ca="1" si="61"/>
        <v>-1900-993</v>
      </c>
      <c r="D1003" s="340"/>
      <c r="E1003" s="283"/>
      <c r="F1003" s="7"/>
      <c r="G1003" s="309"/>
      <c r="H1003" s="310"/>
      <c r="I1003" s="7"/>
      <c r="J1003" s="297"/>
      <c r="K1003" s="285"/>
      <c r="L1003" s="301"/>
      <c r="M1003" s="290"/>
      <c r="N1003" s="291"/>
      <c r="O1003" s="7"/>
      <c r="P1003" s="307"/>
      <c r="Q1003" s="308" t="str">
        <f ca="1">IF(M$1021=1,"",IF(P1003="","",VLOOKUP(P1003,Tabelle!$B$5:$F$7,5,FALSE)))</f>
        <v/>
      </c>
      <c r="R1003" s="311" t="str">
        <f ca="1">IF(M$1021=1,"",IF(P1003="","",VLOOKUP(P1003,Tabelle!$B$5:$G$7,6,FALSE)))</f>
        <v/>
      </c>
      <c r="S1003" s="7"/>
      <c r="T1003" s="312"/>
      <c r="U1003" s="7"/>
      <c r="V1003" s="313">
        <f ca="1">IF(AND(D1003&lt;&gt;"",B1003&lt;&gt;B1002),(SUMIF(B$9:B$1008,B1003,M$9:M$1008)-SUMIF(B$9:B$1008,B1003,N$9:N$1008))+(SUMIF('Sezione INPS'!B$9:B$1008,B1003,'Sezione INPS'!N$9:N$1008)-SUMIF('Sezione INPS'!B$9:B$1008,B1003,'Sezione INPS'!O$9:O$1008))+(SUMIF('Sezione REGIONI'!B$9:B$1008,B1003,'Sezione REGIONI'!K$9:K$1008)-SUMIF('Sezione REGIONI'!B$9:B$1008,B1003,'Sezione REGIONI'!L$9:L$1008))+(SUMIF('Sezione IMU e trib. locali'!B$9:B$1008,B1003,'Sezione IMU e trib. locali'!M$9:M$1008)-SUMIF('Sezione IMU e trib. locali'!B$9:B$1008,B1003,'Sezione IMU e trib. locali'!N$9:N$1008))+(SUMIF('Sezione INAIL'!B$9:B$508,B1003,'Sezione INAIL'!L$9:L$508)-SUMIF('Sezione INAIL'!B$9:B$508,B1003,'Sezione INAIL'!M$9:M$508))+(SUMIF('Sezione Altri Enti Prev.li'!B$9:B$508,B1003,'Sezione Altri Enti Prev.li'!P$9:P$508)-SUMIF('Sezione Altri Enti Prev.li'!B$9:B$508,B1003,'Sezione Altri Enti Prev.li'!Q$9:Q$508)),0)</f>
        <v>0</v>
      </c>
      <c r="W1003" s="81"/>
      <c r="X1003" s="292"/>
      <c r="Y1003" s="314"/>
      <c r="Z1003" s="315"/>
      <c r="AA1003" s="316"/>
      <c r="AB1003" s="317"/>
      <c r="AC1003" s="7"/>
      <c r="AD1003" s="348"/>
      <c r="AE1003" s="7"/>
      <c r="AF1003" s="17">
        <f ca="1">IF(B1003="",0,IF(B1003=B1002,COUNTIF(B$9:B1002,B1003)+1,1))</f>
        <v>993</v>
      </c>
      <c r="AG1003" s="17">
        <f t="shared" ca="1" si="60"/>
        <v>0</v>
      </c>
      <c r="AH1003" s="364" t="str">
        <f t="shared" si="63"/>
        <v/>
      </c>
    </row>
    <row r="1004" spans="1:34" ht="16.5" customHeight="1">
      <c r="A1004" s="334" t="s">
        <v>1279</v>
      </c>
      <c r="B1004" s="65" t="str">
        <f t="shared" ca="1" si="62"/>
        <v>-1900</v>
      </c>
      <c r="C1004" s="65" t="str">
        <f t="shared" ca="1" si="61"/>
        <v>-1900-994</v>
      </c>
      <c r="D1004" s="340"/>
      <c r="E1004" s="283"/>
      <c r="F1004" s="7"/>
      <c r="G1004" s="309"/>
      <c r="H1004" s="310"/>
      <c r="I1004" s="7"/>
      <c r="J1004" s="297"/>
      <c r="K1004" s="285"/>
      <c r="L1004" s="301"/>
      <c r="M1004" s="290"/>
      <c r="N1004" s="291"/>
      <c r="O1004" s="7"/>
      <c r="P1004" s="307"/>
      <c r="Q1004" s="308" t="str">
        <f ca="1">IF(M$1021=1,"",IF(P1004="","",VLOOKUP(P1004,Tabelle!$B$5:$F$7,5,FALSE)))</f>
        <v/>
      </c>
      <c r="R1004" s="311" t="str">
        <f ca="1">IF(M$1021=1,"",IF(P1004="","",VLOOKUP(P1004,Tabelle!$B$5:$G$7,6,FALSE)))</f>
        <v/>
      </c>
      <c r="S1004" s="7"/>
      <c r="T1004" s="312"/>
      <c r="U1004" s="7"/>
      <c r="V1004" s="313">
        <f ca="1">IF(AND(D1004&lt;&gt;"",B1004&lt;&gt;B1003),(SUMIF(B$9:B$1008,B1004,M$9:M$1008)-SUMIF(B$9:B$1008,B1004,N$9:N$1008))+(SUMIF('Sezione INPS'!B$9:B$1008,B1004,'Sezione INPS'!N$9:N$1008)-SUMIF('Sezione INPS'!B$9:B$1008,B1004,'Sezione INPS'!O$9:O$1008))+(SUMIF('Sezione REGIONI'!B$9:B$1008,B1004,'Sezione REGIONI'!K$9:K$1008)-SUMIF('Sezione REGIONI'!B$9:B$1008,B1004,'Sezione REGIONI'!L$9:L$1008))+(SUMIF('Sezione IMU e trib. locali'!B$9:B$1008,B1004,'Sezione IMU e trib. locali'!M$9:M$1008)-SUMIF('Sezione IMU e trib. locali'!B$9:B$1008,B1004,'Sezione IMU e trib. locali'!N$9:N$1008))+(SUMIF('Sezione INAIL'!B$9:B$508,B1004,'Sezione INAIL'!L$9:L$508)-SUMIF('Sezione INAIL'!B$9:B$508,B1004,'Sezione INAIL'!M$9:M$508))+(SUMIF('Sezione Altri Enti Prev.li'!B$9:B$508,B1004,'Sezione Altri Enti Prev.li'!P$9:P$508)-SUMIF('Sezione Altri Enti Prev.li'!B$9:B$508,B1004,'Sezione Altri Enti Prev.li'!Q$9:Q$508)),0)</f>
        <v>0</v>
      </c>
      <c r="W1004" s="81"/>
      <c r="X1004" s="292"/>
      <c r="Y1004" s="314"/>
      <c r="Z1004" s="315"/>
      <c r="AA1004" s="316"/>
      <c r="AB1004" s="317"/>
      <c r="AC1004" s="7"/>
      <c r="AD1004" s="348"/>
      <c r="AE1004" s="7"/>
      <c r="AF1004" s="17">
        <f ca="1">IF(B1004="",0,IF(B1004=B1003,COUNTIF(B$9:B1003,B1004)+1,1))</f>
        <v>994</v>
      </c>
      <c r="AG1004" s="17">
        <f t="shared" ca="1" si="60"/>
        <v>0</v>
      </c>
      <c r="AH1004" s="364" t="str">
        <f t="shared" si="63"/>
        <v/>
      </c>
    </row>
    <row r="1005" spans="1:34" ht="16.5" customHeight="1">
      <c r="A1005" s="334" t="s">
        <v>1280</v>
      </c>
      <c r="B1005" s="65" t="str">
        <f t="shared" ca="1" si="62"/>
        <v>-1900</v>
      </c>
      <c r="C1005" s="65" t="str">
        <f t="shared" ca="1" si="61"/>
        <v>-1900-995</v>
      </c>
      <c r="D1005" s="340"/>
      <c r="E1005" s="283"/>
      <c r="F1005" s="7"/>
      <c r="G1005" s="309"/>
      <c r="H1005" s="310"/>
      <c r="I1005" s="7"/>
      <c r="J1005" s="297"/>
      <c r="K1005" s="285"/>
      <c r="L1005" s="301"/>
      <c r="M1005" s="290"/>
      <c r="N1005" s="291"/>
      <c r="O1005" s="7"/>
      <c r="P1005" s="307"/>
      <c r="Q1005" s="308" t="str">
        <f ca="1">IF(M$1021=1,"",IF(P1005="","",VLOOKUP(P1005,Tabelle!$B$5:$F$7,5,FALSE)))</f>
        <v/>
      </c>
      <c r="R1005" s="311" t="str">
        <f ca="1">IF(M$1021=1,"",IF(P1005="","",VLOOKUP(P1005,Tabelle!$B$5:$G$7,6,FALSE)))</f>
        <v/>
      </c>
      <c r="S1005" s="7"/>
      <c r="T1005" s="312"/>
      <c r="U1005" s="7"/>
      <c r="V1005" s="313">
        <f ca="1">IF(AND(D1005&lt;&gt;"",B1005&lt;&gt;B1004),(SUMIF(B$9:B$1008,B1005,M$9:M$1008)-SUMIF(B$9:B$1008,B1005,N$9:N$1008))+(SUMIF('Sezione INPS'!B$9:B$1008,B1005,'Sezione INPS'!N$9:N$1008)-SUMIF('Sezione INPS'!B$9:B$1008,B1005,'Sezione INPS'!O$9:O$1008))+(SUMIF('Sezione REGIONI'!B$9:B$1008,B1005,'Sezione REGIONI'!K$9:K$1008)-SUMIF('Sezione REGIONI'!B$9:B$1008,B1005,'Sezione REGIONI'!L$9:L$1008))+(SUMIF('Sezione IMU e trib. locali'!B$9:B$1008,B1005,'Sezione IMU e trib. locali'!M$9:M$1008)-SUMIF('Sezione IMU e trib. locali'!B$9:B$1008,B1005,'Sezione IMU e trib. locali'!N$9:N$1008))+(SUMIF('Sezione INAIL'!B$9:B$508,B1005,'Sezione INAIL'!L$9:L$508)-SUMIF('Sezione INAIL'!B$9:B$508,B1005,'Sezione INAIL'!M$9:M$508))+(SUMIF('Sezione Altri Enti Prev.li'!B$9:B$508,B1005,'Sezione Altri Enti Prev.li'!P$9:P$508)-SUMIF('Sezione Altri Enti Prev.li'!B$9:B$508,B1005,'Sezione Altri Enti Prev.li'!Q$9:Q$508)),0)</f>
        <v>0</v>
      </c>
      <c r="W1005" s="81"/>
      <c r="X1005" s="292"/>
      <c r="Y1005" s="314"/>
      <c r="Z1005" s="315"/>
      <c r="AA1005" s="316"/>
      <c r="AB1005" s="317"/>
      <c r="AC1005" s="7"/>
      <c r="AD1005" s="348"/>
      <c r="AE1005" s="7"/>
      <c r="AF1005" s="17">
        <f ca="1">IF(B1005="",0,IF(B1005=B1004,COUNTIF(B$9:B1004,B1005)+1,1))</f>
        <v>995</v>
      </c>
      <c r="AG1005" s="17">
        <f t="shared" ca="1" si="60"/>
        <v>0</v>
      </c>
      <c r="AH1005" s="364" t="str">
        <f t="shared" si="63"/>
        <v/>
      </c>
    </row>
    <row r="1006" spans="1:34" ht="16.5" customHeight="1">
      <c r="A1006" s="334" t="s">
        <v>1281</v>
      </c>
      <c r="B1006" s="65" t="str">
        <f t="shared" ca="1" si="62"/>
        <v>-1900</v>
      </c>
      <c r="C1006" s="65" t="str">
        <f t="shared" ca="1" si="61"/>
        <v>-1900-996</v>
      </c>
      <c r="D1006" s="340"/>
      <c r="E1006" s="283"/>
      <c r="F1006" s="7"/>
      <c r="G1006" s="309"/>
      <c r="H1006" s="310"/>
      <c r="I1006" s="7"/>
      <c r="J1006" s="297"/>
      <c r="K1006" s="285"/>
      <c r="L1006" s="301"/>
      <c r="M1006" s="290"/>
      <c r="N1006" s="291"/>
      <c r="O1006" s="7"/>
      <c r="P1006" s="307"/>
      <c r="Q1006" s="308" t="str">
        <f ca="1">IF(M$1021=1,"",IF(P1006="","",VLOOKUP(P1006,Tabelle!$B$5:$F$7,5,FALSE)))</f>
        <v/>
      </c>
      <c r="R1006" s="311" t="str">
        <f ca="1">IF(M$1021=1,"",IF(P1006="","",VLOOKUP(P1006,Tabelle!$B$5:$G$7,6,FALSE)))</f>
        <v/>
      </c>
      <c r="S1006" s="7"/>
      <c r="T1006" s="312"/>
      <c r="U1006" s="7"/>
      <c r="V1006" s="313">
        <f ca="1">IF(AND(D1006&lt;&gt;"",B1006&lt;&gt;B1005),(SUMIF(B$9:B$1008,B1006,M$9:M$1008)-SUMIF(B$9:B$1008,B1006,N$9:N$1008))+(SUMIF('Sezione INPS'!B$9:B$1008,B1006,'Sezione INPS'!N$9:N$1008)-SUMIF('Sezione INPS'!B$9:B$1008,B1006,'Sezione INPS'!O$9:O$1008))+(SUMIF('Sezione REGIONI'!B$9:B$1008,B1006,'Sezione REGIONI'!K$9:K$1008)-SUMIF('Sezione REGIONI'!B$9:B$1008,B1006,'Sezione REGIONI'!L$9:L$1008))+(SUMIF('Sezione IMU e trib. locali'!B$9:B$1008,B1006,'Sezione IMU e trib. locali'!M$9:M$1008)-SUMIF('Sezione IMU e trib. locali'!B$9:B$1008,B1006,'Sezione IMU e trib. locali'!N$9:N$1008))+(SUMIF('Sezione INAIL'!B$9:B$508,B1006,'Sezione INAIL'!L$9:L$508)-SUMIF('Sezione INAIL'!B$9:B$508,B1006,'Sezione INAIL'!M$9:M$508))+(SUMIF('Sezione Altri Enti Prev.li'!B$9:B$508,B1006,'Sezione Altri Enti Prev.li'!P$9:P$508)-SUMIF('Sezione Altri Enti Prev.li'!B$9:B$508,B1006,'Sezione Altri Enti Prev.li'!Q$9:Q$508)),0)</f>
        <v>0</v>
      </c>
      <c r="W1006" s="81"/>
      <c r="X1006" s="292"/>
      <c r="Y1006" s="314"/>
      <c r="Z1006" s="315"/>
      <c r="AA1006" s="316"/>
      <c r="AB1006" s="317"/>
      <c r="AC1006" s="7"/>
      <c r="AD1006" s="348"/>
      <c r="AE1006" s="7"/>
      <c r="AF1006" s="17">
        <f ca="1">IF(B1006="",0,IF(B1006=B1005,COUNTIF(B$9:B1005,B1006)+1,1))</f>
        <v>996</v>
      </c>
      <c r="AG1006" s="17">
        <f t="shared" ca="1" si="60"/>
        <v>0</v>
      </c>
      <c r="AH1006" s="364" t="str">
        <f t="shared" si="63"/>
        <v/>
      </c>
    </row>
    <row r="1007" spans="1:34" ht="16.5" customHeight="1">
      <c r="A1007" s="334" t="s">
        <v>1282</v>
      </c>
      <c r="B1007" s="65" t="str">
        <f t="shared" ca="1" si="62"/>
        <v>-1900</v>
      </c>
      <c r="C1007" s="65" t="str">
        <f t="shared" ca="1" si="61"/>
        <v>-1900-997</v>
      </c>
      <c r="D1007" s="340"/>
      <c r="E1007" s="283"/>
      <c r="F1007" s="7"/>
      <c r="G1007" s="309"/>
      <c r="H1007" s="310"/>
      <c r="I1007" s="7"/>
      <c r="J1007" s="297"/>
      <c r="K1007" s="285"/>
      <c r="L1007" s="301"/>
      <c r="M1007" s="290"/>
      <c r="N1007" s="291"/>
      <c r="O1007" s="7"/>
      <c r="P1007" s="307"/>
      <c r="Q1007" s="308" t="str">
        <f ca="1">IF(M$1021=1,"",IF(P1007="","",VLOOKUP(P1007,Tabelle!$B$5:$F$7,5,FALSE)))</f>
        <v/>
      </c>
      <c r="R1007" s="311" t="str">
        <f ca="1">IF(M$1021=1,"",IF(P1007="","",VLOOKUP(P1007,Tabelle!$B$5:$G$7,6,FALSE)))</f>
        <v/>
      </c>
      <c r="S1007" s="7"/>
      <c r="T1007" s="312"/>
      <c r="U1007" s="7"/>
      <c r="V1007" s="313">
        <f ca="1">IF(AND(D1007&lt;&gt;"",B1007&lt;&gt;B1006),(SUMIF(B$9:B$1008,B1007,M$9:M$1008)-SUMIF(B$9:B$1008,B1007,N$9:N$1008))+(SUMIF('Sezione INPS'!B$9:B$1008,B1007,'Sezione INPS'!N$9:N$1008)-SUMIF('Sezione INPS'!B$9:B$1008,B1007,'Sezione INPS'!O$9:O$1008))+(SUMIF('Sezione REGIONI'!B$9:B$1008,B1007,'Sezione REGIONI'!K$9:K$1008)-SUMIF('Sezione REGIONI'!B$9:B$1008,B1007,'Sezione REGIONI'!L$9:L$1008))+(SUMIF('Sezione IMU e trib. locali'!B$9:B$1008,B1007,'Sezione IMU e trib. locali'!M$9:M$1008)-SUMIF('Sezione IMU e trib. locali'!B$9:B$1008,B1007,'Sezione IMU e trib. locali'!N$9:N$1008))+(SUMIF('Sezione INAIL'!B$9:B$508,B1007,'Sezione INAIL'!L$9:L$508)-SUMIF('Sezione INAIL'!B$9:B$508,B1007,'Sezione INAIL'!M$9:M$508))+(SUMIF('Sezione Altri Enti Prev.li'!B$9:B$508,B1007,'Sezione Altri Enti Prev.li'!P$9:P$508)-SUMIF('Sezione Altri Enti Prev.li'!B$9:B$508,B1007,'Sezione Altri Enti Prev.li'!Q$9:Q$508)),0)</f>
        <v>0</v>
      </c>
      <c r="W1007" s="81"/>
      <c r="X1007" s="292"/>
      <c r="Y1007" s="314"/>
      <c r="Z1007" s="315"/>
      <c r="AA1007" s="316"/>
      <c r="AB1007" s="317"/>
      <c r="AC1007" s="7"/>
      <c r="AD1007" s="348"/>
      <c r="AE1007" s="7"/>
      <c r="AF1007" s="17">
        <f ca="1">IF(B1007="",0,IF(B1007=B1006,COUNTIF(B$9:B1006,B1007)+1,1))</f>
        <v>997</v>
      </c>
      <c r="AG1007" s="17">
        <f ca="1">IF(OR(D1007="",M$1021=1),0,IF(AF1007=6,1,0))</f>
        <v>0</v>
      </c>
      <c r="AH1007" s="364" t="str">
        <f t="shared" si="63"/>
        <v/>
      </c>
    </row>
    <row r="1008" spans="1:34" ht="16.5" customHeight="1">
      <c r="A1008" s="334" t="s">
        <v>1286</v>
      </c>
      <c r="B1008" s="65" t="str">
        <f t="shared" ca="1" si="62"/>
        <v>-1900</v>
      </c>
      <c r="C1008" s="65" t="str">
        <f t="shared" ca="1" si="61"/>
        <v>-1900-998</v>
      </c>
      <c r="D1008" s="340"/>
      <c r="E1008" s="283"/>
      <c r="F1008" s="7"/>
      <c r="G1008" s="309"/>
      <c r="H1008" s="310"/>
      <c r="I1008" s="7"/>
      <c r="J1008" s="297"/>
      <c r="K1008" s="285"/>
      <c r="L1008" s="301"/>
      <c r="M1008" s="290"/>
      <c r="N1008" s="291"/>
      <c r="O1008" s="7"/>
      <c r="P1008" s="307"/>
      <c r="Q1008" s="308" t="str">
        <f ca="1">IF(M$1021=1,"",IF(P1008="","",VLOOKUP(P1008,Tabelle!$B$5:$F$7,5,FALSE)))</f>
        <v/>
      </c>
      <c r="R1008" s="311" t="str">
        <f ca="1">IF(M$1021=1,"",IF(P1008="","",VLOOKUP(P1008,Tabelle!$B$5:$G$7,6,FALSE)))</f>
        <v/>
      </c>
      <c r="S1008" s="7"/>
      <c r="T1008" s="312"/>
      <c r="U1008" s="7"/>
      <c r="V1008" s="313">
        <f ca="1">IF(AND(D1008&lt;&gt;"",B1008&lt;&gt;B1007),(SUMIF(B$9:B$1008,B1008,M$9:M$1008)-SUMIF(B$9:B$1008,B1008,N$9:N$1008))+(SUMIF('Sezione INPS'!B$9:B$1008,B1008,'Sezione INPS'!N$9:N$1008)-SUMIF('Sezione INPS'!B$9:B$1008,B1008,'Sezione INPS'!O$9:O$1008))+(SUMIF('Sezione REGIONI'!B$9:B$1008,B1008,'Sezione REGIONI'!K$9:K$1008)-SUMIF('Sezione REGIONI'!B$9:B$1008,B1008,'Sezione REGIONI'!L$9:L$1008))+(SUMIF('Sezione IMU e trib. locali'!B$9:B$1008,B1008,'Sezione IMU e trib. locali'!M$9:M$1008)-SUMIF('Sezione IMU e trib. locali'!B$9:B$1008,B1008,'Sezione IMU e trib. locali'!N$9:N$1008))+(SUMIF('Sezione INAIL'!B$9:B$508,B1008,'Sezione INAIL'!L$9:L$508)-SUMIF('Sezione INAIL'!B$9:B$508,B1008,'Sezione INAIL'!M$9:M$508))+(SUMIF('Sezione Altri Enti Prev.li'!B$9:B$508,B1008,'Sezione Altri Enti Prev.li'!P$9:P$508)-SUMIF('Sezione Altri Enti Prev.li'!B$9:B$508,B1008,'Sezione Altri Enti Prev.li'!Q$9:Q$508)),0)</f>
        <v>0</v>
      </c>
      <c r="W1008" s="81"/>
      <c r="X1008" s="292"/>
      <c r="Y1008" s="314"/>
      <c r="Z1008" s="315"/>
      <c r="AA1008" s="316"/>
      <c r="AB1008" s="317"/>
      <c r="AC1008" s="7"/>
      <c r="AD1008" s="348"/>
      <c r="AE1008" s="7"/>
      <c r="AF1008" s="17">
        <f ca="1">IF(B1008="",0,IF(B1008=B1007,COUNTIF(B$9:B1007,B1008)+1,1))</f>
        <v>998</v>
      </c>
      <c r="AG1008" s="17">
        <f ca="1">IF(OR(D1008="",M$1021=1),0,IF(AF1008=6,1,0))</f>
        <v>0</v>
      </c>
      <c r="AH1008" s="364" t="str">
        <f t="shared" si="63"/>
        <v/>
      </c>
    </row>
    <row r="1009" spans="1:34" ht="3" customHeight="1">
      <c r="A1009" s="7"/>
      <c r="B1009" s="7"/>
      <c r="C1009" s="7"/>
      <c r="D1009" s="47"/>
      <c r="E1009" s="48"/>
      <c r="F1009" s="7"/>
      <c r="G1009" s="7"/>
      <c r="H1009" s="7"/>
      <c r="I1009" s="7"/>
      <c r="J1009" s="175"/>
      <c r="K1009" s="205"/>
      <c r="L1009" s="122"/>
      <c r="M1009" s="122"/>
      <c r="N1009" s="146"/>
      <c r="O1009" s="7"/>
      <c r="P1009" s="7"/>
      <c r="Q1009" s="7"/>
      <c r="R1009" s="7"/>
      <c r="S1009" s="7"/>
      <c r="T1009" s="7"/>
      <c r="U1009" s="7"/>
      <c r="V1009" s="7"/>
      <c r="W1009" s="58"/>
      <c r="X1009" s="176"/>
      <c r="Y1009" s="177"/>
      <c r="Z1009" s="7"/>
      <c r="AA1009" s="7"/>
      <c r="AB1009" s="7"/>
      <c r="AC1009" s="7"/>
      <c r="AD1009" s="349"/>
      <c r="AF1009" s="7"/>
      <c r="AG1009" s="7"/>
      <c r="AH1009" s="7"/>
    </row>
    <row r="1010" spans="1:34" ht="15.75" customHeight="1">
      <c r="A1010" s="7"/>
      <c r="B1010" s="7"/>
      <c r="C1010" s="7"/>
      <c r="D1010" s="7"/>
      <c r="E1010" s="7"/>
      <c r="F1010" s="7"/>
      <c r="G1010" s="7"/>
      <c r="H1010" s="7"/>
      <c r="I1010" s="7"/>
      <c r="J1010" s="13"/>
      <c r="K1010" s="14"/>
      <c r="L1010" s="14"/>
      <c r="M1010" s="140" t="str">
        <f>M5</f>
        <v>A</v>
      </c>
      <c r="N1010" s="140" t="str">
        <f>N5</f>
        <v>B</v>
      </c>
      <c r="O1010" s="7"/>
      <c r="P1010" s="24"/>
      <c r="Q1010" s="155"/>
      <c r="R1010" s="155"/>
      <c r="S1010" s="7"/>
      <c r="T1010" s="7"/>
      <c r="U1010" s="7"/>
      <c r="V1010" s="140"/>
      <c r="W1010" s="58"/>
      <c r="X1010" s="176"/>
      <c r="Y1010" s="177"/>
      <c r="Z1010" s="7"/>
      <c r="AA1010" s="7"/>
      <c r="AB1010" s="7"/>
      <c r="AC1010" s="7"/>
      <c r="AD1010" s="7"/>
      <c r="AE1010" s="7"/>
      <c r="AF1010" s="7"/>
      <c r="AG1010" s="7"/>
      <c r="AH1010" s="7"/>
    </row>
    <row r="1011" spans="1:34" ht="18.75" customHeight="1">
      <c r="A1011" s="7"/>
      <c r="B1011" s="7"/>
      <c r="C1011" s="7"/>
      <c r="D1011" s="501" t="s">
        <v>1292</v>
      </c>
      <c r="E1011" s="501"/>
      <c r="F1011" s="7"/>
      <c r="G1011" s="7"/>
      <c r="H1011" s="7"/>
      <c r="I1011" s="7"/>
      <c r="J1011" s="190" t="s">
        <v>163</v>
      </c>
      <c r="K1011" s="318">
        <f>SUBTOTAL(3,D9:D1008)</f>
        <v>2</v>
      </c>
      <c r="L1011" s="319" t="s">
        <v>164</v>
      </c>
      <c r="M1011" s="293">
        <f ca="1">IF(OR(M1021=1,ISERROR(K1021)),0,SUBTOTAL(9,M9:M1008))</f>
        <v>0</v>
      </c>
      <c r="N1011" s="294">
        <f ca="1">IF(OR(M1021=1,ISERROR(K1021)),0,SUBTOTAL(9,N9:N1008)*-1)</f>
        <v>-10</v>
      </c>
      <c r="O1011" s="7"/>
      <c r="P1011" s="24"/>
      <c r="Q1011" s="188"/>
      <c r="R1011" s="188"/>
      <c r="S1011" s="7"/>
      <c r="T1011" s="7"/>
      <c r="U1011" s="7"/>
      <c r="V1011" s="313">
        <f ca="1">IF(OR(M1021=1,ISERROR(K1021)),0,SUBTOTAL(9,V9:V1008))</f>
        <v>0</v>
      </c>
      <c r="W1011" s="7"/>
      <c r="X1011" s="176"/>
      <c r="Y1011" s="177"/>
      <c r="Z1011" s="7"/>
      <c r="AA1011" s="7"/>
      <c r="AB1011" s="7"/>
      <c r="AC1011" s="7"/>
      <c r="AD1011" s="7"/>
      <c r="AE1011" s="7"/>
      <c r="AF1011" s="7"/>
      <c r="AG1011" s="7"/>
      <c r="AH1011" s="7"/>
    </row>
    <row r="1012" spans="1:34" ht="15.75" customHeight="1">
      <c r="A1012" s="7"/>
      <c r="B1012" s="7"/>
      <c r="C1012" s="7"/>
      <c r="D1012" s="498"/>
      <c r="E1012" s="498"/>
      <c r="F1012" s="7"/>
      <c r="G1012" s="7"/>
      <c r="H1012" s="7"/>
      <c r="I1012" s="7"/>
      <c r="J1012" s="189"/>
      <c r="K1012" s="7"/>
      <c r="L1012" s="7"/>
      <c r="M1012" s="7"/>
      <c r="O1012" s="7"/>
      <c r="P1012" s="7"/>
      <c r="Q1012" s="7"/>
      <c r="R1012" s="7"/>
      <c r="S1012" s="7"/>
      <c r="T1012" s="7"/>
      <c r="U1012" s="7"/>
      <c r="W1012" s="58"/>
      <c r="X1012" s="176"/>
      <c r="Y1012" s="177"/>
      <c r="Z1012" s="7"/>
      <c r="AA1012" s="7"/>
      <c r="AB1012" s="7"/>
      <c r="AC1012" s="7"/>
      <c r="AD1012" s="7"/>
      <c r="AE1012" s="7"/>
      <c r="AF1012" s="7"/>
      <c r="AG1012" s="7"/>
      <c r="AH1012" s="7"/>
    </row>
    <row r="1013" spans="1:34" ht="18.75" customHeight="1">
      <c r="A1013" s="7"/>
      <c r="B1013" s="7"/>
      <c r="C1013" s="7"/>
      <c r="D1013" s="499"/>
      <c r="E1013" s="499"/>
      <c r="F1013" s="7"/>
      <c r="G1013" s="7"/>
      <c r="H1013" s="7"/>
      <c r="I1013" s="7"/>
      <c r="J1013" s="187"/>
      <c r="K1013" s="42"/>
      <c r="L1013" s="42"/>
      <c r="M1013" s="296" t="str">
        <f>CONCATENATE("Saldo ",M5," + ",N5)</f>
        <v>Saldo A + B</v>
      </c>
      <c r="N1013" s="295">
        <f ca="1">IF(OR(M1021=1,ISERROR(K1021)),0,M1011+N1011)</f>
        <v>-10</v>
      </c>
      <c r="O1013" s="7"/>
      <c r="P1013" s="16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</row>
    <row r="1014" spans="1:34" ht="16.5" customHeight="1">
      <c r="A1014" s="7"/>
      <c r="B1014" s="7"/>
      <c r="C1014" s="7"/>
      <c r="D1014" s="7"/>
      <c r="E1014" s="7"/>
      <c r="F1014" s="7"/>
      <c r="G1014" s="7"/>
      <c r="H1014" s="7"/>
      <c r="I1014" s="7"/>
      <c r="J1014" s="384" t="str">
        <f ca="1">IF(AND(N1021=0,Q1023=1),R1028,"")</f>
        <v/>
      </c>
      <c r="K1014" s="7"/>
      <c r="L1014" s="7"/>
      <c r="M1014" s="7"/>
      <c r="N1014" s="7"/>
      <c r="O1014" s="7"/>
      <c r="P1014" s="16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</row>
    <row r="1015" spans="1:34" ht="16.5" customHeight="1">
      <c r="A1015" s="7"/>
      <c r="B1015" s="7"/>
      <c r="C1015" s="7"/>
      <c r="D1015" s="7"/>
      <c r="E1015" s="7"/>
      <c r="F1015" s="7"/>
      <c r="G1015" s="7"/>
      <c r="H1015" s="7"/>
      <c r="I1015" s="7"/>
      <c r="J1015" s="356" t="str">
        <f ca="1">CONTRIBUENTE!G4</f>
        <v/>
      </c>
      <c r="K1015" s="7"/>
      <c r="L1015" s="7"/>
      <c r="M1015" s="7"/>
      <c r="N1015" s="7"/>
      <c r="O1015" s="7"/>
      <c r="P1015" s="16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362" t="s">
        <v>1306</v>
      </c>
      <c r="AE1015" s="7"/>
      <c r="AF1015" s="7"/>
      <c r="AG1015" s="7"/>
      <c r="AH1015" s="360" t="s">
        <v>1294</v>
      </c>
    </row>
    <row r="1016" spans="1:34" ht="16.5" customHeight="1">
      <c r="A1016" s="7"/>
      <c r="B1016" s="26"/>
      <c r="C1016" s="26"/>
      <c r="D1016" s="142" t="str">
        <f>CONCATENATE(CONTRIBUENTE!$C$2,"   -   www.marcopiccoli.it")</f>
        <v>F24 1.3 - LITE per Excel .xlsm   -   www.marcopiccoli.it</v>
      </c>
      <c r="E1016" s="143"/>
      <c r="F1016" s="143"/>
      <c r="G1016" s="143"/>
      <c r="H1016" s="143"/>
      <c r="I1016" s="7"/>
      <c r="J1016" s="357" t="str">
        <f ca="1">IF(CONTRIBUENTE!J159=CONTRIBUENTE!K63,CONCATENATE(CONTRIBUENTE!F57,"   -   ","P.I./C.F ",CONTRIBUENTE!K59),CONTRIBUENTE!J151)</f>
        <v>Sistema liberamente utilizzabile per il periodo specificato, per PROTOCOLLI da 1 a 12</v>
      </c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26"/>
      <c r="W1016" s="7"/>
      <c r="X1016" s="7"/>
      <c r="Y1016" s="7"/>
      <c r="Z1016" s="7"/>
      <c r="AA1016" s="7"/>
      <c r="AB1016" s="7"/>
      <c r="AC1016" s="7"/>
      <c r="AD1016" s="363" t="s">
        <v>1296</v>
      </c>
      <c r="AE1016" s="7"/>
      <c r="AF1016" s="7"/>
      <c r="AG1016" s="7"/>
      <c r="AH1016" s="361">
        <f>COUNTIF(AH9:AH1008,AH1015)</f>
        <v>0</v>
      </c>
    </row>
    <row r="1017" spans="1:34" ht="7.5" customHeight="1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31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</row>
    <row r="1018" spans="1:34">
      <c r="A1018" s="7"/>
      <c r="B1018" s="7"/>
      <c r="C1018" s="7"/>
      <c r="D1018" s="7"/>
      <c r="E1018" s="7"/>
      <c r="F1018" s="7"/>
      <c r="G1018" s="7"/>
      <c r="H1018" s="18"/>
      <c r="I1018" s="24"/>
      <c r="J1018" s="24"/>
      <c r="K1018" s="24"/>
      <c r="L1018" s="24"/>
      <c r="M1018" s="24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</row>
    <row r="1019" spans="1:34" hidden="1">
      <c r="A1019" s="7"/>
      <c r="B1019" s="7"/>
      <c r="C1019" s="7"/>
      <c r="D1019" s="7"/>
      <c r="E1019" s="7"/>
      <c r="F1019" s="7"/>
      <c r="G1019" s="7"/>
      <c r="H1019" s="18"/>
      <c r="I1019" s="24"/>
      <c r="J1019" s="24"/>
      <c r="K1019" s="24"/>
      <c r="L1019" s="24"/>
      <c r="M1019" s="24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</row>
    <row r="1020" spans="1:34" hidden="1">
      <c r="A1020" s="7"/>
      <c r="B1020" s="7"/>
      <c r="C1020" s="7"/>
      <c r="D1020" s="7"/>
      <c r="E1020" s="7"/>
      <c r="F1020" s="7"/>
      <c r="G1020" s="7"/>
      <c r="H1020" s="148" t="s">
        <v>288</v>
      </c>
      <c r="I1020" s="24"/>
      <c r="J1020" s="24"/>
      <c r="K1020" s="148" t="s">
        <v>18</v>
      </c>
      <c r="L1020" s="24"/>
      <c r="M1020" s="148" t="s">
        <v>111</v>
      </c>
      <c r="N1020" s="148" t="s">
        <v>1297</v>
      </c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</row>
    <row r="1021" spans="1:34" hidden="1">
      <c r="A1021" s="7"/>
      <c r="B1021" s="7"/>
      <c r="C1021" s="7"/>
      <c r="D1021" s="7"/>
      <c r="E1021" s="25" t="str">
        <f>Tabelle!B5</f>
        <v>B1</v>
      </c>
      <c r="F1021" s="7"/>
      <c r="G1021" s="7"/>
      <c r="H1021" s="153">
        <v>1</v>
      </c>
      <c r="I1021" s="24"/>
      <c r="J1021" s="24"/>
      <c r="K1021" s="153">
        <f ca="1">IF(AND(N1021=0,Q1023=1),#N/A,CONTRIBUENTE!$K$153)</f>
        <v>9</v>
      </c>
      <c r="L1021" s="24"/>
      <c r="M1021" s="154">
        <f ca="1">CONTRIBUENTE!$H$153</f>
        <v>0</v>
      </c>
      <c r="N1021" s="154">
        <f>CONTRIBUENTE!$E$154</f>
        <v>0</v>
      </c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</row>
    <row r="1022" spans="1:34" hidden="1">
      <c r="A1022" s="7"/>
      <c r="B1022" s="7"/>
      <c r="C1022" s="7"/>
      <c r="D1022" s="7"/>
      <c r="E1022" s="25" t="str">
        <f>Tabelle!B6</f>
        <v>B2</v>
      </c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</row>
    <row r="1023" spans="1:34" hidden="1">
      <c r="A1023" s="7"/>
      <c r="B1023" s="7"/>
      <c r="C1023" s="7"/>
      <c r="D1023" s="7"/>
      <c r="E1023" s="25" t="str">
        <f>Tabelle!B7</f>
        <v>B3</v>
      </c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382">
        <f ca="1">IF(SUM(V1024:V1026)=3,1,0)</f>
        <v>0</v>
      </c>
      <c r="R1023" s="378" t="str">
        <f ca="1">CELL("nomefile",$A$1)</f>
        <v>C:\Users\MarcoPiccoli\Desktop\A.C. Cell\EXCEL 2013\F24\Versioni LITE\[F24 1.3 - LITE.xlsm]Sezione ERARIO</v>
      </c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</row>
    <row r="1024" spans="1:34" hidden="1">
      <c r="A1024" s="7"/>
      <c r="B1024" s="7"/>
      <c r="C1024" s="7"/>
      <c r="D1024" s="7"/>
      <c r="E1024" s="7"/>
      <c r="F1024" s="7"/>
      <c r="G1024" s="7"/>
      <c r="H1024" s="7"/>
      <c r="I1024" s="7"/>
      <c r="J1024" s="62" t="s">
        <v>55</v>
      </c>
      <c r="K1024" s="342">
        <v>1</v>
      </c>
      <c r="L1024" s="193" t="s">
        <v>50</v>
      </c>
      <c r="M1024" s="494">
        <f>COUNTIF(W9:W1008,L1024)</f>
        <v>1</v>
      </c>
      <c r="N1024" s="193" t="s">
        <v>3</v>
      </c>
      <c r="O1024" s="7"/>
      <c r="P1024" s="7"/>
      <c r="Q1024" s="380">
        <f>LEN(R1024)</f>
        <v>34</v>
      </c>
      <c r="R1024" s="379" t="s">
        <v>1309</v>
      </c>
      <c r="S1024" s="7"/>
      <c r="T1024" s="7"/>
      <c r="U1024" s="7"/>
      <c r="V1024" s="381">
        <f ca="1">IF(RIGHT(R$1023,Q1024)&lt;&gt;R1024,1,0)</f>
        <v>1</v>
      </c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</row>
    <row r="1025" spans="1:34" hidden="1">
      <c r="A1025" s="7"/>
      <c r="B1025" s="7"/>
      <c r="C1025" s="7"/>
      <c r="D1025" s="7"/>
      <c r="E1025" s="7"/>
      <c r="F1025" s="7"/>
      <c r="G1025" s="7"/>
      <c r="H1025" s="7"/>
      <c r="I1025" s="7"/>
      <c r="J1025" s="62" t="s">
        <v>56</v>
      </c>
      <c r="K1025" s="342">
        <v>9999</v>
      </c>
      <c r="L1025" s="194"/>
      <c r="M1025" s="494"/>
      <c r="N1025" s="194"/>
      <c r="O1025" s="7"/>
      <c r="P1025" s="7"/>
      <c r="Q1025" s="380">
        <f>LEN(R1025)</f>
        <v>35</v>
      </c>
      <c r="R1025" s="379" t="s">
        <v>1310</v>
      </c>
      <c r="S1025" s="7"/>
      <c r="T1025" s="7"/>
      <c r="U1025" s="7"/>
      <c r="V1025" s="381">
        <f ca="1">IF(RIGHT(R$1023,Q1025)&lt;&gt;R1025,1,0)</f>
        <v>1</v>
      </c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</row>
    <row r="1026" spans="1:34" hidden="1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380">
        <f>LEN(R1026)</f>
        <v>35</v>
      </c>
      <c r="R1026" s="379" t="s">
        <v>1311</v>
      </c>
      <c r="S1026" s="7"/>
      <c r="T1026" s="7"/>
      <c r="U1026" s="7"/>
      <c r="V1026" s="381">
        <f ca="1">IF(RIGHT(R$1023,Q1026)&lt;&gt;R1026,1,0)</f>
        <v>0</v>
      </c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</row>
    <row r="1027" spans="1:34" ht="13.5" hidden="1" customHeight="1">
      <c r="A1027" s="7"/>
      <c r="B1027" s="7"/>
      <c r="C1027" s="7"/>
      <c r="D1027" s="197">
        <f ca="1">IF(M1021=1,0,MAX(D9:D1008))</f>
        <v>1</v>
      </c>
      <c r="E1027" s="7"/>
      <c r="F1027" s="7"/>
      <c r="G1027" s="7"/>
      <c r="H1027" s="336">
        <v>1</v>
      </c>
      <c r="I1027" s="224" t="s">
        <v>202</v>
      </c>
      <c r="J1027" s="7"/>
      <c r="K1027" s="7"/>
      <c r="L1027" s="358">
        <f>IF(N1021=1,K1024,CONTRIBUENTE!S4)</f>
        <v>1</v>
      </c>
      <c r="M1027" s="377" t="s">
        <v>1307</v>
      </c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</row>
    <row r="1028" spans="1:34" ht="13.5" hidden="1" customHeight="1">
      <c r="A1028" s="7"/>
      <c r="B1028" s="7"/>
      <c r="C1028" s="7"/>
      <c r="D1028" s="197">
        <f ca="1">IF(M1021=1,0,MAX('Sezione INPS'!D9:D1008))</f>
        <v>1</v>
      </c>
      <c r="E1028" s="7"/>
      <c r="F1028" s="7"/>
      <c r="G1028" s="7"/>
      <c r="H1028" s="337">
        <v>401768</v>
      </c>
      <c r="I1028" s="224" t="s">
        <v>203</v>
      </c>
      <c r="J1028" s="7"/>
      <c r="K1028" s="7"/>
      <c r="L1028" s="359">
        <f>IF(N1021=1,K1025,CONTRIBUENTE!T4)</f>
        <v>12</v>
      </c>
      <c r="M1028" s="377" t="s">
        <v>1308</v>
      </c>
      <c r="N1028" s="7"/>
      <c r="O1028" s="7"/>
      <c r="P1028" s="7"/>
      <c r="R1028" s="383" t="s">
        <v>1327</v>
      </c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</row>
    <row r="1029" spans="1:34" ht="13.5" hidden="1" customHeight="1">
      <c r="A1029" s="7"/>
      <c r="B1029" s="7"/>
      <c r="C1029" s="7"/>
      <c r="D1029" s="197">
        <f ca="1">IF(M1021=1,0,MAX('Sezione REGIONI'!D9:D1008))</f>
        <v>1</v>
      </c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</row>
    <row r="1030" spans="1:34" ht="13.5" hidden="1" customHeight="1">
      <c r="A1030" s="7"/>
      <c r="B1030" s="7"/>
      <c r="C1030" s="7"/>
      <c r="D1030" s="197">
        <f ca="1">IF(M1021=1,0,MAX('Sezione IMU e trib. locali'!D9:D1008))</f>
        <v>1</v>
      </c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</row>
    <row r="1031" spans="1:34" ht="13.5" hidden="1" customHeight="1">
      <c r="A1031" s="7"/>
      <c r="B1031" s="7"/>
      <c r="C1031" s="7"/>
      <c r="D1031" s="197">
        <f ca="1">IF(M1021=1,0,MAX('Sezione INAIL'!D9:D508))</f>
        <v>1</v>
      </c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</row>
    <row r="1032" spans="1:34" ht="13.5" hidden="1" customHeight="1">
      <c r="A1032" s="7"/>
      <c r="B1032" s="7"/>
      <c r="C1032" s="7"/>
      <c r="D1032" s="197">
        <f ca="1">IF(M1021=1,0,MAX('Sezione Altri Enti Prev.li'!D9:D508))</f>
        <v>1</v>
      </c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</row>
    <row r="1033" spans="1:34" hidden="1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</row>
    <row r="1034" spans="1:34" hidden="1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</row>
  </sheetData>
  <sheetProtection password="8166" sheet="1" objects="1" scenarios="1" selectLockedCells="1" autoFilter="0"/>
  <autoFilter ref="A8:AD8"/>
  <mergeCells count="15">
    <mergeCell ref="AD6:AD7"/>
    <mergeCell ref="D3:E3"/>
    <mergeCell ref="P5:R5"/>
    <mergeCell ref="P6:R6"/>
    <mergeCell ref="J2:R2"/>
    <mergeCell ref="J3:R3"/>
    <mergeCell ref="D4:D5"/>
    <mergeCell ref="D2:E2"/>
    <mergeCell ref="M1024:M1025"/>
    <mergeCell ref="E6:E7"/>
    <mergeCell ref="J4:N4"/>
    <mergeCell ref="D1012:E1012"/>
    <mergeCell ref="D1013:E1013"/>
    <mergeCell ref="J5:L5"/>
    <mergeCell ref="D1011:E1011"/>
  </mergeCells>
  <phoneticPr fontId="0" type="noConversion"/>
  <conditionalFormatting sqref="V1011 V9:V1008 T9:T1008">
    <cfRule type="expression" dxfId="161" priority="1" stopIfTrue="1">
      <formula>ISERROR($K$1021)</formula>
    </cfRule>
    <cfRule type="expression" dxfId="160" priority="2" stopIfTrue="1">
      <formula>AND($D9=$D8,$V9=0)</formula>
    </cfRule>
  </conditionalFormatting>
  <conditionalFormatting sqref="G9:H1008">
    <cfRule type="expression" dxfId="159" priority="3" stopIfTrue="1">
      <formula>ISERROR($K$1021)</formula>
    </cfRule>
    <cfRule type="expression" dxfId="158" priority="4" stopIfTrue="1">
      <formula>$D9=$D8</formula>
    </cfRule>
  </conditionalFormatting>
  <conditionalFormatting sqref="P9:P1008">
    <cfRule type="expression" dxfId="157" priority="5" stopIfTrue="1">
      <formula>ISERROR($K$1021)</formula>
    </cfRule>
    <cfRule type="expression" dxfId="156" priority="6" stopIfTrue="1">
      <formula>$D9=$D8</formula>
    </cfRule>
  </conditionalFormatting>
  <conditionalFormatting sqref="Q9:R1008">
    <cfRule type="expression" dxfId="155" priority="7" stopIfTrue="1">
      <formula>ISERROR($K$1021)</formula>
    </cfRule>
    <cfRule type="cellIs" dxfId="154" priority="8" stopIfTrue="1" operator="equal">
      <formula>0</formula>
    </cfRule>
    <cfRule type="expression" dxfId="153" priority="9" stopIfTrue="1">
      <formula>$D9=$D8</formula>
    </cfRule>
  </conditionalFormatting>
  <conditionalFormatting sqref="J9:N1008 AD9:AD1008">
    <cfRule type="expression" dxfId="152" priority="10" stopIfTrue="1">
      <formula>ISERROR($K$1021)</formula>
    </cfRule>
    <cfRule type="expression" dxfId="151" priority="11" stopIfTrue="1">
      <formula>$D9&lt;&gt;$D10</formula>
    </cfRule>
    <cfRule type="expression" dxfId="150" priority="12" stopIfTrue="1">
      <formula>AND($D10=$D9,$AG9=1)</formula>
    </cfRule>
  </conditionalFormatting>
  <conditionalFormatting sqref="D9:E1008">
    <cfRule type="expression" dxfId="149" priority="13" stopIfTrue="1">
      <formula>ISERROR($K$1021)</formula>
    </cfRule>
    <cfRule type="expression" dxfId="148" priority="14" stopIfTrue="1">
      <formula>$D9&lt;&gt;$D10</formula>
    </cfRule>
    <cfRule type="expression" dxfId="147" priority="15" stopIfTrue="1">
      <formula>$AG9=1</formula>
    </cfRule>
  </conditionalFormatting>
  <conditionalFormatting sqref="AH1015">
    <cfRule type="expression" dxfId="146" priority="16" stopIfTrue="1">
      <formula>AH1016=0</formula>
    </cfRule>
  </conditionalFormatting>
  <conditionalFormatting sqref="AD1015">
    <cfRule type="expression" dxfId="145" priority="17" stopIfTrue="1">
      <formula>AH1016=0</formula>
    </cfRule>
  </conditionalFormatting>
  <conditionalFormatting sqref="AD1016">
    <cfRule type="expression" dxfId="144" priority="18" stopIfTrue="1">
      <formula>AH1016=0</formula>
    </cfRule>
  </conditionalFormatting>
  <conditionalFormatting sqref="V1024:V1026">
    <cfRule type="cellIs" dxfId="143" priority="19" stopIfTrue="1" operator="equal">
      <formula>0</formula>
    </cfRule>
  </conditionalFormatting>
  <conditionalFormatting sqref="Q1023">
    <cfRule type="cellIs" dxfId="142" priority="20" stopIfTrue="1" operator="equal">
      <formula>0</formula>
    </cfRule>
  </conditionalFormatting>
  <conditionalFormatting sqref="B3:D3 AH9:AH1008">
    <cfRule type="cellIs" dxfId="141" priority="21" stopIfTrue="1" operator="equal">
      <formula>0</formula>
    </cfRule>
  </conditionalFormatting>
  <conditionalFormatting sqref="AG9:AG1008">
    <cfRule type="cellIs" dxfId="140" priority="22" stopIfTrue="1" operator="equal">
      <formula>1</formula>
    </cfRule>
  </conditionalFormatting>
  <conditionalFormatting sqref="X6:AB7">
    <cfRule type="expression" dxfId="139" priority="23" stopIfTrue="1">
      <formula>$M$1024=0</formula>
    </cfRule>
  </conditionalFormatting>
  <conditionalFormatting sqref="M1011:N1011 N1013 Q1011:R1011">
    <cfRule type="expression" dxfId="138" priority="24" stopIfTrue="1">
      <formula>ISERROR($K$1021)</formula>
    </cfRule>
  </conditionalFormatting>
  <conditionalFormatting sqref="X9:AB1008">
    <cfRule type="expression" dxfId="137" priority="25" stopIfTrue="1">
      <formula>ISERROR($K$1021)</formula>
    </cfRule>
    <cfRule type="expression" dxfId="136" priority="26" stopIfTrue="1">
      <formula>OR($W9&lt;&gt;$L$1024,$D9=$D8)</formula>
    </cfRule>
  </conditionalFormatting>
  <dataValidations count="9">
    <dataValidation type="whole" allowBlank="1" showInputMessage="1" showErrorMessage="1" errorTitle="Prot.lli solo numeri da 1 a 9999" error="Utilizza anche il campo &quot;protocollo alfanumerico&quot;." sqref="D9:D1008">
      <formula1>$K$1024</formula1>
      <formula2>$K$1025</formula2>
    </dataValidation>
    <dataValidation type="whole" errorStyle="information" allowBlank="1" showInputMessage="1" showErrorMessage="1" errorTitle="Scadenza del file" error="La data che si intende immettere non rientra nel range temporale accettato dal sistema nel periodo di prova._x000a_Richiedi il tuo codice di attivazione personale per l' uso illimitato di questo sistema." sqref="E9:E1008">
      <formula1>$H$1027</formula1>
      <formula2>$H$1028</formula2>
    </dataValidation>
    <dataValidation type="list" allowBlank="1" showInputMessage="1" showErrorMessage="1" sqref="P9:P1008">
      <formula1>$E$1021:$E$1023</formula1>
    </dataValidation>
    <dataValidation type="list" allowBlank="1" showInputMessage="1" showErrorMessage="1" sqref="U13:U21 AC13:AC21">
      <formula1>#REF!</formula1>
    </dataValidation>
    <dataValidation type="list" allowBlank="1" showInputMessage="1" showErrorMessage="1" sqref="W9:W1008">
      <formula1>$L$1024:$L$1025</formula1>
    </dataValidation>
    <dataValidation type="decimal" operator="greaterThan" allowBlank="1" showInputMessage="1" showErrorMessage="1" sqref="N9">
      <formula1>0</formula1>
    </dataValidation>
    <dataValidation type="textLength" operator="lessThanOrEqual" allowBlank="1" showInputMessage="1" showErrorMessage="1" error="Lunghezza testo: 11 caratteri max." sqref="H12 H9">
      <formula1>11</formula1>
    </dataValidation>
    <dataValidation type="textLength" operator="lessThanOrEqual" allowBlank="1" showInputMessage="1" showErrorMessage="1" error="Lunghezza testo: 3 caratteri max." sqref="G9">
      <formula1>3</formula1>
    </dataValidation>
    <dataValidation type="list" allowBlank="1" showInputMessage="1" showErrorMessage="1" sqref="Y9:Z1008">
      <formula1>$N$1024:$N$1025</formula1>
    </dataValidation>
  </dataValidations>
  <pageMargins left="0.19685039370078741" right="0" top="0.19685039370078741" bottom="0.19685039370078741" header="0.51181102362204722" footer="0.51181102362204722"/>
  <pageSetup paperSize="9" scale="75" pageOrder="overThenDown" orientation="landscape" verticalDpi="0" r:id="rId1"/>
  <headerFooter alignWithMargins="0"/>
  <colBreaks count="1" manualBreakCount="1">
    <brk id="2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>
    <pageSetUpPr autoPageBreaks="0"/>
  </sheetPr>
  <dimension ref="A1:U1035"/>
  <sheetViews>
    <sheetView showGridLines="0" showRowColHeaders="0" workbookViewId="0">
      <pane ySplit="8" topLeftCell="A9" activePane="bottomLeft" state="frozen"/>
      <selection activeCell="E9" sqref="E9"/>
      <selection pane="bottomLeft" activeCell="E11" sqref="E11"/>
    </sheetView>
  </sheetViews>
  <sheetFormatPr defaultRowHeight="12.75"/>
  <cols>
    <col min="1" max="1" width="11.42578125" style="9" customWidth="1"/>
    <col min="2" max="3" width="7.140625" style="9" hidden="1" customWidth="1"/>
    <col min="4" max="4" width="7.7109375" style="9" customWidth="1"/>
    <col min="5" max="5" width="12" style="9" customWidth="1"/>
    <col min="6" max="6" width="1.42578125" style="9" customWidth="1"/>
    <col min="7" max="7" width="7.140625" style="9" customWidth="1"/>
    <col min="8" max="8" width="11.42578125" style="9" customWidth="1"/>
    <col min="9" max="9" width="22.85546875" style="9" customWidth="1"/>
    <col min="10" max="13" width="5.7109375" style="9" customWidth="1"/>
    <col min="14" max="15" width="16.42578125" style="9" customWidth="1"/>
    <col min="16" max="16" width="0.85546875" style="9" customWidth="1"/>
    <col min="17" max="17" width="28.5703125" style="9" customWidth="1"/>
    <col min="18" max="18" width="5.7109375" style="9" hidden="1" customWidth="1"/>
    <col min="19" max="20" width="4.28515625" style="9" hidden="1" customWidth="1"/>
    <col min="21" max="21" width="7.140625" style="9" customWidth="1"/>
    <col min="22" max="16384" width="9.140625" style="9"/>
  </cols>
  <sheetData>
    <row r="1" spans="1:21" ht="6.7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ht="18" customHeight="1">
      <c r="A2" s="7"/>
      <c r="B2" s="143"/>
      <c r="C2" s="143"/>
      <c r="D2" s="512" t="s">
        <v>182</v>
      </c>
      <c r="E2" s="512"/>
      <c r="F2" s="11"/>
      <c r="G2" s="509" t="s">
        <v>183</v>
      </c>
      <c r="H2" s="509"/>
      <c r="I2" s="509"/>
      <c r="J2" s="509"/>
      <c r="K2" s="509"/>
      <c r="L2" s="509"/>
      <c r="M2" s="509"/>
      <c r="N2" s="509"/>
      <c r="O2" s="509"/>
      <c r="P2" s="11"/>
      <c r="Q2" s="198"/>
      <c r="R2" s="7"/>
      <c r="S2" s="7"/>
      <c r="T2" s="7"/>
      <c r="U2" s="7"/>
    </row>
    <row r="3" spans="1:21" ht="18" customHeight="1">
      <c r="A3" s="7"/>
      <c r="B3" s="144"/>
      <c r="C3" s="144"/>
      <c r="D3" s="504" t="str">
        <f>CONTRIBUENTE!E24</f>
        <v>01234567891</v>
      </c>
      <c r="E3" s="504"/>
      <c r="F3" s="37"/>
      <c r="G3" s="510" t="s">
        <v>184</v>
      </c>
      <c r="H3" s="510"/>
      <c r="I3" s="510"/>
      <c r="J3" s="510"/>
      <c r="K3" s="510"/>
      <c r="L3" s="510"/>
      <c r="M3" s="510"/>
      <c r="N3" s="510"/>
      <c r="O3" s="510"/>
      <c r="P3" s="37"/>
      <c r="Q3" s="199"/>
      <c r="R3" s="7"/>
      <c r="S3" s="7"/>
      <c r="T3" s="7"/>
      <c r="U3" s="7"/>
    </row>
    <row r="4" spans="1:21" ht="15.75" customHeight="1">
      <c r="A4" s="155"/>
      <c r="B4" s="7"/>
      <c r="C4" s="7"/>
      <c r="D4" s="511">
        <f ca="1">'Sezione ERARIO'!D4:D5</f>
        <v>1</v>
      </c>
      <c r="E4" s="151" t="s">
        <v>160</v>
      </c>
      <c r="F4" s="7"/>
      <c r="G4" s="515" t="s">
        <v>132</v>
      </c>
      <c r="H4" s="515"/>
      <c r="I4" s="515"/>
      <c r="J4" s="515"/>
      <c r="K4" s="515"/>
      <c r="L4" s="515"/>
      <c r="M4" s="515"/>
      <c r="N4" s="515"/>
      <c r="O4" s="515"/>
      <c r="P4" s="7"/>
      <c r="Q4" s="7"/>
      <c r="R4" s="7"/>
      <c r="S4" s="7"/>
      <c r="T4" s="7"/>
      <c r="U4" s="7"/>
    </row>
    <row r="5" spans="1:21" ht="15.75" customHeight="1">
      <c r="A5" s="38"/>
      <c r="B5" s="7"/>
      <c r="C5" s="7"/>
      <c r="D5" s="511"/>
      <c r="E5" s="152" t="s">
        <v>161</v>
      </c>
      <c r="F5" s="7"/>
      <c r="G5" s="500" t="str">
        <f ca="1">IF(AND(E1024=0,G1029=1),"Note a fondo pagina",IF(L1024=0,"",CONTRIBUENTE!$F$149))</f>
        <v/>
      </c>
      <c r="H5" s="500"/>
      <c r="I5" s="500"/>
      <c r="J5" s="500"/>
      <c r="K5" s="500"/>
      <c r="L5" s="500"/>
      <c r="M5" s="500"/>
      <c r="N5" s="149" t="s">
        <v>72</v>
      </c>
      <c r="O5" s="149" t="s">
        <v>73</v>
      </c>
      <c r="P5" s="7"/>
      <c r="Q5" s="7"/>
      <c r="R5" s="7"/>
      <c r="S5" s="7"/>
      <c r="T5" s="7"/>
      <c r="U5" s="7"/>
    </row>
    <row r="6" spans="1:21" ht="16.5" customHeight="1">
      <c r="A6" s="7"/>
      <c r="B6" s="7"/>
      <c r="C6" s="7"/>
      <c r="D6" s="225" t="s">
        <v>40</v>
      </c>
      <c r="E6" s="495" t="s">
        <v>14</v>
      </c>
      <c r="F6" s="7"/>
      <c r="G6" s="98" t="s">
        <v>15</v>
      </c>
      <c r="H6" s="33" t="s">
        <v>133</v>
      </c>
      <c r="I6" s="44" t="s">
        <v>134</v>
      </c>
      <c r="J6" s="513" t="s">
        <v>157</v>
      </c>
      <c r="K6" s="513"/>
      <c r="L6" s="513"/>
      <c r="M6" s="514"/>
      <c r="N6" s="33" t="s">
        <v>33</v>
      </c>
      <c r="O6" s="116" t="s">
        <v>127</v>
      </c>
      <c r="P6" s="7"/>
      <c r="Q6" s="502" t="s">
        <v>1291</v>
      </c>
      <c r="R6" s="7"/>
      <c r="S6" s="7"/>
      <c r="T6" s="7"/>
      <c r="U6" s="7"/>
    </row>
    <row r="7" spans="1:21" ht="16.5" customHeight="1">
      <c r="A7" s="7"/>
      <c r="B7" s="7"/>
      <c r="C7" s="7"/>
      <c r="D7" s="226" t="s">
        <v>39</v>
      </c>
      <c r="E7" s="496"/>
      <c r="F7" s="7"/>
      <c r="G7" s="99" t="s">
        <v>135</v>
      </c>
      <c r="H7" s="34" t="s">
        <v>136</v>
      </c>
      <c r="I7" s="45" t="s">
        <v>137</v>
      </c>
      <c r="J7" s="157" t="s">
        <v>138</v>
      </c>
      <c r="K7" s="101" t="s">
        <v>139</v>
      </c>
      <c r="L7" s="100" t="s">
        <v>138</v>
      </c>
      <c r="M7" s="101" t="s">
        <v>139</v>
      </c>
      <c r="N7" s="34" t="s">
        <v>130</v>
      </c>
      <c r="O7" s="117" t="s">
        <v>131</v>
      </c>
      <c r="P7" s="7"/>
      <c r="Q7" s="503"/>
      <c r="R7" s="7"/>
      <c r="S7" s="7"/>
      <c r="T7" s="7"/>
      <c r="U7" s="7"/>
    </row>
    <row r="8" spans="1:21" ht="9" customHeight="1">
      <c r="A8" s="7"/>
      <c r="B8" s="7"/>
      <c r="C8" s="7"/>
      <c r="D8" s="46"/>
      <c r="E8" s="36"/>
      <c r="F8" s="7"/>
      <c r="G8" s="43"/>
      <c r="H8" s="123"/>
      <c r="I8" s="158"/>
      <c r="J8" s="102"/>
      <c r="K8" s="103"/>
      <c r="L8" s="104"/>
      <c r="M8" s="103"/>
      <c r="N8" s="123"/>
      <c r="O8" s="118"/>
      <c r="P8" s="7"/>
      <c r="Q8" s="112"/>
      <c r="R8" s="7"/>
      <c r="S8" s="7"/>
      <c r="T8" s="7"/>
      <c r="U8" s="7"/>
    </row>
    <row r="9" spans="1:21" ht="16.5" customHeight="1">
      <c r="A9" s="333" t="s">
        <v>1283</v>
      </c>
      <c r="B9" s="65" t="str">
        <f ca="1">IF(U9=$U$1015,0,IF(L$1024=1,0,D9&amp;"-"&amp;YEAR(E9)))</f>
        <v>1-2019</v>
      </c>
      <c r="C9" s="65" t="str">
        <f t="shared" ref="C9:C40" ca="1" si="0">IF(L$1024=1,0,B9&amp;"-"&amp;S9)</f>
        <v>1-2019-1</v>
      </c>
      <c r="D9" s="340">
        <v>1</v>
      </c>
      <c r="E9" s="283">
        <v>43466</v>
      </c>
      <c r="F9" s="12"/>
      <c r="G9" s="284" t="s">
        <v>166</v>
      </c>
      <c r="H9" s="285" t="s">
        <v>170</v>
      </c>
      <c r="I9" s="286" t="s">
        <v>189</v>
      </c>
      <c r="J9" s="287">
        <v>1</v>
      </c>
      <c r="K9" s="289">
        <v>2013</v>
      </c>
      <c r="L9" s="306">
        <v>12</v>
      </c>
      <c r="M9" s="289">
        <v>2013</v>
      </c>
      <c r="N9" s="290">
        <v>2</v>
      </c>
      <c r="O9" s="291"/>
      <c r="P9" s="12"/>
      <c r="Q9" s="348" t="s">
        <v>1290</v>
      </c>
      <c r="R9" s="7"/>
      <c r="S9" s="17">
        <v>1</v>
      </c>
      <c r="T9" s="17"/>
      <c r="U9" s="364">
        <f>IF(OR(MONTH(E9)&lt;$I$1026,MONTH(E9)&gt;$I$1027),U$1015,0)</f>
        <v>0</v>
      </c>
    </row>
    <row r="10" spans="1:21" ht="16.5" customHeight="1">
      <c r="A10" s="334" t="s">
        <v>100</v>
      </c>
      <c r="B10" s="65" t="str">
        <f t="shared" ref="B10:B73" ca="1" si="1">IF(U10=$U$1015,0,IF(L$1024=1,0,D10&amp;"-"&amp;YEAR(E10)))</f>
        <v>1-2019</v>
      </c>
      <c r="C10" s="65" t="str">
        <f t="shared" ca="1" si="0"/>
        <v>1-2019-2</v>
      </c>
      <c r="D10" s="340">
        <v>1</v>
      </c>
      <c r="E10" s="283">
        <v>43466</v>
      </c>
      <c r="F10" s="12"/>
      <c r="G10" s="284"/>
      <c r="H10" s="285"/>
      <c r="I10" s="286"/>
      <c r="J10" s="287"/>
      <c r="K10" s="289"/>
      <c r="L10" s="306"/>
      <c r="M10" s="289"/>
      <c r="N10" s="290"/>
      <c r="O10" s="291"/>
      <c r="P10" s="12"/>
      <c r="Q10" s="348"/>
      <c r="R10" s="7"/>
      <c r="S10" s="17">
        <f>IF(D10="",0,IF(D10=D9,COUNTIF(D$9:D9,D10)+1,1))</f>
        <v>2</v>
      </c>
      <c r="T10" s="17">
        <f t="shared" ref="T10:T41" ca="1" si="2">IF(OR(D10="",L$1024=1),0,IF(S10=4,1,0))</f>
        <v>0</v>
      </c>
      <c r="U10" s="364">
        <f t="shared" ref="U10:U73" si="3">IF(OR(MONTH(E10)&lt;$I$1026,MONTH(E10)&gt;$I$1027),U$1015,0)</f>
        <v>0</v>
      </c>
    </row>
    <row r="11" spans="1:21" ht="16.5" customHeight="1">
      <c r="A11" s="334" t="s">
        <v>101</v>
      </c>
      <c r="B11" s="65" t="str">
        <f t="shared" ca="1" si="1"/>
        <v>-1900</v>
      </c>
      <c r="C11" s="65" t="str">
        <f t="shared" ca="1" si="0"/>
        <v>-1900-0</v>
      </c>
      <c r="D11" s="340"/>
      <c r="E11" s="283"/>
      <c r="F11" s="12"/>
      <c r="G11" s="284"/>
      <c r="H11" s="285"/>
      <c r="I11" s="286"/>
      <c r="J11" s="287"/>
      <c r="K11" s="289"/>
      <c r="L11" s="306"/>
      <c r="M11" s="289"/>
      <c r="N11" s="290"/>
      <c r="O11" s="291"/>
      <c r="P11" s="12"/>
      <c r="Q11" s="348"/>
      <c r="R11" s="7"/>
      <c r="S11" s="17">
        <f>IF(D11="",0,IF(D11=D10,COUNTIF(D$9:D10,D11)+1,1))</f>
        <v>0</v>
      </c>
      <c r="T11" s="17">
        <f t="shared" ca="1" si="2"/>
        <v>0</v>
      </c>
      <c r="U11" s="364">
        <f t="shared" si="3"/>
        <v>0</v>
      </c>
    </row>
    <row r="12" spans="1:21" ht="16.5" customHeight="1">
      <c r="A12" s="334" t="s">
        <v>102</v>
      </c>
      <c r="B12" s="65" t="str">
        <f t="shared" ca="1" si="1"/>
        <v>-1900</v>
      </c>
      <c r="C12" s="65" t="str">
        <f t="shared" ca="1" si="0"/>
        <v>-1900-0</v>
      </c>
      <c r="D12" s="340"/>
      <c r="E12" s="283"/>
      <c r="F12" s="12"/>
      <c r="G12" s="284"/>
      <c r="H12" s="285"/>
      <c r="I12" s="286"/>
      <c r="J12" s="287"/>
      <c r="K12" s="289"/>
      <c r="L12" s="306"/>
      <c r="M12" s="289"/>
      <c r="N12" s="290"/>
      <c r="O12" s="291"/>
      <c r="P12" s="12"/>
      <c r="Q12" s="348"/>
      <c r="R12" s="7"/>
      <c r="S12" s="17">
        <f>IF(D12="",0,IF(D12=D11,COUNTIF(D$9:D11,D12)+1,1))</f>
        <v>0</v>
      </c>
      <c r="T12" s="17">
        <f t="shared" ca="1" si="2"/>
        <v>0</v>
      </c>
      <c r="U12" s="364">
        <f t="shared" si="3"/>
        <v>0</v>
      </c>
    </row>
    <row r="13" spans="1:21" ht="16.5" customHeight="1">
      <c r="A13" s="334" t="s">
        <v>103</v>
      </c>
      <c r="B13" s="65" t="str">
        <f t="shared" ca="1" si="1"/>
        <v>-1900</v>
      </c>
      <c r="C13" s="65" t="str">
        <f t="shared" ca="1" si="0"/>
        <v>-1900-0</v>
      </c>
      <c r="D13" s="340"/>
      <c r="E13" s="283"/>
      <c r="F13" s="12"/>
      <c r="G13" s="284"/>
      <c r="H13" s="285"/>
      <c r="I13" s="286"/>
      <c r="J13" s="287"/>
      <c r="K13" s="289"/>
      <c r="L13" s="306"/>
      <c r="M13" s="289"/>
      <c r="N13" s="290"/>
      <c r="O13" s="291"/>
      <c r="P13" s="12"/>
      <c r="Q13" s="348"/>
      <c r="R13" s="7"/>
      <c r="S13" s="17">
        <f>IF(D13="",0,IF(D13=D12,COUNTIF(D$9:D12,D13)+1,1))</f>
        <v>0</v>
      </c>
      <c r="T13" s="17">
        <f t="shared" ca="1" si="2"/>
        <v>0</v>
      </c>
      <c r="U13" s="364">
        <f t="shared" si="3"/>
        <v>0</v>
      </c>
    </row>
    <row r="14" spans="1:21" ht="16.5" customHeight="1">
      <c r="A14" s="334" t="s">
        <v>104</v>
      </c>
      <c r="B14" s="65" t="str">
        <f t="shared" ca="1" si="1"/>
        <v>-1900</v>
      </c>
      <c r="C14" s="65" t="str">
        <f t="shared" ca="1" si="0"/>
        <v>-1900-0</v>
      </c>
      <c r="D14" s="340"/>
      <c r="E14" s="283"/>
      <c r="F14" s="12"/>
      <c r="G14" s="284"/>
      <c r="H14" s="285"/>
      <c r="I14" s="286"/>
      <c r="J14" s="287"/>
      <c r="K14" s="289"/>
      <c r="L14" s="306"/>
      <c r="M14" s="289"/>
      <c r="N14" s="290"/>
      <c r="O14" s="291"/>
      <c r="P14" s="12"/>
      <c r="Q14" s="348"/>
      <c r="R14" s="7"/>
      <c r="S14" s="17">
        <f>IF(D14="",0,IF(D14=D13,COUNTIF(D$9:D13,D14)+1,1))</f>
        <v>0</v>
      </c>
      <c r="T14" s="17">
        <f t="shared" ca="1" si="2"/>
        <v>0</v>
      </c>
      <c r="U14" s="364">
        <f t="shared" si="3"/>
        <v>0</v>
      </c>
    </row>
    <row r="15" spans="1:21" ht="16.5" customHeight="1">
      <c r="A15" s="334" t="s">
        <v>105</v>
      </c>
      <c r="B15" s="65" t="str">
        <f t="shared" ca="1" si="1"/>
        <v>-1900</v>
      </c>
      <c r="C15" s="65" t="str">
        <f t="shared" ca="1" si="0"/>
        <v>-1900-0</v>
      </c>
      <c r="D15" s="340"/>
      <c r="E15" s="283"/>
      <c r="F15" s="12"/>
      <c r="G15" s="284"/>
      <c r="H15" s="285"/>
      <c r="I15" s="286"/>
      <c r="J15" s="287"/>
      <c r="K15" s="289"/>
      <c r="L15" s="306"/>
      <c r="M15" s="289"/>
      <c r="N15" s="290"/>
      <c r="O15" s="291"/>
      <c r="P15" s="12"/>
      <c r="Q15" s="348"/>
      <c r="R15" s="7"/>
      <c r="S15" s="17">
        <f>IF(D15="",0,IF(D15=D14,COUNTIF(D$9:D14,D15)+1,1))</f>
        <v>0</v>
      </c>
      <c r="T15" s="17">
        <f t="shared" ca="1" si="2"/>
        <v>0</v>
      </c>
      <c r="U15" s="364">
        <f t="shared" si="3"/>
        <v>0</v>
      </c>
    </row>
    <row r="16" spans="1:21" ht="16.5" customHeight="1">
      <c r="A16" s="334" t="s">
        <v>106</v>
      </c>
      <c r="B16" s="65" t="str">
        <f t="shared" ca="1" si="1"/>
        <v>-1900</v>
      </c>
      <c r="C16" s="65" t="str">
        <f t="shared" ca="1" si="0"/>
        <v>-1900-0</v>
      </c>
      <c r="D16" s="340"/>
      <c r="E16" s="283"/>
      <c r="F16" s="12"/>
      <c r="G16" s="284"/>
      <c r="H16" s="285"/>
      <c r="I16" s="286"/>
      <c r="J16" s="287"/>
      <c r="K16" s="289"/>
      <c r="L16" s="306"/>
      <c r="M16" s="289"/>
      <c r="N16" s="290"/>
      <c r="O16" s="291"/>
      <c r="P16" s="12"/>
      <c r="Q16" s="348"/>
      <c r="R16" s="7"/>
      <c r="S16" s="17">
        <f>IF(D16="",0,IF(D16=D15,COUNTIF(D$9:D15,D16)+1,1))</f>
        <v>0</v>
      </c>
      <c r="T16" s="17">
        <f t="shared" ca="1" si="2"/>
        <v>0</v>
      </c>
      <c r="U16" s="364">
        <f t="shared" si="3"/>
        <v>0</v>
      </c>
    </row>
    <row r="17" spans="1:21" ht="16.5" customHeight="1">
      <c r="A17" s="334" t="s">
        <v>107</v>
      </c>
      <c r="B17" s="65" t="str">
        <f t="shared" ca="1" si="1"/>
        <v>-1900</v>
      </c>
      <c r="C17" s="65" t="str">
        <f t="shared" ca="1" si="0"/>
        <v>-1900-0</v>
      </c>
      <c r="D17" s="340"/>
      <c r="E17" s="283"/>
      <c r="F17" s="12"/>
      <c r="G17" s="284"/>
      <c r="H17" s="285"/>
      <c r="I17" s="286"/>
      <c r="J17" s="287"/>
      <c r="K17" s="289"/>
      <c r="L17" s="306"/>
      <c r="M17" s="289"/>
      <c r="N17" s="290"/>
      <c r="O17" s="291"/>
      <c r="P17" s="12"/>
      <c r="Q17" s="348"/>
      <c r="R17" s="7"/>
      <c r="S17" s="17">
        <f>IF(D17="",0,IF(D17=D16,COUNTIF(D$9:D16,D17)+1,1))</f>
        <v>0</v>
      </c>
      <c r="T17" s="17">
        <f t="shared" ca="1" si="2"/>
        <v>0</v>
      </c>
      <c r="U17" s="364">
        <f t="shared" si="3"/>
        <v>0</v>
      </c>
    </row>
    <row r="18" spans="1:21" ht="16.5" customHeight="1">
      <c r="A18" s="334" t="s">
        <v>294</v>
      </c>
      <c r="B18" s="65" t="str">
        <f t="shared" ca="1" si="1"/>
        <v>-1900</v>
      </c>
      <c r="C18" s="65" t="str">
        <f t="shared" ca="1" si="0"/>
        <v>-1900-0</v>
      </c>
      <c r="D18" s="340"/>
      <c r="E18" s="283"/>
      <c r="F18" s="12"/>
      <c r="G18" s="284"/>
      <c r="H18" s="285"/>
      <c r="I18" s="286"/>
      <c r="J18" s="287"/>
      <c r="K18" s="289"/>
      <c r="L18" s="306"/>
      <c r="M18" s="289"/>
      <c r="N18" s="290"/>
      <c r="O18" s="291"/>
      <c r="P18" s="12"/>
      <c r="Q18" s="348"/>
      <c r="R18" s="7"/>
      <c r="S18" s="17">
        <f>IF(D18="",0,IF(D18=D17,COUNTIF(D$9:D17,D18)+1,1))</f>
        <v>0</v>
      </c>
      <c r="T18" s="17">
        <f t="shared" ca="1" si="2"/>
        <v>0</v>
      </c>
      <c r="U18" s="364">
        <f t="shared" si="3"/>
        <v>0</v>
      </c>
    </row>
    <row r="19" spans="1:21" ht="16.5" customHeight="1">
      <c r="A19" s="334" t="s">
        <v>295</v>
      </c>
      <c r="B19" s="65" t="str">
        <f t="shared" ca="1" si="1"/>
        <v>-1900</v>
      </c>
      <c r="C19" s="65" t="str">
        <f t="shared" ca="1" si="0"/>
        <v>-1900-0</v>
      </c>
      <c r="D19" s="340"/>
      <c r="E19" s="283"/>
      <c r="F19" s="12"/>
      <c r="G19" s="284"/>
      <c r="H19" s="285"/>
      <c r="I19" s="286"/>
      <c r="J19" s="287"/>
      <c r="K19" s="289"/>
      <c r="L19" s="306"/>
      <c r="M19" s="289"/>
      <c r="N19" s="290"/>
      <c r="O19" s="291"/>
      <c r="P19" s="12"/>
      <c r="Q19" s="348"/>
      <c r="R19" s="7"/>
      <c r="S19" s="17">
        <f>IF(D19="",0,IF(D19=D18,COUNTIF(D$9:D18,D19)+1,1))</f>
        <v>0</v>
      </c>
      <c r="T19" s="17">
        <f t="shared" ca="1" si="2"/>
        <v>0</v>
      </c>
      <c r="U19" s="364">
        <f t="shared" si="3"/>
        <v>0</v>
      </c>
    </row>
    <row r="20" spans="1:21" ht="16.5" customHeight="1">
      <c r="A20" s="334" t="s">
        <v>296</v>
      </c>
      <c r="B20" s="65" t="str">
        <f t="shared" ca="1" si="1"/>
        <v>-1900</v>
      </c>
      <c r="C20" s="65" t="str">
        <f t="shared" ca="1" si="0"/>
        <v>-1900-0</v>
      </c>
      <c r="D20" s="340"/>
      <c r="E20" s="283"/>
      <c r="F20" s="12"/>
      <c r="G20" s="284"/>
      <c r="H20" s="285"/>
      <c r="I20" s="286"/>
      <c r="J20" s="287"/>
      <c r="K20" s="289"/>
      <c r="L20" s="306"/>
      <c r="M20" s="289"/>
      <c r="N20" s="290"/>
      <c r="O20" s="291"/>
      <c r="P20" s="12"/>
      <c r="Q20" s="348"/>
      <c r="R20" s="7"/>
      <c r="S20" s="17">
        <f>IF(D20="",0,IF(D20=D19,COUNTIF(D$9:D19,D20)+1,1))</f>
        <v>0</v>
      </c>
      <c r="T20" s="17">
        <f t="shared" ca="1" si="2"/>
        <v>0</v>
      </c>
      <c r="U20" s="364">
        <f t="shared" si="3"/>
        <v>0</v>
      </c>
    </row>
    <row r="21" spans="1:21" ht="16.5" customHeight="1">
      <c r="A21" s="334" t="s">
        <v>297</v>
      </c>
      <c r="B21" s="65" t="str">
        <f t="shared" ca="1" si="1"/>
        <v>-1900</v>
      </c>
      <c r="C21" s="65" t="str">
        <f t="shared" ca="1" si="0"/>
        <v>-1900-0</v>
      </c>
      <c r="D21" s="340"/>
      <c r="E21" s="283"/>
      <c r="F21" s="12"/>
      <c r="G21" s="284"/>
      <c r="H21" s="285"/>
      <c r="I21" s="286"/>
      <c r="J21" s="287"/>
      <c r="K21" s="289"/>
      <c r="L21" s="306"/>
      <c r="M21" s="289"/>
      <c r="N21" s="290"/>
      <c r="O21" s="291"/>
      <c r="P21" s="12"/>
      <c r="Q21" s="348"/>
      <c r="R21" s="7"/>
      <c r="S21" s="17">
        <f>IF(D21="",0,IF(D21=D20,COUNTIF(D$9:D20,D21)+1,1))</f>
        <v>0</v>
      </c>
      <c r="T21" s="17">
        <f t="shared" ca="1" si="2"/>
        <v>0</v>
      </c>
      <c r="U21" s="364">
        <f t="shared" si="3"/>
        <v>0</v>
      </c>
    </row>
    <row r="22" spans="1:21" ht="16.5" customHeight="1">
      <c r="A22" s="334" t="s">
        <v>298</v>
      </c>
      <c r="B22" s="65" t="str">
        <f t="shared" ca="1" si="1"/>
        <v>-1900</v>
      </c>
      <c r="C22" s="65" t="str">
        <f t="shared" ca="1" si="0"/>
        <v>-1900-0</v>
      </c>
      <c r="D22" s="340"/>
      <c r="E22" s="283"/>
      <c r="F22" s="12"/>
      <c r="G22" s="284"/>
      <c r="H22" s="285"/>
      <c r="I22" s="286"/>
      <c r="J22" s="287"/>
      <c r="K22" s="289"/>
      <c r="L22" s="306"/>
      <c r="M22" s="289"/>
      <c r="N22" s="290"/>
      <c r="O22" s="291"/>
      <c r="P22" s="12"/>
      <c r="Q22" s="348"/>
      <c r="R22" s="7"/>
      <c r="S22" s="17">
        <f>IF(D22="",0,IF(D22=D21,COUNTIF(D$9:D21,D22)+1,1))</f>
        <v>0</v>
      </c>
      <c r="T22" s="17">
        <f t="shared" ca="1" si="2"/>
        <v>0</v>
      </c>
      <c r="U22" s="364">
        <f t="shared" si="3"/>
        <v>0</v>
      </c>
    </row>
    <row r="23" spans="1:21" ht="16.5" customHeight="1">
      <c r="A23" s="334" t="s">
        <v>299</v>
      </c>
      <c r="B23" s="65" t="str">
        <f t="shared" ca="1" si="1"/>
        <v>-1900</v>
      </c>
      <c r="C23" s="65" t="str">
        <f t="shared" ca="1" si="0"/>
        <v>-1900-0</v>
      </c>
      <c r="D23" s="340"/>
      <c r="E23" s="283"/>
      <c r="F23" s="12"/>
      <c r="G23" s="284"/>
      <c r="H23" s="285"/>
      <c r="I23" s="286"/>
      <c r="J23" s="287"/>
      <c r="K23" s="289"/>
      <c r="L23" s="306"/>
      <c r="M23" s="289"/>
      <c r="N23" s="290"/>
      <c r="O23" s="291"/>
      <c r="P23" s="12"/>
      <c r="Q23" s="348"/>
      <c r="R23" s="7"/>
      <c r="S23" s="17">
        <f>IF(D23="",0,IF(D23=D22,COUNTIF(D$9:D22,D23)+1,1))</f>
        <v>0</v>
      </c>
      <c r="T23" s="17">
        <f t="shared" ca="1" si="2"/>
        <v>0</v>
      </c>
      <c r="U23" s="364">
        <f t="shared" si="3"/>
        <v>0</v>
      </c>
    </row>
    <row r="24" spans="1:21" ht="16.5" customHeight="1">
      <c r="A24" s="334" t="s">
        <v>300</v>
      </c>
      <c r="B24" s="65" t="str">
        <f t="shared" ca="1" si="1"/>
        <v>-1900</v>
      </c>
      <c r="C24" s="65" t="str">
        <f t="shared" ca="1" si="0"/>
        <v>-1900-0</v>
      </c>
      <c r="D24" s="340"/>
      <c r="E24" s="283"/>
      <c r="F24" s="12"/>
      <c r="G24" s="284"/>
      <c r="H24" s="285"/>
      <c r="I24" s="286"/>
      <c r="J24" s="287"/>
      <c r="K24" s="289"/>
      <c r="L24" s="306"/>
      <c r="M24" s="289"/>
      <c r="N24" s="290"/>
      <c r="O24" s="291"/>
      <c r="P24" s="12"/>
      <c r="Q24" s="348"/>
      <c r="R24" s="7"/>
      <c r="S24" s="17">
        <f>IF(D24="",0,IF(D24=D23,COUNTIF(D$9:D23,D24)+1,1))</f>
        <v>0</v>
      </c>
      <c r="T24" s="17">
        <f t="shared" ca="1" si="2"/>
        <v>0</v>
      </c>
      <c r="U24" s="364">
        <f t="shared" si="3"/>
        <v>0</v>
      </c>
    </row>
    <row r="25" spans="1:21" ht="16.5" customHeight="1">
      <c r="A25" s="334" t="s">
        <v>301</v>
      </c>
      <c r="B25" s="65" t="str">
        <f t="shared" ca="1" si="1"/>
        <v>-1900</v>
      </c>
      <c r="C25" s="65" t="str">
        <f t="shared" ca="1" si="0"/>
        <v>-1900-0</v>
      </c>
      <c r="D25" s="340"/>
      <c r="E25" s="283"/>
      <c r="F25" s="12"/>
      <c r="G25" s="284"/>
      <c r="H25" s="285"/>
      <c r="I25" s="286"/>
      <c r="J25" s="287"/>
      <c r="K25" s="289"/>
      <c r="L25" s="306"/>
      <c r="M25" s="289"/>
      <c r="N25" s="290"/>
      <c r="O25" s="291"/>
      <c r="P25" s="12"/>
      <c r="Q25" s="348"/>
      <c r="R25" s="7"/>
      <c r="S25" s="17">
        <f>IF(D25="",0,IF(D25=D24,COUNTIF(D$9:D24,D25)+1,1))</f>
        <v>0</v>
      </c>
      <c r="T25" s="17">
        <f t="shared" ca="1" si="2"/>
        <v>0</v>
      </c>
      <c r="U25" s="364">
        <f t="shared" si="3"/>
        <v>0</v>
      </c>
    </row>
    <row r="26" spans="1:21" ht="16.5" customHeight="1">
      <c r="A26" s="334" t="s">
        <v>302</v>
      </c>
      <c r="B26" s="65" t="str">
        <f t="shared" ca="1" si="1"/>
        <v>-1900</v>
      </c>
      <c r="C26" s="65" t="str">
        <f t="shared" ca="1" si="0"/>
        <v>-1900-0</v>
      </c>
      <c r="D26" s="340"/>
      <c r="E26" s="283"/>
      <c r="F26" s="12"/>
      <c r="G26" s="284"/>
      <c r="H26" s="285"/>
      <c r="I26" s="286"/>
      <c r="J26" s="287"/>
      <c r="K26" s="289"/>
      <c r="L26" s="306"/>
      <c r="M26" s="289"/>
      <c r="N26" s="290"/>
      <c r="O26" s="291"/>
      <c r="P26" s="12"/>
      <c r="Q26" s="348"/>
      <c r="R26" s="7"/>
      <c r="S26" s="17">
        <f>IF(D26="",0,IF(D26=D25,COUNTIF(D$9:D25,D26)+1,1))</f>
        <v>0</v>
      </c>
      <c r="T26" s="17">
        <f t="shared" ca="1" si="2"/>
        <v>0</v>
      </c>
      <c r="U26" s="364">
        <f t="shared" si="3"/>
        <v>0</v>
      </c>
    </row>
    <row r="27" spans="1:21" ht="16.5" customHeight="1">
      <c r="A27" s="334" t="s">
        <v>303</v>
      </c>
      <c r="B27" s="65" t="str">
        <f t="shared" ca="1" si="1"/>
        <v>-1900</v>
      </c>
      <c r="C27" s="65" t="str">
        <f t="shared" ca="1" si="0"/>
        <v>-1900-0</v>
      </c>
      <c r="D27" s="340"/>
      <c r="E27" s="283"/>
      <c r="F27" s="12"/>
      <c r="G27" s="284"/>
      <c r="H27" s="285"/>
      <c r="I27" s="286"/>
      <c r="J27" s="287"/>
      <c r="K27" s="289"/>
      <c r="L27" s="306"/>
      <c r="M27" s="289"/>
      <c r="N27" s="290"/>
      <c r="O27" s="291"/>
      <c r="P27" s="12"/>
      <c r="Q27" s="348"/>
      <c r="R27" s="7"/>
      <c r="S27" s="17">
        <f>IF(D27="",0,IF(D27=D26,COUNTIF(D$9:D26,D27)+1,1))</f>
        <v>0</v>
      </c>
      <c r="T27" s="17">
        <f t="shared" ca="1" si="2"/>
        <v>0</v>
      </c>
      <c r="U27" s="364">
        <f t="shared" si="3"/>
        <v>0</v>
      </c>
    </row>
    <row r="28" spans="1:21" ht="16.5" customHeight="1">
      <c r="A28" s="334" t="s">
        <v>304</v>
      </c>
      <c r="B28" s="65" t="str">
        <f t="shared" ca="1" si="1"/>
        <v>-1900</v>
      </c>
      <c r="C28" s="65" t="str">
        <f t="shared" ca="1" si="0"/>
        <v>-1900-0</v>
      </c>
      <c r="D28" s="340"/>
      <c r="E28" s="283"/>
      <c r="F28" s="12"/>
      <c r="G28" s="284"/>
      <c r="H28" s="285"/>
      <c r="I28" s="286"/>
      <c r="J28" s="287"/>
      <c r="K28" s="289"/>
      <c r="L28" s="306"/>
      <c r="M28" s="289"/>
      <c r="N28" s="290"/>
      <c r="O28" s="291"/>
      <c r="P28" s="12"/>
      <c r="Q28" s="348"/>
      <c r="R28" s="7"/>
      <c r="S28" s="17">
        <f>IF(D28="",0,IF(D28=D27,COUNTIF(D$9:D27,D28)+1,1))</f>
        <v>0</v>
      </c>
      <c r="T28" s="17">
        <f t="shared" ca="1" si="2"/>
        <v>0</v>
      </c>
      <c r="U28" s="364">
        <f t="shared" si="3"/>
        <v>0</v>
      </c>
    </row>
    <row r="29" spans="1:21" ht="16.5" customHeight="1">
      <c r="A29" s="334" t="s">
        <v>305</v>
      </c>
      <c r="B29" s="65" t="str">
        <f t="shared" ca="1" si="1"/>
        <v>-1900</v>
      </c>
      <c r="C29" s="65" t="str">
        <f t="shared" ca="1" si="0"/>
        <v>-1900-0</v>
      </c>
      <c r="D29" s="340"/>
      <c r="E29" s="283"/>
      <c r="F29" s="12"/>
      <c r="G29" s="284"/>
      <c r="H29" s="285"/>
      <c r="I29" s="286"/>
      <c r="J29" s="287"/>
      <c r="K29" s="289"/>
      <c r="L29" s="306"/>
      <c r="M29" s="289"/>
      <c r="N29" s="290"/>
      <c r="O29" s="291"/>
      <c r="P29" s="12"/>
      <c r="Q29" s="348"/>
      <c r="R29" s="7"/>
      <c r="S29" s="17">
        <f>IF(D29="",0,IF(D29=D28,COUNTIF(D$9:D28,D29)+1,1))</f>
        <v>0</v>
      </c>
      <c r="T29" s="17">
        <f t="shared" ca="1" si="2"/>
        <v>0</v>
      </c>
      <c r="U29" s="364">
        <f t="shared" si="3"/>
        <v>0</v>
      </c>
    </row>
    <row r="30" spans="1:21" ht="16.5" customHeight="1">
      <c r="A30" s="334" t="s">
        <v>306</v>
      </c>
      <c r="B30" s="65" t="str">
        <f t="shared" ca="1" si="1"/>
        <v>-1900</v>
      </c>
      <c r="C30" s="65" t="str">
        <f t="shared" ca="1" si="0"/>
        <v>-1900-0</v>
      </c>
      <c r="D30" s="340"/>
      <c r="E30" s="283"/>
      <c r="F30" s="12"/>
      <c r="G30" s="284"/>
      <c r="H30" s="285"/>
      <c r="I30" s="286"/>
      <c r="J30" s="287"/>
      <c r="K30" s="289"/>
      <c r="L30" s="306"/>
      <c r="M30" s="289"/>
      <c r="N30" s="290"/>
      <c r="O30" s="291"/>
      <c r="P30" s="12"/>
      <c r="Q30" s="348"/>
      <c r="R30" s="7"/>
      <c r="S30" s="17">
        <f>IF(D30="",0,IF(D30=D29,COUNTIF(D$9:D29,D30)+1,1))</f>
        <v>0</v>
      </c>
      <c r="T30" s="17">
        <f t="shared" ca="1" si="2"/>
        <v>0</v>
      </c>
      <c r="U30" s="364">
        <f t="shared" si="3"/>
        <v>0</v>
      </c>
    </row>
    <row r="31" spans="1:21" ht="16.5" customHeight="1">
      <c r="A31" s="334" t="s">
        <v>307</v>
      </c>
      <c r="B31" s="65" t="str">
        <f t="shared" ca="1" si="1"/>
        <v>-1900</v>
      </c>
      <c r="C31" s="65" t="str">
        <f t="shared" ca="1" si="0"/>
        <v>-1900-0</v>
      </c>
      <c r="D31" s="340"/>
      <c r="E31" s="283"/>
      <c r="F31" s="12"/>
      <c r="G31" s="284"/>
      <c r="H31" s="285"/>
      <c r="I31" s="286"/>
      <c r="J31" s="287"/>
      <c r="K31" s="289"/>
      <c r="L31" s="306"/>
      <c r="M31" s="289"/>
      <c r="N31" s="290"/>
      <c r="O31" s="291"/>
      <c r="P31" s="12"/>
      <c r="Q31" s="348"/>
      <c r="R31" s="7"/>
      <c r="S31" s="17">
        <f>IF(D31="",0,IF(D31=D30,COUNTIF(D$9:D30,D31)+1,1))</f>
        <v>0</v>
      </c>
      <c r="T31" s="17">
        <f t="shared" ca="1" si="2"/>
        <v>0</v>
      </c>
      <c r="U31" s="364">
        <f t="shared" si="3"/>
        <v>0</v>
      </c>
    </row>
    <row r="32" spans="1:21" ht="16.5" customHeight="1">
      <c r="A32" s="334" t="s">
        <v>308</v>
      </c>
      <c r="B32" s="65" t="str">
        <f t="shared" ca="1" si="1"/>
        <v>-1900</v>
      </c>
      <c r="C32" s="65" t="str">
        <f t="shared" ca="1" si="0"/>
        <v>-1900-0</v>
      </c>
      <c r="D32" s="340"/>
      <c r="E32" s="283"/>
      <c r="F32" s="12"/>
      <c r="G32" s="284"/>
      <c r="H32" s="285"/>
      <c r="I32" s="286"/>
      <c r="J32" s="287"/>
      <c r="K32" s="289"/>
      <c r="L32" s="306"/>
      <c r="M32" s="289"/>
      <c r="N32" s="290"/>
      <c r="O32" s="291"/>
      <c r="P32" s="12"/>
      <c r="Q32" s="348"/>
      <c r="R32" s="7"/>
      <c r="S32" s="17">
        <f>IF(D32="",0,IF(D32=D31,COUNTIF(D$9:D31,D32)+1,1))</f>
        <v>0</v>
      </c>
      <c r="T32" s="17">
        <f t="shared" ca="1" si="2"/>
        <v>0</v>
      </c>
      <c r="U32" s="364">
        <f t="shared" si="3"/>
        <v>0</v>
      </c>
    </row>
    <row r="33" spans="1:21" ht="16.5" customHeight="1">
      <c r="A33" s="334" t="s">
        <v>309</v>
      </c>
      <c r="B33" s="65" t="str">
        <f t="shared" ca="1" si="1"/>
        <v>-1900</v>
      </c>
      <c r="C33" s="65" t="str">
        <f t="shared" ca="1" si="0"/>
        <v>-1900-0</v>
      </c>
      <c r="D33" s="340"/>
      <c r="E33" s="283"/>
      <c r="F33" s="12"/>
      <c r="G33" s="284"/>
      <c r="H33" s="285"/>
      <c r="I33" s="286"/>
      <c r="J33" s="287"/>
      <c r="K33" s="289"/>
      <c r="L33" s="306"/>
      <c r="M33" s="289"/>
      <c r="N33" s="290"/>
      <c r="O33" s="291"/>
      <c r="P33" s="12"/>
      <c r="Q33" s="348"/>
      <c r="R33" s="7"/>
      <c r="S33" s="17">
        <f>IF(D33="",0,IF(D33=D32,COUNTIF(D$9:D32,D33)+1,1))</f>
        <v>0</v>
      </c>
      <c r="T33" s="17">
        <f t="shared" ca="1" si="2"/>
        <v>0</v>
      </c>
      <c r="U33" s="364">
        <f t="shared" si="3"/>
        <v>0</v>
      </c>
    </row>
    <row r="34" spans="1:21" ht="16.5" customHeight="1">
      <c r="A34" s="334" t="s">
        <v>310</v>
      </c>
      <c r="B34" s="65" t="str">
        <f t="shared" ca="1" si="1"/>
        <v>-1900</v>
      </c>
      <c r="C34" s="65" t="str">
        <f t="shared" ca="1" si="0"/>
        <v>-1900-0</v>
      </c>
      <c r="D34" s="340"/>
      <c r="E34" s="283"/>
      <c r="F34" s="12"/>
      <c r="G34" s="284"/>
      <c r="H34" s="285"/>
      <c r="I34" s="286"/>
      <c r="J34" s="287"/>
      <c r="K34" s="289"/>
      <c r="L34" s="306"/>
      <c r="M34" s="289"/>
      <c r="N34" s="290"/>
      <c r="O34" s="291"/>
      <c r="P34" s="12"/>
      <c r="Q34" s="348"/>
      <c r="R34" s="7"/>
      <c r="S34" s="17">
        <f>IF(D34="",0,IF(D34=D33,COUNTIF(D$9:D33,D34)+1,1))</f>
        <v>0</v>
      </c>
      <c r="T34" s="17">
        <f t="shared" ca="1" si="2"/>
        <v>0</v>
      </c>
      <c r="U34" s="364">
        <f t="shared" si="3"/>
        <v>0</v>
      </c>
    </row>
    <row r="35" spans="1:21" ht="16.5" customHeight="1">
      <c r="A35" s="334" t="s">
        <v>311</v>
      </c>
      <c r="B35" s="65" t="str">
        <f t="shared" ca="1" si="1"/>
        <v>-1900</v>
      </c>
      <c r="C35" s="65" t="str">
        <f t="shared" ca="1" si="0"/>
        <v>-1900-0</v>
      </c>
      <c r="D35" s="340"/>
      <c r="E35" s="283"/>
      <c r="F35" s="12"/>
      <c r="G35" s="284"/>
      <c r="H35" s="285"/>
      <c r="I35" s="286"/>
      <c r="J35" s="287"/>
      <c r="K35" s="289"/>
      <c r="L35" s="306"/>
      <c r="M35" s="289"/>
      <c r="N35" s="290"/>
      <c r="O35" s="291"/>
      <c r="P35" s="12"/>
      <c r="Q35" s="348"/>
      <c r="R35" s="7"/>
      <c r="S35" s="17">
        <f>IF(D35="",0,IF(D35=D34,COUNTIF(D$9:D34,D35)+1,1))</f>
        <v>0</v>
      </c>
      <c r="T35" s="17">
        <f t="shared" ca="1" si="2"/>
        <v>0</v>
      </c>
      <c r="U35" s="364">
        <f t="shared" si="3"/>
        <v>0</v>
      </c>
    </row>
    <row r="36" spans="1:21" ht="16.5" customHeight="1">
      <c r="A36" s="334" t="s">
        <v>312</v>
      </c>
      <c r="B36" s="65" t="str">
        <f t="shared" ca="1" si="1"/>
        <v>-1900</v>
      </c>
      <c r="C36" s="65" t="str">
        <f t="shared" ca="1" si="0"/>
        <v>-1900-0</v>
      </c>
      <c r="D36" s="340"/>
      <c r="E36" s="283"/>
      <c r="F36" s="12"/>
      <c r="G36" s="284"/>
      <c r="H36" s="285"/>
      <c r="I36" s="286"/>
      <c r="J36" s="287"/>
      <c r="K36" s="289"/>
      <c r="L36" s="306"/>
      <c r="M36" s="289"/>
      <c r="N36" s="290"/>
      <c r="O36" s="291"/>
      <c r="P36" s="12"/>
      <c r="Q36" s="348"/>
      <c r="R36" s="7"/>
      <c r="S36" s="17">
        <f>IF(D36="",0,IF(D36=D35,COUNTIF(D$9:D35,D36)+1,1))</f>
        <v>0</v>
      </c>
      <c r="T36" s="17">
        <f t="shared" ca="1" si="2"/>
        <v>0</v>
      </c>
      <c r="U36" s="364">
        <f t="shared" si="3"/>
        <v>0</v>
      </c>
    </row>
    <row r="37" spans="1:21" ht="16.5" customHeight="1">
      <c r="A37" s="334" t="s">
        <v>313</v>
      </c>
      <c r="B37" s="65" t="str">
        <f t="shared" ca="1" si="1"/>
        <v>-1900</v>
      </c>
      <c r="C37" s="65" t="str">
        <f t="shared" ca="1" si="0"/>
        <v>-1900-0</v>
      </c>
      <c r="D37" s="340"/>
      <c r="E37" s="283"/>
      <c r="F37" s="12"/>
      <c r="G37" s="284"/>
      <c r="H37" s="285"/>
      <c r="I37" s="286"/>
      <c r="J37" s="287"/>
      <c r="K37" s="289"/>
      <c r="L37" s="306"/>
      <c r="M37" s="289"/>
      <c r="N37" s="290"/>
      <c r="O37" s="291"/>
      <c r="P37" s="12"/>
      <c r="Q37" s="348"/>
      <c r="R37" s="7"/>
      <c r="S37" s="17">
        <f>IF(D37="",0,IF(D37=D36,COUNTIF(D$9:D36,D37)+1,1))</f>
        <v>0</v>
      </c>
      <c r="T37" s="17">
        <f t="shared" ca="1" si="2"/>
        <v>0</v>
      </c>
      <c r="U37" s="364">
        <f t="shared" si="3"/>
        <v>0</v>
      </c>
    </row>
    <row r="38" spans="1:21" ht="16.5" customHeight="1">
      <c r="A38" s="334" t="s">
        <v>314</v>
      </c>
      <c r="B38" s="65" t="str">
        <f t="shared" ca="1" si="1"/>
        <v>-1900</v>
      </c>
      <c r="C38" s="65" t="str">
        <f t="shared" ca="1" si="0"/>
        <v>-1900-0</v>
      </c>
      <c r="D38" s="340"/>
      <c r="E38" s="283"/>
      <c r="F38" s="12"/>
      <c r="G38" s="284"/>
      <c r="H38" s="285"/>
      <c r="I38" s="286"/>
      <c r="J38" s="287"/>
      <c r="K38" s="289"/>
      <c r="L38" s="306"/>
      <c r="M38" s="289"/>
      <c r="N38" s="290"/>
      <c r="O38" s="291"/>
      <c r="P38" s="12"/>
      <c r="Q38" s="348"/>
      <c r="R38" s="7"/>
      <c r="S38" s="17">
        <f>IF(D38="",0,IF(D38=D37,COUNTIF(D$9:D37,D38)+1,1))</f>
        <v>0</v>
      </c>
      <c r="T38" s="17">
        <f t="shared" ca="1" si="2"/>
        <v>0</v>
      </c>
      <c r="U38" s="364">
        <f t="shared" si="3"/>
        <v>0</v>
      </c>
    </row>
    <row r="39" spans="1:21" ht="16.5" customHeight="1">
      <c r="A39" s="334" t="s">
        <v>315</v>
      </c>
      <c r="B39" s="65" t="str">
        <f t="shared" ca="1" si="1"/>
        <v>-1900</v>
      </c>
      <c r="C39" s="65" t="str">
        <f t="shared" ca="1" si="0"/>
        <v>-1900-0</v>
      </c>
      <c r="D39" s="340"/>
      <c r="E39" s="283"/>
      <c r="F39" s="12"/>
      <c r="G39" s="284"/>
      <c r="H39" s="285"/>
      <c r="I39" s="286"/>
      <c r="J39" s="287"/>
      <c r="K39" s="289"/>
      <c r="L39" s="306"/>
      <c r="M39" s="289"/>
      <c r="N39" s="290"/>
      <c r="O39" s="291"/>
      <c r="P39" s="12"/>
      <c r="Q39" s="348"/>
      <c r="R39" s="7"/>
      <c r="S39" s="17">
        <f>IF(D39="",0,IF(D39=D38,COUNTIF(D$9:D38,D39)+1,1))</f>
        <v>0</v>
      </c>
      <c r="T39" s="17">
        <f t="shared" ca="1" si="2"/>
        <v>0</v>
      </c>
      <c r="U39" s="364">
        <f t="shared" si="3"/>
        <v>0</v>
      </c>
    </row>
    <row r="40" spans="1:21" ht="16.5" customHeight="1">
      <c r="A40" s="334" t="s">
        <v>316</v>
      </c>
      <c r="B40" s="65" t="str">
        <f t="shared" ca="1" si="1"/>
        <v>-1900</v>
      </c>
      <c r="C40" s="65" t="str">
        <f t="shared" ca="1" si="0"/>
        <v>-1900-0</v>
      </c>
      <c r="D40" s="340"/>
      <c r="E40" s="283"/>
      <c r="F40" s="12"/>
      <c r="G40" s="284"/>
      <c r="H40" s="285"/>
      <c r="I40" s="286"/>
      <c r="J40" s="287"/>
      <c r="K40" s="289"/>
      <c r="L40" s="306"/>
      <c r="M40" s="289"/>
      <c r="N40" s="290"/>
      <c r="O40" s="291"/>
      <c r="P40" s="12"/>
      <c r="Q40" s="348"/>
      <c r="R40" s="7"/>
      <c r="S40" s="17">
        <f>IF(D40="",0,IF(D40=D39,COUNTIF(D$9:D39,D40)+1,1))</f>
        <v>0</v>
      </c>
      <c r="T40" s="17">
        <f t="shared" ca="1" si="2"/>
        <v>0</v>
      </c>
      <c r="U40" s="364">
        <f t="shared" si="3"/>
        <v>0</v>
      </c>
    </row>
    <row r="41" spans="1:21" ht="16.5" customHeight="1">
      <c r="A41" s="334" t="s">
        <v>317</v>
      </c>
      <c r="B41" s="65" t="str">
        <f t="shared" ca="1" si="1"/>
        <v>-1900</v>
      </c>
      <c r="C41" s="65" t="str">
        <f t="shared" ref="C41:C72" ca="1" si="4">IF(L$1024=1,0,B41&amp;"-"&amp;S41)</f>
        <v>-1900-0</v>
      </c>
      <c r="D41" s="340"/>
      <c r="E41" s="283"/>
      <c r="F41" s="12"/>
      <c r="G41" s="284"/>
      <c r="H41" s="285"/>
      <c r="I41" s="286"/>
      <c r="J41" s="287"/>
      <c r="K41" s="289"/>
      <c r="L41" s="306"/>
      <c r="M41" s="289"/>
      <c r="N41" s="290"/>
      <c r="O41" s="291"/>
      <c r="P41" s="12"/>
      <c r="Q41" s="348"/>
      <c r="R41" s="7"/>
      <c r="S41" s="17">
        <f>IF(D41="",0,IF(D41=D40,COUNTIF(D$9:D40,D41)+1,1))</f>
        <v>0</v>
      </c>
      <c r="T41" s="17">
        <f t="shared" ca="1" si="2"/>
        <v>0</v>
      </c>
      <c r="U41" s="364">
        <f t="shared" si="3"/>
        <v>0</v>
      </c>
    </row>
    <row r="42" spans="1:21" ht="16.5" customHeight="1">
      <c r="A42" s="334" t="s">
        <v>318</v>
      </c>
      <c r="B42" s="65" t="str">
        <f t="shared" ca="1" si="1"/>
        <v>-1900</v>
      </c>
      <c r="C42" s="65" t="str">
        <f t="shared" ca="1" si="4"/>
        <v>-1900-0</v>
      </c>
      <c r="D42" s="340"/>
      <c r="E42" s="283"/>
      <c r="F42" s="12"/>
      <c r="G42" s="284"/>
      <c r="H42" s="285"/>
      <c r="I42" s="286"/>
      <c r="J42" s="287"/>
      <c r="K42" s="289"/>
      <c r="L42" s="306"/>
      <c r="M42" s="289"/>
      <c r="N42" s="290"/>
      <c r="O42" s="291"/>
      <c r="P42" s="12"/>
      <c r="Q42" s="348"/>
      <c r="R42" s="7"/>
      <c r="S42" s="17">
        <f>IF(D42="",0,IF(D42=D41,COUNTIF(D$9:D41,D42)+1,1))</f>
        <v>0</v>
      </c>
      <c r="T42" s="17">
        <f t="shared" ref="T42:T73" ca="1" si="5">IF(OR(D42="",L$1024=1),0,IF(S42=4,1,0))</f>
        <v>0</v>
      </c>
      <c r="U42" s="364">
        <f t="shared" si="3"/>
        <v>0</v>
      </c>
    </row>
    <row r="43" spans="1:21" ht="16.5" customHeight="1">
      <c r="A43" s="334" t="s">
        <v>319</v>
      </c>
      <c r="B43" s="65" t="str">
        <f t="shared" ca="1" si="1"/>
        <v>-1900</v>
      </c>
      <c r="C43" s="65" t="str">
        <f t="shared" ca="1" si="4"/>
        <v>-1900-0</v>
      </c>
      <c r="D43" s="340"/>
      <c r="E43" s="283"/>
      <c r="F43" s="12"/>
      <c r="G43" s="284"/>
      <c r="H43" s="285"/>
      <c r="I43" s="286"/>
      <c r="J43" s="287"/>
      <c r="K43" s="289"/>
      <c r="L43" s="306"/>
      <c r="M43" s="289"/>
      <c r="N43" s="290"/>
      <c r="O43" s="291"/>
      <c r="P43" s="12"/>
      <c r="Q43" s="348"/>
      <c r="R43" s="7"/>
      <c r="S43" s="17">
        <f>IF(D43="",0,IF(D43=D42,COUNTIF(D$9:D42,D43)+1,1))</f>
        <v>0</v>
      </c>
      <c r="T43" s="17">
        <f t="shared" ca="1" si="5"/>
        <v>0</v>
      </c>
      <c r="U43" s="364">
        <f t="shared" si="3"/>
        <v>0</v>
      </c>
    </row>
    <row r="44" spans="1:21" ht="16.5" customHeight="1">
      <c r="A44" s="334" t="s">
        <v>320</v>
      </c>
      <c r="B44" s="65" t="str">
        <f t="shared" ca="1" si="1"/>
        <v>-1900</v>
      </c>
      <c r="C44" s="65" t="str">
        <f t="shared" ca="1" si="4"/>
        <v>-1900-0</v>
      </c>
      <c r="D44" s="340"/>
      <c r="E44" s="283"/>
      <c r="F44" s="12"/>
      <c r="G44" s="284"/>
      <c r="H44" s="285"/>
      <c r="I44" s="286"/>
      <c r="J44" s="287"/>
      <c r="K44" s="289"/>
      <c r="L44" s="306"/>
      <c r="M44" s="289"/>
      <c r="N44" s="290"/>
      <c r="O44" s="291"/>
      <c r="P44" s="12"/>
      <c r="Q44" s="348"/>
      <c r="R44" s="7"/>
      <c r="S44" s="17">
        <f>IF(D44="",0,IF(D44=D43,COUNTIF(D$9:D43,D44)+1,1))</f>
        <v>0</v>
      </c>
      <c r="T44" s="17">
        <f t="shared" ca="1" si="5"/>
        <v>0</v>
      </c>
      <c r="U44" s="364">
        <f t="shared" si="3"/>
        <v>0</v>
      </c>
    </row>
    <row r="45" spans="1:21" ht="16.5" customHeight="1">
      <c r="A45" s="334" t="s">
        <v>321</v>
      </c>
      <c r="B45" s="65" t="str">
        <f t="shared" ca="1" si="1"/>
        <v>-1900</v>
      </c>
      <c r="C45" s="65" t="str">
        <f t="shared" ca="1" si="4"/>
        <v>-1900-0</v>
      </c>
      <c r="D45" s="340"/>
      <c r="E45" s="283"/>
      <c r="F45" s="12"/>
      <c r="G45" s="284"/>
      <c r="H45" s="285"/>
      <c r="I45" s="286"/>
      <c r="J45" s="287"/>
      <c r="K45" s="289"/>
      <c r="L45" s="306"/>
      <c r="M45" s="289"/>
      <c r="N45" s="290"/>
      <c r="O45" s="291"/>
      <c r="P45" s="12"/>
      <c r="Q45" s="348"/>
      <c r="R45" s="7"/>
      <c r="S45" s="17">
        <f>IF(D45="",0,IF(D45=D44,COUNTIF(D$9:D44,D45)+1,1))</f>
        <v>0</v>
      </c>
      <c r="T45" s="17">
        <f t="shared" ca="1" si="5"/>
        <v>0</v>
      </c>
      <c r="U45" s="364">
        <f t="shared" si="3"/>
        <v>0</v>
      </c>
    </row>
    <row r="46" spans="1:21" ht="16.5" customHeight="1">
      <c r="A46" s="334" t="s">
        <v>322</v>
      </c>
      <c r="B46" s="65" t="str">
        <f t="shared" ca="1" si="1"/>
        <v>-1900</v>
      </c>
      <c r="C46" s="65" t="str">
        <f t="shared" ca="1" si="4"/>
        <v>-1900-0</v>
      </c>
      <c r="D46" s="340"/>
      <c r="E46" s="283"/>
      <c r="F46" s="12"/>
      <c r="G46" s="284"/>
      <c r="H46" s="285"/>
      <c r="I46" s="286"/>
      <c r="J46" s="287"/>
      <c r="K46" s="289"/>
      <c r="L46" s="306"/>
      <c r="M46" s="289"/>
      <c r="N46" s="290"/>
      <c r="O46" s="291"/>
      <c r="P46" s="12"/>
      <c r="Q46" s="348"/>
      <c r="R46" s="7"/>
      <c r="S46" s="17">
        <f>IF(D46="",0,IF(D46=D45,COUNTIF(D$9:D45,D46)+1,1))</f>
        <v>0</v>
      </c>
      <c r="T46" s="17">
        <f t="shared" ca="1" si="5"/>
        <v>0</v>
      </c>
      <c r="U46" s="364">
        <f t="shared" si="3"/>
        <v>0</v>
      </c>
    </row>
    <row r="47" spans="1:21" ht="16.5" customHeight="1">
      <c r="A47" s="334" t="s">
        <v>323</v>
      </c>
      <c r="B47" s="65" t="str">
        <f t="shared" ca="1" si="1"/>
        <v>-1900</v>
      </c>
      <c r="C47" s="65" t="str">
        <f t="shared" ca="1" si="4"/>
        <v>-1900-0</v>
      </c>
      <c r="D47" s="340"/>
      <c r="E47" s="283"/>
      <c r="F47" s="12"/>
      <c r="G47" s="284"/>
      <c r="H47" s="285"/>
      <c r="I47" s="286"/>
      <c r="J47" s="287"/>
      <c r="K47" s="289"/>
      <c r="L47" s="306"/>
      <c r="M47" s="289"/>
      <c r="N47" s="290"/>
      <c r="O47" s="291"/>
      <c r="P47" s="12"/>
      <c r="Q47" s="348"/>
      <c r="R47" s="7"/>
      <c r="S47" s="17">
        <f>IF(D47="",0,IF(D47=D46,COUNTIF(D$9:D46,D47)+1,1))</f>
        <v>0</v>
      </c>
      <c r="T47" s="17">
        <f t="shared" ca="1" si="5"/>
        <v>0</v>
      </c>
      <c r="U47" s="364">
        <f t="shared" si="3"/>
        <v>0</v>
      </c>
    </row>
    <row r="48" spans="1:21" ht="16.5" customHeight="1">
      <c r="A48" s="334" t="s">
        <v>324</v>
      </c>
      <c r="B48" s="65" t="str">
        <f t="shared" ca="1" si="1"/>
        <v>-1900</v>
      </c>
      <c r="C48" s="65" t="str">
        <f t="shared" ca="1" si="4"/>
        <v>-1900-0</v>
      </c>
      <c r="D48" s="340"/>
      <c r="E48" s="283"/>
      <c r="F48" s="12"/>
      <c r="G48" s="284"/>
      <c r="H48" s="285"/>
      <c r="I48" s="286"/>
      <c r="J48" s="287"/>
      <c r="K48" s="289"/>
      <c r="L48" s="306"/>
      <c r="M48" s="289"/>
      <c r="N48" s="290"/>
      <c r="O48" s="291"/>
      <c r="P48" s="12"/>
      <c r="Q48" s="348"/>
      <c r="R48" s="7"/>
      <c r="S48" s="17">
        <f>IF(D48="",0,IF(D48=D47,COUNTIF(D$9:D47,D48)+1,1))</f>
        <v>0</v>
      </c>
      <c r="T48" s="17">
        <f t="shared" ca="1" si="5"/>
        <v>0</v>
      </c>
      <c r="U48" s="364">
        <f t="shared" si="3"/>
        <v>0</v>
      </c>
    </row>
    <row r="49" spans="1:21" ht="16.5" customHeight="1">
      <c r="A49" s="334" t="s">
        <v>325</v>
      </c>
      <c r="B49" s="65" t="str">
        <f t="shared" ca="1" si="1"/>
        <v>-1900</v>
      </c>
      <c r="C49" s="65" t="str">
        <f t="shared" ca="1" si="4"/>
        <v>-1900-0</v>
      </c>
      <c r="D49" s="340"/>
      <c r="E49" s="283"/>
      <c r="F49" s="12"/>
      <c r="G49" s="284"/>
      <c r="H49" s="285"/>
      <c r="I49" s="286"/>
      <c r="J49" s="287"/>
      <c r="K49" s="289"/>
      <c r="L49" s="306"/>
      <c r="M49" s="289"/>
      <c r="N49" s="290"/>
      <c r="O49" s="291"/>
      <c r="P49" s="12"/>
      <c r="Q49" s="348"/>
      <c r="R49" s="7"/>
      <c r="S49" s="17">
        <f>IF(D49="",0,IF(D49=D48,COUNTIF(D$9:D48,D49)+1,1))</f>
        <v>0</v>
      </c>
      <c r="T49" s="17">
        <f t="shared" ca="1" si="5"/>
        <v>0</v>
      </c>
      <c r="U49" s="364">
        <f t="shared" si="3"/>
        <v>0</v>
      </c>
    </row>
    <row r="50" spans="1:21" ht="16.5" customHeight="1">
      <c r="A50" s="334" t="s">
        <v>326</v>
      </c>
      <c r="B50" s="65" t="str">
        <f t="shared" ca="1" si="1"/>
        <v>-1900</v>
      </c>
      <c r="C50" s="65" t="str">
        <f t="shared" ca="1" si="4"/>
        <v>-1900-0</v>
      </c>
      <c r="D50" s="340"/>
      <c r="E50" s="283"/>
      <c r="F50" s="12"/>
      <c r="G50" s="284"/>
      <c r="H50" s="285"/>
      <c r="I50" s="286"/>
      <c r="J50" s="287"/>
      <c r="K50" s="289"/>
      <c r="L50" s="306"/>
      <c r="M50" s="289"/>
      <c r="N50" s="290"/>
      <c r="O50" s="291"/>
      <c r="P50" s="12"/>
      <c r="Q50" s="348"/>
      <c r="R50" s="7"/>
      <c r="S50" s="17">
        <f>IF(D50="",0,IF(D50=D49,COUNTIF(D$9:D49,D50)+1,1))</f>
        <v>0</v>
      </c>
      <c r="T50" s="17">
        <f t="shared" ca="1" si="5"/>
        <v>0</v>
      </c>
      <c r="U50" s="364">
        <f t="shared" si="3"/>
        <v>0</v>
      </c>
    </row>
    <row r="51" spans="1:21" ht="16.5" customHeight="1">
      <c r="A51" s="334" t="s">
        <v>327</v>
      </c>
      <c r="B51" s="65" t="str">
        <f t="shared" ca="1" si="1"/>
        <v>-1900</v>
      </c>
      <c r="C51" s="65" t="str">
        <f t="shared" ca="1" si="4"/>
        <v>-1900-0</v>
      </c>
      <c r="D51" s="340"/>
      <c r="E51" s="283"/>
      <c r="F51" s="12"/>
      <c r="G51" s="284"/>
      <c r="H51" s="285"/>
      <c r="I51" s="286"/>
      <c r="J51" s="287"/>
      <c r="K51" s="289"/>
      <c r="L51" s="306"/>
      <c r="M51" s="289"/>
      <c r="N51" s="290"/>
      <c r="O51" s="291"/>
      <c r="P51" s="12"/>
      <c r="Q51" s="348"/>
      <c r="R51" s="7"/>
      <c r="S51" s="17">
        <f>IF(D51="",0,IF(D51=D50,COUNTIF(D$9:D50,D51)+1,1))</f>
        <v>0</v>
      </c>
      <c r="T51" s="17">
        <f t="shared" ca="1" si="5"/>
        <v>0</v>
      </c>
      <c r="U51" s="364">
        <f t="shared" si="3"/>
        <v>0</v>
      </c>
    </row>
    <row r="52" spans="1:21" ht="16.5" customHeight="1">
      <c r="A52" s="334" t="s">
        <v>328</v>
      </c>
      <c r="B52" s="65" t="str">
        <f t="shared" ca="1" si="1"/>
        <v>-1900</v>
      </c>
      <c r="C52" s="65" t="str">
        <f t="shared" ca="1" si="4"/>
        <v>-1900-0</v>
      </c>
      <c r="D52" s="340"/>
      <c r="E52" s="283"/>
      <c r="F52" s="12"/>
      <c r="G52" s="284"/>
      <c r="H52" s="285"/>
      <c r="I52" s="286"/>
      <c r="J52" s="287"/>
      <c r="K52" s="289"/>
      <c r="L52" s="306"/>
      <c r="M52" s="289"/>
      <c r="N52" s="290"/>
      <c r="O52" s="291"/>
      <c r="P52" s="12"/>
      <c r="Q52" s="348"/>
      <c r="R52" s="7"/>
      <c r="S52" s="17">
        <f>IF(D52="",0,IF(D52=D51,COUNTIF(D$9:D51,D52)+1,1))</f>
        <v>0</v>
      </c>
      <c r="T52" s="17">
        <f t="shared" ca="1" si="5"/>
        <v>0</v>
      </c>
      <c r="U52" s="364">
        <f t="shared" si="3"/>
        <v>0</v>
      </c>
    </row>
    <row r="53" spans="1:21" ht="16.5" customHeight="1">
      <c r="A53" s="334" t="s">
        <v>329</v>
      </c>
      <c r="B53" s="65" t="str">
        <f t="shared" ca="1" si="1"/>
        <v>-1900</v>
      </c>
      <c r="C53" s="65" t="str">
        <f t="shared" ca="1" si="4"/>
        <v>-1900-0</v>
      </c>
      <c r="D53" s="340"/>
      <c r="E53" s="283"/>
      <c r="F53" s="12"/>
      <c r="G53" s="284"/>
      <c r="H53" s="285"/>
      <c r="I53" s="286"/>
      <c r="J53" s="287"/>
      <c r="K53" s="289"/>
      <c r="L53" s="306"/>
      <c r="M53" s="289"/>
      <c r="N53" s="290"/>
      <c r="O53" s="291"/>
      <c r="P53" s="12"/>
      <c r="Q53" s="348"/>
      <c r="R53" s="7"/>
      <c r="S53" s="17">
        <f>IF(D53="",0,IF(D53=D52,COUNTIF(D$9:D52,D53)+1,1))</f>
        <v>0</v>
      </c>
      <c r="T53" s="17">
        <f t="shared" ca="1" si="5"/>
        <v>0</v>
      </c>
      <c r="U53" s="364">
        <f t="shared" si="3"/>
        <v>0</v>
      </c>
    </row>
    <row r="54" spans="1:21" ht="16.5" customHeight="1">
      <c r="A54" s="334" t="s">
        <v>330</v>
      </c>
      <c r="B54" s="65" t="str">
        <f t="shared" ca="1" si="1"/>
        <v>-1900</v>
      </c>
      <c r="C54" s="65" t="str">
        <f t="shared" ca="1" si="4"/>
        <v>-1900-0</v>
      </c>
      <c r="D54" s="340"/>
      <c r="E54" s="283"/>
      <c r="F54" s="12"/>
      <c r="G54" s="284"/>
      <c r="H54" s="285"/>
      <c r="I54" s="286"/>
      <c r="J54" s="287"/>
      <c r="K54" s="289"/>
      <c r="L54" s="306"/>
      <c r="M54" s="289"/>
      <c r="N54" s="290"/>
      <c r="O54" s="291"/>
      <c r="P54" s="12"/>
      <c r="Q54" s="348"/>
      <c r="R54" s="7"/>
      <c r="S54" s="17">
        <f>IF(D54="",0,IF(D54=D53,COUNTIF(D$9:D53,D54)+1,1))</f>
        <v>0</v>
      </c>
      <c r="T54" s="17">
        <f t="shared" ca="1" si="5"/>
        <v>0</v>
      </c>
      <c r="U54" s="364">
        <f t="shared" si="3"/>
        <v>0</v>
      </c>
    </row>
    <row r="55" spans="1:21" ht="16.5" customHeight="1">
      <c r="A55" s="334" t="s">
        <v>331</v>
      </c>
      <c r="B55" s="65" t="str">
        <f t="shared" ca="1" si="1"/>
        <v>-1900</v>
      </c>
      <c r="C55" s="65" t="str">
        <f t="shared" ca="1" si="4"/>
        <v>-1900-0</v>
      </c>
      <c r="D55" s="340"/>
      <c r="E55" s="283"/>
      <c r="F55" s="12"/>
      <c r="G55" s="284"/>
      <c r="H55" s="285"/>
      <c r="I55" s="286"/>
      <c r="J55" s="287"/>
      <c r="K55" s="289"/>
      <c r="L55" s="306"/>
      <c r="M55" s="289"/>
      <c r="N55" s="290"/>
      <c r="O55" s="291"/>
      <c r="P55" s="12"/>
      <c r="Q55" s="348"/>
      <c r="R55" s="7"/>
      <c r="S55" s="17">
        <f>IF(D55="",0,IF(D55=D54,COUNTIF(D$9:D54,D55)+1,1))</f>
        <v>0</v>
      </c>
      <c r="T55" s="17">
        <f t="shared" ca="1" si="5"/>
        <v>0</v>
      </c>
      <c r="U55" s="364">
        <f t="shared" si="3"/>
        <v>0</v>
      </c>
    </row>
    <row r="56" spans="1:21" ht="16.5" customHeight="1">
      <c r="A56" s="334" t="s">
        <v>332</v>
      </c>
      <c r="B56" s="65" t="str">
        <f t="shared" ca="1" si="1"/>
        <v>-1900</v>
      </c>
      <c r="C56" s="65" t="str">
        <f t="shared" ca="1" si="4"/>
        <v>-1900-0</v>
      </c>
      <c r="D56" s="340"/>
      <c r="E56" s="283"/>
      <c r="F56" s="12"/>
      <c r="G56" s="284"/>
      <c r="H56" s="285"/>
      <c r="I56" s="286"/>
      <c r="J56" s="287"/>
      <c r="K56" s="289"/>
      <c r="L56" s="306"/>
      <c r="M56" s="289"/>
      <c r="N56" s="290"/>
      <c r="O56" s="291"/>
      <c r="P56" s="12"/>
      <c r="Q56" s="348"/>
      <c r="R56" s="7"/>
      <c r="S56" s="17">
        <f>IF(D56="",0,IF(D56=D55,COUNTIF(D$9:D55,D56)+1,1))</f>
        <v>0</v>
      </c>
      <c r="T56" s="17">
        <f t="shared" ca="1" si="5"/>
        <v>0</v>
      </c>
      <c r="U56" s="364">
        <f t="shared" si="3"/>
        <v>0</v>
      </c>
    </row>
    <row r="57" spans="1:21" ht="16.5" customHeight="1">
      <c r="A57" s="334" t="s">
        <v>333</v>
      </c>
      <c r="B57" s="65" t="str">
        <f t="shared" ca="1" si="1"/>
        <v>-1900</v>
      </c>
      <c r="C57" s="65" t="str">
        <f t="shared" ca="1" si="4"/>
        <v>-1900-0</v>
      </c>
      <c r="D57" s="340"/>
      <c r="E57" s="283"/>
      <c r="F57" s="12"/>
      <c r="G57" s="284"/>
      <c r="H57" s="285"/>
      <c r="I57" s="286"/>
      <c r="J57" s="287"/>
      <c r="K57" s="289"/>
      <c r="L57" s="306"/>
      <c r="M57" s="289"/>
      <c r="N57" s="290"/>
      <c r="O57" s="291"/>
      <c r="P57" s="12"/>
      <c r="Q57" s="348"/>
      <c r="R57" s="7"/>
      <c r="S57" s="17">
        <f>IF(D57="",0,IF(D57=D56,COUNTIF(D$9:D56,D57)+1,1))</f>
        <v>0</v>
      </c>
      <c r="T57" s="17">
        <f t="shared" ca="1" si="5"/>
        <v>0</v>
      </c>
      <c r="U57" s="364">
        <f t="shared" si="3"/>
        <v>0</v>
      </c>
    </row>
    <row r="58" spans="1:21" ht="16.5" customHeight="1">
      <c r="A58" s="334" t="s">
        <v>334</v>
      </c>
      <c r="B58" s="65" t="str">
        <f t="shared" ca="1" si="1"/>
        <v>-1900</v>
      </c>
      <c r="C58" s="65" t="str">
        <f t="shared" ca="1" si="4"/>
        <v>-1900-0</v>
      </c>
      <c r="D58" s="340"/>
      <c r="E58" s="283"/>
      <c r="F58" s="12"/>
      <c r="G58" s="284"/>
      <c r="H58" s="285"/>
      <c r="I58" s="286"/>
      <c r="J58" s="287"/>
      <c r="K58" s="289"/>
      <c r="L58" s="306"/>
      <c r="M58" s="289"/>
      <c r="N58" s="290"/>
      <c r="O58" s="291"/>
      <c r="P58" s="12"/>
      <c r="Q58" s="348"/>
      <c r="R58" s="7"/>
      <c r="S58" s="17">
        <f>IF(D58="",0,IF(D58=D57,COUNTIF(D$9:D57,D58)+1,1))</f>
        <v>0</v>
      </c>
      <c r="T58" s="17">
        <f t="shared" ca="1" si="5"/>
        <v>0</v>
      </c>
      <c r="U58" s="364">
        <f t="shared" si="3"/>
        <v>0</v>
      </c>
    </row>
    <row r="59" spans="1:21" ht="16.5" customHeight="1">
      <c r="A59" s="334" t="s">
        <v>335</v>
      </c>
      <c r="B59" s="65" t="str">
        <f t="shared" ca="1" si="1"/>
        <v>-1900</v>
      </c>
      <c r="C59" s="65" t="str">
        <f t="shared" ca="1" si="4"/>
        <v>-1900-0</v>
      </c>
      <c r="D59" s="340"/>
      <c r="E59" s="283"/>
      <c r="F59" s="12"/>
      <c r="G59" s="284"/>
      <c r="H59" s="285"/>
      <c r="I59" s="286"/>
      <c r="J59" s="287"/>
      <c r="K59" s="289"/>
      <c r="L59" s="306"/>
      <c r="M59" s="289"/>
      <c r="N59" s="290"/>
      <c r="O59" s="291"/>
      <c r="P59" s="12"/>
      <c r="Q59" s="348"/>
      <c r="R59" s="7"/>
      <c r="S59" s="17">
        <f>IF(D59="",0,IF(D59=D58,COUNTIF(D$9:D58,D59)+1,1))</f>
        <v>0</v>
      </c>
      <c r="T59" s="17">
        <f t="shared" ca="1" si="5"/>
        <v>0</v>
      </c>
      <c r="U59" s="364">
        <f t="shared" si="3"/>
        <v>0</v>
      </c>
    </row>
    <row r="60" spans="1:21" ht="16.5" customHeight="1">
      <c r="A60" s="334" t="s">
        <v>336</v>
      </c>
      <c r="B60" s="65" t="str">
        <f t="shared" ca="1" si="1"/>
        <v>-1900</v>
      </c>
      <c r="C60" s="65" t="str">
        <f t="shared" ca="1" si="4"/>
        <v>-1900-0</v>
      </c>
      <c r="D60" s="340"/>
      <c r="E60" s="283"/>
      <c r="F60" s="12"/>
      <c r="G60" s="284"/>
      <c r="H60" s="285"/>
      <c r="I60" s="286"/>
      <c r="J60" s="287"/>
      <c r="K60" s="289"/>
      <c r="L60" s="306"/>
      <c r="M60" s="289"/>
      <c r="N60" s="290"/>
      <c r="O60" s="291"/>
      <c r="P60" s="12"/>
      <c r="Q60" s="348"/>
      <c r="R60" s="7"/>
      <c r="S60" s="17">
        <f>IF(D60="",0,IF(D60=D59,COUNTIF(D$9:D59,D60)+1,1))</f>
        <v>0</v>
      </c>
      <c r="T60" s="17">
        <f t="shared" ca="1" si="5"/>
        <v>0</v>
      </c>
      <c r="U60" s="364">
        <f t="shared" si="3"/>
        <v>0</v>
      </c>
    </row>
    <row r="61" spans="1:21" ht="16.5" customHeight="1">
      <c r="A61" s="334" t="s">
        <v>337</v>
      </c>
      <c r="B61" s="65" t="str">
        <f t="shared" ca="1" si="1"/>
        <v>-1900</v>
      </c>
      <c r="C61" s="65" t="str">
        <f t="shared" ca="1" si="4"/>
        <v>-1900-0</v>
      </c>
      <c r="D61" s="340"/>
      <c r="E61" s="283"/>
      <c r="F61" s="12"/>
      <c r="G61" s="284"/>
      <c r="H61" s="285"/>
      <c r="I61" s="286"/>
      <c r="J61" s="287"/>
      <c r="K61" s="289"/>
      <c r="L61" s="306"/>
      <c r="M61" s="289"/>
      <c r="N61" s="290"/>
      <c r="O61" s="291"/>
      <c r="P61" s="12"/>
      <c r="Q61" s="348"/>
      <c r="R61" s="7"/>
      <c r="S61" s="17">
        <f>IF(D61="",0,IF(D61=D60,COUNTIF(D$9:D60,D61)+1,1))</f>
        <v>0</v>
      </c>
      <c r="T61" s="17">
        <f t="shared" ca="1" si="5"/>
        <v>0</v>
      </c>
      <c r="U61" s="364">
        <f t="shared" si="3"/>
        <v>0</v>
      </c>
    </row>
    <row r="62" spans="1:21" ht="16.5" customHeight="1">
      <c r="A62" s="334" t="s">
        <v>338</v>
      </c>
      <c r="B62" s="65" t="str">
        <f t="shared" ca="1" si="1"/>
        <v>-1900</v>
      </c>
      <c r="C62" s="65" t="str">
        <f t="shared" ca="1" si="4"/>
        <v>-1900-0</v>
      </c>
      <c r="D62" s="340"/>
      <c r="E62" s="283"/>
      <c r="F62" s="12"/>
      <c r="G62" s="284"/>
      <c r="H62" s="285"/>
      <c r="I62" s="286"/>
      <c r="J62" s="287"/>
      <c r="K62" s="289"/>
      <c r="L62" s="306"/>
      <c r="M62" s="289"/>
      <c r="N62" s="290"/>
      <c r="O62" s="291"/>
      <c r="P62" s="12"/>
      <c r="Q62" s="348"/>
      <c r="R62" s="7"/>
      <c r="S62" s="17">
        <f>IF(D62="",0,IF(D62=D61,COUNTIF(D$9:D61,D62)+1,1))</f>
        <v>0</v>
      </c>
      <c r="T62" s="17">
        <f t="shared" ca="1" si="5"/>
        <v>0</v>
      </c>
      <c r="U62" s="364">
        <f t="shared" si="3"/>
        <v>0</v>
      </c>
    </row>
    <row r="63" spans="1:21" ht="16.5" customHeight="1">
      <c r="A63" s="334" t="s">
        <v>339</v>
      </c>
      <c r="B63" s="65" t="str">
        <f t="shared" ca="1" si="1"/>
        <v>-1900</v>
      </c>
      <c r="C63" s="65" t="str">
        <f t="shared" ca="1" si="4"/>
        <v>-1900-0</v>
      </c>
      <c r="D63" s="340"/>
      <c r="E63" s="283"/>
      <c r="F63" s="12"/>
      <c r="G63" s="284"/>
      <c r="H63" s="285"/>
      <c r="I63" s="286"/>
      <c r="J63" s="287"/>
      <c r="K63" s="289"/>
      <c r="L63" s="306"/>
      <c r="M63" s="289"/>
      <c r="N63" s="290"/>
      <c r="O63" s="291"/>
      <c r="P63" s="12"/>
      <c r="Q63" s="348"/>
      <c r="R63" s="7"/>
      <c r="S63" s="17">
        <f>IF(D63="",0,IF(D63=D62,COUNTIF(D$9:D62,D63)+1,1))</f>
        <v>0</v>
      </c>
      <c r="T63" s="17">
        <f t="shared" ca="1" si="5"/>
        <v>0</v>
      </c>
      <c r="U63" s="364">
        <f t="shared" si="3"/>
        <v>0</v>
      </c>
    </row>
    <row r="64" spans="1:21" ht="16.5" customHeight="1">
      <c r="A64" s="334" t="s">
        <v>340</v>
      </c>
      <c r="B64" s="65" t="str">
        <f t="shared" ca="1" si="1"/>
        <v>-1900</v>
      </c>
      <c r="C64" s="65" t="str">
        <f t="shared" ca="1" si="4"/>
        <v>-1900-0</v>
      </c>
      <c r="D64" s="340"/>
      <c r="E64" s="283"/>
      <c r="F64" s="12"/>
      <c r="G64" s="284"/>
      <c r="H64" s="285"/>
      <c r="I64" s="286"/>
      <c r="J64" s="287"/>
      <c r="K64" s="289"/>
      <c r="L64" s="306"/>
      <c r="M64" s="289"/>
      <c r="N64" s="290"/>
      <c r="O64" s="291"/>
      <c r="P64" s="12"/>
      <c r="Q64" s="348"/>
      <c r="R64" s="7"/>
      <c r="S64" s="17">
        <f>IF(D64="",0,IF(D64=D63,COUNTIF(D$9:D63,D64)+1,1))</f>
        <v>0</v>
      </c>
      <c r="T64" s="17">
        <f t="shared" ca="1" si="5"/>
        <v>0</v>
      </c>
      <c r="U64" s="364">
        <f t="shared" si="3"/>
        <v>0</v>
      </c>
    </row>
    <row r="65" spans="1:21" ht="16.5" customHeight="1">
      <c r="A65" s="334" t="s">
        <v>341</v>
      </c>
      <c r="B65" s="65" t="str">
        <f t="shared" ca="1" si="1"/>
        <v>-1900</v>
      </c>
      <c r="C65" s="65" t="str">
        <f t="shared" ca="1" si="4"/>
        <v>-1900-0</v>
      </c>
      <c r="D65" s="340"/>
      <c r="E65" s="283"/>
      <c r="F65" s="12"/>
      <c r="G65" s="284"/>
      <c r="H65" s="285"/>
      <c r="I65" s="286"/>
      <c r="J65" s="287"/>
      <c r="K65" s="289"/>
      <c r="L65" s="306"/>
      <c r="M65" s="289"/>
      <c r="N65" s="290"/>
      <c r="O65" s="291"/>
      <c r="P65" s="12"/>
      <c r="Q65" s="348"/>
      <c r="R65" s="7"/>
      <c r="S65" s="17">
        <f>IF(D65="",0,IF(D65=D64,COUNTIF(D$9:D64,D65)+1,1))</f>
        <v>0</v>
      </c>
      <c r="T65" s="17">
        <f t="shared" ca="1" si="5"/>
        <v>0</v>
      </c>
      <c r="U65" s="364">
        <f t="shared" si="3"/>
        <v>0</v>
      </c>
    </row>
    <row r="66" spans="1:21" ht="16.5" customHeight="1">
      <c r="A66" s="334" t="s">
        <v>342</v>
      </c>
      <c r="B66" s="65" t="str">
        <f t="shared" ca="1" si="1"/>
        <v>-1900</v>
      </c>
      <c r="C66" s="65" t="str">
        <f t="shared" ca="1" si="4"/>
        <v>-1900-0</v>
      </c>
      <c r="D66" s="340"/>
      <c r="E66" s="283"/>
      <c r="F66" s="12"/>
      <c r="G66" s="284"/>
      <c r="H66" s="285"/>
      <c r="I66" s="286"/>
      <c r="J66" s="287"/>
      <c r="K66" s="289"/>
      <c r="L66" s="306"/>
      <c r="M66" s="289"/>
      <c r="N66" s="290"/>
      <c r="O66" s="291"/>
      <c r="P66" s="12"/>
      <c r="Q66" s="348"/>
      <c r="R66" s="7"/>
      <c r="S66" s="17">
        <f>IF(D66="",0,IF(D66=D65,COUNTIF(D$9:D65,D66)+1,1))</f>
        <v>0</v>
      </c>
      <c r="T66" s="17">
        <f t="shared" ca="1" si="5"/>
        <v>0</v>
      </c>
      <c r="U66" s="364">
        <f t="shared" si="3"/>
        <v>0</v>
      </c>
    </row>
    <row r="67" spans="1:21" ht="16.5" customHeight="1">
      <c r="A67" s="334" t="s">
        <v>343</v>
      </c>
      <c r="B67" s="65" t="str">
        <f t="shared" ca="1" si="1"/>
        <v>-1900</v>
      </c>
      <c r="C67" s="65" t="str">
        <f t="shared" ca="1" si="4"/>
        <v>-1900-0</v>
      </c>
      <c r="D67" s="340"/>
      <c r="E67" s="283"/>
      <c r="F67" s="12"/>
      <c r="G67" s="284"/>
      <c r="H67" s="285"/>
      <c r="I67" s="286"/>
      <c r="J67" s="287"/>
      <c r="K67" s="289"/>
      <c r="L67" s="306"/>
      <c r="M67" s="289"/>
      <c r="N67" s="290"/>
      <c r="O67" s="291"/>
      <c r="P67" s="12"/>
      <c r="Q67" s="348"/>
      <c r="R67" s="7"/>
      <c r="S67" s="17">
        <f>IF(D67="",0,IF(D67=D66,COUNTIF(D$9:D66,D67)+1,1))</f>
        <v>0</v>
      </c>
      <c r="T67" s="17">
        <f t="shared" ca="1" si="5"/>
        <v>0</v>
      </c>
      <c r="U67" s="364">
        <f t="shared" si="3"/>
        <v>0</v>
      </c>
    </row>
    <row r="68" spans="1:21" ht="16.5" customHeight="1">
      <c r="A68" s="334" t="s">
        <v>344</v>
      </c>
      <c r="B68" s="65" t="str">
        <f t="shared" ca="1" si="1"/>
        <v>-1900</v>
      </c>
      <c r="C68" s="65" t="str">
        <f t="shared" ca="1" si="4"/>
        <v>-1900-0</v>
      </c>
      <c r="D68" s="340"/>
      <c r="E68" s="283"/>
      <c r="F68" s="12"/>
      <c r="G68" s="284"/>
      <c r="H68" s="285"/>
      <c r="I68" s="286"/>
      <c r="J68" s="287"/>
      <c r="K68" s="289"/>
      <c r="L68" s="306"/>
      <c r="M68" s="289"/>
      <c r="N68" s="290"/>
      <c r="O68" s="291"/>
      <c r="P68" s="12"/>
      <c r="Q68" s="348"/>
      <c r="R68" s="7"/>
      <c r="S68" s="17">
        <f>IF(D68="",0,IF(D68=D67,COUNTIF(D$9:D67,D68)+1,1))</f>
        <v>0</v>
      </c>
      <c r="T68" s="17">
        <f t="shared" ca="1" si="5"/>
        <v>0</v>
      </c>
      <c r="U68" s="364">
        <f t="shared" si="3"/>
        <v>0</v>
      </c>
    </row>
    <row r="69" spans="1:21" ht="16.5" customHeight="1">
      <c r="A69" s="334" t="s">
        <v>345</v>
      </c>
      <c r="B69" s="65" t="str">
        <f t="shared" ca="1" si="1"/>
        <v>-1900</v>
      </c>
      <c r="C69" s="65" t="str">
        <f t="shared" ca="1" si="4"/>
        <v>-1900-0</v>
      </c>
      <c r="D69" s="340"/>
      <c r="E69" s="283"/>
      <c r="F69" s="12"/>
      <c r="G69" s="284"/>
      <c r="H69" s="285"/>
      <c r="I69" s="286"/>
      <c r="J69" s="287"/>
      <c r="K69" s="289"/>
      <c r="L69" s="306"/>
      <c r="M69" s="289"/>
      <c r="N69" s="290"/>
      <c r="O69" s="291"/>
      <c r="P69" s="12"/>
      <c r="Q69" s="348"/>
      <c r="R69" s="7"/>
      <c r="S69" s="17">
        <f>IF(D69="",0,IF(D69=D68,COUNTIF(D$9:D68,D69)+1,1))</f>
        <v>0</v>
      </c>
      <c r="T69" s="17">
        <f t="shared" ca="1" si="5"/>
        <v>0</v>
      </c>
      <c r="U69" s="364">
        <f t="shared" si="3"/>
        <v>0</v>
      </c>
    </row>
    <row r="70" spans="1:21" ht="16.5" customHeight="1">
      <c r="A70" s="334" t="s">
        <v>346</v>
      </c>
      <c r="B70" s="65" t="str">
        <f t="shared" ca="1" si="1"/>
        <v>-1900</v>
      </c>
      <c r="C70" s="65" t="str">
        <f t="shared" ca="1" si="4"/>
        <v>-1900-0</v>
      </c>
      <c r="D70" s="340"/>
      <c r="E70" s="283"/>
      <c r="F70" s="12"/>
      <c r="G70" s="284"/>
      <c r="H70" s="285"/>
      <c r="I70" s="286"/>
      <c r="J70" s="287"/>
      <c r="K70" s="289"/>
      <c r="L70" s="306"/>
      <c r="M70" s="289"/>
      <c r="N70" s="290"/>
      <c r="O70" s="291"/>
      <c r="P70" s="12"/>
      <c r="Q70" s="348"/>
      <c r="R70" s="7"/>
      <c r="S70" s="17">
        <f>IF(D70="",0,IF(D70=D69,COUNTIF(D$9:D69,D70)+1,1))</f>
        <v>0</v>
      </c>
      <c r="T70" s="17">
        <f t="shared" ca="1" si="5"/>
        <v>0</v>
      </c>
      <c r="U70" s="364">
        <f t="shared" si="3"/>
        <v>0</v>
      </c>
    </row>
    <row r="71" spans="1:21" ht="16.5" customHeight="1">
      <c r="A71" s="334" t="s">
        <v>347</v>
      </c>
      <c r="B71" s="65" t="str">
        <f t="shared" ca="1" si="1"/>
        <v>-1900</v>
      </c>
      <c r="C71" s="65" t="str">
        <f t="shared" ca="1" si="4"/>
        <v>-1900-0</v>
      </c>
      <c r="D71" s="340"/>
      <c r="E71" s="283"/>
      <c r="F71" s="12"/>
      <c r="G71" s="284"/>
      <c r="H71" s="285"/>
      <c r="I71" s="286"/>
      <c r="J71" s="287"/>
      <c r="K71" s="289"/>
      <c r="L71" s="306"/>
      <c r="M71" s="289"/>
      <c r="N71" s="290"/>
      <c r="O71" s="291"/>
      <c r="P71" s="12"/>
      <c r="Q71" s="348"/>
      <c r="R71" s="7"/>
      <c r="S71" s="17">
        <f>IF(D71="",0,IF(D71=D70,COUNTIF(D$9:D70,D71)+1,1))</f>
        <v>0</v>
      </c>
      <c r="T71" s="17">
        <f t="shared" ca="1" si="5"/>
        <v>0</v>
      </c>
      <c r="U71" s="364">
        <f t="shared" si="3"/>
        <v>0</v>
      </c>
    </row>
    <row r="72" spans="1:21" ht="16.5" customHeight="1">
      <c r="A72" s="334" t="s">
        <v>348</v>
      </c>
      <c r="B72" s="65" t="str">
        <f t="shared" ca="1" si="1"/>
        <v>-1900</v>
      </c>
      <c r="C72" s="65" t="str">
        <f t="shared" ca="1" si="4"/>
        <v>-1900-0</v>
      </c>
      <c r="D72" s="340"/>
      <c r="E72" s="283"/>
      <c r="F72" s="12"/>
      <c r="G72" s="284"/>
      <c r="H72" s="285"/>
      <c r="I72" s="286"/>
      <c r="J72" s="287"/>
      <c r="K72" s="289"/>
      <c r="L72" s="306"/>
      <c r="M72" s="289"/>
      <c r="N72" s="290"/>
      <c r="O72" s="291"/>
      <c r="P72" s="12"/>
      <c r="Q72" s="348"/>
      <c r="R72" s="7"/>
      <c r="S72" s="17">
        <f>IF(D72="",0,IF(D72=D71,COUNTIF(D$9:D71,D72)+1,1))</f>
        <v>0</v>
      </c>
      <c r="T72" s="17">
        <f t="shared" ca="1" si="5"/>
        <v>0</v>
      </c>
      <c r="U72" s="364">
        <f t="shared" si="3"/>
        <v>0</v>
      </c>
    </row>
    <row r="73" spans="1:21" ht="16.5" customHeight="1">
      <c r="A73" s="334" t="s">
        <v>349</v>
      </c>
      <c r="B73" s="65" t="str">
        <f t="shared" ca="1" si="1"/>
        <v>-1900</v>
      </c>
      <c r="C73" s="65" t="str">
        <f t="shared" ref="C73:C104" ca="1" si="6">IF(L$1024=1,0,B73&amp;"-"&amp;S73)</f>
        <v>-1900-0</v>
      </c>
      <c r="D73" s="340"/>
      <c r="E73" s="283"/>
      <c r="F73" s="12"/>
      <c r="G73" s="284"/>
      <c r="H73" s="285"/>
      <c r="I73" s="286"/>
      <c r="J73" s="287"/>
      <c r="K73" s="289"/>
      <c r="L73" s="306"/>
      <c r="M73" s="289"/>
      <c r="N73" s="290"/>
      <c r="O73" s="291"/>
      <c r="P73" s="12"/>
      <c r="Q73" s="348"/>
      <c r="R73" s="7"/>
      <c r="S73" s="17">
        <f>IF(D73="",0,IF(D73=D72,COUNTIF(D$9:D72,D73)+1,1))</f>
        <v>0</v>
      </c>
      <c r="T73" s="17">
        <f t="shared" ca="1" si="5"/>
        <v>0</v>
      </c>
      <c r="U73" s="364">
        <f t="shared" si="3"/>
        <v>0</v>
      </c>
    </row>
    <row r="74" spans="1:21" ht="16.5" customHeight="1">
      <c r="A74" s="334" t="s">
        <v>350</v>
      </c>
      <c r="B74" s="65" t="str">
        <f t="shared" ref="B74:B137" ca="1" si="7">IF(U74=$U$1015,0,IF(L$1024=1,0,D74&amp;"-"&amp;YEAR(E74)))</f>
        <v>-1900</v>
      </c>
      <c r="C74" s="65" t="str">
        <f t="shared" ca="1" si="6"/>
        <v>-1900-0</v>
      </c>
      <c r="D74" s="340"/>
      <c r="E74" s="283"/>
      <c r="F74" s="12"/>
      <c r="G74" s="284"/>
      <c r="H74" s="285"/>
      <c r="I74" s="286"/>
      <c r="J74" s="287"/>
      <c r="K74" s="289"/>
      <c r="L74" s="306"/>
      <c r="M74" s="289"/>
      <c r="N74" s="290"/>
      <c r="O74" s="291"/>
      <c r="P74" s="12"/>
      <c r="Q74" s="348"/>
      <c r="R74" s="7"/>
      <c r="S74" s="17">
        <f>IF(D74="",0,IF(D74=D73,COUNTIF(D$9:D73,D74)+1,1))</f>
        <v>0</v>
      </c>
      <c r="T74" s="17">
        <f t="shared" ref="T74:T105" ca="1" si="8">IF(OR(D74="",L$1024=1),0,IF(S74=4,1,0))</f>
        <v>0</v>
      </c>
      <c r="U74" s="364">
        <f t="shared" ref="U74:U137" si="9">IF(OR(MONTH(E74)&lt;$I$1026,MONTH(E74)&gt;$I$1027),U$1015,0)</f>
        <v>0</v>
      </c>
    </row>
    <row r="75" spans="1:21" ht="16.5" customHeight="1">
      <c r="A75" s="334" t="s">
        <v>351</v>
      </c>
      <c r="B75" s="65" t="str">
        <f t="shared" ca="1" si="7"/>
        <v>-1900</v>
      </c>
      <c r="C75" s="65" t="str">
        <f t="shared" ca="1" si="6"/>
        <v>-1900-0</v>
      </c>
      <c r="D75" s="340"/>
      <c r="E75" s="283"/>
      <c r="F75" s="12"/>
      <c r="G75" s="284"/>
      <c r="H75" s="285"/>
      <c r="I75" s="286"/>
      <c r="J75" s="287"/>
      <c r="K75" s="289"/>
      <c r="L75" s="306"/>
      <c r="M75" s="289"/>
      <c r="N75" s="290"/>
      <c r="O75" s="291"/>
      <c r="P75" s="12"/>
      <c r="Q75" s="348"/>
      <c r="R75" s="7"/>
      <c r="S75" s="17">
        <f>IF(D75="",0,IF(D75=D74,COUNTIF(D$9:D74,D75)+1,1))</f>
        <v>0</v>
      </c>
      <c r="T75" s="17">
        <f t="shared" ca="1" si="8"/>
        <v>0</v>
      </c>
      <c r="U75" s="364">
        <f t="shared" si="9"/>
        <v>0</v>
      </c>
    </row>
    <row r="76" spans="1:21" ht="16.5" customHeight="1">
      <c r="A76" s="334" t="s">
        <v>352</v>
      </c>
      <c r="B76" s="65" t="str">
        <f t="shared" ca="1" si="7"/>
        <v>-1900</v>
      </c>
      <c r="C76" s="65" t="str">
        <f t="shared" ca="1" si="6"/>
        <v>-1900-0</v>
      </c>
      <c r="D76" s="340"/>
      <c r="E76" s="283"/>
      <c r="F76" s="12"/>
      <c r="G76" s="284"/>
      <c r="H76" s="285"/>
      <c r="I76" s="286"/>
      <c r="J76" s="287"/>
      <c r="K76" s="289"/>
      <c r="L76" s="306"/>
      <c r="M76" s="289"/>
      <c r="N76" s="290"/>
      <c r="O76" s="291"/>
      <c r="P76" s="12"/>
      <c r="Q76" s="348"/>
      <c r="R76" s="7"/>
      <c r="S76" s="17">
        <f>IF(D76="",0,IF(D76=D75,COUNTIF(D$9:D75,D76)+1,1))</f>
        <v>0</v>
      </c>
      <c r="T76" s="17">
        <f t="shared" ca="1" si="8"/>
        <v>0</v>
      </c>
      <c r="U76" s="364">
        <f t="shared" si="9"/>
        <v>0</v>
      </c>
    </row>
    <row r="77" spans="1:21" ht="16.5" customHeight="1">
      <c r="A77" s="334" t="s">
        <v>353</v>
      </c>
      <c r="B77" s="65" t="str">
        <f t="shared" ca="1" si="7"/>
        <v>-1900</v>
      </c>
      <c r="C77" s="65" t="str">
        <f t="shared" ca="1" si="6"/>
        <v>-1900-0</v>
      </c>
      <c r="D77" s="340"/>
      <c r="E77" s="283"/>
      <c r="F77" s="12"/>
      <c r="G77" s="284"/>
      <c r="H77" s="285"/>
      <c r="I77" s="286"/>
      <c r="J77" s="287"/>
      <c r="K77" s="289"/>
      <c r="L77" s="306"/>
      <c r="M77" s="289"/>
      <c r="N77" s="290"/>
      <c r="O77" s="291"/>
      <c r="P77" s="12"/>
      <c r="Q77" s="348"/>
      <c r="R77" s="7"/>
      <c r="S77" s="17">
        <f>IF(D77="",0,IF(D77=D76,COUNTIF(D$9:D76,D77)+1,1))</f>
        <v>0</v>
      </c>
      <c r="T77" s="17">
        <f t="shared" ca="1" si="8"/>
        <v>0</v>
      </c>
      <c r="U77" s="364">
        <f t="shared" si="9"/>
        <v>0</v>
      </c>
    </row>
    <row r="78" spans="1:21" ht="16.5" customHeight="1">
      <c r="A78" s="334" t="s">
        <v>354</v>
      </c>
      <c r="B78" s="65" t="str">
        <f t="shared" ca="1" si="7"/>
        <v>-1900</v>
      </c>
      <c r="C78" s="65" t="str">
        <f t="shared" ca="1" si="6"/>
        <v>-1900-0</v>
      </c>
      <c r="D78" s="340"/>
      <c r="E78" s="283"/>
      <c r="F78" s="12"/>
      <c r="G78" s="284"/>
      <c r="H78" s="285"/>
      <c r="I78" s="286"/>
      <c r="J78" s="287"/>
      <c r="K78" s="289"/>
      <c r="L78" s="306"/>
      <c r="M78" s="289"/>
      <c r="N78" s="290"/>
      <c r="O78" s="291"/>
      <c r="P78" s="12"/>
      <c r="Q78" s="348"/>
      <c r="R78" s="7"/>
      <c r="S78" s="17">
        <f>IF(D78="",0,IF(D78=D77,COUNTIF(D$9:D77,D78)+1,1))</f>
        <v>0</v>
      </c>
      <c r="T78" s="17">
        <f t="shared" ca="1" si="8"/>
        <v>0</v>
      </c>
      <c r="U78" s="364">
        <f t="shared" si="9"/>
        <v>0</v>
      </c>
    </row>
    <row r="79" spans="1:21" ht="16.5" customHeight="1">
      <c r="A79" s="334" t="s">
        <v>355</v>
      </c>
      <c r="B79" s="65" t="str">
        <f t="shared" ca="1" si="7"/>
        <v>-1900</v>
      </c>
      <c r="C79" s="65" t="str">
        <f t="shared" ca="1" si="6"/>
        <v>-1900-0</v>
      </c>
      <c r="D79" s="340"/>
      <c r="E79" s="283"/>
      <c r="F79" s="12"/>
      <c r="G79" s="284"/>
      <c r="H79" s="285"/>
      <c r="I79" s="286"/>
      <c r="J79" s="287"/>
      <c r="K79" s="289"/>
      <c r="L79" s="306"/>
      <c r="M79" s="289"/>
      <c r="N79" s="290"/>
      <c r="O79" s="291"/>
      <c r="P79" s="12"/>
      <c r="Q79" s="348"/>
      <c r="R79" s="7"/>
      <c r="S79" s="17">
        <f>IF(D79="",0,IF(D79=D78,COUNTIF(D$9:D78,D79)+1,1))</f>
        <v>0</v>
      </c>
      <c r="T79" s="17">
        <f t="shared" ca="1" si="8"/>
        <v>0</v>
      </c>
      <c r="U79" s="364">
        <f t="shared" si="9"/>
        <v>0</v>
      </c>
    </row>
    <row r="80" spans="1:21" ht="16.5" customHeight="1">
      <c r="A80" s="334" t="s">
        <v>356</v>
      </c>
      <c r="B80" s="65" t="str">
        <f t="shared" ca="1" si="7"/>
        <v>-1900</v>
      </c>
      <c r="C80" s="65" t="str">
        <f t="shared" ca="1" si="6"/>
        <v>-1900-0</v>
      </c>
      <c r="D80" s="340"/>
      <c r="E80" s="283"/>
      <c r="F80" s="12"/>
      <c r="G80" s="284"/>
      <c r="H80" s="285"/>
      <c r="I80" s="286"/>
      <c r="J80" s="287"/>
      <c r="K80" s="289"/>
      <c r="L80" s="306"/>
      <c r="M80" s="289"/>
      <c r="N80" s="290"/>
      <c r="O80" s="291"/>
      <c r="P80" s="12"/>
      <c r="Q80" s="348"/>
      <c r="R80" s="7"/>
      <c r="S80" s="17">
        <f>IF(D80="",0,IF(D80=D79,COUNTIF(D$9:D79,D80)+1,1))</f>
        <v>0</v>
      </c>
      <c r="T80" s="17">
        <f t="shared" ca="1" si="8"/>
        <v>0</v>
      </c>
      <c r="U80" s="364">
        <f t="shared" si="9"/>
        <v>0</v>
      </c>
    </row>
    <row r="81" spans="1:21" ht="16.5" customHeight="1">
      <c r="A81" s="334" t="s">
        <v>357</v>
      </c>
      <c r="B81" s="65" t="str">
        <f t="shared" ca="1" si="7"/>
        <v>-1900</v>
      </c>
      <c r="C81" s="65" t="str">
        <f t="shared" ca="1" si="6"/>
        <v>-1900-0</v>
      </c>
      <c r="D81" s="340"/>
      <c r="E81" s="283"/>
      <c r="F81" s="12"/>
      <c r="G81" s="284"/>
      <c r="H81" s="285"/>
      <c r="I81" s="286"/>
      <c r="J81" s="287"/>
      <c r="K81" s="289"/>
      <c r="L81" s="306"/>
      <c r="M81" s="289"/>
      <c r="N81" s="290"/>
      <c r="O81" s="291"/>
      <c r="P81" s="12"/>
      <c r="Q81" s="348"/>
      <c r="R81" s="7"/>
      <c r="S81" s="17">
        <f>IF(D81="",0,IF(D81=D80,COUNTIF(D$9:D80,D81)+1,1))</f>
        <v>0</v>
      </c>
      <c r="T81" s="17">
        <f t="shared" ca="1" si="8"/>
        <v>0</v>
      </c>
      <c r="U81" s="364">
        <f t="shared" si="9"/>
        <v>0</v>
      </c>
    </row>
    <row r="82" spans="1:21" ht="16.5" customHeight="1">
      <c r="A82" s="334" t="s">
        <v>358</v>
      </c>
      <c r="B82" s="65" t="str">
        <f t="shared" ca="1" si="7"/>
        <v>-1900</v>
      </c>
      <c r="C82" s="65" t="str">
        <f t="shared" ca="1" si="6"/>
        <v>-1900-0</v>
      </c>
      <c r="D82" s="340"/>
      <c r="E82" s="283"/>
      <c r="F82" s="12"/>
      <c r="G82" s="284"/>
      <c r="H82" s="285"/>
      <c r="I82" s="286"/>
      <c r="J82" s="287"/>
      <c r="K82" s="289"/>
      <c r="L82" s="306"/>
      <c r="M82" s="289"/>
      <c r="N82" s="290"/>
      <c r="O82" s="291"/>
      <c r="P82" s="12"/>
      <c r="Q82" s="348"/>
      <c r="R82" s="7"/>
      <c r="S82" s="17">
        <f>IF(D82="",0,IF(D82=D81,COUNTIF(D$9:D81,D82)+1,1))</f>
        <v>0</v>
      </c>
      <c r="T82" s="17">
        <f t="shared" ca="1" si="8"/>
        <v>0</v>
      </c>
      <c r="U82" s="364">
        <f t="shared" si="9"/>
        <v>0</v>
      </c>
    </row>
    <row r="83" spans="1:21" ht="16.5" customHeight="1">
      <c r="A83" s="334" t="s">
        <v>359</v>
      </c>
      <c r="B83" s="65" t="str">
        <f t="shared" ca="1" si="7"/>
        <v>-1900</v>
      </c>
      <c r="C83" s="65" t="str">
        <f t="shared" ca="1" si="6"/>
        <v>-1900-0</v>
      </c>
      <c r="D83" s="340"/>
      <c r="E83" s="283"/>
      <c r="F83" s="12"/>
      <c r="G83" s="284"/>
      <c r="H83" s="285"/>
      <c r="I83" s="286"/>
      <c r="J83" s="287"/>
      <c r="K83" s="289"/>
      <c r="L83" s="306"/>
      <c r="M83" s="289"/>
      <c r="N83" s="290"/>
      <c r="O83" s="291"/>
      <c r="P83" s="12"/>
      <c r="Q83" s="348"/>
      <c r="R83" s="7"/>
      <c r="S83" s="17">
        <f>IF(D83="",0,IF(D83=D82,COUNTIF(D$9:D82,D83)+1,1))</f>
        <v>0</v>
      </c>
      <c r="T83" s="17">
        <f t="shared" ca="1" si="8"/>
        <v>0</v>
      </c>
      <c r="U83" s="364">
        <f t="shared" si="9"/>
        <v>0</v>
      </c>
    </row>
    <row r="84" spans="1:21" ht="16.5" customHeight="1">
      <c r="A84" s="334" t="s">
        <v>360</v>
      </c>
      <c r="B84" s="65" t="str">
        <f t="shared" ca="1" si="7"/>
        <v>-1900</v>
      </c>
      <c r="C84" s="65" t="str">
        <f t="shared" ca="1" si="6"/>
        <v>-1900-0</v>
      </c>
      <c r="D84" s="340"/>
      <c r="E84" s="283"/>
      <c r="F84" s="12"/>
      <c r="G84" s="284"/>
      <c r="H84" s="285"/>
      <c r="I84" s="286"/>
      <c r="J84" s="287"/>
      <c r="K84" s="289"/>
      <c r="L84" s="306"/>
      <c r="M84" s="289"/>
      <c r="N84" s="290"/>
      <c r="O84" s="291"/>
      <c r="P84" s="12"/>
      <c r="Q84" s="348"/>
      <c r="R84" s="7"/>
      <c r="S84" s="17">
        <f>IF(D84="",0,IF(D84=D83,COUNTIF(D$9:D83,D84)+1,1))</f>
        <v>0</v>
      </c>
      <c r="T84" s="17">
        <f t="shared" ca="1" si="8"/>
        <v>0</v>
      </c>
      <c r="U84" s="364">
        <f t="shared" si="9"/>
        <v>0</v>
      </c>
    </row>
    <row r="85" spans="1:21" ht="16.5" customHeight="1">
      <c r="A85" s="334" t="s">
        <v>361</v>
      </c>
      <c r="B85" s="65" t="str">
        <f t="shared" ca="1" si="7"/>
        <v>-1900</v>
      </c>
      <c r="C85" s="65" t="str">
        <f t="shared" ca="1" si="6"/>
        <v>-1900-0</v>
      </c>
      <c r="D85" s="340"/>
      <c r="E85" s="283"/>
      <c r="F85" s="12"/>
      <c r="G85" s="284"/>
      <c r="H85" s="285"/>
      <c r="I85" s="286"/>
      <c r="J85" s="287"/>
      <c r="K85" s="289"/>
      <c r="L85" s="306"/>
      <c r="M85" s="289"/>
      <c r="N85" s="290"/>
      <c r="O85" s="291"/>
      <c r="P85" s="12"/>
      <c r="Q85" s="348"/>
      <c r="R85" s="7"/>
      <c r="S85" s="17">
        <f>IF(D85="",0,IF(D85=D84,COUNTIF(D$9:D84,D85)+1,1))</f>
        <v>0</v>
      </c>
      <c r="T85" s="17">
        <f t="shared" ca="1" si="8"/>
        <v>0</v>
      </c>
      <c r="U85" s="364">
        <f t="shared" si="9"/>
        <v>0</v>
      </c>
    </row>
    <row r="86" spans="1:21" ht="16.5" customHeight="1">
      <c r="A86" s="334" t="s">
        <v>362</v>
      </c>
      <c r="B86" s="65" t="str">
        <f t="shared" ca="1" si="7"/>
        <v>-1900</v>
      </c>
      <c r="C86" s="65" t="str">
        <f t="shared" ca="1" si="6"/>
        <v>-1900-0</v>
      </c>
      <c r="D86" s="340"/>
      <c r="E86" s="283"/>
      <c r="F86" s="12"/>
      <c r="G86" s="284"/>
      <c r="H86" s="285"/>
      <c r="I86" s="286"/>
      <c r="J86" s="287"/>
      <c r="K86" s="289"/>
      <c r="L86" s="306"/>
      <c r="M86" s="289"/>
      <c r="N86" s="290"/>
      <c r="O86" s="291"/>
      <c r="P86" s="12"/>
      <c r="Q86" s="348"/>
      <c r="R86" s="7"/>
      <c r="S86" s="17">
        <f>IF(D86="",0,IF(D86=D85,COUNTIF(D$9:D85,D86)+1,1))</f>
        <v>0</v>
      </c>
      <c r="T86" s="17">
        <f t="shared" ca="1" si="8"/>
        <v>0</v>
      </c>
      <c r="U86" s="364">
        <f t="shared" si="9"/>
        <v>0</v>
      </c>
    </row>
    <row r="87" spans="1:21" ht="16.5" customHeight="1">
      <c r="A87" s="334" t="s">
        <v>363</v>
      </c>
      <c r="B87" s="65" t="str">
        <f t="shared" ca="1" si="7"/>
        <v>-1900</v>
      </c>
      <c r="C87" s="65" t="str">
        <f t="shared" ca="1" si="6"/>
        <v>-1900-0</v>
      </c>
      <c r="D87" s="340"/>
      <c r="E87" s="283"/>
      <c r="F87" s="12"/>
      <c r="G87" s="284"/>
      <c r="H87" s="285"/>
      <c r="I87" s="286"/>
      <c r="J87" s="287"/>
      <c r="K87" s="289"/>
      <c r="L87" s="306"/>
      <c r="M87" s="289"/>
      <c r="N87" s="290"/>
      <c r="O87" s="291"/>
      <c r="P87" s="12"/>
      <c r="Q87" s="348"/>
      <c r="R87" s="7"/>
      <c r="S87" s="17">
        <f>IF(D87="",0,IF(D87=D86,COUNTIF(D$9:D86,D87)+1,1))</f>
        <v>0</v>
      </c>
      <c r="T87" s="17">
        <f t="shared" ca="1" si="8"/>
        <v>0</v>
      </c>
      <c r="U87" s="364">
        <f t="shared" si="9"/>
        <v>0</v>
      </c>
    </row>
    <row r="88" spans="1:21" ht="16.5" customHeight="1">
      <c r="A88" s="334" t="s">
        <v>364</v>
      </c>
      <c r="B88" s="65" t="str">
        <f t="shared" ca="1" si="7"/>
        <v>-1900</v>
      </c>
      <c r="C88" s="65" t="str">
        <f t="shared" ca="1" si="6"/>
        <v>-1900-0</v>
      </c>
      <c r="D88" s="340"/>
      <c r="E88" s="283"/>
      <c r="F88" s="12"/>
      <c r="G88" s="284"/>
      <c r="H88" s="285"/>
      <c r="I88" s="286"/>
      <c r="J88" s="287"/>
      <c r="K88" s="289"/>
      <c r="L88" s="306"/>
      <c r="M88" s="289"/>
      <c r="N88" s="290"/>
      <c r="O88" s="291"/>
      <c r="P88" s="12"/>
      <c r="Q88" s="348"/>
      <c r="R88" s="7"/>
      <c r="S88" s="17">
        <f>IF(D88="",0,IF(D88=D87,COUNTIF(D$9:D87,D88)+1,1))</f>
        <v>0</v>
      </c>
      <c r="T88" s="17">
        <f t="shared" ca="1" si="8"/>
        <v>0</v>
      </c>
      <c r="U88" s="364">
        <f t="shared" si="9"/>
        <v>0</v>
      </c>
    </row>
    <row r="89" spans="1:21" ht="16.5" customHeight="1">
      <c r="A89" s="334" t="s">
        <v>365</v>
      </c>
      <c r="B89" s="65" t="str">
        <f t="shared" ca="1" si="7"/>
        <v>-1900</v>
      </c>
      <c r="C89" s="65" t="str">
        <f t="shared" ca="1" si="6"/>
        <v>-1900-0</v>
      </c>
      <c r="D89" s="340"/>
      <c r="E89" s="283"/>
      <c r="F89" s="12"/>
      <c r="G89" s="284"/>
      <c r="H89" s="285"/>
      <c r="I89" s="286"/>
      <c r="J89" s="287"/>
      <c r="K89" s="289"/>
      <c r="L89" s="306"/>
      <c r="M89" s="289"/>
      <c r="N89" s="290"/>
      <c r="O89" s="291"/>
      <c r="P89" s="12"/>
      <c r="Q89" s="348"/>
      <c r="R89" s="7"/>
      <c r="S89" s="17">
        <f>IF(D89="",0,IF(D89=D88,COUNTIF(D$9:D88,D89)+1,1))</f>
        <v>0</v>
      </c>
      <c r="T89" s="17">
        <f t="shared" ca="1" si="8"/>
        <v>0</v>
      </c>
      <c r="U89" s="364">
        <f t="shared" si="9"/>
        <v>0</v>
      </c>
    </row>
    <row r="90" spans="1:21" ht="16.5" customHeight="1">
      <c r="A90" s="334" t="s">
        <v>366</v>
      </c>
      <c r="B90" s="65" t="str">
        <f t="shared" ca="1" si="7"/>
        <v>-1900</v>
      </c>
      <c r="C90" s="65" t="str">
        <f t="shared" ca="1" si="6"/>
        <v>-1900-0</v>
      </c>
      <c r="D90" s="340"/>
      <c r="E90" s="283"/>
      <c r="F90" s="12"/>
      <c r="G90" s="284"/>
      <c r="H90" s="285"/>
      <c r="I90" s="286"/>
      <c r="J90" s="287"/>
      <c r="K90" s="289"/>
      <c r="L90" s="306"/>
      <c r="M90" s="289"/>
      <c r="N90" s="290"/>
      <c r="O90" s="291"/>
      <c r="P90" s="12"/>
      <c r="Q90" s="348"/>
      <c r="R90" s="7"/>
      <c r="S90" s="17">
        <f>IF(D90="",0,IF(D90=D89,COUNTIF(D$9:D89,D90)+1,1))</f>
        <v>0</v>
      </c>
      <c r="T90" s="17">
        <f t="shared" ca="1" si="8"/>
        <v>0</v>
      </c>
      <c r="U90" s="364">
        <f t="shared" si="9"/>
        <v>0</v>
      </c>
    </row>
    <row r="91" spans="1:21" ht="16.5" customHeight="1">
      <c r="A91" s="334" t="s">
        <v>367</v>
      </c>
      <c r="B91" s="65" t="str">
        <f t="shared" ca="1" si="7"/>
        <v>-1900</v>
      </c>
      <c r="C91" s="65" t="str">
        <f t="shared" ca="1" si="6"/>
        <v>-1900-0</v>
      </c>
      <c r="D91" s="340"/>
      <c r="E91" s="283"/>
      <c r="F91" s="12"/>
      <c r="G91" s="284"/>
      <c r="H91" s="285"/>
      <c r="I91" s="286"/>
      <c r="J91" s="287"/>
      <c r="K91" s="289"/>
      <c r="L91" s="306"/>
      <c r="M91" s="289"/>
      <c r="N91" s="290"/>
      <c r="O91" s="291"/>
      <c r="P91" s="12"/>
      <c r="Q91" s="348"/>
      <c r="R91" s="7"/>
      <c r="S91" s="17">
        <f>IF(D91="",0,IF(D91=D90,COUNTIF(D$9:D90,D91)+1,1))</f>
        <v>0</v>
      </c>
      <c r="T91" s="17">
        <f t="shared" ca="1" si="8"/>
        <v>0</v>
      </c>
      <c r="U91" s="364">
        <f t="shared" si="9"/>
        <v>0</v>
      </c>
    </row>
    <row r="92" spans="1:21" ht="16.5" customHeight="1">
      <c r="A92" s="334" t="s">
        <v>368</v>
      </c>
      <c r="B92" s="65" t="str">
        <f t="shared" ca="1" si="7"/>
        <v>-1900</v>
      </c>
      <c r="C92" s="65" t="str">
        <f t="shared" ca="1" si="6"/>
        <v>-1900-0</v>
      </c>
      <c r="D92" s="340"/>
      <c r="E92" s="283"/>
      <c r="F92" s="12"/>
      <c r="G92" s="284"/>
      <c r="H92" s="285"/>
      <c r="I92" s="286"/>
      <c r="J92" s="287"/>
      <c r="K92" s="289"/>
      <c r="L92" s="306"/>
      <c r="M92" s="289"/>
      <c r="N92" s="290"/>
      <c r="O92" s="291"/>
      <c r="P92" s="12"/>
      <c r="Q92" s="348"/>
      <c r="R92" s="7"/>
      <c r="S92" s="17">
        <f>IF(D92="",0,IF(D92=D91,COUNTIF(D$9:D91,D92)+1,1))</f>
        <v>0</v>
      </c>
      <c r="T92" s="17">
        <f t="shared" ca="1" si="8"/>
        <v>0</v>
      </c>
      <c r="U92" s="364">
        <f t="shared" si="9"/>
        <v>0</v>
      </c>
    </row>
    <row r="93" spans="1:21" ht="16.5" customHeight="1">
      <c r="A93" s="334" t="s">
        <v>369</v>
      </c>
      <c r="B93" s="65" t="str">
        <f t="shared" ca="1" si="7"/>
        <v>-1900</v>
      </c>
      <c r="C93" s="65" t="str">
        <f t="shared" ca="1" si="6"/>
        <v>-1900-0</v>
      </c>
      <c r="D93" s="340"/>
      <c r="E93" s="283"/>
      <c r="F93" s="12"/>
      <c r="G93" s="284"/>
      <c r="H93" s="285"/>
      <c r="I93" s="286"/>
      <c r="J93" s="287"/>
      <c r="K93" s="289"/>
      <c r="L93" s="306"/>
      <c r="M93" s="289"/>
      <c r="N93" s="290"/>
      <c r="O93" s="291"/>
      <c r="P93" s="12"/>
      <c r="Q93" s="348"/>
      <c r="R93" s="7"/>
      <c r="S93" s="17">
        <f>IF(D93="",0,IF(D93=D92,COUNTIF(D$9:D92,D93)+1,1))</f>
        <v>0</v>
      </c>
      <c r="T93" s="17">
        <f t="shared" ca="1" si="8"/>
        <v>0</v>
      </c>
      <c r="U93" s="364">
        <f t="shared" si="9"/>
        <v>0</v>
      </c>
    </row>
    <row r="94" spans="1:21" ht="16.5" customHeight="1">
      <c r="A94" s="334" t="s">
        <v>370</v>
      </c>
      <c r="B94" s="65" t="str">
        <f t="shared" ca="1" si="7"/>
        <v>-1900</v>
      </c>
      <c r="C94" s="65" t="str">
        <f t="shared" ca="1" si="6"/>
        <v>-1900-0</v>
      </c>
      <c r="D94" s="340"/>
      <c r="E94" s="283"/>
      <c r="F94" s="12"/>
      <c r="G94" s="284"/>
      <c r="H94" s="285"/>
      <c r="I94" s="286"/>
      <c r="J94" s="287"/>
      <c r="K94" s="289"/>
      <c r="L94" s="306"/>
      <c r="M94" s="289"/>
      <c r="N94" s="290"/>
      <c r="O94" s="291"/>
      <c r="P94" s="12"/>
      <c r="Q94" s="348"/>
      <c r="R94" s="7"/>
      <c r="S94" s="17">
        <f>IF(D94="",0,IF(D94=D93,COUNTIF(D$9:D93,D94)+1,1))</f>
        <v>0</v>
      </c>
      <c r="T94" s="17">
        <f t="shared" ca="1" si="8"/>
        <v>0</v>
      </c>
      <c r="U94" s="364">
        <f t="shared" si="9"/>
        <v>0</v>
      </c>
    </row>
    <row r="95" spans="1:21" ht="16.5" customHeight="1">
      <c r="A95" s="334" t="s">
        <v>371</v>
      </c>
      <c r="B95" s="65" t="str">
        <f t="shared" ca="1" si="7"/>
        <v>-1900</v>
      </c>
      <c r="C95" s="65" t="str">
        <f t="shared" ca="1" si="6"/>
        <v>-1900-0</v>
      </c>
      <c r="D95" s="340"/>
      <c r="E95" s="283"/>
      <c r="F95" s="12"/>
      <c r="G95" s="284"/>
      <c r="H95" s="285"/>
      <c r="I95" s="286"/>
      <c r="J95" s="287"/>
      <c r="K95" s="289"/>
      <c r="L95" s="306"/>
      <c r="M95" s="289"/>
      <c r="N95" s="290"/>
      <c r="O95" s="291"/>
      <c r="P95" s="12"/>
      <c r="Q95" s="348"/>
      <c r="R95" s="7"/>
      <c r="S95" s="17">
        <f>IF(D95="",0,IF(D95=D94,COUNTIF(D$9:D94,D95)+1,1))</f>
        <v>0</v>
      </c>
      <c r="T95" s="17">
        <f t="shared" ca="1" si="8"/>
        <v>0</v>
      </c>
      <c r="U95" s="364">
        <f t="shared" si="9"/>
        <v>0</v>
      </c>
    </row>
    <row r="96" spans="1:21" ht="16.5" customHeight="1">
      <c r="A96" s="334" t="s">
        <v>372</v>
      </c>
      <c r="B96" s="65" t="str">
        <f t="shared" ca="1" si="7"/>
        <v>-1900</v>
      </c>
      <c r="C96" s="65" t="str">
        <f t="shared" ca="1" si="6"/>
        <v>-1900-0</v>
      </c>
      <c r="D96" s="340"/>
      <c r="E96" s="283"/>
      <c r="F96" s="12"/>
      <c r="G96" s="284"/>
      <c r="H96" s="285"/>
      <c r="I96" s="286"/>
      <c r="J96" s="287"/>
      <c r="K96" s="289"/>
      <c r="L96" s="306"/>
      <c r="M96" s="289"/>
      <c r="N96" s="290"/>
      <c r="O96" s="291"/>
      <c r="P96" s="12"/>
      <c r="Q96" s="348"/>
      <c r="R96" s="7"/>
      <c r="S96" s="17">
        <f>IF(D96="",0,IF(D96=D95,COUNTIF(D$9:D95,D96)+1,1))</f>
        <v>0</v>
      </c>
      <c r="T96" s="17">
        <f t="shared" ca="1" si="8"/>
        <v>0</v>
      </c>
      <c r="U96" s="364">
        <f t="shared" si="9"/>
        <v>0</v>
      </c>
    </row>
    <row r="97" spans="1:21" ht="16.5" customHeight="1">
      <c r="A97" s="334" t="s">
        <v>373</v>
      </c>
      <c r="B97" s="65" t="str">
        <f t="shared" ca="1" si="7"/>
        <v>-1900</v>
      </c>
      <c r="C97" s="65" t="str">
        <f t="shared" ca="1" si="6"/>
        <v>-1900-0</v>
      </c>
      <c r="D97" s="340"/>
      <c r="E97" s="283"/>
      <c r="F97" s="12"/>
      <c r="G97" s="284"/>
      <c r="H97" s="285"/>
      <c r="I97" s="286"/>
      <c r="J97" s="287"/>
      <c r="K97" s="289"/>
      <c r="L97" s="306"/>
      <c r="M97" s="289"/>
      <c r="N97" s="290"/>
      <c r="O97" s="291"/>
      <c r="P97" s="12"/>
      <c r="Q97" s="348"/>
      <c r="R97" s="7"/>
      <c r="S97" s="17">
        <f>IF(D97="",0,IF(D97=D96,COUNTIF(D$9:D96,D97)+1,1))</f>
        <v>0</v>
      </c>
      <c r="T97" s="17">
        <f t="shared" ca="1" si="8"/>
        <v>0</v>
      </c>
      <c r="U97" s="364">
        <f t="shared" si="9"/>
        <v>0</v>
      </c>
    </row>
    <row r="98" spans="1:21" ht="16.5" customHeight="1">
      <c r="A98" s="334" t="s">
        <v>374</v>
      </c>
      <c r="B98" s="65" t="str">
        <f t="shared" ca="1" si="7"/>
        <v>-1900</v>
      </c>
      <c r="C98" s="65" t="str">
        <f t="shared" ca="1" si="6"/>
        <v>-1900-0</v>
      </c>
      <c r="D98" s="340"/>
      <c r="E98" s="283"/>
      <c r="F98" s="12"/>
      <c r="G98" s="284"/>
      <c r="H98" s="285"/>
      <c r="I98" s="286"/>
      <c r="J98" s="287"/>
      <c r="K98" s="289"/>
      <c r="L98" s="306"/>
      <c r="M98" s="289"/>
      <c r="N98" s="290"/>
      <c r="O98" s="291"/>
      <c r="P98" s="12"/>
      <c r="Q98" s="348"/>
      <c r="R98" s="7"/>
      <c r="S98" s="17">
        <f>IF(D98="",0,IF(D98=D97,COUNTIF(D$9:D97,D98)+1,1))</f>
        <v>0</v>
      </c>
      <c r="T98" s="17">
        <f t="shared" ca="1" si="8"/>
        <v>0</v>
      </c>
      <c r="U98" s="364">
        <f t="shared" si="9"/>
        <v>0</v>
      </c>
    </row>
    <row r="99" spans="1:21" ht="16.5" customHeight="1">
      <c r="A99" s="334" t="s">
        <v>375</v>
      </c>
      <c r="B99" s="65" t="str">
        <f t="shared" ca="1" si="7"/>
        <v>-1900</v>
      </c>
      <c r="C99" s="65" t="str">
        <f t="shared" ca="1" si="6"/>
        <v>-1900-0</v>
      </c>
      <c r="D99" s="340"/>
      <c r="E99" s="283"/>
      <c r="F99" s="12"/>
      <c r="G99" s="284"/>
      <c r="H99" s="285"/>
      <c r="I99" s="286"/>
      <c r="J99" s="287"/>
      <c r="K99" s="289"/>
      <c r="L99" s="306"/>
      <c r="M99" s="289"/>
      <c r="N99" s="290"/>
      <c r="O99" s="291"/>
      <c r="P99" s="12"/>
      <c r="Q99" s="348"/>
      <c r="R99" s="7"/>
      <c r="S99" s="17">
        <f>IF(D99="",0,IF(D99=D98,COUNTIF(D$9:D98,D99)+1,1))</f>
        <v>0</v>
      </c>
      <c r="T99" s="17">
        <f t="shared" ca="1" si="8"/>
        <v>0</v>
      </c>
      <c r="U99" s="364">
        <f t="shared" si="9"/>
        <v>0</v>
      </c>
    </row>
    <row r="100" spans="1:21" ht="16.5" customHeight="1">
      <c r="A100" s="334" t="s">
        <v>376</v>
      </c>
      <c r="B100" s="65" t="str">
        <f t="shared" ca="1" si="7"/>
        <v>-1900</v>
      </c>
      <c r="C100" s="65" t="str">
        <f t="shared" ca="1" si="6"/>
        <v>-1900-0</v>
      </c>
      <c r="D100" s="340"/>
      <c r="E100" s="283"/>
      <c r="F100" s="12"/>
      <c r="G100" s="284"/>
      <c r="H100" s="285"/>
      <c r="I100" s="286"/>
      <c r="J100" s="287"/>
      <c r="K100" s="289"/>
      <c r="L100" s="306"/>
      <c r="M100" s="289"/>
      <c r="N100" s="290"/>
      <c r="O100" s="291"/>
      <c r="P100" s="12"/>
      <c r="Q100" s="348"/>
      <c r="R100" s="7"/>
      <c r="S100" s="17">
        <f>IF(D100="",0,IF(D100=D99,COUNTIF(D$9:D99,D100)+1,1))</f>
        <v>0</v>
      </c>
      <c r="T100" s="17">
        <f t="shared" ca="1" si="8"/>
        <v>0</v>
      </c>
      <c r="U100" s="364">
        <f t="shared" si="9"/>
        <v>0</v>
      </c>
    </row>
    <row r="101" spans="1:21" ht="16.5" customHeight="1">
      <c r="A101" s="334" t="s">
        <v>377</v>
      </c>
      <c r="B101" s="65" t="str">
        <f t="shared" ca="1" si="7"/>
        <v>-1900</v>
      </c>
      <c r="C101" s="65" t="str">
        <f t="shared" ca="1" si="6"/>
        <v>-1900-0</v>
      </c>
      <c r="D101" s="340"/>
      <c r="E101" s="283"/>
      <c r="F101" s="12"/>
      <c r="G101" s="284"/>
      <c r="H101" s="285"/>
      <c r="I101" s="286"/>
      <c r="J101" s="287"/>
      <c r="K101" s="289"/>
      <c r="L101" s="306"/>
      <c r="M101" s="289"/>
      <c r="N101" s="290"/>
      <c r="O101" s="291"/>
      <c r="P101" s="12"/>
      <c r="Q101" s="348"/>
      <c r="R101" s="7"/>
      <c r="S101" s="17">
        <f>IF(D101="",0,IF(D101=D100,COUNTIF(D$9:D100,D101)+1,1))</f>
        <v>0</v>
      </c>
      <c r="T101" s="17">
        <f t="shared" ca="1" si="8"/>
        <v>0</v>
      </c>
      <c r="U101" s="364">
        <f t="shared" si="9"/>
        <v>0</v>
      </c>
    </row>
    <row r="102" spans="1:21" ht="16.5" customHeight="1">
      <c r="A102" s="334" t="s">
        <v>378</v>
      </c>
      <c r="B102" s="65" t="str">
        <f t="shared" ca="1" si="7"/>
        <v>-1900</v>
      </c>
      <c r="C102" s="65" t="str">
        <f t="shared" ca="1" si="6"/>
        <v>-1900-0</v>
      </c>
      <c r="D102" s="340"/>
      <c r="E102" s="283"/>
      <c r="F102" s="12"/>
      <c r="G102" s="284"/>
      <c r="H102" s="285"/>
      <c r="I102" s="286"/>
      <c r="J102" s="287"/>
      <c r="K102" s="289"/>
      <c r="L102" s="306"/>
      <c r="M102" s="289"/>
      <c r="N102" s="290"/>
      <c r="O102" s="291"/>
      <c r="P102" s="12"/>
      <c r="Q102" s="348"/>
      <c r="R102" s="7"/>
      <c r="S102" s="17">
        <f>IF(D102="",0,IF(D102=D101,COUNTIF(D$9:D101,D102)+1,1))</f>
        <v>0</v>
      </c>
      <c r="T102" s="17">
        <f t="shared" ca="1" si="8"/>
        <v>0</v>
      </c>
      <c r="U102" s="364">
        <f t="shared" si="9"/>
        <v>0</v>
      </c>
    </row>
    <row r="103" spans="1:21" ht="16.5" customHeight="1">
      <c r="A103" s="334" t="s">
        <v>379</v>
      </c>
      <c r="B103" s="65" t="str">
        <f t="shared" ca="1" si="7"/>
        <v>-1900</v>
      </c>
      <c r="C103" s="65" t="str">
        <f t="shared" ca="1" si="6"/>
        <v>-1900-0</v>
      </c>
      <c r="D103" s="340"/>
      <c r="E103" s="283"/>
      <c r="F103" s="12"/>
      <c r="G103" s="284"/>
      <c r="H103" s="285"/>
      <c r="I103" s="286"/>
      <c r="J103" s="287"/>
      <c r="K103" s="289"/>
      <c r="L103" s="306"/>
      <c r="M103" s="289"/>
      <c r="N103" s="290"/>
      <c r="O103" s="291"/>
      <c r="P103" s="12"/>
      <c r="Q103" s="348"/>
      <c r="R103" s="7"/>
      <c r="S103" s="17">
        <f>IF(D103="",0,IF(D103=D102,COUNTIF(D$9:D102,D103)+1,1))</f>
        <v>0</v>
      </c>
      <c r="T103" s="17">
        <f t="shared" ca="1" si="8"/>
        <v>0</v>
      </c>
      <c r="U103" s="364">
        <f t="shared" si="9"/>
        <v>0</v>
      </c>
    </row>
    <row r="104" spans="1:21" ht="16.5" customHeight="1">
      <c r="A104" s="334" t="s">
        <v>380</v>
      </c>
      <c r="B104" s="65" t="str">
        <f t="shared" ca="1" si="7"/>
        <v>-1900</v>
      </c>
      <c r="C104" s="65" t="str">
        <f t="shared" ca="1" si="6"/>
        <v>-1900-0</v>
      </c>
      <c r="D104" s="340"/>
      <c r="E104" s="283"/>
      <c r="F104" s="12"/>
      <c r="G104" s="284"/>
      <c r="H104" s="285"/>
      <c r="I104" s="286"/>
      <c r="J104" s="287"/>
      <c r="K104" s="289"/>
      <c r="L104" s="306"/>
      <c r="M104" s="289"/>
      <c r="N104" s="290"/>
      <c r="O104" s="291"/>
      <c r="P104" s="12"/>
      <c r="Q104" s="348"/>
      <c r="R104" s="7"/>
      <c r="S104" s="17">
        <f>IF(D104="",0,IF(D104=D103,COUNTIF(D$9:D103,D104)+1,1))</f>
        <v>0</v>
      </c>
      <c r="T104" s="17">
        <f t="shared" ca="1" si="8"/>
        <v>0</v>
      </c>
      <c r="U104" s="364">
        <f t="shared" si="9"/>
        <v>0</v>
      </c>
    </row>
    <row r="105" spans="1:21" ht="16.5" customHeight="1">
      <c r="A105" s="334" t="s">
        <v>381</v>
      </c>
      <c r="B105" s="65" t="str">
        <f t="shared" ca="1" si="7"/>
        <v>-1900</v>
      </c>
      <c r="C105" s="65" t="str">
        <f t="shared" ref="C105:C136" ca="1" si="10">IF(L$1024=1,0,B105&amp;"-"&amp;S105)</f>
        <v>-1900-0</v>
      </c>
      <c r="D105" s="340"/>
      <c r="E105" s="283"/>
      <c r="F105" s="12"/>
      <c r="G105" s="284"/>
      <c r="H105" s="285"/>
      <c r="I105" s="286"/>
      <c r="J105" s="287"/>
      <c r="K105" s="289"/>
      <c r="L105" s="306"/>
      <c r="M105" s="289"/>
      <c r="N105" s="290"/>
      <c r="O105" s="291"/>
      <c r="P105" s="12"/>
      <c r="Q105" s="348"/>
      <c r="R105" s="7"/>
      <c r="S105" s="17">
        <f>IF(D105="",0,IF(D105=D104,COUNTIF(D$9:D104,D105)+1,1))</f>
        <v>0</v>
      </c>
      <c r="T105" s="17">
        <f t="shared" ca="1" si="8"/>
        <v>0</v>
      </c>
      <c r="U105" s="364">
        <f t="shared" si="9"/>
        <v>0</v>
      </c>
    </row>
    <row r="106" spans="1:21" ht="16.5" customHeight="1">
      <c r="A106" s="334" t="s">
        <v>382</v>
      </c>
      <c r="B106" s="65" t="str">
        <f t="shared" ca="1" si="7"/>
        <v>-1900</v>
      </c>
      <c r="C106" s="65" t="str">
        <f t="shared" ca="1" si="10"/>
        <v>-1900-0</v>
      </c>
      <c r="D106" s="340"/>
      <c r="E106" s="283"/>
      <c r="F106" s="12"/>
      <c r="G106" s="284"/>
      <c r="H106" s="285"/>
      <c r="I106" s="286"/>
      <c r="J106" s="287"/>
      <c r="K106" s="289"/>
      <c r="L106" s="306"/>
      <c r="M106" s="289"/>
      <c r="N106" s="290"/>
      <c r="O106" s="291"/>
      <c r="P106" s="12"/>
      <c r="Q106" s="348"/>
      <c r="R106" s="7"/>
      <c r="S106" s="17">
        <f>IF(D106="",0,IF(D106=D105,COUNTIF(D$9:D105,D106)+1,1))</f>
        <v>0</v>
      </c>
      <c r="T106" s="17">
        <f t="shared" ref="T106:T137" ca="1" si="11">IF(OR(D106="",L$1024=1),0,IF(S106=4,1,0))</f>
        <v>0</v>
      </c>
      <c r="U106" s="364">
        <f t="shared" si="9"/>
        <v>0</v>
      </c>
    </row>
    <row r="107" spans="1:21" ht="16.5" customHeight="1">
      <c r="A107" s="334" t="s">
        <v>383</v>
      </c>
      <c r="B107" s="65" t="str">
        <f t="shared" ca="1" si="7"/>
        <v>-1900</v>
      </c>
      <c r="C107" s="65" t="str">
        <f t="shared" ca="1" si="10"/>
        <v>-1900-0</v>
      </c>
      <c r="D107" s="340"/>
      <c r="E107" s="283"/>
      <c r="F107" s="12"/>
      <c r="G107" s="284"/>
      <c r="H107" s="285"/>
      <c r="I107" s="286"/>
      <c r="J107" s="287"/>
      <c r="K107" s="289"/>
      <c r="L107" s="306"/>
      <c r="M107" s="289"/>
      <c r="N107" s="290"/>
      <c r="O107" s="291"/>
      <c r="P107" s="12"/>
      <c r="Q107" s="348"/>
      <c r="R107" s="7"/>
      <c r="S107" s="17">
        <f>IF(D107="",0,IF(D107=D106,COUNTIF(D$9:D106,D107)+1,1))</f>
        <v>0</v>
      </c>
      <c r="T107" s="17">
        <f t="shared" ca="1" si="11"/>
        <v>0</v>
      </c>
      <c r="U107" s="364">
        <f t="shared" si="9"/>
        <v>0</v>
      </c>
    </row>
    <row r="108" spans="1:21" ht="16.5" customHeight="1">
      <c r="A108" s="334" t="s">
        <v>384</v>
      </c>
      <c r="B108" s="65" t="str">
        <f t="shared" ca="1" si="7"/>
        <v>-1900</v>
      </c>
      <c r="C108" s="65" t="str">
        <f t="shared" ca="1" si="10"/>
        <v>-1900-0</v>
      </c>
      <c r="D108" s="340"/>
      <c r="E108" s="283"/>
      <c r="F108" s="12"/>
      <c r="G108" s="284"/>
      <c r="H108" s="285"/>
      <c r="I108" s="286"/>
      <c r="J108" s="287"/>
      <c r="K108" s="289"/>
      <c r="L108" s="306"/>
      <c r="M108" s="289"/>
      <c r="N108" s="290"/>
      <c r="O108" s="291"/>
      <c r="P108" s="12"/>
      <c r="Q108" s="348"/>
      <c r="R108" s="7"/>
      <c r="S108" s="17">
        <f>IF(D108="",0,IF(D108=D107,COUNTIF(D$9:D107,D108)+1,1))</f>
        <v>0</v>
      </c>
      <c r="T108" s="17">
        <f t="shared" ca="1" si="11"/>
        <v>0</v>
      </c>
      <c r="U108" s="364">
        <f t="shared" si="9"/>
        <v>0</v>
      </c>
    </row>
    <row r="109" spans="1:21" ht="16.5" customHeight="1">
      <c r="A109" s="334" t="s">
        <v>385</v>
      </c>
      <c r="B109" s="65" t="str">
        <f t="shared" ca="1" si="7"/>
        <v>-1900</v>
      </c>
      <c r="C109" s="65" t="str">
        <f t="shared" ca="1" si="10"/>
        <v>-1900-0</v>
      </c>
      <c r="D109" s="340"/>
      <c r="E109" s="283"/>
      <c r="F109" s="12"/>
      <c r="G109" s="284"/>
      <c r="H109" s="285"/>
      <c r="I109" s="286"/>
      <c r="J109" s="287"/>
      <c r="K109" s="289"/>
      <c r="L109" s="306"/>
      <c r="M109" s="289"/>
      <c r="N109" s="290"/>
      <c r="O109" s="291"/>
      <c r="P109" s="12"/>
      <c r="Q109" s="348"/>
      <c r="R109" s="7"/>
      <c r="S109" s="17">
        <f>IF(D109="",0,IF(D109=D108,COUNTIF(D$9:D108,D109)+1,1))</f>
        <v>0</v>
      </c>
      <c r="T109" s="17">
        <f t="shared" ca="1" si="11"/>
        <v>0</v>
      </c>
      <c r="U109" s="364">
        <f t="shared" si="9"/>
        <v>0</v>
      </c>
    </row>
    <row r="110" spans="1:21" ht="16.5" customHeight="1">
      <c r="A110" s="334" t="s">
        <v>386</v>
      </c>
      <c r="B110" s="65" t="str">
        <f t="shared" ca="1" si="7"/>
        <v>-1900</v>
      </c>
      <c r="C110" s="65" t="str">
        <f t="shared" ca="1" si="10"/>
        <v>-1900-0</v>
      </c>
      <c r="D110" s="340"/>
      <c r="E110" s="283"/>
      <c r="F110" s="12"/>
      <c r="G110" s="284"/>
      <c r="H110" s="285"/>
      <c r="I110" s="286"/>
      <c r="J110" s="287"/>
      <c r="K110" s="289"/>
      <c r="L110" s="306"/>
      <c r="M110" s="289"/>
      <c r="N110" s="290"/>
      <c r="O110" s="291"/>
      <c r="P110" s="12"/>
      <c r="Q110" s="348"/>
      <c r="R110" s="7"/>
      <c r="S110" s="17">
        <f>IF(D110="",0,IF(D110=D109,COUNTIF(D$9:D109,D110)+1,1))</f>
        <v>0</v>
      </c>
      <c r="T110" s="17">
        <f t="shared" ca="1" si="11"/>
        <v>0</v>
      </c>
      <c r="U110" s="364">
        <f t="shared" si="9"/>
        <v>0</v>
      </c>
    </row>
    <row r="111" spans="1:21" ht="16.5" customHeight="1">
      <c r="A111" s="334" t="s">
        <v>387</v>
      </c>
      <c r="B111" s="65" t="str">
        <f t="shared" ca="1" si="7"/>
        <v>-1900</v>
      </c>
      <c r="C111" s="65" t="str">
        <f t="shared" ca="1" si="10"/>
        <v>-1900-0</v>
      </c>
      <c r="D111" s="340"/>
      <c r="E111" s="283"/>
      <c r="F111" s="12"/>
      <c r="G111" s="284"/>
      <c r="H111" s="285"/>
      <c r="I111" s="286"/>
      <c r="J111" s="287"/>
      <c r="K111" s="289"/>
      <c r="L111" s="306"/>
      <c r="M111" s="289"/>
      <c r="N111" s="290"/>
      <c r="O111" s="291"/>
      <c r="P111" s="12"/>
      <c r="Q111" s="348"/>
      <c r="R111" s="7"/>
      <c r="S111" s="17">
        <f>IF(D111="",0,IF(D111=D110,COUNTIF(D$9:D110,D111)+1,1))</f>
        <v>0</v>
      </c>
      <c r="T111" s="17">
        <f t="shared" ca="1" si="11"/>
        <v>0</v>
      </c>
      <c r="U111" s="364">
        <f t="shared" si="9"/>
        <v>0</v>
      </c>
    </row>
    <row r="112" spans="1:21" ht="16.5" customHeight="1">
      <c r="A112" s="334" t="s">
        <v>388</v>
      </c>
      <c r="B112" s="65" t="str">
        <f t="shared" ca="1" si="7"/>
        <v>-1900</v>
      </c>
      <c r="C112" s="65" t="str">
        <f t="shared" ca="1" si="10"/>
        <v>-1900-0</v>
      </c>
      <c r="D112" s="340"/>
      <c r="E112" s="283"/>
      <c r="F112" s="12"/>
      <c r="G112" s="284"/>
      <c r="H112" s="285"/>
      <c r="I112" s="286"/>
      <c r="J112" s="287"/>
      <c r="K112" s="289"/>
      <c r="L112" s="306"/>
      <c r="M112" s="289"/>
      <c r="N112" s="290"/>
      <c r="O112" s="291"/>
      <c r="P112" s="12"/>
      <c r="Q112" s="348"/>
      <c r="R112" s="7"/>
      <c r="S112" s="17">
        <f>IF(D112="",0,IF(D112=D111,COUNTIF(D$9:D111,D112)+1,1))</f>
        <v>0</v>
      </c>
      <c r="T112" s="17">
        <f t="shared" ca="1" si="11"/>
        <v>0</v>
      </c>
      <c r="U112" s="364">
        <f t="shared" si="9"/>
        <v>0</v>
      </c>
    </row>
    <row r="113" spans="1:21" ht="16.5" customHeight="1">
      <c r="A113" s="334" t="s">
        <v>389</v>
      </c>
      <c r="B113" s="65" t="str">
        <f t="shared" ca="1" si="7"/>
        <v>-1900</v>
      </c>
      <c r="C113" s="65" t="str">
        <f t="shared" ca="1" si="10"/>
        <v>-1900-0</v>
      </c>
      <c r="D113" s="340"/>
      <c r="E113" s="283"/>
      <c r="F113" s="12"/>
      <c r="G113" s="284"/>
      <c r="H113" s="285"/>
      <c r="I113" s="286"/>
      <c r="J113" s="287"/>
      <c r="K113" s="289"/>
      <c r="L113" s="306"/>
      <c r="M113" s="289"/>
      <c r="N113" s="290"/>
      <c r="O113" s="291"/>
      <c r="P113" s="12"/>
      <c r="Q113" s="348"/>
      <c r="R113" s="7"/>
      <c r="S113" s="17">
        <f>IF(D113="",0,IF(D113=D112,COUNTIF(D$9:D112,D113)+1,1))</f>
        <v>0</v>
      </c>
      <c r="T113" s="17">
        <f t="shared" ca="1" si="11"/>
        <v>0</v>
      </c>
      <c r="U113" s="364">
        <f t="shared" si="9"/>
        <v>0</v>
      </c>
    </row>
    <row r="114" spans="1:21" ht="16.5" customHeight="1">
      <c r="A114" s="334" t="s">
        <v>390</v>
      </c>
      <c r="B114" s="65" t="str">
        <f t="shared" ca="1" si="7"/>
        <v>-1900</v>
      </c>
      <c r="C114" s="65" t="str">
        <f t="shared" ca="1" si="10"/>
        <v>-1900-0</v>
      </c>
      <c r="D114" s="340"/>
      <c r="E114" s="283"/>
      <c r="F114" s="12"/>
      <c r="G114" s="284"/>
      <c r="H114" s="285"/>
      <c r="I114" s="286"/>
      <c r="J114" s="287"/>
      <c r="K114" s="289"/>
      <c r="L114" s="306"/>
      <c r="M114" s="289"/>
      <c r="N114" s="290"/>
      <c r="O114" s="291"/>
      <c r="P114" s="12"/>
      <c r="Q114" s="348"/>
      <c r="R114" s="7"/>
      <c r="S114" s="17">
        <f>IF(D114="",0,IF(D114=D113,COUNTIF(D$9:D113,D114)+1,1))</f>
        <v>0</v>
      </c>
      <c r="T114" s="17">
        <f t="shared" ca="1" si="11"/>
        <v>0</v>
      </c>
      <c r="U114" s="364">
        <f t="shared" si="9"/>
        <v>0</v>
      </c>
    </row>
    <row r="115" spans="1:21" ht="16.5" customHeight="1">
      <c r="A115" s="334" t="s">
        <v>391</v>
      </c>
      <c r="B115" s="65" t="str">
        <f t="shared" ca="1" si="7"/>
        <v>-1900</v>
      </c>
      <c r="C115" s="65" t="str">
        <f t="shared" ca="1" si="10"/>
        <v>-1900-0</v>
      </c>
      <c r="D115" s="340"/>
      <c r="E115" s="283"/>
      <c r="F115" s="12"/>
      <c r="G115" s="284"/>
      <c r="H115" s="285"/>
      <c r="I115" s="286"/>
      <c r="J115" s="287"/>
      <c r="K115" s="289"/>
      <c r="L115" s="306"/>
      <c r="M115" s="289"/>
      <c r="N115" s="290"/>
      <c r="O115" s="291"/>
      <c r="P115" s="12"/>
      <c r="Q115" s="348"/>
      <c r="R115" s="7"/>
      <c r="S115" s="17">
        <f>IF(D115="",0,IF(D115=D114,COUNTIF(D$9:D114,D115)+1,1))</f>
        <v>0</v>
      </c>
      <c r="T115" s="17">
        <f t="shared" ca="1" si="11"/>
        <v>0</v>
      </c>
      <c r="U115" s="364">
        <f t="shared" si="9"/>
        <v>0</v>
      </c>
    </row>
    <row r="116" spans="1:21" ht="16.5" customHeight="1">
      <c r="A116" s="334" t="s">
        <v>392</v>
      </c>
      <c r="B116" s="65" t="str">
        <f t="shared" ca="1" si="7"/>
        <v>-1900</v>
      </c>
      <c r="C116" s="65" t="str">
        <f t="shared" ca="1" si="10"/>
        <v>-1900-0</v>
      </c>
      <c r="D116" s="340"/>
      <c r="E116" s="283"/>
      <c r="F116" s="12"/>
      <c r="G116" s="284"/>
      <c r="H116" s="285"/>
      <c r="I116" s="286"/>
      <c r="J116" s="287"/>
      <c r="K116" s="289"/>
      <c r="L116" s="306"/>
      <c r="M116" s="289"/>
      <c r="N116" s="290"/>
      <c r="O116" s="291"/>
      <c r="P116" s="12"/>
      <c r="Q116" s="348"/>
      <c r="R116" s="7"/>
      <c r="S116" s="17">
        <f>IF(D116="",0,IF(D116=D115,COUNTIF(D$9:D115,D116)+1,1))</f>
        <v>0</v>
      </c>
      <c r="T116" s="17">
        <f t="shared" ca="1" si="11"/>
        <v>0</v>
      </c>
      <c r="U116" s="364">
        <f t="shared" si="9"/>
        <v>0</v>
      </c>
    </row>
    <row r="117" spans="1:21" ht="16.5" customHeight="1">
      <c r="A117" s="334" t="s">
        <v>393</v>
      </c>
      <c r="B117" s="65" t="str">
        <f t="shared" ca="1" si="7"/>
        <v>-1900</v>
      </c>
      <c r="C117" s="65" t="str">
        <f t="shared" ca="1" si="10"/>
        <v>-1900-0</v>
      </c>
      <c r="D117" s="340"/>
      <c r="E117" s="283"/>
      <c r="F117" s="12"/>
      <c r="G117" s="284"/>
      <c r="H117" s="285"/>
      <c r="I117" s="286"/>
      <c r="J117" s="287"/>
      <c r="K117" s="289"/>
      <c r="L117" s="306"/>
      <c r="M117" s="289"/>
      <c r="N117" s="290"/>
      <c r="O117" s="291"/>
      <c r="P117" s="12"/>
      <c r="Q117" s="348"/>
      <c r="R117" s="7"/>
      <c r="S117" s="17">
        <f>IF(D117="",0,IF(D117=D116,COUNTIF(D$9:D116,D117)+1,1))</f>
        <v>0</v>
      </c>
      <c r="T117" s="17">
        <f t="shared" ca="1" si="11"/>
        <v>0</v>
      </c>
      <c r="U117" s="364">
        <f t="shared" si="9"/>
        <v>0</v>
      </c>
    </row>
    <row r="118" spans="1:21" ht="16.5" customHeight="1">
      <c r="A118" s="334" t="s">
        <v>394</v>
      </c>
      <c r="B118" s="65" t="str">
        <f t="shared" ca="1" si="7"/>
        <v>-1900</v>
      </c>
      <c r="C118" s="65" t="str">
        <f t="shared" ca="1" si="10"/>
        <v>-1900-0</v>
      </c>
      <c r="D118" s="340"/>
      <c r="E118" s="283"/>
      <c r="F118" s="12"/>
      <c r="G118" s="284"/>
      <c r="H118" s="285"/>
      <c r="I118" s="286"/>
      <c r="J118" s="287"/>
      <c r="K118" s="289"/>
      <c r="L118" s="306"/>
      <c r="M118" s="289"/>
      <c r="N118" s="290"/>
      <c r="O118" s="291"/>
      <c r="P118" s="12"/>
      <c r="Q118" s="348"/>
      <c r="R118" s="7"/>
      <c r="S118" s="17">
        <f>IF(D118="",0,IF(D118=D117,COUNTIF(D$9:D117,D118)+1,1))</f>
        <v>0</v>
      </c>
      <c r="T118" s="17">
        <f t="shared" ca="1" si="11"/>
        <v>0</v>
      </c>
      <c r="U118" s="364">
        <f t="shared" si="9"/>
        <v>0</v>
      </c>
    </row>
    <row r="119" spans="1:21" ht="16.5" customHeight="1">
      <c r="A119" s="334" t="s">
        <v>395</v>
      </c>
      <c r="B119" s="65" t="str">
        <f t="shared" ca="1" si="7"/>
        <v>-1900</v>
      </c>
      <c r="C119" s="65" t="str">
        <f t="shared" ca="1" si="10"/>
        <v>-1900-0</v>
      </c>
      <c r="D119" s="340"/>
      <c r="E119" s="283"/>
      <c r="F119" s="12"/>
      <c r="G119" s="284"/>
      <c r="H119" s="285"/>
      <c r="I119" s="286"/>
      <c r="J119" s="287"/>
      <c r="K119" s="289"/>
      <c r="L119" s="306"/>
      <c r="M119" s="289"/>
      <c r="N119" s="290"/>
      <c r="O119" s="291"/>
      <c r="P119" s="12"/>
      <c r="Q119" s="348"/>
      <c r="R119" s="7"/>
      <c r="S119" s="17">
        <f>IF(D119="",0,IF(D119=D118,COUNTIF(D$9:D118,D119)+1,1))</f>
        <v>0</v>
      </c>
      <c r="T119" s="17">
        <f t="shared" ca="1" si="11"/>
        <v>0</v>
      </c>
      <c r="U119" s="364">
        <f t="shared" si="9"/>
        <v>0</v>
      </c>
    </row>
    <row r="120" spans="1:21" ht="16.5" customHeight="1">
      <c r="A120" s="334" t="s">
        <v>396</v>
      </c>
      <c r="B120" s="65" t="str">
        <f t="shared" ca="1" si="7"/>
        <v>-1900</v>
      </c>
      <c r="C120" s="65" t="str">
        <f t="shared" ca="1" si="10"/>
        <v>-1900-0</v>
      </c>
      <c r="D120" s="340"/>
      <c r="E120" s="283"/>
      <c r="F120" s="12"/>
      <c r="G120" s="284"/>
      <c r="H120" s="285"/>
      <c r="I120" s="286"/>
      <c r="J120" s="287"/>
      <c r="K120" s="289"/>
      <c r="L120" s="306"/>
      <c r="M120" s="289"/>
      <c r="N120" s="290"/>
      <c r="O120" s="291"/>
      <c r="P120" s="12"/>
      <c r="Q120" s="348"/>
      <c r="R120" s="7"/>
      <c r="S120" s="17">
        <f>IF(D120="",0,IF(D120=D119,COUNTIF(D$9:D119,D120)+1,1))</f>
        <v>0</v>
      </c>
      <c r="T120" s="17">
        <f t="shared" ca="1" si="11"/>
        <v>0</v>
      </c>
      <c r="U120" s="364">
        <f t="shared" si="9"/>
        <v>0</v>
      </c>
    </row>
    <row r="121" spans="1:21" ht="16.5" customHeight="1">
      <c r="A121" s="334" t="s">
        <v>397</v>
      </c>
      <c r="B121" s="65" t="str">
        <f t="shared" ca="1" si="7"/>
        <v>-1900</v>
      </c>
      <c r="C121" s="65" t="str">
        <f t="shared" ca="1" si="10"/>
        <v>-1900-0</v>
      </c>
      <c r="D121" s="340"/>
      <c r="E121" s="283"/>
      <c r="F121" s="12"/>
      <c r="G121" s="284"/>
      <c r="H121" s="285"/>
      <c r="I121" s="286"/>
      <c r="J121" s="287"/>
      <c r="K121" s="289"/>
      <c r="L121" s="306"/>
      <c r="M121" s="289"/>
      <c r="N121" s="290"/>
      <c r="O121" s="291"/>
      <c r="P121" s="12"/>
      <c r="Q121" s="348"/>
      <c r="R121" s="7"/>
      <c r="S121" s="17">
        <f>IF(D121="",0,IF(D121=D120,COUNTIF(D$9:D120,D121)+1,1))</f>
        <v>0</v>
      </c>
      <c r="T121" s="17">
        <f t="shared" ca="1" si="11"/>
        <v>0</v>
      </c>
      <c r="U121" s="364">
        <f t="shared" si="9"/>
        <v>0</v>
      </c>
    </row>
    <row r="122" spans="1:21" ht="16.5" customHeight="1">
      <c r="A122" s="334" t="s">
        <v>398</v>
      </c>
      <c r="B122" s="65" t="str">
        <f t="shared" ca="1" si="7"/>
        <v>-1900</v>
      </c>
      <c r="C122" s="65" t="str">
        <f t="shared" ca="1" si="10"/>
        <v>-1900-0</v>
      </c>
      <c r="D122" s="340"/>
      <c r="E122" s="283"/>
      <c r="F122" s="12"/>
      <c r="G122" s="284"/>
      <c r="H122" s="285"/>
      <c r="I122" s="286"/>
      <c r="J122" s="287"/>
      <c r="K122" s="289"/>
      <c r="L122" s="306"/>
      <c r="M122" s="289"/>
      <c r="N122" s="290"/>
      <c r="O122" s="291"/>
      <c r="P122" s="12"/>
      <c r="Q122" s="348"/>
      <c r="R122" s="7"/>
      <c r="S122" s="17">
        <f>IF(D122="",0,IF(D122=D121,COUNTIF(D$9:D121,D122)+1,1))</f>
        <v>0</v>
      </c>
      <c r="T122" s="17">
        <f t="shared" ca="1" si="11"/>
        <v>0</v>
      </c>
      <c r="U122" s="364">
        <f t="shared" si="9"/>
        <v>0</v>
      </c>
    </row>
    <row r="123" spans="1:21" ht="16.5" customHeight="1">
      <c r="A123" s="334" t="s">
        <v>399</v>
      </c>
      <c r="B123" s="65" t="str">
        <f t="shared" ca="1" si="7"/>
        <v>-1900</v>
      </c>
      <c r="C123" s="65" t="str">
        <f t="shared" ca="1" si="10"/>
        <v>-1900-0</v>
      </c>
      <c r="D123" s="340"/>
      <c r="E123" s="283"/>
      <c r="F123" s="12"/>
      <c r="G123" s="284"/>
      <c r="H123" s="285"/>
      <c r="I123" s="286"/>
      <c r="J123" s="287"/>
      <c r="K123" s="289"/>
      <c r="L123" s="306"/>
      <c r="M123" s="289"/>
      <c r="N123" s="290"/>
      <c r="O123" s="291"/>
      <c r="P123" s="12"/>
      <c r="Q123" s="348"/>
      <c r="R123" s="7"/>
      <c r="S123" s="17">
        <f>IF(D123="",0,IF(D123=D122,COUNTIF(D$9:D122,D123)+1,1))</f>
        <v>0</v>
      </c>
      <c r="T123" s="17">
        <f t="shared" ca="1" si="11"/>
        <v>0</v>
      </c>
      <c r="U123" s="364">
        <f t="shared" si="9"/>
        <v>0</v>
      </c>
    </row>
    <row r="124" spans="1:21" ht="16.5" customHeight="1">
      <c r="A124" s="334" t="s">
        <v>400</v>
      </c>
      <c r="B124" s="65" t="str">
        <f t="shared" ca="1" si="7"/>
        <v>-1900</v>
      </c>
      <c r="C124" s="65" t="str">
        <f t="shared" ca="1" si="10"/>
        <v>-1900-0</v>
      </c>
      <c r="D124" s="340"/>
      <c r="E124" s="283"/>
      <c r="F124" s="12"/>
      <c r="G124" s="284"/>
      <c r="H124" s="285"/>
      <c r="I124" s="286"/>
      <c r="J124" s="287"/>
      <c r="K124" s="289"/>
      <c r="L124" s="306"/>
      <c r="M124" s="289"/>
      <c r="N124" s="290"/>
      <c r="O124" s="291"/>
      <c r="P124" s="12"/>
      <c r="Q124" s="348"/>
      <c r="R124" s="7"/>
      <c r="S124" s="17">
        <f>IF(D124="",0,IF(D124=D123,COUNTIF(D$9:D123,D124)+1,1))</f>
        <v>0</v>
      </c>
      <c r="T124" s="17">
        <f t="shared" ca="1" si="11"/>
        <v>0</v>
      </c>
      <c r="U124" s="364">
        <f t="shared" si="9"/>
        <v>0</v>
      </c>
    </row>
    <row r="125" spans="1:21" ht="16.5" customHeight="1">
      <c r="A125" s="334" t="s">
        <v>401</v>
      </c>
      <c r="B125" s="65" t="str">
        <f t="shared" ca="1" si="7"/>
        <v>-1900</v>
      </c>
      <c r="C125" s="65" t="str">
        <f t="shared" ca="1" si="10"/>
        <v>-1900-0</v>
      </c>
      <c r="D125" s="340"/>
      <c r="E125" s="283"/>
      <c r="F125" s="12"/>
      <c r="G125" s="284"/>
      <c r="H125" s="285"/>
      <c r="I125" s="286"/>
      <c r="J125" s="287"/>
      <c r="K125" s="289"/>
      <c r="L125" s="306"/>
      <c r="M125" s="289"/>
      <c r="N125" s="290"/>
      <c r="O125" s="291"/>
      <c r="P125" s="12"/>
      <c r="Q125" s="348"/>
      <c r="R125" s="7"/>
      <c r="S125" s="17">
        <f>IF(D125="",0,IF(D125=D124,COUNTIF(D$9:D124,D125)+1,1))</f>
        <v>0</v>
      </c>
      <c r="T125" s="17">
        <f t="shared" ca="1" si="11"/>
        <v>0</v>
      </c>
      <c r="U125" s="364">
        <f t="shared" si="9"/>
        <v>0</v>
      </c>
    </row>
    <row r="126" spans="1:21" ht="16.5" customHeight="1">
      <c r="A126" s="334" t="s">
        <v>402</v>
      </c>
      <c r="B126" s="65" t="str">
        <f t="shared" ca="1" si="7"/>
        <v>-1900</v>
      </c>
      <c r="C126" s="65" t="str">
        <f t="shared" ca="1" si="10"/>
        <v>-1900-0</v>
      </c>
      <c r="D126" s="340"/>
      <c r="E126" s="283"/>
      <c r="F126" s="12"/>
      <c r="G126" s="284"/>
      <c r="H126" s="285"/>
      <c r="I126" s="286"/>
      <c r="J126" s="287"/>
      <c r="K126" s="289"/>
      <c r="L126" s="306"/>
      <c r="M126" s="289"/>
      <c r="N126" s="290"/>
      <c r="O126" s="291"/>
      <c r="P126" s="12"/>
      <c r="Q126" s="348"/>
      <c r="R126" s="7"/>
      <c r="S126" s="17">
        <f>IF(D126="",0,IF(D126=D125,COUNTIF(D$9:D125,D126)+1,1))</f>
        <v>0</v>
      </c>
      <c r="T126" s="17">
        <f t="shared" ca="1" si="11"/>
        <v>0</v>
      </c>
      <c r="U126" s="364">
        <f t="shared" si="9"/>
        <v>0</v>
      </c>
    </row>
    <row r="127" spans="1:21" ht="16.5" customHeight="1">
      <c r="A127" s="334" t="s">
        <v>403</v>
      </c>
      <c r="B127" s="65" t="str">
        <f t="shared" ca="1" si="7"/>
        <v>-1900</v>
      </c>
      <c r="C127" s="65" t="str">
        <f t="shared" ca="1" si="10"/>
        <v>-1900-0</v>
      </c>
      <c r="D127" s="340"/>
      <c r="E127" s="283"/>
      <c r="F127" s="12"/>
      <c r="G127" s="284"/>
      <c r="H127" s="285"/>
      <c r="I127" s="286"/>
      <c r="J127" s="287"/>
      <c r="K127" s="289"/>
      <c r="L127" s="306"/>
      <c r="M127" s="289"/>
      <c r="N127" s="290"/>
      <c r="O127" s="291"/>
      <c r="P127" s="12"/>
      <c r="Q127" s="348"/>
      <c r="R127" s="7"/>
      <c r="S127" s="17">
        <f>IF(D127="",0,IF(D127=D126,COUNTIF(D$9:D126,D127)+1,1))</f>
        <v>0</v>
      </c>
      <c r="T127" s="17">
        <f t="shared" ca="1" si="11"/>
        <v>0</v>
      </c>
      <c r="U127" s="364">
        <f t="shared" si="9"/>
        <v>0</v>
      </c>
    </row>
    <row r="128" spans="1:21" ht="16.5" customHeight="1">
      <c r="A128" s="334" t="s">
        <v>404</v>
      </c>
      <c r="B128" s="65" t="str">
        <f t="shared" ca="1" si="7"/>
        <v>-1900</v>
      </c>
      <c r="C128" s="65" t="str">
        <f t="shared" ca="1" si="10"/>
        <v>-1900-0</v>
      </c>
      <c r="D128" s="340"/>
      <c r="E128" s="283"/>
      <c r="F128" s="12"/>
      <c r="G128" s="284"/>
      <c r="H128" s="285"/>
      <c r="I128" s="286"/>
      <c r="J128" s="287"/>
      <c r="K128" s="289"/>
      <c r="L128" s="306"/>
      <c r="M128" s="289"/>
      <c r="N128" s="290"/>
      <c r="O128" s="291"/>
      <c r="P128" s="12"/>
      <c r="Q128" s="348"/>
      <c r="R128" s="7"/>
      <c r="S128" s="17">
        <f>IF(D128="",0,IF(D128=D127,COUNTIF(D$9:D127,D128)+1,1))</f>
        <v>0</v>
      </c>
      <c r="T128" s="17">
        <f t="shared" ca="1" si="11"/>
        <v>0</v>
      </c>
      <c r="U128" s="364">
        <f t="shared" si="9"/>
        <v>0</v>
      </c>
    </row>
    <row r="129" spans="1:21" ht="16.5" customHeight="1">
      <c r="A129" s="334" t="s">
        <v>405</v>
      </c>
      <c r="B129" s="65" t="str">
        <f t="shared" ca="1" si="7"/>
        <v>-1900</v>
      </c>
      <c r="C129" s="65" t="str">
        <f t="shared" ca="1" si="10"/>
        <v>-1900-0</v>
      </c>
      <c r="D129" s="340"/>
      <c r="E129" s="283"/>
      <c r="F129" s="12"/>
      <c r="G129" s="284"/>
      <c r="H129" s="285"/>
      <c r="I129" s="286"/>
      <c r="J129" s="287"/>
      <c r="K129" s="289"/>
      <c r="L129" s="306"/>
      <c r="M129" s="289"/>
      <c r="N129" s="290"/>
      <c r="O129" s="291"/>
      <c r="P129" s="12"/>
      <c r="Q129" s="348"/>
      <c r="R129" s="7"/>
      <c r="S129" s="17">
        <f>IF(D129="",0,IF(D129=D128,COUNTIF(D$9:D128,D129)+1,1))</f>
        <v>0</v>
      </c>
      <c r="T129" s="17">
        <f t="shared" ca="1" si="11"/>
        <v>0</v>
      </c>
      <c r="U129" s="364">
        <f t="shared" si="9"/>
        <v>0</v>
      </c>
    </row>
    <row r="130" spans="1:21" ht="16.5" customHeight="1">
      <c r="A130" s="334" t="s">
        <v>406</v>
      </c>
      <c r="B130" s="65" t="str">
        <f t="shared" ca="1" si="7"/>
        <v>-1900</v>
      </c>
      <c r="C130" s="65" t="str">
        <f t="shared" ca="1" si="10"/>
        <v>-1900-0</v>
      </c>
      <c r="D130" s="340"/>
      <c r="E130" s="283"/>
      <c r="F130" s="12"/>
      <c r="G130" s="284"/>
      <c r="H130" s="285"/>
      <c r="I130" s="286"/>
      <c r="J130" s="287"/>
      <c r="K130" s="289"/>
      <c r="L130" s="306"/>
      <c r="M130" s="289"/>
      <c r="N130" s="290"/>
      <c r="O130" s="291"/>
      <c r="P130" s="12"/>
      <c r="Q130" s="348"/>
      <c r="R130" s="7"/>
      <c r="S130" s="17">
        <f>IF(D130="",0,IF(D130=D129,COUNTIF(D$9:D129,D130)+1,1))</f>
        <v>0</v>
      </c>
      <c r="T130" s="17">
        <f t="shared" ca="1" si="11"/>
        <v>0</v>
      </c>
      <c r="U130" s="364">
        <f t="shared" si="9"/>
        <v>0</v>
      </c>
    </row>
    <row r="131" spans="1:21" ht="16.5" customHeight="1">
      <c r="A131" s="334" t="s">
        <v>407</v>
      </c>
      <c r="B131" s="65" t="str">
        <f t="shared" ca="1" si="7"/>
        <v>-1900</v>
      </c>
      <c r="C131" s="65" t="str">
        <f t="shared" ca="1" si="10"/>
        <v>-1900-0</v>
      </c>
      <c r="D131" s="340"/>
      <c r="E131" s="283"/>
      <c r="F131" s="12"/>
      <c r="G131" s="284"/>
      <c r="H131" s="285"/>
      <c r="I131" s="286"/>
      <c r="J131" s="287"/>
      <c r="K131" s="289"/>
      <c r="L131" s="306"/>
      <c r="M131" s="289"/>
      <c r="N131" s="290"/>
      <c r="O131" s="291"/>
      <c r="P131" s="12"/>
      <c r="Q131" s="348"/>
      <c r="R131" s="7"/>
      <c r="S131" s="17">
        <f>IF(D131="",0,IF(D131=D130,COUNTIF(D$9:D130,D131)+1,1))</f>
        <v>0</v>
      </c>
      <c r="T131" s="17">
        <f t="shared" ca="1" si="11"/>
        <v>0</v>
      </c>
      <c r="U131" s="364">
        <f t="shared" si="9"/>
        <v>0</v>
      </c>
    </row>
    <row r="132" spans="1:21" ht="16.5" customHeight="1">
      <c r="A132" s="334" t="s">
        <v>408</v>
      </c>
      <c r="B132" s="65" t="str">
        <f t="shared" ca="1" si="7"/>
        <v>-1900</v>
      </c>
      <c r="C132" s="65" t="str">
        <f t="shared" ca="1" si="10"/>
        <v>-1900-0</v>
      </c>
      <c r="D132" s="340"/>
      <c r="E132" s="283"/>
      <c r="F132" s="12"/>
      <c r="G132" s="284"/>
      <c r="H132" s="285"/>
      <c r="I132" s="286"/>
      <c r="J132" s="287"/>
      <c r="K132" s="289"/>
      <c r="L132" s="306"/>
      <c r="M132" s="289"/>
      <c r="N132" s="290"/>
      <c r="O132" s="291"/>
      <c r="P132" s="12"/>
      <c r="Q132" s="348"/>
      <c r="R132" s="7"/>
      <c r="S132" s="17">
        <f>IF(D132="",0,IF(D132=D131,COUNTIF(D$9:D131,D132)+1,1))</f>
        <v>0</v>
      </c>
      <c r="T132" s="17">
        <f t="shared" ca="1" si="11"/>
        <v>0</v>
      </c>
      <c r="U132" s="364">
        <f t="shared" si="9"/>
        <v>0</v>
      </c>
    </row>
    <row r="133" spans="1:21" ht="16.5" customHeight="1">
      <c r="A133" s="334" t="s">
        <v>409</v>
      </c>
      <c r="B133" s="65" t="str">
        <f t="shared" ca="1" si="7"/>
        <v>-1900</v>
      </c>
      <c r="C133" s="65" t="str">
        <f t="shared" ca="1" si="10"/>
        <v>-1900-0</v>
      </c>
      <c r="D133" s="340"/>
      <c r="E133" s="283"/>
      <c r="F133" s="12"/>
      <c r="G133" s="284"/>
      <c r="H133" s="285"/>
      <c r="I133" s="286"/>
      <c r="J133" s="287"/>
      <c r="K133" s="289"/>
      <c r="L133" s="306"/>
      <c r="M133" s="289"/>
      <c r="N133" s="290"/>
      <c r="O133" s="291"/>
      <c r="P133" s="12"/>
      <c r="Q133" s="348"/>
      <c r="R133" s="7"/>
      <c r="S133" s="17">
        <f>IF(D133="",0,IF(D133=D132,COUNTIF(D$9:D132,D133)+1,1))</f>
        <v>0</v>
      </c>
      <c r="T133" s="17">
        <f t="shared" ca="1" si="11"/>
        <v>0</v>
      </c>
      <c r="U133" s="364">
        <f t="shared" si="9"/>
        <v>0</v>
      </c>
    </row>
    <row r="134" spans="1:21" ht="16.5" customHeight="1">
      <c r="A134" s="334" t="s">
        <v>410</v>
      </c>
      <c r="B134" s="65" t="str">
        <f t="shared" ca="1" si="7"/>
        <v>-1900</v>
      </c>
      <c r="C134" s="65" t="str">
        <f t="shared" ca="1" si="10"/>
        <v>-1900-0</v>
      </c>
      <c r="D134" s="340"/>
      <c r="E134" s="283"/>
      <c r="F134" s="12"/>
      <c r="G134" s="284"/>
      <c r="H134" s="285"/>
      <c r="I134" s="286"/>
      <c r="J134" s="287"/>
      <c r="K134" s="289"/>
      <c r="L134" s="306"/>
      <c r="M134" s="289"/>
      <c r="N134" s="290"/>
      <c r="O134" s="291"/>
      <c r="P134" s="12"/>
      <c r="Q134" s="348"/>
      <c r="R134" s="7"/>
      <c r="S134" s="17">
        <f>IF(D134="",0,IF(D134=D133,COUNTIF(D$9:D133,D134)+1,1))</f>
        <v>0</v>
      </c>
      <c r="T134" s="17">
        <f t="shared" ca="1" si="11"/>
        <v>0</v>
      </c>
      <c r="U134" s="364">
        <f t="shared" si="9"/>
        <v>0</v>
      </c>
    </row>
    <row r="135" spans="1:21" ht="16.5" customHeight="1">
      <c r="A135" s="334" t="s">
        <v>411</v>
      </c>
      <c r="B135" s="65" t="str">
        <f t="shared" ca="1" si="7"/>
        <v>-1900</v>
      </c>
      <c r="C135" s="65" t="str">
        <f t="shared" ca="1" si="10"/>
        <v>-1900-0</v>
      </c>
      <c r="D135" s="340"/>
      <c r="E135" s="283"/>
      <c r="F135" s="12"/>
      <c r="G135" s="284"/>
      <c r="H135" s="285"/>
      <c r="I135" s="286"/>
      <c r="J135" s="287"/>
      <c r="K135" s="289"/>
      <c r="L135" s="306"/>
      <c r="M135" s="289"/>
      <c r="N135" s="290"/>
      <c r="O135" s="291"/>
      <c r="P135" s="12"/>
      <c r="Q135" s="348"/>
      <c r="R135" s="7"/>
      <c r="S135" s="17">
        <f>IF(D135="",0,IF(D135=D134,COUNTIF(D$9:D134,D135)+1,1))</f>
        <v>0</v>
      </c>
      <c r="T135" s="17">
        <f t="shared" ca="1" si="11"/>
        <v>0</v>
      </c>
      <c r="U135" s="364">
        <f t="shared" si="9"/>
        <v>0</v>
      </c>
    </row>
    <row r="136" spans="1:21" ht="16.5" customHeight="1">
      <c r="A136" s="334" t="s">
        <v>412</v>
      </c>
      <c r="B136" s="65" t="str">
        <f t="shared" ca="1" si="7"/>
        <v>-1900</v>
      </c>
      <c r="C136" s="65" t="str">
        <f t="shared" ca="1" si="10"/>
        <v>-1900-0</v>
      </c>
      <c r="D136" s="340"/>
      <c r="E136" s="283"/>
      <c r="F136" s="12"/>
      <c r="G136" s="284"/>
      <c r="H136" s="285"/>
      <c r="I136" s="286"/>
      <c r="J136" s="287"/>
      <c r="K136" s="289"/>
      <c r="L136" s="306"/>
      <c r="M136" s="289"/>
      <c r="N136" s="290"/>
      <c r="O136" s="291"/>
      <c r="P136" s="12"/>
      <c r="Q136" s="348"/>
      <c r="R136" s="7"/>
      <c r="S136" s="17">
        <f>IF(D136="",0,IF(D136=D135,COUNTIF(D$9:D135,D136)+1,1))</f>
        <v>0</v>
      </c>
      <c r="T136" s="17">
        <f t="shared" ca="1" si="11"/>
        <v>0</v>
      </c>
      <c r="U136" s="364">
        <f t="shared" si="9"/>
        <v>0</v>
      </c>
    </row>
    <row r="137" spans="1:21" ht="16.5" customHeight="1">
      <c r="A137" s="334" t="s">
        <v>413</v>
      </c>
      <c r="B137" s="65" t="str">
        <f t="shared" ca="1" si="7"/>
        <v>-1900</v>
      </c>
      <c r="C137" s="65" t="str">
        <f t="shared" ref="C137:C168" ca="1" si="12">IF(L$1024=1,0,B137&amp;"-"&amp;S137)</f>
        <v>-1900-0</v>
      </c>
      <c r="D137" s="340"/>
      <c r="E137" s="283"/>
      <c r="F137" s="12"/>
      <c r="G137" s="284"/>
      <c r="H137" s="285"/>
      <c r="I137" s="286"/>
      <c r="J137" s="287"/>
      <c r="K137" s="289"/>
      <c r="L137" s="306"/>
      <c r="M137" s="289"/>
      <c r="N137" s="290"/>
      <c r="O137" s="291"/>
      <c r="P137" s="12"/>
      <c r="Q137" s="348"/>
      <c r="R137" s="7"/>
      <c r="S137" s="17">
        <f>IF(D137="",0,IF(D137=D136,COUNTIF(D$9:D136,D137)+1,1))</f>
        <v>0</v>
      </c>
      <c r="T137" s="17">
        <f t="shared" ca="1" si="11"/>
        <v>0</v>
      </c>
      <c r="U137" s="364">
        <f t="shared" si="9"/>
        <v>0</v>
      </c>
    </row>
    <row r="138" spans="1:21" ht="16.5" customHeight="1">
      <c r="A138" s="334" t="s">
        <v>414</v>
      </c>
      <c r="B138" s="65" t="str">
        <f t="shared" ref="B138:B201" ca="1" si="13">IF(U138=$U$1015,0,IF(L$1024=1,0,D138&amp;"-"&amp;YEAR(E138)))</f>
        <v>-1900</v>
      </c>
      <c r="C138" s="65" t="str">
        <f t="shared" ca="1" si="12"/>
        <v>-1900-0</v>
      </c>
      <c r="D138" s="340"/>
      <c r="E138" s="283"/>
      <c r="F138" s="12"/>
      <c r="G138" s="284"/>
      <c r="H138" s="285"/>
      <c r="I138" s="286"/>
      <c r="J138" s="287"/>
      <c r="K138" s="289"/>
      <c r="L138" s="306"/>
      <c r="M138" s="289"/>
      <c r="N138" s="290"/>
      <c r="O138" s="291"/>
      <c r="P138" s="12"/>
      <c r="Q138" s="348"/>
      <c r="R138" s="7"/>
      <c r="S138" s="17">
        <f>IF(D138="",0,IF(D138=D137,COUNTIF(D$9:D137,D138)+1,1))</f>
        <v>0</v>
      </c>
      <c r="T138" s="17">
        <f t="shared" ref="T138:T169" ca="1" si="14">IF(OR(D138="",L$1024=1),0,IF(S138=4,1,0))</f>
        <v>0</v>
      </c>
      <c r="U138" s="364">
        <f t="shared" ref="U138:U201" si="15">IF(OR(MONTH(E138)&lt;$I$1026,MONTH(E138)&gt;$I$1027),U$1015,0)</f>
        <v>0</v>
      </c>
    </row>
    <row r="139" spans="1:21" ht="16.5" customHeight="1">
      <c r="A139" s="334" t="s">
        <v>415</v>
      </c>
      <c r="B139" s="65" t="str">
        <f t="shared" ca="1" si="13"/>
        <v>-1900</v>
      </c>
      <c r="C139" s="65" t="str">
        <f t="shared" ca="1" si="12"/>
        <v>-1900-0</v>
      </c>
      <c r="D139" s="340"/>
      <c r="E139" s="283"/>
      <c r="F139" s="12"/>
      <c r="G139" s="284"/>
      <c r="H139" s="285"/>
      <c r="I139" s="286"/>
      <c r="J139" s="287"/>
      <c r="K139" s="289"/>
      <c r="L139" s="306"/>
      <c r="M139" s="289"/>
      <c r="N139" s="290"/>
      <c r="O139" s="291"/>
      <c r="P139" s="12"/>
      <c r="Q139" s="348"/>
      <c r="R139" s="7"/>
      <c r="S139" s="17">
        <f>IF(D139="",0,IF(D139=D138,COUNTIF(D$9:D138,D139)+1,1))</f>
        <v>0</v>
      </c>
      <c r="T139" s="17">
        <f t="shared" ca="1" si="14"/>
        <v>0</v>
      </c>
      <c r="U139" s="364">
        <f t="shared" si="15"/>
        <v>0</v>
      </c>
    </row>
    <row r="140" spans="1:21" ht="16.5" customHeight="1">
      <c r="A140" s="334" t="s">
        <v>416</v>
      </c>
      <c r="B140" s="65" t="str">
        <f t="shared" ca="1" si="13"/>
        <v>-1900</v>
      </c>
      <c r="C140" s="65" t="str">
        <f t="shared" ca="1" si="12"/>
        <v>-1900-0</v>
      </c>
      <c r="D140" s="340"/>
      <c r="E140" s="283"/>
      <c r="F140" s="12"/>
      <c r="G140" s="284"/>
      <c r="H140" s="285"/>
      <c r="I140" s="286"/>
      <c r="J140" s="287"/>
      <c r="K140" s="289"/>
      <c r="L140" s="306"/>
      <c r="M140" s="289"/>
      <c r="N140" s="290"/>
      <c r="O140" s="291"/>
      <c r="P140" s="12"/>
      <c r="Q140" s="348"/>
      <c r="R140" s="7"/>
      <c r="S140" s="17">
        <f>IF(D140="",0,IF(D140=D139,COUNTIF(D$9:D139,D140)+1,1))</f>
        <v>0</v>
      </c>
      <c r="T140" s="17">
        <f t="shared" ca="1" si="14"/>
        <v>0</v>
      </c>
      <c r="U140" s="364">
        <f t="shared" si="15"/>
        <v>0</v>
      </c>
    </row>
    <row r="141" spans="1:21" ht="16.5" customHeight="1">
      <c r="A141" s="334" t="s">
        <v>417</v>
      </c>
      <c r="B141" s="65" t="str">
        <f t="shared" ca="1" si="13"/>
        <v>-1900</v>
      </c>
      <c r="C141" s="65" t="str">
        <f t="shared" ca="1" si="12"/>
        <v>-1900-0</v>
      </c>
      <c r="D141" s="340"/>
      <c r="E141" s="283"/>
      <c r="F141" s="12"/>
      <c r="G141" s="284"/>
      <c r="H141" s="285"/>
      <c r="I141" s="286"/>
      <c r="J141" s="287"/>
      <c r="K141" s="289"/>
      <c r="L141" s="306"/>
      <c r="M141" s="289"/>
      <c r="N141" s="290"/>
      <c r="O141" s="291"/>
      <c r="P141" s="12"/>
      <c r="Q141" s="348"/>
      <c r="R141" s="7"/>
      <c r="S141" s="17">
        <f>IF(D141="",0,IF(D141=D140,COUNTIF(D$9:D140,D141)+1,1))</f>
        <v>0</v>
      </c>
      <c r="T141" s="17">
        <f t="shared" ca="1" si="14"/>
        <v>0</v>
      </c>
      <c r="U141" s="364">
        <f t="shared" si="15"/>
        <v>0</v>
      </c>
    </row>
    <row r="142" spans="1:21" ht="16.5" customHeight="1">
      <c r="A142" s="334" t="s">
        <v>418</v>
      </c>
      <c r="B142" s="65" t="str">
        <f t="shared" ca="1" si="13"/>
        <v>-1900</v>
      </c>
      <c r="C142" s="65" t="str">
        <f t="shared" ca="1" si="12"/>
        <v>-1900-0</v>
      </c>
      <c r="D142" s="340"/>
      <c r="E142" s="283"/>
      <c r="F142" s="12"/>
      <c r="G142" s="284"/>
      <c r="H142" s="285"/>
      <c r="I142" s="286"/>
      <c r="J142" s="287"/>
      <c r="K142" s="289"/>
      <c r="L142" s="306"/>
      <c r="M142" s="289"/>
      <c r="N142" s="290"/>
      <c r="O142" s="291"/>
      <c r="P142" s="12"/>
      <c r="Q142" s="348"/>
      <c r="R142" s="7"/>
      <c r="S142" s="17">
        <f>IF(D142="",0,IF(D142=D141,COUNTIF(D$9:D141,D142)+1,1))</f>
        <v>0</v>
      </c>
      <c r="T142" s="17">
        <f t="shared" ca="1" si="14"/>
        <v>0</v>
      </c>
      <c r="U142" s="364">
        <f t="shared" si="15"/>
        <v>0</v>
      </c>
    </row>
    <row r="143" spans="1:21" ht="16.5" customHeight="1">
      <c r="A143" s="334" t="s">
        <v>419</v>
      </c>
      <c r="B143" s="65" t="str">
        <f t="shared" ca="1" si="13"/>
        <v>-1900</v>
      </c>
      <c r="C143" s="65" t="str">
        <f t="shared" ca="1" si="12"/>
        <v>-1900-0</v>
      </c>
      <c r="D143" s="340"/>
      <c r="E143" s="283"/>
      <c r="F143" s="12"/>
      <c r="G143" s="284"/>
      <c r="H143" s="285"/>
      <c r="I143" s="286"/>
      <c r="J143" s="287"/>
      <c r="K143" s="289"/>
      <c r="L143" s="306"/>
      <c r="M143" s="289"/>
      <c r="N143" s="290"/>
      <c r="O143" s="291"/>
      <c r="P143" s="12"/>
      <c r="Q143" s="348"/>
      <c r="R143" s="7"/>
      <c r="S143" s="17">
        <f>IF(D143="",0,IF(D143=D142,COUNTIF(D$9:D142,D143)+1,1))</f>
        <v>0</v>
      </c>
      <c r="T143" s="17">
        <f t="shared" ca="1" si="14"/>
        <v>0</v>
      </c>
      <c r="U143" s="364">
        <f t="shared" si="15"/>
        <v>0</v>
      </c>
    </row>
    <row r="144" spans="1:21" ht="16.5" customHeight="1">
      <c r="A144" s="334" t="s">
        <v>420</v>
      </c>
      <c r="B144" s="65" t="str">
        <f t="shared" ca="1" si="13"/>
        <v>-1900</v>
      </c>
      <c r="C144" s="65" t="str">
        <f t="shared" ca="1" si="12"/>
        <v>-1900-0</v>
      </c>
      <c r="D144" s="340"/>
      <c r="E144" s="283"/>
      <c r="F144" s="12"/>
      <c r="G144" s="284"/>
      <c r="H144" s="285"/>
      <c r="I144" s="286"/>
      <c r="J144" s="287"/>
      <c r="K144" s="289"/>
      <c r="L144" s="306"/>
      <c r="M144" s="289"/>
      <c r="N144" s="290"/>
      <c r="O144" s="291"/>
      <c r="P144" s="12"/>
      <c r="Q144" s="348"/>
      <c r="R144" s="7"/>
      <c r="S144" s="17">
        <f>IF(D144="",0,IF(D144=D143,COUNTIF(D$9:D143,D144)+1,1))</f>
        <v>0</v>
      </c>
      <c r="T144" s="17">
        <f t="shared" ca="1" si="14"/>
        <v>0</v>
      </c>
      <c r="U144" s="364">
        <f t="shared" si="15"/>
        <v>0</v>
      </c>
    </row>
    <row r="145" spans="1:21" ht="16.5" customHeight="1">
      <c r="A145" s="334" t="s">
        <v>421</v>
      </c>
      <c r="B145" s="65" t="str">
        <f t="shared" ca="1" si="13"/>
        <v>-1900</v>
      </c>
      <c r="C145" s="65" t="str">
        <f t="shared" ca="1" si="12"/>
        <v>-1900-0</v>
      </c>
      <c r="D145" s="340"/>
      <c r="E145" s="283"/>
      <c r="F145" s="12"/>
      <c r="G145" s="284"/>
      <c r="H145" s="285"/>
      <c r="I145" s="286"/>
      <c r="J145" s="287"/>
      <c r="K145" s="289"/>
      <c r="L145" s="306"/>
      <c r="M145" s="289"/>
      <c r="N145" s="290"/>
      <c r="O145" s="291"/>
      <c r="P145" s="12"/>
      <c r="Q145" s="348"/>
      <c r="R145" s="7"/>
      <c r="S145" s="17">
        <f>IF(D145="",0,IF(D145=D144,COUNTIF(D$9:D144,D145)+1,1))</f>
        <v>0</v>
      </c>
      <c r="T145" s="17">
        <f t="shared" ca="1" si="14"/>
        <v>0</v>
      </c>
      <c r="U145" s="364">
        <f t="shared" si="15"/>
        <v>0</v>
      </c>
    </row>
    <row r="146" spans="1:21" ht="16.5" customHeight="1">
      <c r="A146" s="334" t="s">
        <v>422</v>
      </c>
      <c r="B146" s="65" t="str">
        <f t="shared" ca="1" si="13"/>
        <v>-1900</v>
      </c>
      <c r="C146" s="65" t="str">
        <f t="shared" ca="1" si="12"/>
        <v>-1900-0</v>
      </c>
      <c r="D146" s="340"/>
      <c r="E146" s="283"/>
      <c r="F146" s="12"/>
      <c r="G146" s="284"/>
      <c r="H146" s="285"/>
      <c r="I146" s="286"/>
      <c r="J146" s="287"/>
      <c r="K146" s="289"/>
      <c r="L146" s="306"/>
      <c r="M146" s="289"/>
      <c r="N146" s="290"/>
      <c r="O146" s="291"/>
      <c r="P146" s="12"/>
      <c r="Q146" s="348"/>
      <c r="R146" s="7"/>
      <c r="S146" s="17">
        <f>IF(D146="",0,IF(D146=D145,COUNTIF(D$9:D145,D146)+1,1))</f>
        <v>0</v>
      </c>
      <c r="T146" s="17">
        <f t="shared" ca="1" si="14"/>
        <v>0</v>
      </c>
      <c r="U146" s="364">
        <f t="shared" si="15"/>
        <v>0</v>
      </c>
    </row>
    <row r="147" spans="1:21" ht="16.5" customHeight="1">
      <c r="A147" s="334" t="s">
        <v>423</v>
      </c>
      <c r="B147" s="65" t="str">
        <f t="shared" ca="1" si="13"/>
        <v>-1900</v>
      </c>
      <c r="C147" s="65" t="str">
        <f t="shared" ca="1" si="12"/>
        <v>-1900-0</v>
      </c>
      <c r="D147" s="340"/>
      <c r="E147" s="283"/>
      <c r="F147" s="12"/>
      <c r="G147" s="284"/>
      <c r="H147" s="285"/>
      <c r="I147" s="286"/>
      <c r="J147" s="287"/>
      <c r="K147" s="289"/>
      <c r="L147" s="306"/>
      <c r="M147" s="289"/>
      <c r="N147" s="290"/>
      <c r="O147" s="291"/>
      <c r="P147" s="12"/>
      <c r="Q147" s="348"/>
      <c r="R147" s="7"/>
      <c r="S147" s="17">
        <f>IF(D147="",0,IF(D147=D146,COUNTIF(D$9:D146,D147)+1,1))</f>
        <v>0</v>
      </c>
      <c r="T147" s="17">
        <f t="shared" ca="1" si="14"/>
        <v>0</v>
      </c>
      <c r="U147" s="364">
        <f t="shared" si="15"/>
        <v>0</v>
      </c>
    </row>
    <row r="148" spans="1:21" ht="16.5" customHeight="1">
      <c r="A148" s="334" t="s">
        <v>424</v>
      </c>
      <c r="B148" s="65" t="str">
        <f t="shared" ca="1" si="13"/>
        <v>-1900</v>
      </c>
      <c r="C148" s="65" t="str">
        <f t="shared" ca="1" si="12"/>
        <v>-1900-0</v>
      </c>
      <c r="D148" s="340"/>
      <c r="E148" s="283"/>
      <c r="F148" s="12"/>
      <c r="G148" s="284"/>
      <c r="H148" s="285"/>
      <c r="I148" s="286"/>
      <c r="J148" s="287"/>
      <c r="K148" s="289"/>
      <c r="L148" s="306"/>
      <c r="M148" s="289"/>
      <c r="N148" s="290"/>
      <c r="O148" s="291"/>
      <c r="P148" s="12"/>
      <c r="Q148" s="348"/>
      <c r="R148" s="7"/>
      <c r="S148" s="17">
        <f>IF(D148="",0,IF(D148=D147,COUNTIF(D$9:D147,D148)+1,1))</f>
        <v>0</v>
      </c>
      <c r="T148" s="17">
        <f t="shared" ca="1" si="14"/>
        <v>0</v>
      </c>
      <c r="U148" s="364">
        <f t="shared" si="15"/>
        <v>0</v>
      </c>
    </row>
    <row r="149" spans="1:21" ht="16.5" customHeight="1">
      <c r="A149" s="334" t="s">
        <v>425</v>
      </c>
      <c r="B149" s="65" t="str">
        <f t="shared" ca="1" si="13"/>
        <v>-1900</v>
      </c>
      <c r="C149" s="65" t="str">
        <f t="shared" ca="1" si="12"/>
        <v>-1900-0</v>
      </c>
      <c r="D149" s="340"/>
      <c r="E149" s="283"/>
      <c r="F149" s="12"/>
      <c r="G149" s="284"/>
      <c r="H149" s="285"/>
      <c r="I149" s="286"/>
      <c r="J149" s="287"/>
      <c r="K149" s="289"/>
      <c r="L149" s="306"/>
      <c r="M149" s="289"/>
      <c r="N149" s="290"/>
      <c r="O149" s="291"/>
      <c r="P149" s="12"/>
      <c r="Q149" s="348"/>
      <c r="R149" s="7"/>
      <c r="S149" s="17">
        <f>IF(D149="",0,IF(D149=D148,COUNTIF(D$9:D148,D149)+1,1))</f>
        <v>0</v>
      </c>
      <c r="T149" s="17">
        <f t="shared" ca="1" si="14"/>
        <v>0</v>
      </c>
      <c r="U149" s="364">
        <f t="shared" si="15"/>
        <v>0</v>
      </c>
    </row>
    <row r="150" spans="1:21" ht="16.5" customHeight="1">
      <c r="A150" s="334" t="s">
        <v>426</v>
      </c>
      <c r="B150" s="65" t="str">
        <f t="shared" ca="1" si="13"/>
        <v>-1900</v>
      </c>
      <c r="C150" s="65" t="str">
        <f t="shared" ca="1" si="12"/>
        <v>-1900-0</v>
      </c>
      <c r="D150" s="340"/>
      <c r="E150" s="283"/>
      <c r="F150" s="12"/>
      <c r="G150" s="284"/>
      <c r="H150" s="285"/>
      <c r="I150" s="286"/>
      <c r="J150" s="287"/>
      <c r="K150" s="289"/>
      <c r="L150" s="306"/>
      <c r="M150" s="289"/>
      <c r="N150" s="290"/>
      <c r="O150" s="291"/>
      <c r="P150" s="12"/>
      <c r="Q150" s="348"/>
      <c r="R150" s="7"/>
      <c r="S150" s="17">
        <f>IF(D150="",0,IF(D150=D149,COUNTIF(D$9:D149,D150)+1,1))</f>
        <v>0</v>
      </c>
      <c r="T150" s="17">
        <f t="shared" ca="1" si="14"/>
        <v>0</v>
      </c>
      <c r="U150" s="364">
        <f t="shared" si="15"/>
        <v>0</v>
      </c>
    </row>
    <row r="151" spans="1:21" ht="16.5" customHeight="1">
      <c r="A151" s="334" t="s">
        <v>427</v>
      </c>
      <c r="B151" s="65" t="str">
        <f t="shared" ca="1" si="13"/>
        <v>-1900</v>
      </c>
      <c r="C151" s="65" t="str">
        <f t="shared" ca="1" si="12"/>
        <v>-1900-0</v>
      </c>
      <c r="D151" s="340"/>
      <c r="E151" s="283"/>
      <c r="F151" s="12"/>
      <c r="G151" s="284"/>
      <c r="H151" s="285"/>
      <c r="I151" s="286"/>
      <c r="J151" s="287"/>
      <c r="K151" s="289"/>
      <c r="L151" s="306"/>
      <c r="M151" s="289"/>
      <c r="N151" s="290"/>
      <c r="O151" s="291"/>
      <c r="P151" s="12"/>
      <c r="Q151" s="348"/>
      <c r="R151" s="7"/>
      <c r="S151" s="17">
        <f>IF(D151="",0,IF(D151=D150,COUNTIF(D$9:D150,D151)+1,1))</f>
        <v>0</v>
      </c>
      <c r="T151" s="17">
        <f t="shared" ca="1" si="14"/>
        <v>0</v>
      </c>
      <c r="U151" s="364">
        <f t="shared" si="15"/>
        <v>0</v>
      </c>
    </row>
    <row r="152" spans="1:21" ht="16.5" customHeight="1">
      <c r="A152" s="334" t="s">
        <v>428</v>
      </c>
      <c r="B152" s="65" t="str">
        <f t="shared" ca="1" si="13"/>
        <v>-1900</v>
      </c>
      <c r="C152" s="65" t="str">
        <f t="shared" ca="1" si="12"/>
        <v>-1900-0</v>
      </c>
      <c r="D152" s="340"/>
      <c r="E152" s="283"/>
      <c r="F152" s="12"/>
      <c r="G152" s="284"/>
      <c r="H152" s="285"/>
      <c r="I152" s="286"/>
      <c r="J152" s="287"/>
      <c r="K152" s="289"/>
      <c r="L152" s="306"/>
      <c r="M152" s="289"/>
      <c r="N152" s="290"/>
      <c r="O152" s="291"/>
      <c r="P152" s="12"/>
      <c r="Q152" s="348"/>
      <c r="R152" s="7"/>
      <c r="S152" s="17">
        <f>IF(D152="",0,IF(D152=D151,COUNTIF(D$9:D151,D152)+1,1))</f>
        <v>0</v>
      </c>
      <c r="T152" s="17">
        <f t="shared" ca="1" si="14"/>
        <v>0</v>
      </c>
      <c r="U152" s="364">
        <f t="shared" si="15"/>
        <v>0</v>
      </c>
    </row>
    <row r="153" spans="1:21" ht="16.5" customHeight="1">
      <c r="A153" s="334" t="s">
        <v>429</v>
      </c>
      <c r="B153" s="65" t="str">
        <f t="shared" ca="1" si="13"/>
        <v>-1900</v>
      </c>
      <c r="C153" s="65" t="str">
        <f t="shared" ca="1" si="12"/>
        <v>-1900-0</v>
      </c>
      <c r="D153" s="340"/>
      <c r="E153" s="283"/>
      <c r="F153" s="12"/>
      <c r="G153" s="284"/>
      <c r="H153" s="285"/>
      <c r="I153" s="286"/>
      <c r="J153" s="287"/>
      <c r="K153" s="289"/>
      <c r="L153" s="306"/>
      <c r="M153" s="289"/>
      <c r="N153" s="290"/>
      <c r="O153" s="291"/>
      <c r="P153" s="12"/>
      <c r="Q153" s="348"/>
      <c r="R153" s="7"/>
      <c r="S153" s="17">
        <f>IF(D153="",0,IF(D153=D152,COUNTIF(D$9:D152,D153)+1,1))</f>
        <v>0</v>
      </c>
      <c r="T153" s="17">
        <f t="shared" ca="1" si="14"/>
        <v>0</v>
      </c>
      <c r="U153" s="364">
        <f t="shared" si="15"/>
        <v>0</v>
      </c>
    </row>
    <row r="154" spans="1:21" ht="16.5" customHeight="1">
      <c r="A154" s="334" t="s">
        <v>430</v>
      </c>
      <c r="B154" s="65" t="str">
        <f t="shared" ca="1" si="13"/>
        <v>-1900</v>
      </c>
      <c r="C154" s="65" t="str">
        <f t="shared" ca="1" si="12"/>
        <v>-1900-0</v>
      </c>
      <c r="D154" s="340"/>
      <c r="E154" s="283"/>
      <c r="F154" s="12"/>
      <c r="G154" s="284"/>
      <c r="H154" s="285"/>
      <c r="I154" s="286"/>
      <c r="J154" s="287"/>
      <c r="K154" s="289"/>
      <c r="L154" s="306"/>
      <c r="M154" s="289"/>
      <c r="N154" s="290"/>
      <c r="O154" s="291"/>
      <c r="P154" s="12"/>
      <c r="Q154" s="348"/>
      <c r="R154" s="7"/>
      <c r="S154" s="17">
        <f>IF(D154="",0,IF(D154=D153,COUNTIF(D$9:D153,D154)+1,1))</f>
        <v>0</v>
      </c>
      <c r="T154" s="17">
        <f t="shared" ca="1" si="14"/>
        <v>0</v>
      </c>
      <c r="U154" s="364">
        <f t="shared" si="15"/>
        <v>0</v>
      </c>
    </row>
    <row r="155" spans="1:21" ht="16.5" customHeight="1">
      <c r="A155" s="334" t="s">
        <v>431</v>
      </c>
      <c r="B155" s="65" t="str">
        <f t="shared" ca="1" si="13"/>
        <v>-1900</v>
      </c>
      <c r="C155" s="65" t="str">
        <f t="shared" ca="1" si="12"/>
        <v>-1900-0</v>
      </c>
      <c r="D155" s="340"/>
      <c r="E155" s="283"/>
      <c r="F155" s="12"/>
      <c r="G155" s="284"/>
      <c r="H155" s="285"/>
      <c r="I155" s="286"/>
      <c r="J155" s="287"/>
      <c r="K155" s="289"/>
      <c r="L155" s="306"/>
      <c r="M155" s="289"/>
      <c r="N155" s="290"/>
      <c r="O155" s="291"/>
      <c r="P155" s="12"/>
      <c r="Q155" s="348"/>
      <c r="R155" s="7"/>
      <c r="S155" s="17">
        <f>IF(D155="",0,IF(D155=D154,COUNTIF(D$9:D154,D155)+1,1))</f>
        <v>0</v>
      </c>
      <c r="T155" s="17">
        <f t="shared" ca="1" si="14"/>
        <v>0</v>
      </c>
      <c r="U155" s="364">
        <f t="shared" si="15"/>
        <v>0</v>
      </c>
    </row>
    <row r="156" spans="1:21" ht="16.5" customHeight="1">
      <c r="A156" s="334" t="s">
        <v>432</v>
      </c>
      <c r="B156" s="65" t="str">
        <f t="shared" ca="1" si="13"/>
        <v>-1900</v>
      </c>
      <c r="C156" s="65" t="str">
        <f t="shared" ca="1" si="12"/>
        <v>-1900-0</v>
      </c>
      <c r="D156" s="340"/>
      <c r="E156" s="283"/>
      <c r="F156" s="12"/>
      <c r="G156" s="284"/>
      <c r="H156" s="285"/>
      <c r="I156" s="286"/>
      <c r="J156" s="287"/>
      <c r="K156" s="289"/>
      <c r="L156" s="306"/>
      <c r="M156" s="289"/>
      <c r="N156" s="290"/>
      <c r="O156" s="291"/>
      <c r="P156" s="12"/>
      <c r="Q156" s="348"/>
      <c r="R156" s="7"/>
      <c r="S156" s="17">
        <f>IF(D156="",0,IF(D156=D155,COUNTIF(D$9:D155,D156)+1,1))</f>
        <v>0</v>
      </c>
      <c r="T156" s="17">
        <f t="shared" ca="1" si="14"/>
        <v>0</v>
      </c>
      <c r="U156" s="364">
        <f t="shared" si="15"/>
        <v>0</v>
      </c>
    </row>
    <row r="157" spans="1:21" ht="16.5" customHeight="1">
      <c r="A157" s="334" t="s">
        <v>433</v>
      </c>
      <c r="B157" s="65" t="str">
        <f t="shared" ca="1" si="13"/>
        <v>-1900</v>
      </c>
      <c r="C157" s="65" t="str">
        <f t="shared" ca="1" si="12"/>
        <v>-1900-0</v>
      </c>
      <c r="D157" s="340"/>
      <c r="E157" s="283"/>
      <c r="F157" s="12"/>
      <c r="G157" s="284"/>
      <c r="H157" s="285"/>
      <c r="I157" s="286"/>
      <c r="J157" s="287"/>
      <c r="K157" s="289"/>
      <c r="L157" s="306"/>
      <c r="M157" s="289"/>
      <c r="N157" s="290"/>
      <c r="O157" s="291"/>
      <c r="P157" s="12"/>
      <c r="Q157" s="348"/>
      <c r="R157" s="7"/>
      <c r="S157" s="17">
        <f>IF(D157="",0,IF(D157=D156,COUNTIF(D$9:D156,D157)+1,1))</f>
        <v>0</v>
      </c>
      <c r="T157" s="17">
        <f t="shared" ca="1" si="14"/>
        <v>0</v>
      </c>
      <c r="U157" s="364">
        <f t="shared" si="15"/>
        <v>0</v>
      </c>
    </row>
    <row r="158" spans="1:21" ht="16.5" customHeight="1">
      <c r="A158" s="334" t="s">
        <v>434</v>
      </c>
      <c r="B158" s="65" t="str">
        <f t="shared" ca="1" si="13"/>
        <v>-1900</v>
      </c>
      <c r="C158" s="65" t="str">
        <f t="shared" ca="1" si="12"/>
        <v>-1900-0</v>
      </c>
      <c r="D158" s="340"/>
      <c r="E158" s="283"/>
      <c r="F158" s="12"/>
      <c r="G158" s="284"/>
      <c r="H158" s="285"/>
      <c r="I158" s="286"/>
      <c r="J158" s="287"/>
      <c r="K158" s="289"/>
      <c r="L158" s="306"/>
      <c r="M158" s="289"/>
      <c r="N158" s="290"/>
      <c r="O158" s="291"/>
      <c r="P158" s="12"/>
      <c r="Q158" s="348"/>
      <c r="R158" s="7"/>
      <c r="S158" s="17">
        <f>IF(D158="",0,IF(D158=D157,COUNTIF(D$9:D157,D158)+1,1))</f>
        <v>0</v>
      </c>
      <c r="T158" s="17">
        <f t="shared" ca="1" si="14"/>
        <v>0</v>
      </c>
      <c r="U158" s="364">
        <f t="shared" si="15"/>
        <v>0</v>
      </c>
    </row>
    <row r="159" spans="1:21" ht="16.5" customHeight="1">
      <c r="A159" s="334" t="s">
        <v>435</v>
      </c>
      <c r="B159" s="65" t="str">
        <f t="shared" ca="1" si="13"/>
        <v>-1900</v>
      </c>
      <c r="C159" s="65" t="str">
        <f t="shared" ca="1" si="12"/>
        <v>-1900-0</v>
      </c>
      <c r="D159" s="340"/>
      <c r="E159" s="283"/>
      <c r="F159" s="12"/>
      <c r="G159" s="284"/>
      <c r="H159" s="285"/>
      <c r="I159" s="286"/>
      <c r="J159" s="287"/>
      <c r="K159" s="289"/>
      <c r="L159" s="306"/>
      <c r="M159" s="289"/>
      <c r="N159" s="290"/>
      <c r="O159" s="291"/>
      <c r="P159" s="12"/>
      <c r="Q159" s="348"/>
      <c r="R159" s="7"/>
      <c r="S159" s="17">
        <f>IF(D159="",0,IF(D159=D158,COUNTIF(D$9:D158,D159)+1,1))</f>
        <v>0</v>
      </c>
      <c r="T159" s="17">
        <f t="shared" ca="1" si="14"/>
        <v>0</v>
      </c>
      <c r="U159" s="364">
        <f t="shared" si="15"/>
        <v>0</v>
      </c>
    </row>
    <row r="160" spans="1:21" ht="16.5" customHeight="1">
      <c r="A160" s="334" t="s">
        <v>436</v>
      </c>
      <c r="B160" s="65" t="str">
        <f t="shared" ca="1" si="13"/>
        <v>-1900</v>
      </c>
      <c r="C160" s="65" t="str">
        <f t="shared" ca="1" si="12"/>
        <v>-1900-0</v>
      </c>
      <c r="D160" s="340"/>
      <c r="E160" s="283"/>
      <c r="F160" s="12"/>
      <c r="G160" s="284"/>
      <c r="H160" s="285"/>
      <c r="I160" s="286"/>
      <c r="J160" s="287"/>
      <c r="K160" s="289"/>
      <c r="L160" s="306"/>
      <c r="M160" s="289"/>
      <c r="N160" s="290"/>
      <c r="O160" s="291"/>
      <c r="P160" s="12"/>
      <c r="Q160" s="348"/>
      <c r="R160" s="7"/>
      <c r="S160" s="17">
        <f>IF(D160="",0,IF(D160=D159,COUNTIF(D$9:D159,D160)+1,1))</f>
        <v>0</v>
      </c>
      <c r="T160" s="17">
        <f t="shared" ca="1" si="14"/>
        <v>0</v>
      </c>
      <c r="U160" s="364">
        <f t="shared" si="15"/>
        <v>0</v>
      </c>
    </row>
    <row r="161" spans="1:21" ht="16.5" customHeight="1">
      <c r="A161" s="334" t="s">
        <v>437</v>
      </c>
      <c r="B161" s="65" t="str">
        <f t="shared" ca="1" si="13"/>
        <v>-1900</v>
      </c>
      <c r="C161" s="65" t="str">
        <f t="shared" ca="1" si="12"/>
        <v>-1900-0</v>
      </c>
      <c r="D161" s="340"/>
      <c r="E161" s="283"/>
      <c r="F161" s="12"/>
      <c r="G161" s="284"/>
      <c r="H161" s="285"/>
      <c r="I161" s="286"/>
      <c r="J161" s="287"/>
      <c r="K161" s="289"/>
      <c r="L161" s="306"/>
      <c r="M161" s="289"/>
      <c r="N161" s="290"/>
      <c r="O161" s="291"/>
      <c r="P161" s="12"/>
      <c r="Q161" s="348"/>
      <c r="R161" s="7"/>
      <c r="S161" s="17">
        <f>IF(D161="",0,IF(D161=D160,COUNTIF(D$9:D160,D161)+1,1))</f>
        <v>0</v>
      </c>
      <c r="T161" s="17">
        <f t="shared" ca="1" si="14"/>
        <v>0</v>
      </c>
      <c r="U161" s="364">
        <f t="shared" si="15"/>
        <v>0</v>
      </c>
    </row>
    <row r="162" spans="1:21" ht="16.5" customHeight="1">
      <c r="A162" s="334" t="s">
        <v>438</v>
      </c>
      <c r="B162" s="65" t="str">
        <f t="shared" ca="1" si="13"/>
        <v>-1900</v>
      </c>
      <c r="C162" s="65" t="str">
        <f t="shared" ca="1" si="12"/>
        <v>-1900-0</v>
      </c>
      <c r="D162" s="340"/>
      <c r="E162" s="283"/>
      <c r="F162" s="12"/>
      <c r="G162" s="284"/>
      <c r="H162" s="285"/>
      <c r="I162" s="286"/>
      <c r="J162" s="287"/>
      <c r="K162" s="289"/>
      <c r="L162" s="306"/>
      <c r="M162" s="289"/>
      <c r="N162" s="290"/>
      <c r="O162" s="291"/>
      <c r="P162" s="12"/>
      <c r="Q162" s="348"/>
      <c r="R162" s="7"/>
      <c r="S162" s="17">
        <f>IF(D162="",0,IF(D162=D161,COUNTIF(D$9:D161,D162)+1,1))</f>
        <v>0</v>
      </c>
      <c r="T162" s="17">
        <f t="shared" ca="1" si="14"/>
        <v>0</v>
      </c>
      <c r="U162" s="364">
        <f t="shared" si="15"/>
        <v>0</v>
      </c>
    </row>
    <row r="163" spans="1:21" ht="16.5" customHeight="1">
      <c r="A163" s="334" t="s">
        <v>439</v>
      </c>
      <c r="B163" s="65" t="str">
        <f t="shared" ca="1" si="13"/>
        <v>-1900</v>
      </c>
      <c r="C163" s="65" t="str">
        <f t="shared" ca="1" si="12"/>
        <v>-1900-0</v>
      </c>
      <c r="D163" s="340"/>
      <c r="E163" s="283"/>
      <c r="F163" s="12"/>
      <c r="G163" s="284"/>
      <c r="H163" s="285"/>
      <c r="I163" s="286"/>
      <c r="J163" s="287"/>
      <c r="K163" s="289"/>
      <c r="L163" s="306"/>
      <c r="M163" s="289"/>
      <c r="N163" s="290"/>
      <c r="O163" s="291"/>
      <c r="P163" s="12"/>
      <c r="Q163" s="348"/>
      <c r="R163" s="7"/>
      <c r="S163" s="17">
        <f>IF(D163="",0,IF(D163=D162,COUNTIF(D$9:D162,D163)+1,1))</f>
        <v>0</v>
      </c>
      <c r="T163" s="17">
        <f t="shared" ca="1" si="14"/>
        <v>0</v>
      </c>
      <c r="U163" s="364">
        <f t="shared" si="15"/>
        <v>0</v>
      </c>
    </row>
    <row r="164" spans="1:21" ht="16.5" customHeight="1">
      <c r="A164" s="334" t="s">
        <v>440</v>
      </c>
      <c r="B164" s="65" t="str">
        <f t="shared" ca="1" si="13"/>
        <v>-1900</v>
      </c>
      <c r="C164" s="65" t="str">
        <f t="shared" ca="1" si="12"/>
        <v>-1900-0</v>
      </c>
      <c r="D164" s="340"/>
      <c r="E164" s="283"/>
      <c r="F164" s="12"/>
      <c r="G164" s="284"/>
      <c r="H164" s="285"/>
      <c r="I164" s="286"/>
      <c r="J164" s="287"/>
      <c r="K164" s="289"/>
      <c r="L164" s="306"/>
      <c r="M164" s="289"/>
      <c r="N164" s="290"/>
      <c r="O164" s="291"/>
      <c r="P164" s="12"/>
      <c r="Q164" s="348"/>
      <c r="R164" s="7"/>
      <c r="S164" s="17">
        <f>IF(D164="",0,IF(D164=D163,COUNTIF(D$9:D163,D164)+1,1))</f>
        <v>0</v>
      </c>
      <c r="T164" s="17">
        <f t="shared" ca="1" si="14"/>
        <v>0</v>
      </c>
      <c r="U164" s="364">
        <f t="shared" si="15"/>
        <v>0</v>
      </c>
    </row>
    <row r="165" spans="1:21" ht="16.5" customHeight="1">
      <c r="A165" s="334" t="s">
        <v>441</v>
      </c>
      <c r="B165" s="65" t="str">
        <f t="shared" ca="1" si="13"/>
        <v>-1900</v>
      </c>
      <c r="C165" s="65" t="str">
        <f t="shared" ca="1" si="12"/>
        <v>-1900-0</v>
      </c>
      <c r="D165" s="340"/>
      <c r="E165" s="283"/>
      <c r="F165" s="12"/>
      <c r="G165" s="284"/>
      <c r="H165" s="285"/>
      <c r="I165" s="286"/>
      <c r="J165" s="287"/>
      <c r="K165" s="289"/>
      <c r="L165" s="306"/>
      <c r="M165" s="289"/>
      <c r="N165" s="290"/>
      <c r="O165" s="291"/>
      <c r="P165" s="12"/>
      <c r="Q165" s="348"/>
      <c r="R165" s="7"/>
      <c r="S165" s="17">
        <f>IF(D165="",0,IF(D165=D164,COUNTIF(D$9:D164,D165)+1,1))</f>
        <v>0</v>
      </c>
      <c r="T165" s="17">
        <f t="shared" ca="1" si="14"/>
        <v>0</v>
      </c>
      <c r="U165" s="364">
        <f t="shared" si="15"/>
        <v>0</v>
      </c>
    </row>
    <row r="166" spans="1:21" ht="16.5" customHeight="1">
      <c r="A166" s="334" t="s">
        <v>442</v>
      </c>
      <c r="B166" s="65" t="str">
        <f t="shared" ca="1" si="13"/>
        <v>-1900</v>
      </c>
      <c r="C166" s="65" t="str">
        <f t="shared" ca="1" si="12"/>
        <v>-1900-0</v>
      </c>
      <c r="D166" s="340"/>
      <c r="E166" s="283"/>
      <c r="F166" s="12"/>
      <c r="G166" s="284"/>
      <c r="H166" s="285"/>
      <c r="I166" s="286"/>
      <c r="J166" s="287"/>
      <c r="K166" s="289"/>
      <c r="L166" s="306"/>
      <c r="M166" s="289"/>
      <c r="N166" s="290"/>
      <c r="O166" s="291"/>
      <c r="P166" s="12"/>
      <c r="Q166" s="348"/>
      <c r="R166" s="7"/>
      <c r="S166" s="17">
        <f>IF(D166="",0,IF(D166=D165,COUNTIF(D$9:D165,D166)+1,1))</f>
        <v>0</v>
      </c>
      <c r="T166" s="17">
        <f t="shared" ca="1" si="14"/>
        <v>0</v>
      </c>
      <c r="U166" s="364">
        <f t="shared" si="15"/>
        <v>0</v>
      </c>
    </row>
    <row r="167" spans="1:21" ht="16.5" customHeight="1">
      <c r="A167" s="334" t="s">
        <v>443</v>
      </c>
      <c r="B167" s="65" t="str">
        <f t="shared" ca="1" si="13"/>
        <v>-1900</v>
      </c>
      <c r="C167" s="65" t="str">
        <f t="shared" ca="1" si="12"/>
        <v>-1900-0</v>
      </c>
      <c r="D167" s="340"/>
      <c r="E167" s="283"/>
      <c r="F167" s="12"/>
      <c r="G167" s="284"/>
      <c r="H167" s="285"/>
      <c r="I167" s="286"/>
      <c r="J167" s="287"/>
      <c r="K167" s="289"/>
      <c r="L167" s="306"/>
      <c r="M167" s="289"/>
      <c r="N167" s="290"/>
      <c r="O167" s="291"/>
      <c r="P167" s="12"/>
      <c r="Q167" s="348"/>
      <c r="R167" s="7"/>
      <c r="S167" s="17">
        <f>IF(D167="",0,IF(D167=D166,COUNTIF(D$9:D166,D167)+1,1))</f>
        <v>0</v>
      </c>
      <c r="T167" s="17">
        <f t="shared" ca="1" si="14"/>
        <v>0</v>
      </c>
      <c r="U167" s="364">
        <f t="shared" si="15"/>
        <v>0</v>
      </c>
    </row>
    <row r="168" spans="1:21" ht="16.5" customHeight="1">
      <c r="A168" s="334" t="s">
        <v>444</v>
      </c>
      <c r="B168" s="65" t="str">
        <f t="shared" ca="1" si="13"/>
        <v>-1900</v>
      </c>
      <c r="C168" s="65" t="str">
        <f t="shared" ca="1" si="12"/>
        <v>-1900-0</v>
      </c>
      <c r="D168" s="340"/>
      <c r="E168" s="283"/>
      <c r="F168" s="12"/>
      <c r="G168" s="284"/>
      <c r="H168" s="285"/>
      <c r="I168" s="286"/>
      <c r="J168" s="287"/>
      <c r="K168" s="289"/>
      <c r="L168" s="306"/>
      <c r="M168" s="289"/>
      <c r="N168" s="290"/>
      <c r="O168" s="291"/>
      <c r="P168" s="12"/>
      <c r="Q168" s="348"/>
      <c r="R168" s="7"/>
      <c r="S168" s="17">
        <f>IF(D168="",0,IF(D168=D167,COUNTIF(D$9:D167,D168)+1,1))</f>
        <v>0</v>
      </c>
      <c r="T168" s="17">
        <f t="shared" ca="1" si="14"/>
        <v>0</v>
      </c>
      <c r="U168" s="364">
        <f t="shared" si="15"/>
        <v>0</v>
      </c>
    </row>
    <row r="169" spans="1:21" ht="16.5" customHeight="1">
      <c r="A169" s="334" t="s">
        <v>445</v>
      </c>
      <c r="B169" s="65" t="str">
        <f t="shared" ca="1" si="13"/>
        <v>-1900</v>
      </c>
      <c r="C169" s="65" t="str">
        <f t="shared" ref="C169:C200" ca="1" si="16">IF(L$1024=1,0,B169&amp;"-"&amp;S169)</f>
        <v>-1900-0</v>
      </c>
      <c r="D169" s="340"/>
      <c r="E169" s="283"/>
      <c r="F169" s="12"/>
      <c r="G169" s="284"/>
      <c r="H169" s="285"/>
      <c r="I169" s="286"/>
      <c r="J169" s="287"/>
      <c r="K169" s="289"/>
      <c r="L169" s="306"/>
      <c r="M169" s="289"/>
      <c r="N169" s="290"/>
      <c r="O169" s="291"/>
      <c r="P169" s="12"/>
      <c r="Q169" s="348"/>
      <c r="R169" s="7"/>
      <c r="S169" s="17">
        <f>IF(D169="",0,IF(D169=D168,COUNTIF(D$9:D168,D169)+1,1))</f>
        <v>0</v>
      </c>
      <c r="T169" s="17">
        <f t="shared" ca="1" si="14"/>
        <v>0</v>
      </c>
      <c r="U169" s="364">
        <f t="shared" si="15"/>
        <v>0</v>
      </c>
    </row>
    <row r="170" spans="1:21" ht="16.5" customHeight="1">
      <c r="A170" s="334" t="s">
        <v>446</v>
      </c>
      <c r="B170" s="65" t="str">
        <f t="shared" ca="1" si="13"/>
        <v>-1900</v>
      </c>
      <c r="C170" s="65" t="str">
        <f t="shared" ca="1" si="16"/>
        <v>-1900-0</v>
      </c>
      <c r="D170" s="340"/>
      <c r="E170" s="283"/>
      <c r="F170" s="12"/>
      <c r="G170" s="284"/>
      <c r="H170" s="285"/>
      <c r="I170" s="286"/>
      <c r="J170" s="287"/>
      <c r="K170" s="289"/>
      <c r="L170" s="306"/>
      <c r="M170" s="289"/>
      <c r="N170" s="290"/>
      <c r="O170" s="291"/>
      <c r="P170" s="12"/>
      <c r="Q170" s="348"/>
      <c r="R170" s="7"/>
      <c r="S170" s="17">
        <f>IF(D170="",0,IF(D170=D169,COUNTIF(D$9:D169,D170)+1,1))</f>
        <v>0</v>
      </c>
      <c r="T170" s="17">
        <f t="shared" ref="T170:T201" ca="1" si="17">IF(OR(D170="",L$1024=1),0,IF(S170=4,1,0))</f>
        <v>0</v>
      </c>
      <c r="U170" s="364">
        <f t="shared" si="15"/>
        <v>0</v>
      </c>
    </row>
    <row r="171" spans="1:21" ht="16.5" customHeight="1">
      <c r="A171" s="334" t="s">
        <v>447</v>
      </c>
      <c r="B171" s="65" t="str">
        <f t="shared" ca="1" si="13"/>
        <v>-1900</v>
      </c>
      <c r="C171" s="65" t="str">
        <f t="shared" ca="1" si="16"/>
        <v>-1900-0</v>
      </c>
      <c r="D171" s="340"/>
      <c r="E171" s="283"/>
      <c r="F171" s="12"/>
      <c r="G171" s="284"/>
      <c r="H171" s="285"/>
      <c r="I171" s="286"/>
      <c r="J171" s="287"/>
      <c r="K171" s="289"/>
      <c r="L171" s="306"/>
      <c r="M171" s="289"/>
      <c r="N171" s="290"/>
      <c r="O171" s="291"/>
      <c r="P171" s="12"/>
      <c r="Q171" s="348"/>
      <c r="R171" s="7"/>
      <c r="S171" s="17">
        <f>IF(D171="",0,IF(D171=D170,COUNTIF(D$9:D170,D171)+1,1))</f>
        <v>0</v>
      </c>
      <c r="T171" s="17">
        <f t="shared" ca="1" si="17"/>
        <v>0</v>
      </c>
      <c r="U171" s="364">
        <f t="shared" si="15"/>
        <v>0</v>
      </c>
    </row>
    <row r="172" spans="1:21" ht="16.5" customHeight="1">
      <c r="A172" s="334" t="s">
        <v>448</v>
      </c>
      <c r="B172" s="65" t="str">
        <f t="shared" ca="1" si="13"/>
        <v>-1900</v>
      </c>
      <c r="C172" s="65" t="str">
        <f t="shared" ca="1" si="16"/>
        <v>-1900-0</v>
      </c>
      <c r="D172" s="340"/>
      <c r="E172" s="283"/>
      <c r="F172" s="12"/>
      <c r="G172" s="284"/>
      <c r="H172" s="285"/>
      <c r="I172" s="286"/>
      <c r="J172" s="287"/>
      <c r="K172" s="289"/>
      <c r="L172" s="306"/>
      <c r="M172" s="289"/>
      <c r="N172" s="290"/>
      <c r="O172" s="291"/>
      <c r="P172" s="12"/>
      <c r="Q172" s="348"/>
      <c r="R172" s="7"/>
      <c r="S172" s="17">
        <f>IF(D172="",0,IF(D172=D171,COUNTIF(D$9:D171,D172)+1,1))</f>
        <v>0</v>
      </c>
      <c r="T172" s="17">
        <f t="shared" ca="1" si="17"/>
        <v>0</v>
      </c>
      <c r="U172" s="364">
        <f t="shared" si="15"/>
        <v>0</v>
      </c>
    </row>
    <row r="173" spans="1:21" ht="16.5" customHeight="1">
      <c r="A173" s="334" t="s">
        <v>449</v>
      </c>
      <c r="B173" s="65" t="str">
        <f t="shared" ca="1" si="13"/>
        <v>-1900</v>
      </c>
      <c r="C173" s="65" t="str">
        <f t="shared" ca="1" si="16"/>
        <v>-1900-0</v>
      </c>
      <c r="D173" s="340"/>
      <c r="E173" s="283"/>
      <c r="F173" s="12"/>
      <c r="G173" s="284"/>
      <c r="H173" s="285"/>
      <c r="I173" s="286"/>
      <c r="J173" s="287"/>
      <c r="K173" s="289"/>
      <c r="L173" s="306"/>
      <c r="M173" s="289"/>
      <c r="N173" s="290"/>
      <c r="O173" s="291"/>
      <c r="P173" s="12"/>
      <c r="Q173" s="348"/>
      <c r="R173" s="7"/>
      <c r="S173" s="17">
        <f>IF(D173="",0,IF(D173=D172,COUNTIF(D$9:D172,D173)+1,1))</f>
        <v>0</v>
      </c>
      <c r="T173" s="17">
        <f t="shared" ca="1" si="17"/>
        <v>0</v>
      </c>
      <c r="U173" s="364">
        <f t="shared" si="15"/>
        <v>0</v>
      </c>
    </row>
    <row r="174" spans="1:21" ht="16.5" customHeight="1">
      <c r="A174" s="334" t="s">
        <v>450</v>
      </c>
      <c r="B174" s="65" t="str">
        <f t="shared" ca="1" si="13"/>
        <v>-1900</v>
      </c>
      <c r="C174" s="65" t="str">
        <f t="shared" ca="1" si="16"/>
        <v>-1900-0</v>
      </c>
      <c r="D174" s="340"/>
      <c r="E174" s="283"/>
      <c r="F174" s="12"/>
      <c r="G174" s="284"/>
      <c r="H174" s="285"/>
      <c r="I174" s="286"/>
      <c r="J174" s="287"/>
      <c r="K174" s="289"/>
      <c r="L174" s="306"/>
      <c r="M174" s="289"/>
      <c r="N174" s="290"/>
      <c r="O174" s="291"/>
      <c r="P174" s="12"/>
      <c r="Q174" s="348"/>
      <c r="R174" s="7"/>
      <c r="S174" s="17">
        <f>IF(D174="",0,IF(D174=D173,COUNTIF(D$9:D173,D174)+1,1))</f>
        <v>0</v>
      </c>
      <c r="T174" s="17">
        <f t="shared" ca="1" si="17"/>
        <v>0</v>
      </c>
      <c r="U174" s="364">
        <f t="shared" si="15"/>
        <v>0</v>
      </c>
    </row>
    <row r="175" spans="1:21" ht="16.5" customHeight="1">
      <c r="A175" s="334" t="s">
        <v>451</v>
      </c>
      <c r="B175" s="65" t="str">
        <f t="shared" ca="1" si="13"/>
        <v>-1900</v>
      </c>
      <c r="C175" s="65" t="str">
        <f t="shared" ca="1" si="16"/>
        <v>-1900-0</v>
      </c>
      <c r="D175" s="340"/>
      <c r="E175" s="283"/>
      <c r="F175" s="12"/>
      <c r="G175" s="284"/>
      <c r="H175" s="285"/>
      <c r="I175" s="286"/>
      <c r="J175" s="287"/>
      <c r="K175" s="289"/>
      <c r="L175" s="306"/>
      <c r="M175" s="289"/>
      <c r="N175" s="290"/>
      <c r="O175" s="291"/>
      <c r="P175" s="12"/>
      <c r="Q175" s="348"/>
      <c r="R175" s="7"/>
      <c r="S175" s="17">
        <f>IF(D175="",0,IF(D175=D174,COUNTIF(D$9:D174,D175)+1,1))</f>
        <v>0</v>
      </c>
      <c r="T175" s="17">
        <f t="shared" ca="1" si="17"/>
        <v>0</v>
      </c>
      <c r="U175" s="364">
        <f t="shared" si="15"/>
        <v>0</v>
      </c>
    </row>
    <row r="176" spans="1:21" ht="16.5" customHeight="1">
      <c r="A176" s="334" t="s">
        <v>452</v>
      </c>
      <c r="B176" s="65" t="str">
        <f t="shared" ca="1" si="13"/>
        <v>-1900</v>
      </c>
      <c r="C176" s="65" t="str">
        <f t="shared" ca="1" si="16"/>
        <v>-1900-0</v>
      </c>
      <c r="D176" s="340"/>
      <c r="E176" s="283"/>
      <c r="F176" s="12"/>
      <c r="G176" s="284"/>
      <c r="H176" s="285"/>
      <c r="I176" s="286"/>
      <c r="J176" s="287"/>
      <c r="K176" s="289"/>
      <c r="L176" s="306"/>
      <c r="M176" s="289"/>
      <c r="N176" s="290"/>
      <c r="O176" s="291"/>
      <c r="P176" s="12"/>
      <c r="Q176" s="348"/>
      <c r="R176" s="7"/>
      <c r="S176" s="17">
        <f>IF(D176="",0,IF(D176=D175,COUNTIF(D$9:D175,D176)+1,1))</f>
        <v>0</v>
      </c>
      <c r="T176" s="17">
        <f t="shared" ca="1" si="17"/>
        <v>0</v>
      </c>
      <c r="U176" s="364">
        <f t="shared" si="15"/>
        <v>0</v>
      </c>
    </row>
    <row r="177" spans="1:21" ht="16.5" customHeight="1">
      <c r="A177" s="334" t="s">
        <v>453</v>
      </c>
      <c r="B177" s="65" t="str">
        <f t="shared" ca="1" si="13"/>
        <v>-1900</v>
      </c>
      <c r="C177" s="65" t="str">
        <f t="shared" ca="1" si="16"/>
        <v>-1900-0</v>
      </c>
      <c r="D177" s="340"/>
      <c r="E177" s="283"/>
      <c r="F177" s="12"/>
      <c r="G177" s="284"/>
      <c r="H177" s="285"/>
      <c r="I177" s="286"/>
      <c r="J177" s="287"/>
      <c r="K177" s="289"/>
      <c r="L177" s="306"/>
      <c r="M177" s="289"/>
      <c r="N177" s="290"/>
      <c r="O177" s="291"/>
      <c r="P177" s="12"/>
      <c r="Q177" s="348"/>
      <c r="R177" s="7"/>
      <c r="S177" s="17">
        <f>IF(D177="",0,IF(D177=D176,COUNTIF(D$9:D176,D177)+1,1))</f>
        <v>0</v>
      </c>
      <c r="T177" s="17">
        <f t="shared" ca="1" si="17"/>
        <v>0</v>
      </c>
      <c r="U177" s="364">
        <f t="shared" si="15"/>
        <v>0</v>
      </c>
    </row>
    <row r="178" spans="1:21" ht="16.5" customHeight="1">
      <c r="A178" s="334" t="s">
        <v>454</v>
      </c>
      <c r="B178" s="65" t="str">
        <f t="shared" ca="1" si="13"/>
        <v>-1900</v>
      </c>
      <c r="C178" s="65" t="str">
        <f t="shared" ca="1" si="16"/>
        <v>-1900-0</v>
      </c>
      <c r="D178" s="340"/>
      <c r="E178" s="283"/>
      <c r="F178" s="12"/>
      <c r="G178" s="284"/>
      <c r="H178" s="285"/>
      <c r="I178" s="286"/>
      <c r="J178" s="287"/>
      <c r="K178" s="289"/>
      <c r="L178" s="306"/>
      <c r="M178" s="289"/>
      <c r="N178" s="290"/>
      <c r="O178" s="291"/>
      <c r="P178" s="12"/>
      <c r="Q178" s="348"/>
      <c r="R178" s="7"/>
      <c r="S178" s="17">
        <f>IF(D178="",0,IF(D178=D177,COUNTIF(D$9:D177,D178)+1,1))</f>
        <v>0</v>
      </c>
      <c r="T178" s="17">
        <f t="shared" ca="1" si="17"/>
        <v>0</v>
      </c>
      <c r="U178" s="364">
        <f t="shared" si="15"/>
        <v>0</v>
      </c>
    </row>
    <row r="179" spans="1:21" ht="16.5" customHeight="1">
      <c r="A179" s="334" t="s">
        <v>455</v>
      </c>
      <c r="B179" s="65" t="str">
        <f t="shared" ca="1" si="13"/>
        <v>-1900</v>
      </c>
      <c r="C179" s="65" t="str">
        <f t="shared" ca="1" si="16"/>
        <v>-1900-0</v>
      </c>
      <c r="D179" s="340"/>
      <c r="E179" s="283"/>
      <c r="F179" s="12"/>
      <c r="G179" s="284"/>
      <c r="H179" s="285"/>
      <c r="I179" s="286"/>
      <c r="J179" s="287"/>
      <c r="K179" s="289"/>
      <c r="L179" s="306"/>
      <c r="M179" s="289"/>
      <c r="N179" s="290"/>
      <c r="O179" s="291"/>
      <c r="P179" s="12"/>
      <c r="Q179" s="348"/>
      <c r="R179" s="7"/>
      <c r="S179" s="17">
        <f>IF(D179="",0,IF(D179=D178,COUNTIF(D$9:D178,D179)+1,1))</f>
        <v>0</v>
      </c>
      <c r="T179" s="17">
        <f t="shared" ca="1" si="17"/>
        <v>0</v>
      </c>
      <c r="U179" s="364">
        <f t="shared" si="15"/>
        <v>0</v>
      </c>
    </row>
    <row r="180" spans="1:21" ht="16.5" customHeight="1">
      <c r="A180" s="334" t="s">
        <v>456</v>
      </c>
      <c r="B180" s="65" t="str">
        <f t="shared" ca="1" si="13"/>
        <v>-1900</v>
      </c>
      <c r="C180" s="65" t="str">
        <f t="shared" ca="1" si="16"/>
        <v>-1900-0</v>
      </c>
      <c r="D180" s="340"/>
      <c r="E180" s="283"/>
      <c r="F180" s="12"/>
      <c r="G180" s="284"/>
      <c r="H180" s="285"/>
      <c r="I180" s="286"/>
      <c r="J180" s="287"/>
      <c r="K180" s="289"/>
      <c r="L180" s="306"/>
      <c r="M180" s="289"/>
      <c r="N180" s="290"/>
      <c r="O180" s="291"/>
      <c r="P180" s="12"/>
      <c r="Q180" s="348"/>
      <c r="R180" s="7"/>
      <c r="S180" s="17">
        <f>IF(D180="",0,IF(D180=D179,COUNTIF(D$9:D179,D180)+1,1))</f>
        <v>0</v>
      </c>
      <c r="T180" s="17">
        <f t="shared" ca="1" si="17"/>
        <v>0</v>
      </c>
      <c r="U180" s="364">
        <f t="shared" si="15"/>
        <v>0</v>
      </c>
    </row>
    <row r="181" spans="1:21" ht="16.5" customHeight="1">
      <c r="A181" s="334" t="s">
        <v>457</v>
      </c>
      <c r="B181" s="65" t="str">
        <f t="shared" ca="1" si="13"/>
        <v>-1900</v>
      </c>
      <c r="C181" s="65" t="str">
        <f t="shared" ca="1" si="16"/>
        <v>-1900-0</v>
      </c>
      <c r="D181" s="340"/>
      <c r="E181" s="283"/>
      <c r="F181" s="12"/>
      <c r="G181" s="284"/>
      <c r="H181" s="285"/>
      <c r="I181" s="286"/>
      <c r="J181" s="287"/>
      <c r="K181" s="289"/>
      <c r="L181" s="306"/>
      <c r="M181" s="289"/>
      <c r="N181" s="290"/>
      <c r="O181" s="291"/>
      <c r="P181" s="12"/>
      <c r="Q181" s="348"/>
      <c r="R181" s="7"/>
      <c r="S181" s="17">
        <f>IF(D181="",0,IF(D181=D180,COUNTIF(D$9:D180,D181)+1,1))</f>
        <v>0</v>
      </c>
      <c r="T181" s="17">
        <f t="shared" ca="1" si="17"/>
        <v>0</v>
      </c>
      <c r="U181" s="364">
        <f t="shared" si="15"/>
        <v>0</v>
      </c>
    </row>
    <row r="182" spans="1:21" ht="16.5" customHeight="1">
      <c r="A182" s="334" t="s">
        <v>458</v>
      </c>
      <c r="B182" s="65" t="str">
        <f t="shared" ca="1" si="13"/>
        <v>-1900</v>
      </c>
      <c r="C182" s="65" t="str">
        <f t="shared" ca="1" si="16"/>
        <v>-1900-0</v>
      </c>
      <c r="D182" s="340"/>
      <c r="E182" s="283"/>
      <c r="F182" s="12"/>
      <c r="G182" s="284"/>
      <c r="H182" s="285"/>
      <c r="I182" s="286"/>
      <c r="J182" s="287"/>
      <c r="K182" s="289"/>
      <c r="L182" s="306"/>
      <c r="M182" s="289"/>
      <c r="N182" s="290"/>
      <c r="O182" s="291"/>
      <c r="P182" s="12"/>
      <c r="Q182" s="348"/>
      <c r="R182" s="7"/>
      <c r="S182" s="17">
        <f>IF(D182="",0,IF(D182=D181,COUNTIF(D$9:D181,D182)+1,1))</f>
        <v>0</v>
      </c>
      <c r="T182" s="17">
        <f t="shared" ca="1" si="17"/>
        <v>0</v>
      </c>
      <c r="U182" s="364">
        <f t="shared" si="15"/>
        <v>0</v>
      </c>
    </row>
    <row r="183" spans="1:21" ht="16.5" customHeight="1">
      <c r="A183" s="334" t="s">
        <v>459</v>
      </c>
      <c r="B183" s="65" t="str">
        <f t="shared" ca="1" si="13"/>
        <v>-1900</v>
      </c>
      <c r="C183" s="65" t="str">
        <f t="shared" ca="1" si="16"/>
        <v>-1900-0</v>
      </c>
      <c r="D183" s="340"/>
      <c r="E183" s="283"/>
      <c r="F183" s="12"/>
      <c r="G183" s="284"/>
      <c r="H183" s="285"/>
      <c r="I183" s="286"/>
      <c r="J183" s="287"/>
      <c r="K183" s="289"/>
      <c r="L183" s="306"/>
      <c r="M183" s="289"/>
      <c r="N183" s="290"/>
      <c r="O183" s="291"/>
      <c r="P183" s="12"/>
      <c r="Q183" s="348"/>
      <c r="R183" s="7"/>
      <c r="S183" s="17">
        <f>IF(D183="",0,IF(D183=D182,COUNTIF(D$9:D182,D183)+1,1))</f>
        <v>0</v>
      </c>
      <c r="T183" s="17">
        <f t="shared" ca="1" si="17"/>
        <v>0</v>
      </c>
      <c r="U183" s="364">
        <f t="shared" si="15"/>
        <v>0</v>
      </c>
    </row>
    <row r="184" spans="1:21" ht="16.5" customHeight="1">
      <c r="A184" s="334" t="s">
        <v>460</v>
      </c>
      <c r="B184" s="65" t="str">
        <f t="shared" ca="1" si="13"/>
        <v>-1900</v>
      </c>
      <c r="C184" s="65" t="str">
        <f t="shared" ca="1" si="16"/>
        <v>-1900-0</v>
      </c>
      <c r="D184" s="340"/>
      <c r="E184" s="283"/>
      <c r="F184" s="12"/>
      <c r="G184" s="284"/>
      <c r="H184" s="285"/>
      <c r="I184" s="286"/>
      <c r="J184" s="287"/>
      <c r="K184" s="289"/>
      <c r="L184" s="306"/>
      <c r="M184" s="289"/>
      <c r="N184" s="290"/>
      <c r="O184" s="291"/>
      <c r="P184" s="12"/>
      <c r="Q184" s="348"/>
      <c r="R184" s="7"/>
      <c r="S184" s="17">
        <f>IF(D184="",0,IF(D184=D183,COUNTIF(D$9:D183,D184)+1,1))</f>
        <v>0</v>
      </c>
      <c r="T184" s="17">
        <f t="shared" ca="1" si="17"/>
        <v>0</v>
      </c>
      <c r="U184" s="364">
        <f t="shared" si="15"/>
        <v>0</v>
      </c>
    </row>
    <row r="185" spans="1:21" ht="16.5" customHeight="1">
      <c r="A185" s="334" t="s">
        <v>461</v>
      </c>
      <c r="B185" s="65" t="str">
        <f t="shared" ca="1" si="13"/>
        <v>-1900</v>
      </c>
      <c r="C185" s="65" t="str">
        <f t="shared" ca="1" si="16"/>
        <v>-1900-0</v>
      </c>
      <c r="D185" s="340"/>
      <c r="E185" s="283"/>
      <c r="F185" s="12"/>
      <c r="G185" s="284"/>
      <c r="H185" s="285"/>
      <c r="I185" s="286"/>
      <c r="J185" s="287"/>
      <c r="K185" s="289"/>
      <c r="L185" s="306"/>
      <c r="M185" s="289"/>
      <c r="N185" s="290"/>
      <c r="O185" s="291"/>
      <c r="P185" s="12"/>
      <c r="Q185" s="348"/>
      <c r="R185" s="7"/>
      <c r="S185" s="17">
        <f>IF(D185="",0,IF(D185=D184,COUNTIF(D$9:D184,D185)+1,1))</f>
        <v>0</v>
      </c>
      <c r="T185" s="17">
        <f t="shared" ca="1" si="17"/>
        <v>0</v>
      </c>
      <c r="U185" s="364">
        <f t="shared" si="15"/>
        <v>0</v>
      </c>
    </row>
    <row r="186" spans="1:21" ht="16.5" customHeight="1">
      <c r="A186" s="334" t="s">
        <v>462</v>
      </c>
      <c r="B186" s="65" t="str">
        <f t="shared" ca="1" si="13"/>
        <v>-1900</v>
      </c>
      <c r="C186" s="65" t="str">
        <f t="shared" ca="1" si="16"/>
        <v>-1900-0</v>
      </c>
      <c r="D186" s="340"/>
      <c r="E186" s="283"/>
      <c r="F186" s="12"/>
      <c r="G186" s="284"/>
      <c r="H186" s="285"/>
      <c r="I186" s="286"/>
      <c r="J186" s="287"/>
      <c r="K186" s="289"/>
      <c r="L186" s="306"/>
      <c r="M186" s="289"/>
      <c r="N186" s="290"/>
      <c r="O186" s="291"/>
      <c r="P186" s="12"/>
      <c r="Q186" s="348"/>
      <c r="R186" s="7"/>
      <c r="S186" s="17">
        <f>IF(D186="",0,IF(D186=D185,COUNTIF(D$9:D185,D186)+1,1))</f>
        <v>0</v>
      </c>
      <c r="T186" s="17">
        <f t="shared" ca="1" si="17"/>
        <v>0</v>
      </c>
      <c r="U186" s="364">
        <f t="shared" si="15"/>
        <v>0</v>
      </c>
    </row>
    <row r="187" spans="1:21" ht="16.5" customHeight="1">
      <c r="A187" s="334" t="s">
        <v>463</v>
      </c>
      <c r="B187" s="65" t="str">
        <f t="shared" ca="1" si="13"/>
        <v>-1900</v>
      </c>
      <c r="C187" s="65" t="str">
        <f t="shared" ca="1" si="16"/>
        <v>-1900-0</v>
      </c>
      <c r="D187" s="340"/>
      <c r="E187" s="283"/>
      <c r="F187" s="12"/>
      <c r="G187" s="284"/>
      <c r="H187" s="285"/>
      <c r="I187" s="286"/>
      <c r="J187" s="287"/>
      <c r="K187" s="289"/>
      <c r="L187" s="306"/>
      <c r="M187" s="289"/>
      <c r="N187" s="290"/>
      <c r="O187" s="291"/>
      <c r="P187" s="12"/>
      <c r="Q187" s="348"/>
      <c r="R187" s="7"/>
      <c r="S187" s="17">
        <f>IF(D187="",0,IF(D187=D186,COUNTIF(D$9:D186,D187)+1,1))</f>
        <v>0</v>
      </c>
      <c r="T187" s="17">
        <f t="shared" ca="1" si="17"/>
        <v>0</v>
      </c>
      <c r="U187" s="364">
        <f t="shared" si="15"/>
        <v>0</v>
      </c>
    </row>
    <row r="188" spans="1:21" ht="16.5" customHeight="1">
      <c r="A188" s="334" t="s">
        <v>464</v>
      </c>
      <c r="B188" s="65" t="str">
        <f t="shared" ca="1" si="13"/>
        <v>-1900</v>
      </c>
      <c r="C188" s="65" t="str">
        <f t="shared" ca="1" si="16"/>
        <v>-1900-0</v>
      </c>
      <c r="D188" s="340"/>
      <c r="E188" s="283"/>
      <c r="F188" s="12"/>
      <c r="G188" s="284"/>
      <c r="H188" s="285"/>
      <c r="I188" s="286"/>
      <c r="J188" s="287"/>
      <c r="K188" s="289"/>
      <c r="L188" s="306"/>
      <c r="M188" s="289"/>
      <c r="N188" s="290"/>
      <c r="O188" s="291"/>
      <c r="P188" s="12"/>
      <c r="Q188" s="348"/>
      <c r="R188" s="7"/>
      <c r="S188" s="17">
        <f>IF(D188="",0,IF(D188=D187,COUNTIF(D$9:D187,D188)+1,1))</f>
        <v>0</v>
      </c>
      <c r="T188" s="17">
        <f t="shared" ca="1" si="17"/>
        <v>0</v>
      </c>
      <c r="U188" s="364">
        <f t="shared" si="15"/>
        <v>0</v>
      </c>
    </row>
    <row r="189" spans="1:21" ht="16.5" customHeight="1">
      <c r="A189" s="334" t="s">
        <v>465</v>
      </c>
      <c r="B189" s="65" t="str">
        <f t="shared" ca="1" si="13"/>
        <v>-1900</v>
      </c>
      <c r="C189" s="65" t="str">
        <f t="shared" ca="1" si="16"/>
        <v>-1900-0</v>
      </c>
      <c r="D189" s="340"/>
      <c r="E189" s="283"/>
      <c r="F189" s="12"/>
      <c r="G189" s="284"/>
      <c r="H189" s="285"/>
      <c r="I189" s="286"/>
      <c r="J189" s="287"/>
      <c r="K189" s="289"/>
      <c r="L189" s="306"/>
      <c r="M189" s="289"/>
      <c r="N189" s="290"/>
      <c r="O189" s="291"/>
      <c r="P189" s="12"/>
      <c r="Q189" s="348"/>
      <c r="R189" s="7"/>
      <c r="S189" s="17">
        <f>IF(D189="",0,IF(D189=D188,COUNTIF(D$9:D188,D189)+1,1))</f>
        <v>0</v>
      </c>
      <c r="T189" s="17">
        <f t="shared" ca="1" si="17"/>
        <v>0</v>
      </c>
      <c r="U189" s="364">
        <f t="shared" si="15"/>
        <v>0</v>
      </c>
    </row>
    <row r="190" spans="1:21" ht="16.5" customHeight="1">
      <c r="A190" s="334" t="s">
        <v>466</v>
      </c>
      <c r="B190" s="65" t="str">
        <f t="shared" ca="1" si="13"/>
        <v>-1900</v>
      </c>
      <c r="C190" s="65" t="str">
        <f t="shared" ca="1" si="16"/>
        <v>-1900-0</v>
      </c>
      <c r="D190" s="340"/>
      <c r="E190" s="283"/>
      <c r="F190" s="12"/>
      <c r="G190" s="284"/>
      <c r="H190" s="285"/>
      <c r="I190" s="286"/>
      <c r="J190" s="287"/>
      <c r="K190" s="289"/>
      <c r="L190" s="306"/>
      <c r="M190" s="289"/>
      <c r="N190" s="290"/>
      <c r="O190" s="291"/>
      <c r="P190" s="12"/>
      <c r="Q190" s="348"/>
      <c r="R190" s="7"/>
      <c r="S190" s="17">
        <f>IF(D190="",0,IF(D190=D189,COUNTIF(D$9:D189,D190)+1,1))</f>
        <v>0</v>
      </c>
      <c r="T190" s="17">
        <f t="shared" ca="1" si="17"/>
        <v>0</v>
      </c>
      <c r="U190" s="364">
        <f t="shared" si="15"/>
        <v>0</v>
      </c>
    </row>
    <row r="191" spans="1:21" ht="16.5" customHeight="1">
      <c r="A191" s="334" t="s">
        <v>467</v>
      </c>
      <c r="B191" s="65" t="str">
        <f t="shared" ca="1" si="13"/>
        <v>-1900</v>
      </c>
      <c r="C191" s="65" t="str">
        <f t="shared" ca="1" si="16"/>
        <v>-1900-0</v>
      </c>
      <c r="D191" s="340"/>
      <c r="E191" s="283"/>
      <c r="F191" s="12"/>
      <c r="G191" s="284"/>
      <c r="H191" s="285"/>
      <c r="I191" s="286"/>
      <c r="J191" s="287"/>
      <c r="K191" s="289"/>
      <c r="L191" s="306"/>
      <c r="M191" s="289"/>
      <c r="N191" s="290"/>
      <c r="O191" s="291"/>
      <c r="P191" s="12"/>
      <c r="Q191" s="348"/>
      <c r="R191" s="7"/>
      <c r="S191" s="17">
        <f>IF(D191="",0,IF(D191=D190,COUNTIF(D$9:D190,D191)+1,1))</f>
        <v>0</v>
      </c>
      <c r="T191" s="17">
        <f t="shared" ca="1" si="17"/>
        <v>0</v>
      </c>
      <c r="U191" s="364">
        <f t="shared" si="15"/>
        <v>0</v>
      </c>
    </row>
    <row r="192" spans="1:21" ht="16.5" customHeight="1">
      <c r="A192" s="334" t="s">
        <v>468</v>
      </c>
      <c r="B192" s="65" t="str">
        <f t="shared" ca="1" si="13"/>
        <v>-1900</v>
      </c>
      <c r="C192" s="65" t="str">
        <f t="shared" ca="1" si="16"/>
        <v>-1900-0</v>
      </c>
      <c r="D192" s="340"/>
      <c r="E192" s="283"/>
      <c r="F192" s="12"/>
      <c r="G192" s="284"/>
      <c r="H192" s="285"/>
      <c r="I192" s="286"/>
      <c r="J192" s="287"/>
      <c r="K192" s="289"/>
      <c r="L192" s="306"/>
      <c r="M192" s="289"/>
      <c r="N192" s="290"/>
      <c r="O192" s="291"/>
      <c r="P192" s="12"/>
      <c r="Q192" s="348"/>
      <c r="R192" s="7"/>
      <c r="S192" s="17">
        <f>IF(D192="",0,IF(D192=D191,COUNTIF(D$9:D191,D192)+1,1))</f>
        <v>0</v>
      </c>
      <c r="T192" s="17">
        <f t="shared" ca="1" si="17"/>
        <v>0</v>
      </c>
      <c r="U192" s="364">
        <f t="shared" si="15"/>
        <v>0</v>
      </c>
    </row>
    <row r="193" spans="1:21" ht="16.5" customHeight="1">
      <c r="A193" s="334" t="s">
        <v>469</v>
      </c>
      <c r="B193" s="65" t="str">
        <f t="shared" ca="1" si="13"/>
        <v>-1900</v>
      </c>
      <c r="C193" s="65" t="str">
        <f t="shared" ca="1" si="16"/>
        <v>-1900-0</v>
      </c>
      <c r="D193" s="340"/>
      <c r="E193" s="283"/>
      <c r="F193" s="12"/>
      <c r="G193" s="284"/>
      <c r="H193" s="285"/>
      <c r="I193" s="286"/>
      <c r="J193" s="287"/>
      <c r="K193" s="289"/>
      <c r="L193" s="306"/>
      <c r="M193" s="289"/>
      <c r="N193" s="290"/>
      <c r="O193" s="291"/>
      <c r="P193" s="12"/>
      <c r="Q193" s="348"/>
      <c r="R193" s="7"/>
      <c r="S193" s="17">
        <f>IF(D193="",0,IF(D193=D192,COUNTIF(D$9:D192,D193)+1,1))</f>
        <v>0</v>
      </c>
      <c r="T193" s="17">
        <f t="shared" ca="1" si="17"/>
        <v>0</v>
      </c>
      <c r="U193" s="364">
        <f t="shared" si="15"/>
        <v>0</v>
      </c>
    </row>
    <row r="194" spans="1:21" ht="16.5" customHeight="1">
      <c r="A194" s="334" t="s">
        <v>470</v>
      </c>
      <c r="B194" s="65" t="str">
        <f t="shared" ca="1" si="13"/>
        <v>-1900</v>
      </c>
      <c r="C194" s="65" t="str">
        <f t="shared" ca="1" si="16"/>
        <v>-1900-0</v>
      </c>
      <c r="D194" s="340"/>
      <c r="E194" s="283"/>
      <c r="F194" s="12"/>
      <c r="G194" s="284"/>
      <c r="H194" s="285"/>
      <c r="I194" s="286"/>
      <c r="J194" s="287"/>
      <c r="K194" s="289"/>
      <c r="L194" s="306"/>
      <c r="M194" s="289"/>
      <c r="N194" s="290"/>
      <c r="O194" s="291"/>
      <c r="P194" s="12"/>
      <c r="Q194" s="348"/>
      <c r="R194" s="7"/>
      <c r="S194" s="17">
        <f>IF(D194="",0,IF(D194=D193,COUNTIF(D$9:D193,D194)+1,1))</f>
        <v>0</v>
      </c>
      <c r="T194" s="17">
        <f t="shared" ca="1" si="17"/>
        <v>0</v>
      </c>
      <c r="U194" s="364">
        <f t="shared" si="15"/>
        <v>0</v>
      </c>
    </row>
    <row r="195" spans="1:21" ht="16.5" customHeight="1">
      <c r="A195" s="334" t="s">
        <v>471</v>
      </c>
      <c r="B195" s="65" t="str">
        <f t="shared" ca="1" si="13"/>
        <v>-1900</v>
      </c>
      <c r="C195" s="65" t="str">
        <f t="shared" ca="1" si="16"/>
        <v>-1900-0</v>
      </c>
      <c r="D195" s="340"/>
      <c r="E195" s="283"/>
      <c r="F195" s="12"/>
      <c r="G195" s="284"/>
      <c r="H195" s="285"/>
      <c r="I195" s="286"/>
      <c r="J195" s="287"/>
      <c r="K195" s="289"/>
      <c r="L195" s="306"/>
      <c r="M195" s="289"/>
      <c r="N195" s="290"/>
      <c r="O195" s="291"/>
      <c r="P195" s="12"/>
      <c r="Q195" s="348"/>
      <c r="R195" s="7"/>
      <c r="S195" s="17">
        <f>IF(D195="",0,IF(D195=D194,COUNTIF(D$9:D194,D195)+1,1))</f>
        <v>0</v>
      </c>
      <c r="T195" s="17">
        <f t="shared" ca="1" si="17"/>
        <v>0</v>
      </c>
      <c r="U195" s="364">
        <f t="shared" si="15"/>
        <v>0</v>
      </c>
    </row>
    <row r="196" spans="1:21" ht="16.5" customHeight="1">
      <c r="A196" s="334" t="s">
        <v>472</v>
      </c>
      <c r="B196" s="65" t="str">
        <f t="shared" ca="1" si="13"/>
        <v>-1900</v>
      </c>
      <c r="C196" s="65" t="str">
        <f t="shared" ca="1" si="16"/>
        <v>-1900-0</v>
      </c>
      <c r="D196" s="340"/>
      <c r="E196" s="283"/>
      <c r="F196" s="12"/>
      <c r="G196" s="284"/>
      <c r="H196" s="285"/>
      <c r="I196" s="286"/>
      <c r="J196" s="287"/>
      <c r="K196" s="289"/>
      <c r="L196" s="306"/>
      <c r="M196" s="289"/>
      <c r="N196" s="290"/>
      <c r="O196" s="291"/>
      <c r="P196" s="12"/>
      <c r="Q196" s="348"/>
      <c r="R196" s="7"/>
      <c r="S196" s="17">
        <f>IF(D196="",0,IF(D196=D195,COUNTIF(D$9:D195,D196)+1,1))</f>
        <v>0</v>
      </c>
      <c r="T196" s="17">
        <f t="shared" ca="1" si="17"/>
        <v>0</v>
      </c>
      <c r="U196" s="364">
        <f t="shared" si="15"/>
        <v>0</v>
      </c>
    </row>
    <row r="197" spans="1:21" ht="16.5" customHeight="1">
      <c r="A197" s="334" t="s">
        <v>473</v>
      </c>
      <c r="B197" s="65" t="str">
        <f t="shared" ca="1" si="13"/>
        <v>-1900</v>
      </c>
      <c r="C197" s="65" t="str">
        <f t="shared" ca="1" si="16"/>
        <v>-1900-0</v>
      </c>
      <c r="D197" s="340"/>
      <c r="E197" s="283"/>
      <c r="F197" s="12"/>
      <c r="G197" s="284"/>
      <c r="H197" s="285"/>
      <c r="I197" s="286"/>
      <c r="J197" s="287"/>
      <c r="K197" s="289"/>
      <c r="L197" s="306"/>
      <c r="M197" s="289"/>
      <c r="N197" s="290"/>
      <c r="O197" s="291"/>
      <c r="P197" s="12"/>
      <c r="Q197" s="348"/>
      <c r="R197" s="7"/>
      <c r="S197" s="17">
        <f>IF(D197="",0,IF(D197=D196,COUNTIF(D$9:D196,D197)+1,1))</f>
        <v>0</v>
      </c>
      <c r="T197" s="17">
        <f t="shared" ca="1" si="17"/>
        <v>0</v>
      </c>
      <c r="U197" s="364">
        <f t="shared" si="15"/>
        <v>0</v>
      </c>
    </row>
    <row r="198" spans="1:21" ht="16.5" customHeight="1">
      <c r="A198" s="334" t="s">
        <v>474</v>
      </c>
      <c r="B198" s="65" t="str">
        <f t="shared" ca="1" si="13"/>
        <v>-1900</v>
      </c>
      <c r="C198" s="65" t="str">
        <f t="shared" ca="1" si="16"/>
        <v>-1900-0</v>
      </c>
      <c r="D198" s="340"/>
      <c r="E198" s="283"/>
      <c r="F198" s="12"/>
      <c r="G198" s="284"/>
      <c r="H198" s="285"/>
      <c r="I198" s="286"/>
      <c r="J198" s="287"/>
      <c r="K198" s="289"/>
      <c r="L198" s="306"/>
      <c r="M198" s="289"/>
      <c r="N198" s="290"/>
      <c r="O198" s="291"/>
      <c r="P198" s="12"/>
      <c r="Q198" s="348"/>
      <c r="R198" s="7"/>
      <c r="S198" s="17">
        <f>IF(D198="",0,IF(D198=D197,COUNTIF(D$9:D197,D198)+1,1))</f>
        <v>0</v>
      </c>
      <c r="T198" s="17">
        <f t="shared" ca="1" si="17"/>
        <v>0</v>
      </c>
      <c r="U198" s="364">
        <f t="shared" si="15"/>
        <v>0</v>
      </c>
    </row>
    <row r="199" spans="1:21" ht="16.5" customHeight="1">
      <c r="A199" s="334" t="s">
        <v>475</v>
      </c>
      <c r="B199" s="65" t="str">
        <f t="shared" ca="1" si="13"/>
        <v>-1900</v>
      </c>
      <c r="C199" s="65" t="str">
        <f t="shared" ca="1" si="16"/>
        <v>-1900-0</v>
      </c>
      <c r="D199" s="340"/>
      <c r="E199" s="283"/>
      <c r="F199" s="12"/>
      <c r="G199" s="284"/>
      <c r="H199" s="285"/>
      <c r="I199" s="286"/>
      <c r="J199" s="287"/>
      <c r="K199" s="289"/>
      <c r="L199" s="306"/>
      <c r="M199" s="289"/>
      <c r="N199" s="290"/>
      <c r="O199" s="291"/>
      <c r="P199" s="12"/>
      <c r="Q199" s="348"/>
      <c r="R199" s="7"/>
      <c r="S199" s="17">
        <f>IF(D199="",0,IF(D199=D198,COUNTIF(D$9:D198,D199)+1,1))</f>
        <v>0</v>
      </c>
      <c r="T199" s="17">
        <f t="shared" ca="1" si="17"/>
        <v>0</v>
      </c>
      <c r="U199" s="364">
        <f t="shared" si="15"/>
        <v>0</v>
      </c>
    </row>
    <row r="200" spans="1:21" ht="16.5" customHeight="1">
      <c r="A200" s="334" t="s">
        <v>476</v>
      </c>
      <c r="B200" s="65" t="str">
        <f t="shared" ca="1" si="13"/>
        <v>-1900</v>
      </c>
      <c r="C200" s="65" t="str">
        <f t="shared" ca="1" si="16"/>
        <v>-1900-0</v>
      </c>
      <c r="D200" s="340"/>
      <c r="E200" s="283"/>
      <c r="F200" s="12"/>
      <c r="G200" s="284"/>
      <c r="H200" s="285"/>
      <c r="I200" s="286"/>
      <c r="J200" s="287"/>
      <c r="K200" s="289"/>
      <c r="L200" s="306"/>
      <c r="M200" s="289"/>
      <c r="N200" s="290"/>
      <c r="O200" s="291"/>
      <c r="P200" s="12"/>
      <c r="Q200" s="348"/>
      <c r="R200" s="7"/>
      <c r="S200" s="17">
        <f>IF(D200="",0,IF(D200=D199,COUNTIF(D$9:D199,D200)+1,1))</f>
        <v>0</v>
      </c>
      <c r="T200" s="17">
        <f t="shared" ca="1" si="17"/>
        <v>0</v>
      </c>
      <c r="U200" s="364">
        <f t="shared" si="15"/>
        <v>0</v>
      </c>
    </row>
    <row r="201" spans="1:21" ht="16.5" customHeight="1">
      <c r="A201" s="334" t="s">
        <v>477</v>
      </c>
      <c r="B201" s="65" t="str">
        <f t="shared" ca="1" si="13"/>
        <v>-1900</v>
      </c>
      <c r="C201" s="65" t="str">
        <f t="shared" ref="C201:C206" ca="1" si="18">IF(L$1024=1,0,B201&amp;"-"&amp;S201)</f>
        <v>-1900-0</v>
      </c>
      <c r="D201" s="340"/>
      <c r="E201" s="283"/>
      <c r="F201" s="12"/>
      <c r="G201" s="284"/>
      <c r="H201" s="285"/>
      <c r="I201" s="286"/>
      <c r="J201" s="287"/>
      <c r="K201" s="289"/>
      <c r="L201" s="306"/>
      <c r="M201" s="289"/>
      <c r="N201" s="290"/>
      <c r="O201" s="291"/>
      <c r="P201" s="12"/>
      <c r="Q201" s="348"/>
      <c r="R201" s="7"/>
      <c r="S201" s="17">
        <f>IF(D201="",0,IF(D201=D200,COUNTIF(D$9:D200,D201)+1,1))</f>
        <v>0</v>
      </c>
      <c r="T201" s="17">
        <f t="shared" ca="1" si="17"/>
        <v>0</v>
      </c>
      <c r="U201" s="364">
        <f t="shared" si="15"/>
        <v>0</v>
      </c>
    </row>
    <row r="202" spans="1:21" ht="16.5" customHeight="1">
      <c r="A202" s="334" t="s">
        <v>478</v>
      </c>
      <c r="B202" s="65" t="str">
        <f t="shared" ref="B202:B265" ca="1" si="19">IF(U202=$U$1015,0,IF(L$1024=1,0,D202&amp;"-"&amp;YEAR(E202)))</f>
        <v>-1900</v>
      </c>
      <c r="C202" s="65" t="str">
        <f t="shared" ca="1" si="18"/>
        <v>-1900-0</v>
      </c>
      <c r="D202" s="340"/>
      <c r="E202" s="283"/>
      <c r="F202" s="12"/>
      <c r="G202" s="284"/>
      <c r="H202" s="285"/>
      <c r="I202" s="286"/>
      <c r="J202" s="287"/>
      <c r="K202" s="289"/>
      <c r="L202" s="306"/>
      <c r="M202" s="289"/>
      <c r="N202" s="290"/>
      <c r="O202" s="291"/>
      <c r="P202" s="12"/>
      <c r="Q202" s="348"/>
      <c r="R202" s="7"/>
      <c r="S202" s="17">
        <f>IF(D202="",0,IF(D202=D201,COUNTIF(D$9:D201,D202)+1,1))</f>
        <v>0</v>
      </c>
      <c r="T202" s="17">
        <f ca="1">IF(OR(D202="",L$1024=1),0,IF(S202=4,1,0))</f>
        <v>0</v>
      </c>
      <c r="U202" s="364">
        <f t="shared" ref="U202:U265" si="20">IF(OR(MONTH(E202)&lt;$I$1026,MONTH(E202)&gt;$I$1027),U$1015,0)</f>
        <v>0</v>
      </c>
    </row>
    <row r="203" spans="1:21" ht="16.5" customHeight="1">
      <c r="A203" s="334" t="s">
        <v>479</v>
      </c>
      <c r="B203" s="65" t="str">
        <f t="shared" ca="1" si="19"/>
        <v>-1900</v>
      </c>
      <c r="C203" s="65" t="str">
        <f t="shared" ca="1" si="18"/>
        <v>-1900-0</v>
      </c>
      <c r="D203" s="340"/>
      <c r="E203" s="283"/>
      <c r="F203" s="12"/>
      <c r="G203" s="284"/>
      <c r="H203" s="285"/>
      <c r="I203" s="286"/>
      <c r="J203" s="287"/>
      <c r="K203" s="289"/>
      <c r="L203" s="306"/>
      <c r="M203" s="289"/>
      <c r="N203" s="290"/>
      <c r="O203" s="291"/>
      <c r="P203" s="12"/>
      <c r="Q203" s="348"/>
      <c r="R203" s="7"/>
      <c r="S203" s="17">
        <f>IF(D203="",0,IF(D203=D202,COUNTIF(D$9:D202,D203)+1,1))</f>
        <v>0</v>
      </c>
      <c r="T203" s="17">
        <f ca="1">IF(OR(D203="",L$1024=1),0,IF(S203=4,1,0))</f>
        <v>0</v>
      </c>
      <c r="U203" s="364">
        <f t="shared" si="20"/>
        <v>0</v>
      </c>
    </row>
    <row r="204" spans="1:21" ht="16.5" customHeight="1">
      <c r="A204" s="334" t="s">
        <v>480</v>
      </c>
      <c r="B204" s="65" t="str">
        <f t="shared" ca="1" si="19"/>
        <v>-1900</v>
      </c>
      <c r="C204" s="65" t="str">
        <f t="shared" ca="1" si="18"/>
        <v>-1900-0</v>
      </c>
      <c r="D204" s="340"/>
      <c r="E204" s="283"/>
      <c r="F204" s="12"/>
      <c r="G204" s="284"/>
      <c r="H204" s="285"/>
      <c r="I204" s="286"/>
      <c r="J204" s="287"/>
      <c r="K204" s="289"/>
      <c r="L204" s="306"/>
      <c r="M204" s="289"/>
      <c r="N204" s="290"/>
      <c r="O204" s="291"/>
      <c r="P204" s="12"/>
      <c r="Q204" s="348"/>
      <c r="R204" s="7"/>
      <c r="S204" s="17">
        <f>IF(D204="",0,IF(D204=D203,COUNTIF(D$9:D203,D204)+1,1))</f>
        <v>0</v>
      </c>
      <c r="T204" s="17">
        <f ca="1">IF(OR(D204="",L$1024=1),0,IF(S204=4,1,0))</f>
        <v>0</v>
      </c>
      <c r="U204" s="364">
        <f t="shared" si="20"/>
        <v>0</v>
      </c>
    </row>
    <row r="205" spans="1:21" ht="16.5" customHeight="1">
      <c r="A205" s="334" t="s">
        <v>481</v>
      </c>
      <c r="B205" s="65" t="str">
        <f t="shared" ca="1" si="19"/>
        <v>-1900</v>
      </c>
      <c r="C205" s="65" t="str">
        <f t="shared" ca="1" si="18"/>
        <v>-1900-0</v>
      </c>
      <c r="D205" s="340"/>
      <c r="E205" s="283"/>
      <c r="F205" s="12"/>
      <c r="G205" s="284"/>
      <c r="H205" s="285"/>
      <c r="I205" s="286"/>
      <c r="J205" s="287"/>
      <c r="K205" s="289"/>
      <c r="L205" s="306"/>
      <c r="M205" s="289"/>
      <c r="N205" s="290"/>
      <c r="O205" s="291"/>
      <c r="P205" s="12"/>
      <c r="Q205" s="348"/>
      <c r="R205" s="7"/>
      <c r="S205" s="17">
        <f>IF(D205="",0,IF(D205=D204,COUNTIF(D$9:D204,D205)+1,1))</f>
        <v>0</v>
      </c>
      <c r="T205" s="17">
        <f ca="1">IF(OR(D205="",L$1024=1),0,IF(S205=4,1,0))</f>
        <v>0</v>
      </c>
      <c r="U205" s="364">
        <f t="shared" si="20"/>
        <v>0</v>
      </c>
    </row>
    <row r="206" spans="1:21" ht="16.5" customHeight="1">
      <c r="A206" s="334" t="s">
        <v>482</v>
      </c>
      <c r="B206" s="65" t="str">
        <f t="shared" ca="1" si="19"/>
        <v>-1900</v>
      </c>
      <c r="C206" s="65" t="str">
        <f t="shared" ca="1" si="18"/>
        <v>-1900-0</v>
      </c>
      <c r="D206" s="340"/>
      <c r="E206" s="283"/>
      <c r="F206" s="12"/>
      <c r="G206" s="284"/>
      <c r="H206" s="285"/>
      <c r="I206" s="286"/>
      <c r="J206" s="287"/>
      <c r="K206" s="289"/>
      <c r="L206" s="306"/>
      <c r="M206" s="289"/>
      <c r="N206" s="290"/>
      <c r="O206" s="291"/>
      <c r="P206" s="12"/>
      <c r="Q206" s="348"/>
      <c r="R206" s="7"/>
      <c r="S206" s="17">
        <f>IF(D206="",0,IF(D206=D205,COUNTIF(D$9:D205,D206)+1,1))</f>
        <v>0</v>
      </c>
      <c r="T206" s="17">
        <f ca="1">IF(OR(D206="",L$1024=1),0,IF(S206=4,1,0))</f>
        <v>0</v>
      </c>
      <c r="U206" s="364">
        <f t="shared" si="20"/>
        <v>0</v>
      </c>
    </row>
    <row r="207" spans="1:21" ht="16.5" customHeight="1">
      <c r="A207" s="334" t="s">
        <v>483</v>
      </c>
      <c r="B207" s="65" t="str">
        <f t="shared" ca="1" si="19"/>
        <v>-1900</v>
      </c>
      <c r="C207" s="65" t="str">
        <f t="shared" ref="C207:C270" ca="1" si="21">IF(L$1024=1,0,B207&amp;"-"&amp;S207)</f>
        <v>-1900-0</v>
      </c>
      <c r="D207" s="340"/>
      <c r="E207" s="283"/>
      <c r="F207" s="12"/>
      <c r="G207" s="284"/>
      <c r="H207" s="285"/>
      <c r="I207" s="286"/>
      <c r="J207" s="287"/>
      <c r="K207" s="289"/>
      <c r="L207" s="306"/>
      <c r="M207" s="289"/>
      <c r="N207" s="290"/>
      <c r="O207" s="291"/>
      <c r="P207" s="12"/>
      <c r="Q207" s="348"/>
      <c r="R207" s="7"/>
      <c r="S207" s="17">
        <f>IF(D207="",0,IF(D207=D206,COUNTIF(D$9:D206,D207)+1,1))</f>
        <v>0</v>
      </c>
      <c r="T207" s="17">
        <f t="shared" ref="T207:T270" ca="1" si="22">IF(OR(D207="",L$1024=1),0,IF(S207=4,1,0))</f>
        <v>0</v>
      </c>
      <c r="U207" s="364">
        <f t="shared" si="20"/>
        <v>0</v>
      </c>
    </row>
    <row r="208" spans="1:21" ht="16.5" customHeight="1">
      <c r="A208" s="334" t="s">
        <v>484</v>
      </c>
      <c r="B208" s="65" t="str">
        <f t="shared" ca="1" si="19"/>
        <v>-1900</v>
      </c>
      <c r="C208" s="65" t="str">
        <f t="shared" ca="1" si="21"/>
        <v>-1900-0</v>
      </c>
      <c r="D208" s="340"/>
      <c r="E208" s="283"/>
      <c r="F208" s="12"/>
      <c r="G208" s="284"/>
      <c r="H208" s="285"/>
      <c r="I208" s="286"/>
      <c r="J208" s="287"/>
      <c r="K208" s="289"/>
      <c r="L208" s="306"/>
      <c r="M208" s="289"/>
      <c r="N208" s="290"/>
      <c r="O208" s="291"/>
      <c r="P208" s="12"/>
      <c r="Q208" s="348"/>
      <c r="R208" s="7"/>
      <c r="S208" s="17">
        <f>IF(D208="",0,IF(D208=D207,COUNTIF(D$9:D207,D208)+1,1))</f>
        <v>0</v>
      </c>
      <c r="T208" s="17">
        <f t="shared" ca="1" si="22"/>
        <v>0</v>
      </c>
      <c r="U208" s="364">
        <f t="shared" si="20"/>
        <v>0</v>
      </c>
    </row>
    <row r="209" spans="1:21" ht="16.5" customHeight="1">
      <c r="A209" s="334" t="s">
        <v>485</v>
      </c>
      <c r="B209" s="65" t="str">
        <f t="shared" ca="1" si="19"/>
        <v>-1900</v>
      </c>
      <c r="C209" s="65" t="str">
        <f t="shared" ca="1" si="21"/>
        <v>-1900-0</v>
      </c>
      <c r="D209" s="340"/>
      <c r="E209" s="283"/>
      <c r="F209" s="12"/>
      <c r="G209" s="284"/>
      <c r="H209" s="285"/>
      <c r="I209" s="286"/>
      <c r="J209" s="287"/>
      <c r="K209" s="289"/>
      <c r="L209" s="306"/>
      <c r="M209" s="289"/>
      <c r="N209" s="290"/>
      <c r="O209" s="291"/>
      <c r="P209" s="12"/>
      <c r="Q209" s="348"/>
      <c r="R209" s="7"/>
      <c r="S209" s="17">
        <f>IF(D209="",0,IF(D209=D208,COUNTIF(D$9:D208,D209)+1,1))</f>
        <v>0</v>
      </c>
      <c r="T209" s="17">
        <f t="shared" ca="1" si="22"/>
        <v>0</v>
      </c>
      <c r="U209" s="364">
        <f t="shared" si="20"/>
        <v>0</v>
      </c>
    </row>
    <row r="210" spans="1:21" ht="16.5" customHeight="1">
      <c r="A210" s="334" t="s">
        <v>486</v>
      </c>
      <c r="B210" s="65" t="str">
        <f t="shared" ca="1" si="19"/>
        <v>-1900</v>
      </c>
      <c r="C210" s="65" t="str">
        <f t="shared" ca="1" si="21"/>
        <v>-1900-0</v>
      </c>
      <c r="D210" s="340"/>
      <c r="E210" s="283"/>
      <c r="F210" s="12"/>
      <c r="G210" s="284"/>
      <c r="H210" s="285"/>
      <c r="I210" s="286"/>
      <c r="J210" s="287"/>
      <c r="K210" s="289"/>
      <c r="L210" s="306"/>
      <c r="M210" s="289"/>
      <c r="N210" s="290"/>
      <c r="O210" s="291"/>
      <c r="P210" s="12"/>
      <c r="Q210" s="348"/>
      <c r="R210" s="7"/>
      <c r="S210" s="17">
        <f>IF(D210="",0,IF(D210=D209,COUNTIF(D$9:D209,D210)+1,1))</f>
        <v>0</v>
      </c>
      <c r="T210" s="17">
        <f t="shared" ca="1" si="22"/>
        <v>0</v>
      </c>
      <c r="U210" s="364">
        <f t="shared" si="20"/>
        <v>0</v>
      </c>
    </row>
    <row r="211" spans="1:21" ht="16.5" customHeight="1">
      <c r="A211" s="334" t="s">
        <v>487</v>
      </c>
      <c r="B211" s="65" t="str">
        <f t="shared" ca="1" si="19"/>
        <v>-1900</v>
      </c>
      <c r="C211" s="65" t="str">
        <f t="shared" ca="1" si="21"/>
        <v>-1900-0</v>
      </c>
      <c r="D211" s="340"/>
      <c r="E211" s="283"/>
      <c r="F211" s="12"/>
      <c r="G211" s="284"/>
      <c r="H211" s="285"/>
      <c r="I211" s="286"/>
      <c r="J211" s="287"/>
      <c r="K211" s="289"/>
      <c r="L211" s="306"/>
      <c r="M211" s="289"/>
      <c r="N211" s="290"/>
      <c r="O211" s="291"/>
      <c r="P211" s="12"/>
      <c r="Q211" s="348"/>
      <c r="R211" s="7"/>
      <c r="S211" s="17">
        <f>IF(D211="",0,IF(D211=D210,COUNTIF(D$9:D210,D211)+1,1))</f>
        <v>0</v>
      </c>
      <c r="T211" s="17">
        <f t="shared" ca="1" si="22"/>
        <v>0</v>
      </c>
      <c r="U211" s="364">
        <f t="shared" si="20"/>
        <v>0</v>
      </c>
    </row>
    <row r="212" spans="1:21" ht="16.5" customHeight="1">
      <c r="A212" s="334" t="s">
        <v>488</v>
      </c>
      <c r="B212" s="65" t="str">
        <f t="shared" ca="1" si="19"/>
        <v>-1900</v>
      </c>
      <c r="C212" s="65" t="str">
        <f t="shared" ca="1" si="21"/>
        <v>-1900-0</v>
      </c>
      <c r="D212" s="340"/>
      <c r="E212" s="283"/>
      <c r="F212" s="12"/>
      <c r="G212" s="284"/>
      <c r="H212" s="285"/>
      <c r="I212" s="286"/>
      <c r="J212" s="287"/>
      <c r="K212" s="289"/>
      <c r="L212" s="306"/>
      <c r="M212" s="289"/>
      <c r="N212" s="290"/>
      <c r="O212" s="291"/>
      <c r="P212" s="12"/>
      <c r="Q212" s="348"/>
      <c r="R212" s="7"/>
      <c r="S212" s="17">
        <f>IF(D212="",0,IF(D212=D211,COUNTIF(D$9:D211,D212)+1,1))</f>
        <v>0</v>
      </c>
      <c r="T212" s="17">
        <f t="shared" ca="1" si="22"/>
        <v>0</v>
      </c>
      <c r="U212" s="364">
        <f t="shared" si="20"/>
        <v>0</v>
      </c>
    </row>
    <row r="213" spans="1:21" ht="16.5" customHeight="1">
      <c r="A213" s="334" t="s">
        <v>489</v>
      </c>
      <c r="B213" s="65" t="str">
        <f t="shared" ca="1" si="19"/>
        <v>-1900</v>
      </c>
      <c r="C213" s="65" t="str">
        <f t="shared" ca="1" si="21"/>
        <v>-1900-0</v>
      </c>
      <c r="D213" s="340"/>
      <c r="E213" s="283"/>
      <c r="F213" s="12"/>
      <c r="G213" s="284"/>
      <c r="H213" s="285"/>
      <c r="I213" s="286"/>
      <c r="J213" s="287"/>
      <c r="K213" s="289"/>
      <c r="L213" s="306"/>
      <c r="M213" s="289"/>
      <c r="N213" s="290"/>
      <c r="O213" s="291"/>
      <c r="P213" s="12"/>
      <c r="Q213" s="348"/>
      <c r="R213" s="7"/>
      <c r="S213" s="17">
        <f>IF(D213="",0,IF(D213=D212,COUNTIF(D$9:D212,D213)+1,1))</f>
        <v>0</v>
      </c>
      <c r="T213" s="17">
        <f t="shared" ca="1" si="22"/>
        <v>0</v>
      </c>
      <c r="U213" s="364">
        <f t="shared" si="20"/>
        <v>0</v>
      </c>
    </row>
    <row r="214" spans="1:21" ht="16.5" customHeight="1">
      <c r="A214" s="334" t="s">
        <v>490</v>
      </c>
      <c r="B214" s="65" t="str">
        <f t="shared" ca="1" si="19"/>
        <v>-1900</v>
      </c>
      <c r="C214" s="65" t="str">
        <f t="shared" ca="1" si="21"/>
        <v>-1900-0</v>
      </c>
      <c r="D214" s="340"/>
      <c r="E214" s="283"/>
      <c r="F214" s="12"/>
      <c r="G214" s="284"/>
      <c r="H214" s="285"/>
      <c r="I214" s="286"/>
      <c r="J214" s="287"/>
      <c r="K214" s="289"/>
      <c r="L214" s="306"/>
      <c r="M214" s="289"/>
      <c r="N214" s="290"/>
      <c r="O214" s="291"/>
      <c r="P214" s="12"/>
      <c r="Q214" s="348"/>
      <c r="R214" s="7"/>
      <c r="S214" s="17">
        <f>IF(D214="",0,IF(D214=D213,COUNTIF(D$9:D213,D214)+1,1))</f>
        <v>0</v>
      </c>
      <c r="T214" s="17">
        <f t="shared" ca="1" si="22"/>
        <v>0</v>
      </c>
      <c r="U214" s="364">
        <f t="shared" si="20"/>
        <v>0</v>
      </c>
    </row>
    <row r="215" spans="1:21" ht="16.5" customHeight="1">
      <c r="A215" s="334" t="s">
        <v>491</v>
      </c>
      <c r="B215" s="65" t="str">
        <f t="shared" ca="1" si="19"/>
        <v>-1900</v>
      </c>
      <c r="C215" s="65" t="str">
        <f t="shared" ca="1" si="21"/>
        <v>-1900-0</v>
      </c>
      <c r="D215" s="340"/>
      <c r="E215" s="283"/>
      <c r="F215" s="12"/>
      <c r="G215" s="284"/>
      <c r="H215" s="285"/>
      <c r="I215" s="286"/>
      <c r="J215" s="287"/>
      <c r="K215" s="289"/>
      <c r="L215" s="306"/>
      <c r="M215" s="289"/>
      <c r="N215" s="290"/>
      <c r="O215" s="291"/>
      <c r="P215" s="12"/>
      <c r="Q215" s="348"/>
      <c r="R215" s="7"/>
      <c r="S215" s="17">
        <f>IF(D215="",0,IF(D215=D214,COUNTIF(D$9:D214,D215)+1,1))</f>
        <v>0</v>
      </c>
      <c r="T215" s="17">
        <f t="shared" ca="1" si="22"/>
        <v>0</v>
      </c>
      <c r="U215" s="364">
        <f t="shared" si="20"/>
        <v>0</v>
      </c>
    </row>
    <row r="216" spans="1:21" ht="16.5" customHeight="1">
      <c r="A216" s="334" t="s">
        <v>492</v>
      </c>
      <c r="B216" s="65" t="str">
        <f t="shared" ca="1" si="19"/>
        <v>-1900</v>
      </c>
      <c r="C216" s="65" t="str">
        <f t="shared" ca="1" si="21"/>
        <v>-1900-0</v>
      </c>
      <c r="D216" s="340"/>
      <c r="E216" s="283"/>
      <c r="F216" s="12"/>
      <c r="G216" s="284"/>
      <c r="H216" s="285"/>
      <c r="I216" s="286"/>
      <c r="J216" s="287"/>
      <c r="K216" s="289"/>
      <c r="L216" s="306"/>
      <c r="M216" s="289"/>
      <c r="N216" s="290"/>
      <c r="O216" s="291"/>
      <c r="P216" s="12"/>
      <c r="Q216" s="348"/>
      <c r="R216" s="7"/>
      <c r="S216" s="17">
        <f>IF(D216="",0,IF(D216=D215,COUNTIF(D$9:D215,D216)+1,1))</f>
        <v>0</v>
      </c>
      <c r="T216" s="17">
        <f t="shared" ca="1" si="22"/>
        <v>0</v>
      </c>
      <c r="U216" s="364">
        <f t="shared" si="20"/>
        <v>0</v>
      </c>
    </row>
    <row r="217" spans="1:21" ht="16.5" customHeight="1">
      <c r="A217" s="334" t="s">
        <v>493</v>
      </c>
      <c r="B217" s="65" t="str">
        <f t="shared" ca="1" si="19"/>
        <v>-1900</v>
      </c>
      <c r="C217" s="65" t="str">
        <f t="shared" ca="1" si="21"/>
        <v>-1900-0</v>
      </c>
      <c r="D217" s="340"/>
      <c r="E217" s="283"/>
      <c r="F217" s="12"/>
      <c r="G217" s="284"/>
      <c r="H217" s="285"/>
      <c r="I217" s="286"/>
      <c r="J217" s="287"/>
      <c r="K217" s="289"/>
      <c r="L217" s="306"/>
      <c r="M217" s="289"/>
      <c r="N217" s="290"/>
      <c r="O217" s="291"/>
      <c r="P217" s="12"/>
      <c r="Q217" s="348"/>
      <c r="R217" s="7"/>
      <c r="S217" s="17">
        <f>IF(D217="",0,IF(D217=D216,COUNTIF(D$9:D216,D217)+1,1))</f>
        <v>0</v>
      </c>
      <c r="T217" s="17">
        <f t="shared" ca="1" si="22"/>
        <v>0</v>
      </c>
      <c r="U217" s="364">
        <f t="shared" si="20"/>
        <v>0</v>
      </c>
    </row>
    <row r="218" spans="1:21" ht="16.5" customHeight="1">
      <c r="A218" s="334" t="s">
        <v>494</v>
      </c>
      <c r="B218" s="65" t="str">
        <f t="shared" ca="1" si="19"/>
        <v>-1900</v>
      </c>
      <c r="C218" s="65" t="str">
        <f t="shared" ca="1" si="21"/>
        <v>-1900-0</v>
      </c>
      <c r="D218" s="340"/>
      <c r="E218" s="283"/>
      <c r="F218" s="12"/>
      <c r="G218" s="284"/>
      <c r="H218" s="285"/>
      <c r="I218" s="286"/>
      <c r="J218" s="287"/>
      <c r="K218" s="289"/>
      <c r="L218" s="306"/>
      <c r="M218" s="289"/>
      <c r="N218" s="290"/>
      <c r="O218" s="291"/>
      <c r="P218" s="12"/>
      <c r="Q218" s="348"/>
      <c r="R218" s="7"/>
      <c r="S218" s="17">
        <f>IF(D218="",0,IF(D218=D217,COUNTIF(D$9:D217,D218)+1,1))</f>
        <v>0</v>
      </c>
      <c r="T218" s="17">
        <f t="shared" ca="1" si="22"/>
        <v>0</v>
      </c>
      <c r="U218" s="364">
        <f t="shared" si="20"/>
        <v>0</v>
      </c>
    </row>
    <row r="219" spans="1:21" ht="16.5" customHeight="1">
      <c r="A219" s="334" t="s">
        <v>495</v>
      </c>
      <c r="B219" s="65" t="str">
        <f t="shared" ca="1" si="19"/>
        <v>-1900</v>
      </c>
      <c r="C219" s="65" t="str">
        <f t="shared" ca="1" si="21"/>
        <v>-1900-0</v>
      </c>
      <c r="D219" s="340"/>
      <c r="E219" s="283"/>
      <c r="F219" s="12"/>
      <c r="G219" s="284"/>
      <c r="H219" s="285"/>
      <c r="I219" s="286"/>
      <c r="J219" s="287"/>
      <c r="K219" s="289"/>
      <c r="L219" s="306"/>
      <c r="M219" s="289"/>
      <c r="N219" s="290"/>
      <c r="O219" s="291"/>
      <c r="P219" s="12"/>
      <c r="Q219" s="348"/>
      <c r="R219" s="7"/>
      <c r="S219" s="17">
        <f>IF(D219="",0,IF(D219=D218,COUNTIF(D$9:D218,D219)+1,1))</f>
        <v>0</v>
      </c>
      <c r="T219" s="17">
        <f t="shared" ca="1" si="22"/>
        <v>0</v>
      </c>
      <c r="U219" s="364">
        <f t="shared" si="20"/>
        <v>0</v>
      </c>
    </row>
    <row r="220" spans="1:21" ht="16.5" customHeight="1">
      <c r="A220" s="334" t="s">
        <v>496</v>
      </c>
      <c r="B220" s="65" t="str">
        <f t="shared" ca="1" si="19"/>
        <v>-1900</v>
      </c>
      <c r="C220" s="65" t="str">
        <f t="shared" ca="1" si="21"/>
        <v>-1900-0</v>
      </c>
      <c r="D220" s="340"/>
      <c r="E220" s="283"/>
      <c r="F220" s="12"/>
      <c r="G220" s="284"/>
      <c r="H220" s="285"/>
      <c r="I220" s="286"/>
      <c r="J220" s="287"/>
      <c r="K220" s="289"/>
      <c r="L220" s="306"/>
      <c r="M220" s="289"/>
      <c r="N220" s="290"/>
      <c r="O220" s="291"/>
      <c r="P220" s="12"/>
      <c r="Q220" s="348"/>
      <c r="R220" s="7"/>
      <c r="S220" s="17">
        <f>IF(D220="",0,IF(D220=D219,COUNTIF(D$9:D219,D220)+1,1))</f>
        <v>0</v>
      </c>
      <c r="T220" s="17">
        <f t="shared" ca="1" si="22"/>
        <v>0</v>
      </c>
      <c r="U220" s="364">
        <f t="shared" si="20"/>
        <v>0</v>
      </c>
    </row>
    <row r="221" spans="1:21" ht="16.5" customHeight="1">
      <c r="A221" s="334" t="s">
        <v>497</v>
      </c>
      <c r="B221" s="65" t="str">
        <f t="shared" ca="1" si="19"/>
        <v>-1900</v>
      </c>
      <c r="C221" s="65" t="str">
        <f t="shared" ca="1" si="21"/>
        <v>-1900-0</v>
      </c>
      <c r="D221" s="340"/>
      <c r="E221" s="283"/>
      <c r="F221" s="12"/>
      <c r="G221" s="284"/>
      <c r="H221" s="285"/>
      <c r="I221" s="286"/>
      <c r="J221" s="287"/>
      <c r="K221" s="289"/>
      <c r="L221" s="306"/>
      <c r="M221" s="289"/>
      <c r="N221" s="290"/>
      <c r="O221" s="291"/>
      <c r="P221" s="12"/>
      <c r="Q221" s="348"/>
      <c r="R221" s="7"/>
      <c r="S221" s="17">
        <f>IF(D221="",0,IF(D221=D220,COUNTIF(D$9:D220,D221)+1,1))</f>
        <v>0</v>
      </c>
      <c r="T221" s="17">
        <f t="shared" ca="1" si="22"/>
        <v>0</v>
      </c>
      <c r="U221" s="364">
        <f t="shared" si="20"/>
        <v>0</v>
      </c>
    </row>
    <row r="222" spans="1:21" ht="16.5" customHeight="1">
      <c r="A222" s="334" t="s">
        <v>498</v>
      </c>
      <c r="B222" s="65" t="str">
        <f t="shared" ca="1" si="19"/>
        <v>-1900</v>
      </c>
      <c r="C222" s="65" t="str">
        <f t="shared" ca="1" si="21"/>
        <v>-1900-0</v>
      </c>
      <c r="D222" s="340"/>
      <c r="E222" s="283"/>
      <c r="F222" s="12"/>
      <c r="G222" s="284"/>
      <c r="H222" s="285"/>
      <c r="I222" s="286"/>
      <c r="J222" s="287"/>
      <c r="K222" s="289"/>
      <c r="L222" s="306"/>
      <c r="M222" s="289"/>
      <c r="N222" s="290"/>
      <c r="O222" s="291"/>
      <c r="P222" s="12"/>
      <c r="Q222" s="348"/>
      <c r="R222" s="7"/>
      <c r="S222" s="17">
        <f>IF(D222="",0,IF(D222=D221,COUNTIF(D$9:D221,D222)+1,1))</f>
        <v>0</v>
      </c>
      <c r="T222" s="17">
        <f t="shared" ca="1" si="22"/>
        <v>0</v>
      </c>
      <c r="U222" s="364">
        <f t="shared" si="20"/>
        <v>0</v>
      </c>
    </row>
    <row r="223" spans="1:21" ht="16.5" customHeight="1">
      <c r="A223" s="334" t="s">
        <v>499</v>
      </c>
      <c r="B223" s="65" t="str">
        <f t="shared" ca="1" si="19"/>
        <v>-1900</v>
      </c>
      <c r="C223" s="65" t="str">
        <f t="shared" ca="1" si="21"/>
        <v>-1900-0</v>
      </c>
      <c r="D223" s="340"/>
      <c r="E223" s="283"/>
      <c r="F223" s="12"/>
      <c r="G223" s="284"/>
      <c r="H223" s="285"/>
      <c r="I223" s="286"/>
      <c r="J223" s="287"/>
      <c r="K223" s="289"/>
      <c r="L223" s="306"/>
      <c r="M223" s="289"/>
      <c r="N223" s="290"/>
      <c r="O223" s="291"/>
      <c r="P223" s="12"/>
      <c r="Q223" s="348"/>
      <c r="R223" s="7"/>
      <c r="S223" s="17">
        <f>IF(D223="",0,IF(D223=D222,COUNTIF(D$9:D222,D223)+1,1))</f>
        <v>0</v>
      </c>
      <c r="T223" s="17">
        <f t="shared" ca="1" si="22"/>
        <v>0</v>
      </c>
      <c r="U223" s="364">
        <f t="shared" si="20"/>
        <v>0</v>
      </c>
    </row>
    <row r="224" spans="1:21" ht="16.5" customHeight="1">
      <c r="A224" s="334" t="s">
        <v>500</v>
      </c>
      <c r="B224" s="65" t="str">
        <f t="shared" ca="1" si="19"/>
        <v>-1900</v>
      </c>
      <c r="C224" s="65" t="str">
        <f t="shared" ca="1" si="21"/>
        <v>-1900-0</v>
      </c>
      <c r="D224" s="340"/>
      <c r="E224" s="283"/>
      <c r="F224" s="12"/>
      <c r="G224" s="284"/>
      <c r="H224" s="285"/>
      <c r="I224" s="286"/>
      <c r="J224" s="287"/>
      <c r="K224" s="289"/>
      <c r="L224" s="306"/>
      <c r="M224" s="289"/>
      <c r="N224" s="290"/>
      <c r="O224" s="291"/>
      <c r="P224" s="12"/>
      <c r="Q224" s="348"/>
      <c r="R224" s="7"/>
      <c r="S224" s="17">
        <f>IF(D224="",0,IF(D224=D223,COUNTIF(D$9:D223,D224)+1,1))</f>
        <v>0</v>
      </c>
      <c r="T224" s="17">
        <f t="shared" ca="1" si="22"/>
        <v>0</v>
      </c>
      <c r="U224" s="364">
        <f t="shared" si="20"/>
        <v>0</v>
      </c>
    </row>
    <row r="225" spans="1:21" ht="16.5" customHeight="1">
      <c r="A225" s="334" t="s">
        <v>501</v>
      </c>
      <c r="B225" s="65" t="str">
        <f t="shared" ca="1" si="19"/>
        <v>-1900</v>
      </c>
      <c r="C225" s="65" t="str">
        <f t="shared" ca="1" si="21"/>
        <v>-1900-0</v>
      </c>
      <c r="D225" s="340"/>
      <c r="E225" s="283"/>
      <c r="F225" s="12"/>
      <c r="G225" s="284"/>
      <c r="H225" s="285"/>
      <c r="I225" s="286"/>
      <c r="J225" s="287"/>
      <c r="K225" s="289"/>
      <c r="L225" s="306"/>
      <c r="M225" s="289"/>
      <c r="N225" s="290"/>
      <c r="O225" s="291"/>
      <c r="P225" s="12"/>
      <c r="Q225" s="348"/>
      <c r="R225" s="7"/>
      <c r="S225" s="17">
        <f>IF(D225="",0,IF(D225=D224,COUNTIF(D$9:D224,D225)+1,1))</f>
        <v>0</v>
      </c>
      <c r="T225" s="17">
        <f t="shared" ca="1" si="22"/>
        <v>0</v>
      </c>
      <c r="U225" s="364">
        <f t="shared" si="20"/>
        <v>0</v>
      </c>
    </row>
    <row r="226" spans="1:21" ht="16.5" customHeight="1">
      <c r="A226" s="334" t="s">
        <v>502</v>
      </c>
      <c r="B226" s="65" t="str">
        <f t="shared" ca="1" si="19"/>
        <v>-1900</v>
      </c>
      <c r="C226" s="65" t="str">
        <f t="shared" ca="1" si="21"/>
        <v>-1900-0</v>
      </c>
      <c r="D226" s="340"/>
      <c r="E226" s="283"/>
      <c r="F226" s="12"/>
      <c r="G226" s="284"/>
      <c r="H226" s="285"/>
      <c r="I226" s="286"/>
      <c r="J226" s="287"/>
      <c r="K226" s="289"/>
      <c r="L226" s="306"/>
      <c r="M226" s="289"/>
      <c r="N226" s="290"/>
      <c r="O226" s="291"/>
      <c r="P226" s="12"/>
      <c r="Q226" s="348"/>
      <c r="R226" s="7"/>
      <c r="S226" s="17">
        <f>IF(D226="",0,IF(D226=D225,COUNTIF(D$9:D225,D226)+1,1))</f>
        <v>0</v>
      </c>
      <c r="T226" s="17">
        <f t="shared" ca="1" si="22"/>
        <v>0</v>
      </c>
      <c r="U226" s="364">
        <f t="shared" si="20"/>
        <v>0</v>
      </c>
    </row>
    <row r="227" spans="1:21" ht="16.5" customHeight="1">
      <c r="A227" s="334" t="s">
        <v>503</v>
      </c>
      <c r="B227" s="65" t="str">
        <f t="shared" ca="1" si="19"/>
        <v>-1900</v>
      </c>
      <c r="C227" s="65" t="str">
        <f t="shared" ca="1" si="21"/>
        <v>-1900-0</v>
      </c>
      <c r="D227" s="340"/>
      <c r="E227" s="283"/>
      <c r="F227" s="12"/>
      <c r="G227" s="284"/>
      <c r="H227" s="285"/>
      <c r="I227" s="286"/>
      <c r="J227" s="287"/>
      <c r="K227" s="289"/>
      <c r="L227" s="306"/>
      <c r="M227" s="289"/>
      <c r="N227" s="290"/>
      <c r="O227" s="291"/>
      <c r="P227" s="12"/>
      <c r="Q227" s="348"/>
      <c r="R227" s="7"/>
      <c r="S227" s="17">
        <f>IF(D227="",0,IF(D227=D226,COUNTIF(D$9:D226,D227)+1,1))</f>
        <v>0</v>
      </c>
      <c r="T227" s="17">
        <f t="shared" ca="1" si="22"/>
        <v>0</v>
      </c>
      <c r="U227" s="364">
        <f t="shared" si="20"/>
        <v>0</v>
      </c>
    </row>
    <row r="228" spans="1:21" ht="16.5" customHeight="1">
      <c r="A228" s="334" t="s">
        <v>504</v>
      </c>
      <c r="B228" s="65" t="str">
        <f t="shared" ca="1" si="19"/>
        <v>-1900</v>
      </c>
      <c r="C228" s="65" t="str">
        <f t="shared" ca="1" si="21"/>
        <v>-1900-0</v>
      </c>
      <c r="D228" s="340"/>
      <c r="E228" s="283"/>
      <c r="F228" s="12"/>
      <c r="G228" s="284"/>
      <c r="H228" s="285"/>
      <c r="I228" s="286"/>
      <c r="J228" s="287"/>
      <c r="K228" s="289"/>
      <c r="L228" s="306"/>
      <c r="M228" s="289"/>
      <c r="N228" s="290"/>
      <c r="O228" s="291"/>
      <c r="P228" s="12"/>
      <c r="Q228" s="348"/>
      <c r="R228" s="7"/>
      <c r="S228" s="17">
        <f>IF(D228="",0,IF(D228=D227,COUNTIF(D$9:D227,D228)+1,1))</f>
        <v>0</v>
      </c>
      <c r="T228" s="17">
        <f t="shared" ca="1" si="22"/>
        <v>0</v>
      </c>
      <c r="U228" s="364">
        <f t="shared" si="20"/>
        <v>0</v>
      </c>
    </row>
    <row r="229" spans="1:21" ht="16.5" customHeight="1">
      <c r="A229" s="334" t="s">
        <v>505</v>
      </c>
      <c r="B229" s="65" t="str">
        <f t="shared" ca="1" si="19"/>
        <v>-1900</v>
      </c>
      <c r="C229" s="65" t="str">
        <f t="shared" ca="1" si="21"/>
        <v>-1900-0</v>
      </c>
      <c r="D229" s="340"/>
      <c r="E229" s="283"/>
      <c r="F229" s="12"/>
      <c r="G229" s="284"/>
      <c r="H229" s="285"/>
      <c r="I229" s="286"/>
      <c r="J229" s="287"/>
      <c r="K229" s="289"/>
      <c r="L229" s="306"/>
      <c r="M229" s="289"/>
      <c r="N229" s="290"/>
      <c r="O229" s="291"/>
      <c r="P229" s="12"/>
      <c r="Q229" s="348"/>
      <c r="R229" s="7"/>
      <c r="S229" s="17">
        <f>IF(D229="",0,IF(D229=D228,COUNTIF(D$9:D228,D229)+1,1))</f>
        <v>0</v>
      </c>
      <c r="T229" s="17">
        <f t="shared" ca="1" si="22"/>
        <v>0</v>
      </c>
      <c r="U229" s="364">
        <f t="shared" si="20"/>
        <v>0</v>
      </c>
    </row>
    <row r="230" spans="1:21" ht="16.5" customHeight="1">
      <c r="A230" s="334" t="s">
        <v>506</v>
      </c>
      <c r="B230" s="65" t="str">
        <f t="shared" ca="1" si="19"/>
        <v>-1900</v>
      </c>
      <c r="C230" s="65" t="str">
        <f t="shared" ca="1" si="21"/>
        <v>-1900-0</v>
      </c>
      <c r="D230" s="340"/>
      <c r="E230" s="283"/>
      <c r="F230" s="12"/>
      <c r="G230" s="284"/>
      <c r="H230" s="285"/>
      <c r="I230" s="286"/>
      <c r="J230" s="287"/>
      <c r="K230" s="289"/>
      <c r="L230" s="306"/>
      <c r="M230" s="289"/>
      <c r="N230" s="290"/>
      <c r="O230" s="291"/>
      <c r="P230" s="12"/>
      <c r="Q230" s="348"/>
      <c r="R230" s="7"/>
      <c r="S230" s="17">
        <f>IF(D230="",0,IF(D230=D229,COUNTIF(D$9:D229,D230)+1,1))</f>
        <v>0</v>
      </c>
      <c r="T230" s="17">
        <f t="shared" ca="1" si="22"/>
        <v>0</v>
      </c>
      <c r="U230" s="364">
        <f t="shared" si="20"/>
        <v>0</v>
      </c>
    </row>
    <row r="231" spans="1:21" ht="16.5" customHeight="1">
      <c r="A231" s="334" t="s">
        <v>507</v>
      </c>
      <c r="B231" s="65" t="str">
        <f t="shared" ca="1" si="19"/>
        <v>-1900</v>
      </c>
      <c r="C231" s="65" t="str">
        <f t="shared" ca="1" si="21"/>
        <v>-1900-0</v>
      </c>
      <c r="D231" s="340"/>
      <c r="E231" s="283"/>
      <c r="F231" s="12"/>
      <c r="G231" s="284"/>
      <c r="H231" s="285"/>
      <c r="I231" s="286"/>
      <c r="J231" s="287"/>
      <c r="K231" s="289"/>
      <c r="L231" s="306"/>
      <c r="M231" s="289"/>
      <c r="N231" s="290"/>
      <c r="O231" s="291"/>
      <c r="P231" s="12"/>
      <c r="Q231" s="348"/>
      <c r="R231" s="7"/>
      <c r="S231" s="17">
        <f>IF(D231="",0,IF(D231=D230,COUNTIF(D$9:D230,D231)+1,1))</f>
        <v>0</v>
      </c>
      <c r="T231" s="17">
        <f t="shared" ca="1" si="22"/>
        <v>0</v>
      </c>
      <c r="U231" s="364">
        <f t="shared" si="20"/>
        <v>0</v>
      </c>
    </row>
    <row r="232" spans="1:21" ht="16.5" customHeight="1">
      <c r="A232" s="334" t="s">
        <v>508</v>
      </c>
      <c r="B232" s="65" t="str">
        <f t="shared" ca="1" si="19"/>
        <v>-1900</v>
      </c>
      <c r="C232" s="65" t="str">
        <f t="shared" ca="1" si="21"/>
        <v>-1900-0</v>
      </c>
      <c r="D232" s="340"/>
      <c r="E232" s="283"/>
      <c r="F232" s="12"/>
      <c r="G232" s="284"/>
      <c r="H232" s="285"/>
      <c r="I232" s="286"/>
      <c r="J232" s="287"/>
      <c r="K232" s="289"/>
      <c r="L232" s="306"/>
      <c r="M232" s="289"/>
      <c r="N232" s="290"/>
      <c r="O232" s="291"/>
      <c r="P232" s="12"/>
      <c r="Q232" s="348"/>
      <c r="R232" s="7"/>
      <c r="S232" s="17">
        <f>IF(D232="",0,IF(D232=D231,COUNTIF(D$9:D231,D232)+1,1))</f>
        <v>0</v>
      </c>
      <c r="T232" s="17">
        <f t="shared" ca="1" si="22"/>
        <v>0</v>
      </c>
      <c r="U232" s="364">
        <f t="shared" si="20"/>
        <v>0</v>
      </c>
    </row>
    <row r="233" spans="1:21" ht="16.5" customHeight="1">
      <c r="A233" s="334" t="s">
        <v>509</v>
      </c>
      <c r="B233" s="65" t="str">
        <f t="shared" ca="1" si="19"/>
        <v>-1900</v>
      </c>
      <c r="C233" s="65" t="str">
        <f t="shared" ca="1" si="21"/>
        <v>-1900-0</v>
      </c>
      <c r="D233" s="340"/>
      <c r="E233" s="283"/>
      <c r="F233" s="12"/>
      <c r="G233" s="284"/>
      <c r="H233" s="285"/>
      <c r="I233" s="286"/>
      <c r="J233" s="287"/>
      <c r="K233" s="289"/>
      <c r="L233" s="306"/>
      <c r="M233" s="289"/>
      <c r="N233" s="290"/>
      <c r="O233" s="291"/>
      <c r="P233" s="12"/>
      <c r="Q233" s="348"/>
      <c r="R233" s="7"/>
      <c r="S233" s="17">
        <f>IF(D233="",0,IF(D233=D232,COUNTIF(D$9:D232,D233)+1,1))</f>
        <v>0</v>
      </c>
      <c r="T233" s="17">
        <f t="shared" ca="1" si="22"/>
        <v>0</v>
      </c>
      <c r="U233" s="364">
        <f t="shared" si="20"/>
        <v>0</v>
      </c>
    </row>
    <row r="234" spans="1:21" ht="16.5" customHeight="1">
      <c r="A234" s="334" t="s">
        <v>510</v>
      </c>
      <c r="B234" s="65" t="str">
        <f t="shared" ca="1" si="19"/>
        <v>-1900</v>
      </c>
      <c r="C234" s="65" t="str">
        <f t="shared" ca="1" si="21"/>
        <v>-1900-0</v>
      </c>
      <c r="D234" s="340"/>
      <c r="E234" s="283"/>
      <c r="F234" s="12"/>
      <c r="G234" s="284"/>
      <c r="H234" s="285"/>
      <c r="I234" s="286"/>
      <c r="J234" s="287"/>
      <c r="K234" s="289"/>
      <c r="L234" s="306"/>
      <c r="M234" s="289"/>
      <c r="N234" s="290"/>
      <c r="O234" s="291"/>
      <c r="P234" s="12"/>
      <c r="Q234" s="348"/>
      <c r="R234" s="7"/>
      <c r="S234" s="17">
        <f>IF(D234="",0,IF(D234=D233,COUNTIF(D$9:D233,D234)+1,1))</f>
        <v>0</v>
      </c>
      <c r="T234" s="17">
        <f t="shared" ca="1" si="22"/>
        <v>0</v>
      </c>
      <c r="U234" s="364">
        <f t="shared" si="20"/>
        <v>0</v>
      </c>
    </row>
    <row r="235" spans="1:21" ht="16.5" customHeight="1">
      <c r="A235" s="334" t="s">
        <v>511</v>
      </c>
      <c r="B235" s="65" t="str">
        <f t="shared" ca="1" si="19"/>
        <v>-1900</v>
      </c>
      <c r="C235" s="65" t="str">
        <f t="shared" ca="1" si="21"/>
        <v>-1900-0</v>
      </c>
      <c r="D235" s="340"/>
      <c r="E235" s="283"/>
      <c r="F235" s="12"/>
      <c r="G235" s="284"/>
      <c r="H235" s="285"/>
      <c r="I235" s="286"/>
      <c r="J235" s="287"/>
      <c r="K235" s="289"/>
      <c r="L235" s="306"/>
      <c r="M235" s="289"/>
      <c r="N235" s="290"/>
      <c r="O235" s="291"/>
      <c r="P235" s="12"/>
      <c r="Q235" s="348"/>
      <c r="R235" s="7"/>
      <c r="S235" s="17">
        <f>IF(D235="",0,IF(D235=D234,COUNTIF(D$9:D234,D235)+1,1))</f>
        <v>0</v>
      </c>
      <c r="T235" s="17">
        <f t="shared" ca="1" si="22"/>
        <v>0</v>
      </c>
      <c r="U235" s="364">
        <f t="shared" si="20"/>
        <v>0</v>
      </c>
    </row>
    <row r="236" spans="1:21" ht="16.5" customHeight="1">
      <c r="A236" s="334" t="s">
        <v>512</v>
      </c>
      <c r="B236" s="65" t="str">
        <f t="shared" ca="1" si="19"/>
        <v>-1900</v>
      </c>
      <c r="C236" s="65" t="str">
        <f t="shared" ca="1" si="21"/>
        <v>-1900-0</v>
      </c>
      <c r="D236" s="340"/>
      <c r="E236" s="283"/>
      <c r="F236" s="12"/>
      <c r="G236" s="284"/>
      <c r="H236" s="285"/>
      <c r="I236" s="286"/>
      <c r="J236" s="287"/>
      <c r="K236" s="289"/>
      <c r="L236" s="306"/>
      <c r="M236" s="289"/>
      <c r="N236" s="290"/>
      <c r="O236" s="291"/>
      <c r="P236" s="12"/>
      <c r="Q236" s="348"/>
      <c r="R236" s="7"/>
      <c r="S236" s="17">
        <f>IF(D236="",0,IF(D236=D235,COUNTIF(D$9:D235,D236)+1,1))</f>
        <v>0</v>
      </c>
      <c r="T236" s="17">
        <f t="shared" ca="1" si="22"/>
        <v>0</v>
      </c>
      <c r="U236" s="364">
        <f t="shared" si="20"/>
        <v>0</v>
      </c>
    </row>
    <row r="237" spans="1:21" ht="16.5" customHeight="1">
      <c r="A237" s="334" t="s">
        <v>513</v>
      </c>
      <c r="B237" s="65" t="str">
        <f t="shared" ca="1" si="19"/>
        <v>-1900</v>
      </c>
      <c r="C237" s="65" t="str">
        <f t="shared" ca="1" si="21"/>
        <v>-1900-0</v>
      </c>
      <c r="D237" s="340"/>
      <c r="E237" s="283"/>
      <c r="F237" s="12"/>
      <c r="G237" s="284"/>
      <c r="H237" s="285"/>
      <c r="I237" s="286"/>
      <c r="J237" s="287"/>
      <c r="K237" s="289"/>
      <c r="L237" s="306"/>
      <c r="M237" s="289"/>
      <c r="N237" s="290"/>
      <c r="O237" s="291"/>
      <c r="P237" s="12"/>
      <c r="Q237" s="348"/>
      <c r="R237" s="7"/>
      <c r="S237" s="17">
        <f>IF(D237="",0,IF(D237=D236,COUNTIF(D$9:D236,D237)+1,1))</f>
        <v>0</v>
      </c>
      <c r="T237" s="17">
        <f t="shared" ca="1" si="22"/>
        <v>0</v>
      </c>
      <c r="U237" s="364">
        <f t="shared" si="20"/>
        <v>0</v>
      </c>
    </row>
    <row r="238" spans="1:21" ht="16.5" customHeight="1">
      <c r="A238" s="334" t="s">
        <v>514</v>
      </c>
      <c r="B238" s="65" t="str">
        <f t="shared" ca="1" si="19"/>
        <v>-1900</v>
      </c>
      <c r="C238" s="65" t="str">
        <f t="shared" ca="1" si="21"/>
        <v>-1900-0</v>
      </c>
      <c r="D238" s="340"/>
      <c r="E238" s="283"/>
      <c r="F238" s="12"/>
      <c r="G238" s="284"/>
      <c r="H238" s="285"/>
      <c r="I238" s="286"/>
      <c r="J238" s="287"/>
      <c r="K238" s="289"/>
      <c r="L238" s="306"/>
      <c r="M238" s="289"/>
      <c r="N238" s="290"/>
      <c r="O238" s="291"/>
      <c r="P238" s="12"/>
      <c r="Q238" s="348"/>
      <c r="R238" s="7"/>
      <c r="S238" s="17">
        <f>IF(D238="",0,IF(D238=D237,COUNTIF(D$9:D237,D238)+1,1))</f>
        <v>0</v>
      </c>
      <c r="T238" s="17">
        <f t="shared" ca="1" si="22"/>
        <v>0</v>
      </c>
      <c r="U238" s="364">
        <f t="shared" si="20"/>
        <v>0</v>
      </c>
    </row>
    <row r="239" spans="1:21" ht="16.5" customHeight="1">
      <c r="A239" s="334" t="s">
        <v>515</v>
      </c>
      <c r="B239" s="65" t="str">
        <f t="shared" ca="1" si="19"/>
        <v>-1900</v>
      </c>
      <c r="C239" s="65" t="str">
        <f t="shared" ca="1" si="21"/>
        <v>-1900-0</v>
      </c>
      <c r="D239" s="340"/>
      <c r="E239" s="283"/>
      <c r="F239" s="12"/>
      <c r="G239" s="284"/>
      <c r="H239" s="285"/>
      <c r="I239" s="286"/>
      <c r="J239" s="287"/>
      <c r="K239" s="289"/>
      <c r="L239" s="306"/>
      <c r="M239" s="289"/>
      <c r="N239" s="290"/>
      <c r="O239" s="291"/>
      <c r="P239" s="12"/>
      <c r="Q239" s="348"/>
      <c r="R239" s="7"/>
      <c r="S239" s="17">
        <f>IF(D239="",0,IF(D239=D238,COUNTIF(D$9:D238,D239)+1,1))</f>
        <v>0</v>
      </c>
      <c r="T239" s="17">
        <f t="shared" ca="1" si="22"/>
        <v>0</v>
      </c>
      <c r="U239" s="364">
        <f t="shared" si="20"/>
        <v>0</v>
      </c>
    </row>
    <row r="240" spans="1:21" ht="16.5" customHeight="1">
      <c r="A240" s="334" t="s">
        <v>516</v>
      </c>
      <c r="B240" s="65" t="str">
        <f t="shared" ca="1" si="19"/>
        <v>-1900</v>
      </c>
      <c r="C240" s="65" t="str">
        <f t="shared" ca="1" si="21"/>
        <v>-1900-0</v>
      </c>
      <c r="D240" s="340"/>
      <c r="E240" s="283"/>
      <c r="F240" s="12"/>
      <c r="G240" s="284"/>
      <c r="H240" s="285"/>
      <c r="I240" s="286"/>
      <c r="J240" s="287"/>
      <c r="K240" s="289"/>
      <c r="L240" s="306"/>
      <c r="M240" s="289"/>
      <c r="N240" s="290"/>
      <c r="O240" s="291"/>
      <c r="P240" s="12"/>
      <c r="Q240" s="348"/>
      <c r="R240" s="7"/>
      <c r="S240" s="17">
        <f>IF(D240="",0,IF(D240=D239,COUNTIF(D$9:D239,D240)+1,1))</f>
        <v>0</v>
      </c>
      <c r="T240" s="17">
        <f t="shared" ca="1" si="22"/>
        <v>0</v>
      </c>
      <c r="U240" s="364">
        <f t="shared" si="20"/>
        <v>0</v>
      </c>
    </row>
    <row r="241" spans="1:21" ht="16.5" customHeight="1">
      <c r="A241" s="334" t="s">
        <v>517</v>
      </c>
      <c r="B241" s="65" t="str">
        <f t="shared" ca="1" si="19"/>
        <v>-1900</v>
      </c>
      <c r="C241" s="65" t="str">
        <f t="shared" ca="1" si="21"/>
        <v>-1900-0</v>
      </c>
      <c r="D241" s="340"/>
      <c r="E241" s="283"/>
      <c r="F241" s="12"/>
      <c r="G241" s="284"/>
      <c r="H241" s="285"/>
      <c r="I241" s="286"/>
      <c r="J241" s="287"/>
      <c r="K241" s="289"/>
      <c r="L241" s="306"/>
      <c r="M241" s="289"/>
      <c r="N241" s="290"/>
      <c r="O241" s="291"/>
      <c r="P241" s="12"/>
      <c r="Q241" s="348"/>
      <c r="R241" s="7"/>
      <c r="S241" s="17">
        <f>IF(D241="",0,IF(D241=D240,COUNTIF(D$9:D240,D241)+1,1))</f>
        <v>0</v>
      </c>
      <c r="T241" s="17">
        <f t="shared" ca="1" si="22"/>
        <v>0</v>
      </c>
      <c r="U241" s="364">
        <f t="shared" si="20"/>
        <v>0</v>
      </c>
    </row>
    <row r="242" spans="1:21" ht="16.5" customHeight="1">
      <c r="A242" s="334" t="s">
        <v>518</v>
      </c>
      <c r="B242" s="65" t="str">
        <f t="shared" ca="1" si="19"/>
        <v>-1900</v>
      </c>
      <c r="C242" s="65" t="str">
        <f t="shared" ca="1" si="21"/>
        <v>-1900-0</v>
      </c>
      <c r="D242" s="340"/>
      <c r="E242" s="283"/>
      <c r="F242" s="12"/>
      <c r="G242" s="284"/>
      <c r="H242" s="285"/>
      <c r="I242" s="286"/>
      <c r="J242" s="287"/>
      <c r="K242" s="289"/>
      <c r="L242" s="306"/>
      <c r="M242" s="289"/>
      <c r="N242" s="290"/>
      <c r="O242" s="291"/>
      <c r="P242" s="12"/>
      <c r="Q242" s="348"/>
      <c r="R242" s="7"/>
      <c r="S242" s="17">
        <f>IF(D242="",0,IF(D242=D241,COUNTIF(D$9:D241,D242)+1,1))</f>
        <v>0</v>
      </c>
      <c r="T242" s="17">
        <f t="shared" ca="1" si="22"/>
        <v>0</v>
      </c>
      <c r="U242" s="364">
        <f t="shared" si="20"/>
        <v>0</v>
      </c>
    </row>
    <row r="243" spans="1:21" ht="16.5" customHeight="1">
      <c r="A243" s="334" t="s">
        <v>519</v>
      </c>
      <c r="B243" s="65" t="str">
        <f t="shared" ca="1" si="19"/>
        <v>-1900</v>
      </c>
      <c r="C243" s="65" t="str">
        <f t="shared" ca="1" si="21"/>
        <v>-1900-0</v>
      </c>
      <c r="D243" s="340"/>
      <c r="E243" s="283"/>
      <c r="F243" s="12"/>
      <c r="G243" s="284"/>
      <c r="H243" s="285"/>
      <c r="I243" s="286"/>
      <c r="J243" s="287"/>
      <c r="K243" s="289"/>
      <c r="L243" s="306"/>
      <c r="M243" s="289"/>
      <c r="N243" s="290"/>
      <c r="O243" s="291"/>
      <c r="P243" s="12"/>
      <c r="Q243" s="348"/>
      <c r="R243" s="7"/>
      <c r="S243" s="17">
        <f>IF(D243="",0,IF(D243=D242,COUNTIF(D$9:D242,D243)+1,1))</f>
        <v>0</v>
      </c>
      <c r="T243" s="17">
        <f t="shared" ca="1" si="22"/>
        <v>0</v>
      </c>
      <c r="U243" s="364">
        <f t="shared" si="20"/>
        <v>0</v>
      </c>
    </row>
    <row r="244" spans="1:21" ht="16.5" customHeight="1">
      <c r="A244" s="334" t="s">
        <v>520</v>
      </c>
      <c r="B244" s="65" t="str">
        <f t="shared" ca="1" si="19"/>
        <v>-1900</v>
      </c>
      <c r="C244" s="65" t="str">
        <f t="shared" ca="1" si="21"/>
        <v>-1900-0</v>
      </c>
      <c r="D244" s="340"/>
      <c r="E244" s="283"/>
      <c r="F244" s="12"/>
      <c r="G244" s="284"/>
      <c r="H244" s="285"/>
      <c r="I244" s="286"/>
      <c r="J244" s="287"/>
      <c r="K244" s="289"/>
      <c r="L244" s="306"/>
      <c r="M244" s="289"/>
      <c r="N244" s="290"/>
      <c r="O244" s="291"/>
      <c r="P244" s="12"/>
      <c r="Q244" s="348"/>
      <c r="R244" s="7"/>
      <c r="S244" s="17">
        <f>IF(D244="",0,IF(D244=D243,COUNTIF(D$9:D243,D244)+1,1))</f>
        <v>0</v>
      </c>
      <c r="T244" s="17">
        <f t="shared" ca="1" si="22"/>
        <v>0</v>
      </c>
      <c r="U244" s="364">
        <f t="shared" si="20"/>
        <v>0</v>
      </c>
    </row>
    <row r="245" spans="1:21" ht="16.5" customHeight="1">
      <c r="A245" s="334" t="s">
        <v>521</v>
      </c>
      <c r="B245" s="65" t="str">
        <f t="shared" ca="1" si="19"/>
        <v>-1900</v>
      </c>
      <c r="C245" s="65" t="str">
        <f t="shared" ca="1" si="21"/>
        <v>-1900-0</v>
      </c>
      <c r="D245" s="340"/>
      <c r="E245" s="283"/>
      <c r="F245" s="12"/>
      <c r="G245" s="284"/>
      <c r="H245" s="285"/>
      <c r="I245" s="286"/>
      <c r="J245" s="287"/>
      <c r="K245" s="289"/>
      <c r="L245" s="306"/>
      <c r="M245" s="289"/>
      <c r="N245" s="290"/>
      <c r="O245" s="291"/>
      <c r="P245" s="12"/>
      <c r="Q245" s="348"/>
      <c r="R245" s="7"/>
      <c r="S245" s="17">
        <f>IF(D245="",0,IF(D245=D244,COUNTIF(D$9:D244,D245)+1,1))</f>
        <v>0</v>
      </c>
      <c r="T245" s="17">
        <f t="shared" ca="1" si="22"/>
        <v>0</v>
      </c>
      <c r="U245" s="364">
        <f t="shared" si="20"/>
        <v>0</v>
      </c>
    </row>
    <row r="246" spans="1:21" ht="16.5" customHeight="1">
      <c r="A246" s="334" t="s">
        <v>522</v>
      </c>
      <c r="B246" s="65" t="str">
        <f t="shared" ca="1" si="19"/>
        <v>-1900</v>
      </c>
      <c r="C246" s="65" t="str">
        <f t="shared" ca="1" si="21"/>
        <v>-1900-0</v>
      </c>
      <c r="D246" s="340"/>
      <c r="E246" s="283"/>
      <c r="F246" s="12"/>
      <c r="G246" s="284"/>
      <c r="H246" s="285"/>
      <c r="I246" s="286"/>
      <c r="J246" s="287"/>
      <c r="K246" s="289"/>
      <c r="L246" s="306"/>
      <c r="M246" s="289"/>
      <c r="N246" s="290"/>
      <c r="O246" s="291"/>
      <c r="P246" s="12"/>
      <c r="Q246" s="348"/>
      <c r="R246" s="7"/>
      <c r="S246" s="17">
        <f>IF(D246="",0,IF(D246=D245,COUNTIF(D$9:D245,D246)+1,1))</f>
        <v>0</v>
      </c>
      <c r="T246" s="17">
        <f t="shared" ca="1" si="22"/>
        <v>0</v>
      </c>
      <c r="U246" s="364">
        <f t="shared" si="20"/>
        <v>0</v>
      </c>
    </row>
    <row r="247" spans="1:21" ht="16.5" customHeight="1">
      <c r="A247" s="334" t="s">
        <v>523</v>
      </c>
      <c r="B247" s="65" t="str">
        <f t="shared" ca="1" si="19"/>
        <v>-1900</v>
      </c>
      <c r="C247" s="65" t="str">
        <f t="shared" ca="1" si="21"/>
        <v>-1900-0</v>
      </c>
      <c r="D247" s="340"/>
      <c r="E247" s="283"/>
      <c r="F247" s="12"/>
      <c r="G247" s="284"/>
      <c r="H247" s="285"/>
      <c r="I247" s="286"/>
      <c r="J247" s="287"/>
      <c r="K247" s="289"/>
      <c r="L247" s="306"/>
      <c r="M247" s="289"/>
      <c r="N247" s="290"/>
      <c r="O247" s="291"/>
      <c r="P247" s="12"/>
      <c r="Q247" s="348"/>
      <c r="R247" s="7"/>
      <c r="S247" s="17">
        <f>IF(D247="",0,IF(D247=D246,COUNTIF(D$9:D246,D247)+1,1))</f>
        <v>0</v>
      </c>
      <c r="T247" s="17">
        <f t="shared" ca="1" si="22"/>
        <v>0</v>
      </c>
      <c r="U247" s="364">
        <f t="shared" si="20"/>
        <v>0</v>
      </c>
    </row>
    <row r="248" spans="1:21" ht="16.5" customHeight="1">
      <c r="A248" s="334" t="s">
        <v>524</v>
      </c>
      <c r="B248" s="65" t="str">
        <f t="shared" ca="1" si="19"/>
        <v>-1900</v>
      </c>
      <c r="C248" s="65" t="str">
        <f t="shared" ca="1" si="21"/>
        <v>-1900-0</v>
      </c>
      <c r="D248" s="340"/>
      <c r="E248" s="283"/>
      <c r="F248" s="12"/>
      <c r="G248" s="284"/>
      <c r="H248" s="285"/>
      <c r="I248" s="286"/>
      <c r="J248" s="287"/>
      <c r="K248" s="289"/>
      <c r="L248" s="306"/>
      <c r="M248" s="289"/>
      <c r="N248" s="290"/>
      <c r="O248" s="291"/>
      <c r="P248" s="12"/>
      <c r="Q248" s="348"/>
      <c r="R248" s="7"/>
      <c r="S248" s="17">
        <f>IF(D248="",0,IF(D248=D247,COUNTIF(D$9:D247,D248)+1,1))</f>
        <v>0</v>
      </c>
      <c r="T248" s="17">
        <f t="shared" ca="1" si="22"/>
        <v>0</v>
      </c>
      <c r="U248" s="364">
        <f t="shared" si="20"/>
        <v>0</v>
      </c>
    </row>
    <row r="249" spans="1:21" ht="16.5" customHeight="1">
      <c r="A249" s="334" t="s">
        <v>525</v>
      </c>
      <c r="B249" s="65" t="str">
        <f t="shared" ca="1" si="19"/>
        <v>-1900</v>
      </c>
      <c r="C249" s="65" t="str">
        <f t="shared" ca="1" si="21"/>
        <v>-1900-0</v>
      </c>
      <c r="D249" s="340"/>
      <c r="E249" s="283"/>
      <c r="F249" s="12"/>
      <c r="G249" s="284"/>
      <c r="H249" s="285"/>
      <c r="I249" s="286"/>
      <c r="J249" s="287"/>
      <c r="K249" s="289"/>
      <c r="L249" s="306"/>
      <c r="M249" s="289"/>
      <c r="N249" s="290"/>
      <c r="O249" s="291"/>
      <c r="P249" s="12"/>
      <c r="Q249" s="348"/>
      <c r="R249" s="7"/>
      <c r="S249" s="17">
        <f>IF(D249="",0,IF(D249=D248,COUNTIF(D$9:D248,D249)+1,1))</f>
        <v>0</v>
      </c>
      <c r="T249" s="17">
        <f t="shared" ca="1" si="22"/>
        <v>0</v>
      </c>
      <c r="U249" s="364">
        <f t="shared" si="20"/>
        <v>0</v>
      </c>
    </row>
    <row r="250" spans="1:21" ht="16.5" customHeight="1">
      <c r="A250" s="334" t="s">
        <v>526</v>
      </c>
      <c r="B250" s="65" t="str">
        <f t="shared" ca="1" si="19"/>
        <v>-1900</v>
      </c>
      <c r="C250" s="65" t="str">
        <f t="shared" ca="1" si="21"/>
        <v>-1900-0</v>
      </c>
      <c r="D250" s="340"/>
      <c r="E250" s="283"/>
      <c r="F250" s="12"/>
      <c r="G250" s="284"/>
      <c r="H250" s="285"/>
      <c r="I250" s="286"/>
      <c r="J250" s="287"/>
      <c r="K250" s="289"/>
      <c r="L250" s="306"/>
      <c r="M250" s="289"/>
      <c r="N250" s="290"/>
      <c r="O250" s="291"/>
      <c r="P250" s="12"/>
      <c r="Q250" s="348"/>
      <c r="R250" s="7"/>
      <c r="S250" s="17">
        <f>IF(D250="",0,IF(D250=D249,COUNTIF(D$9:D249,D250)+1,1))</f>
        <v>0</v>
      </c>
      <c r="T250" s="17">
        <f t="shared" ca="1" si="22"/>
        <v>0</v>
      </c>
      <c r="U250" s="364">
        <f t="shared" si="20"/>
        <v>0</v>
      </c>
    </row>
    <row r="251" spans="1:21" ht="16.5" customHeight="1">
      <c r="A251" s="334" t="s">
        <v>527</v>
      </c>
      <c r="B251" s="65" t="str">
        <f t="shared" ca="1" si="19"/>
        <v>-1900</v>
      </c>
      <c r="C251" s="65" t="str">
        <f t="shared" ca="1" si="21"/>
        <v>-1900-0</v>
      </c>
      <c r="D251" s="340"/>
      <c r="E251" s="283"/>
      <c r="F251" s="12"/>
      <c r="G251" s="284"/>
      <c r="H251" s="285"/>
      <c r="I251" s="286"/>
      <c r="J251" s="287"/>
      <c r="K251" s="289"/>
      <c r="L251" s="306"/>
      <c r="M251" s="289"/>
      <c r="N251" s="290"/>
      <c r="O251" s="291"/>
      <c r="P251" s="12"/>
      <c r="Q251" s="348"/>
      <c r="R251" s="7"/>
      <c r="S251" s="17">
        <f>IF(D251="",0,IF(D251=D250,COUNTIF(D$9:D250,D251)+1,1))</f>
        <v>0</v>
      </c>
      <c r="T251" s="17">
        <f t="shared" ca="1" si="22"/>
        <v>0</v>
      </c>
      <c r="U251" s="364">
        <f t="shared" si="20"/>
        <v>0</v>
      </c>
    </row>
    <row r="252" spans="1:21" ht="16.5" customHeight="1">
      <c r="A252" s="334" t="s">
        <v>528</v>
      </c>
      <c r="B252" s="65" t="str">
        <f t="shared" ca="1" si="19"/>
        <v>-1900</v>
      </c>
      <c r="C252" s="65" t="str">
        <f t="shared" ca="1" si="21"/>
        <v>-1900-0</v>
      </c>
      <c r="D252" s="340"/>
      <c r="E252" s="283"/>
      <c r="F252" s="12"/>
      <c r="G252" s="284"/>
      <c r="H252" s="285"/>
      <c r="I252" s="286"/>
      <c r="J252" s="287"/>
      <c r="K252" s="289"/>
      <c r="L252" s="306"/>
      <c r="M252" s="289"/>
      <c r="N252" s="290"/>
      <c r="O252" s="291"/>
      <c r="P252" s="12"/>
      <c r="Q252" s="348"/>
      <c r="R252" s="7"/>
      <c r="S252" s="17">
        <f>IF(D252="",0,IF(D252=D251,COUNTIF(D$9:D251,D252)+1,1))</f>
        <v>0</v>
      </c>
      <c r="T252" s="17">
        <f t="shared" ca="1" si="22"/>
        <v>0</v>
      </c>
      <c r="U252" s="364">
        <f t="shared" si="20"/>
        <v>0</v>
      </c>
    </row>
    <row r="253" spans="1:21" ht="16.5" customHeight="1">
      <c r="A253" s="334" t="s">
        <v>529</v>
      </c>
      <c r="B253" s="65" t="str">
        <f t="shared" ca="1" si="19"/>
        <v>-1900</v>
      </c>
      <c r="C253" s="65" t="str">
        <f t="shared" ca="1" si="21"/>
        <v>-1900-0</v>
      </c>
      <c r="D253" s="340"/>
      <c r="E253" s="283"/>
      <c r="F253" s="12"/>
      <c r="G253" s="284"/>
      <c r="H253" s="285"/>
      <c r="I253" s="286"/>
      <c r="J253" s="287"/>
      <c r="K253" s="289"/>
      <c r="L253" s="306"/>
      <c r="M253" s="289"/>
      <c r="N253" s="290"/>
      <c r="O253" s="291"/>
      <c r="P253" s="12"/>
      <c r="Q253" s="348"/>
      <c r="R253" s="7"/>
      <c r="S253" s="17">
        <f>IF(D253="",0,IF(D253=D252,COUNTIF(D$9:D252,D253)+1,1))</f>
        <v>0</v>
      </c>
      <c r="T253" s="17">
        <f t="shared" ca="1" si="22"/>
        <v>0</v>
      </c>
      <c r="U253" s="364">
        <f t="shared" si="20"/>
        <v>0</v>
      </c>
    </row>
    <row r="254" spans="1:21" ht="16.5" customHeight="1">
      <c r="A254" s="334" t="s">
        <v>530</v>
      </c>
      <c r="B254" s="65" t="str">
        <f t="shared" ca="1" si="19"/>
        <v>-1900</v>
      </c>
      <c r="C254" s="65" t="str">
        <f t="shared" ca="1" si="21"/>
        <v>-1900-0</v>
      </c>
      <c r="D254" s="340"/>
      <c r="E254" s="283"/>
      <c r="F254" s="12"/>
      <c r="G254" s="284"/>
      <c r="H254" s="285"/>
      <c r="I254" s="286"/>
      <c r="J254" s="287"/>
      <c r="K254" s="289"/>
      <c r="L254" s="306"/>
      <c r="M254" s="289"/>
      <c r="N254" s="290"/>
      <c r="O254" s="291"/>
      <c r="P254" s="12"/>
      <c r="Q254" s="348"/>
      <c r="R254" s="7"/>
      <c r="S254" s="17">
        <f>IF(D254="",0,IF(D254=D253,COUNTIF(D$9:D253,D254)+1,1))</f>
        <v>0</v>
      </c>
      <c r="T254" s="17">
        <f t="shared" ca="1" si="22"/>
        <v>0</v>
      </c>
      <c r="U254" s="364">
        <f t="shared" si="20"/>
        <v>0</v>
      </c>
    </row>
    <row r="255" spans="1:21" ht="16.5" customHeight="1">
      <c r="A255" s="334" t="s">
        <v>531</v>
      </c>
      <c r="B255" s="65" t="str">
        <f t="shared" ca="1" si="19"/>
        <v>-1900</v>
      </c>
      <c r="C255" s="65" t="str">
        <f t="shared" ca="1" si="21"/>
        <v>-1900-0</v>
      </c>
      <c r="D255" s="340"/>
      <c r="E255" s="283"/>
      <c r="F255" s="12"/>
      <c r="G255" s="284"/>
      <c r="H255" s="285"/>
      <c r="I255" s="286"/>
      <c r="J255" s="287"/>
      <c r="K255" s="289"/>
      <c r="L255" s="306"/>
      <c r="M255" s="289"/>
      <c r="N255" s="290"/>
      <c r="O255" s="291"/>
      <c r="P255" s="12"/>
      <c r="Q255" s="348"/>
      <c r="R255" s="7"/>
      <c r="S255" s="17">
        <f>IF(D255="",0,IF(D255=D254,COUNTIF(D$9:D254,D255)+1,1))</f>
        <v>0</v>
      </c>
      <c r="T255" s="17">
        <f t="shared" ca="1" si="22"/>
        <v>0</v>
      </c>
      <c r="U255" s="364">
        <f t="shared" si="20"/>
        <v>0</v>
      </c>
    </row>
    <row r="256" spans="1:21" ht="16.5" customHeight="1">
      <c r="A256" s="334" t="s">
        <v>532</v>
      </c>
      <c r="B256" s="65" t="str">
        <f t="shared" ca="1" si="19"/>
        <v>-1900</v>
      </c>
      <c r="C256" s="65" t="str">
        <f t="shared" ca="1" si="21"/>
        <v>-1900-0</v>
      </c>
      <c r="D256" s="340"/>
      <c r="E256" s="283"/>
      <c r="F256" s="12"/>
      <c r="G256" s="284"/>
      <c r="H256" s="285"/>
      <c r="I256" s="286"/>
      <c r="J256" s="287"/>
      <c r="K256" s="289"/>
      <c r="L256" s="306"/>
      <c r="M256" s="289"/>
      <c r="N256" s="290"/>
      <c r="O256" s="291"/>
      <c r="P256" s="12"/>
      <c r="Q256" s="348"/>
      <c r="R256" s="7"/>
      <c r="S256" s="17">
        <f>IF(D256="",0,IF(D256=D255,COUNTIF(D$9:D255,D256)+1,1))</f>
        <v>0</v>
      </c>
      <c r="T256" s="17">
        <f t="shared" ca="1" si="22"/>
        <v>0</v>
      </c>
      <c r="U256" s="364">
        <f t="shared" si="20"/>
        <v>0</v>
      </c>
    </row>
    <row r="257" spans="1:21" ht="16.5" customHeight="1">
      <c r="A257" s="334" t="s">
        <v>533</v>
      </c>
      <c r="B257" s="65" t="str">
        <f t="shared" ca="1" si="19"/>
        <v>-1900</v>
      </c>
      <c r="C257" s="65" t="str">
        <f t="shared" ca="1" si="21"/>
        <v>-1900-0</v>
      </c>
      <c r="D257" s="340"/>
      <c r="E257" s="283"/>
      <c r="F257" s="12"/>
      <c r="G257" s="284"/>
      <c r="H257" s="285"/>
      <c r="I257" s="286"/>
      <c r="J257" s="287"/>
      <c r="K257" s="289"/>
      <c r="L257" s="306"/>
      <c r="M257" s="289"/>
      <c r="N257" s="290"/>
      <c r="O257" s="291"/>
      <c r="P257" s="12"/>
      <c r="Q257" s="348"/>
      <c r="R257" s="7"/>
      <c r="S257" s="17">
        <f>IF(D257="",0,IF(D257=D256,COUNTIF(D$9:D256,D257)+1,1))</f>
        <v>0</v>
      </c>
      <c r="T257" s="17">
        <f t="shared" ca="1" si="22"/>
        <v>0</v>
      </c>
      <c r="U257" s="364">
        <f t="shared" si="20"/>
        <v>0</v>
      </c>
    </row>
    <row r="258" spans="1:21" ht="16.5" customHeight="1">
      <c r="A258" s="334" t="s">
        <v>534</v>
      </c>
      <c r="B258" s="65" t="str">
        <f t="shared" ca="1" si="19"/>
        <v>-1900</v>
      </c>
      <c r="C258" s="65" t="str">
        <f t="shared" ca="1" si="21"/>
        <v>-1900-0</v>
      </c>
      <c r="D258" s="340"/>
      <c r="E258" s="283"/>
      <c r="F258" s="12"/>
      <c r="G258" s="284"/>
      <c r="H258" s="285"/>
      <c r="I258" s="286"/>
      <c r="J258" s="287"/>
      <c r="K258" s="289"/>
      <c r="L258" s="306"/>
      <c r="M258" s="289"/>
      <c r="N258" s="290"/>
      <c r="O258" s="291"/>
      <c r="P258" s="12"/>
      <c r="Q258" s="348"/>
      <c r="R258" s="7"/>
      <c r="S258" s="17">
        <f>IF(D258="",0,IF(D258=D257,COUNTIF(D$9:D257,D258)+1,1))</f>
        <v>0</v>
      </c>
      <c r="T258" s="17">
        <f t="shared" ca="1" si="22"/>
        <v>0</v>
      </c>
      <c r="U258" s="364">
        <f t="shared" si="20"/>
        <v>0</v>
      </c>
    </row>
    <row r="259" spans="1:21" ht="16.5" customHeight="1">
      <c r="A259" s="334" t="s">
        <v>535</v>
      </c>
      <c r="B259" s="65" t="str">
        <f t="shared" ca="1" si="19"/>
        <v>-1900</v>
      </c>
      <c r="C259" s="65" t="str">
        <f t="shared" ca="1" si="21"/>
        <v>-1900-0</v>
      </c>
      <c r="D259" s="340"/>
      <c r="E259" s="283"/>
      <c r="F259" s="12"/>
      <c r="G259" s="284"/>
      <c r="H259" s="285"/>
      <c r="I259" s="286"/>
      <c r="J259" s="287"/>
      <c r="K259" s="289"/>
      <c r="L259" s="306"/>
      <c r="M259" s="289"/>
      <c r="N259" s="290"/>
      <c r="O259" s="291"/>
      <c r="P259" s="12"/>
      <c r="Q259" s="348"/>
      <c r="R259" s="7"/>
      <c r="S259" s="17">
        <f>IF(D259="",0,IF(D259=D258,COUNTIF(D$9:D258,D259)+1,1))</f>
        <v>0</v>
      </c>
      <c r="T259" s="17">
        <f t="shared" ca="1" si="22"/>
        <v>0</v>
      </c>
      <c r="U259" s="364">
        <f t="shared" si="20"/>
        <v>0</v>
      </c>
    </row>
    <row r="260" spans="1:21" ht="16.5" customHeight="1">
      <c r="A260" s="334" t="s">
        <v>536</v>
      </c>
      <c r="B260" s="65" t="str">
        <f t="shared" ca="1" si="19"/>
        <v>-1900</v>
      </c>
      <c r="C260" s="65" t="str">
        <f t="shared" ca="1" si="21"/>
        <v>-1900-0</v>
      </c>
      <c r="D260" s="340"/>
      <c r="E260" s="283"/>
      <c r="F260" s="12"/>
      <c r="G260" s="284"/>
      <c r="H260" s="285"/>
      <c r="I260" s="286"/>
      <c r="J260" s="287"/>
      <c r="K260" s="289"/>
      <c r="L260" s="306"/>
      <c r="M260" s="289"/>
      <c r="N260" s="290"/>
      <c r="O260" s="291"/>
      <c r="P260" s="12"/>
      <c r="Q260" s="348"/>
      <c r="R260" s="7"/>
      <c r="S260" s="17">
        <f>IF(D260="",0,IF(D260=D259,COUNTIF(D$9:D259,D260)+1,1))</f>
        <v>0</v>
      </c>
      <c r="T260" s="17">
        <f t="shared" ca="1" si="22"/>
        <v>0</v>
      </c>
      <c r="U260" s="364">
        <f t="shared" si="20"/>
        <v>0</v>
      </c>
    </row>
    <row r="261" spans="1:21" ht="16.5" customHeight="1">
      <c r="A261" s="334" t="s">
        <v>537</v>
      </c>
      <c r="B261" s="65" t="str">
        <f t="shared" ca="1" si="19"/>
        <v>-1900</v>
      </c>
      <c r="C261" s="65" t="str">
        <f t="shared" ca="1" si="21"/>
        <v>-1900-0</v>
      </c>
      <c r="D261" s="340"/>
      <c r="E261" s="283"/>
      <c r="F261" s="12"/>
      <c r="G261" s="284"/>
      <c r="H261" s="285"/>
      <c r="I261" s="286"/>
      <c r="J261" s="287"/>
      <c r="K261" s="289"/>
      <c r="L261" s="306"/>
      <c r="M261" s="289"/>
      <c r="N261" s="290"/>
      <c r="O261" s="291"/>
      <c r="P261" s="12"/>
      <c r="Q261" s="348"/>
      <c r="R261" s="7"/>
      <c r="S261" s="17">
        <f>IF(D261="",0,IF(D261=D260,COUNTIF(D$9:D260,D261)+1,1))</f>
        <v>0</v>
      </c>
      <c r="T261" s="17">
        <f t="shared" ca="1" si="22"/>
        <v>0</v>
      </c>
      <c r="U261" s="364">
        <f t="shared" si="20"/>
        <v>0</v>
      </c>
    </row>
    <row r="262" spans="1:21" ht="16.5" customHeight="1">
      <c r="A262" s="334" t="s">
        <v>538</v>
      </c>
      <c r="B262" s="65" t="str">
        <f t="shared" ca="1" si="19"/>
        <v>-1900</v>
      </c>
      <c r="C262" s="65" t="str">
        <f t="shared" ca="1" si="21"/>
        <v>-1900-0</v>
      </c>
      <c r="D262" s="340"/>
      <c r="E262" s="283"/>
      <c r="F262" s="12"/>
      <c r="G262" s="284"/>
      <c r="H262" s="285"/>
      <c r="I262" s="286"/>
      <c r="J262" s="287"/>
      <c r="K262" s="289"/>
      <c r="L262" s="306"/>
      <c r="M262" s="289"/>
      <c r="N262" s="290"/>
      <c r="O262" s="291"/>
      <c r="P262" s="12"/>
      <c r="Q262" s="348"/>
      <c r="R262" s="7"/>
      <c r="S262" s="17">
        <f>IF(D262="",0,IF(D262=D261,COUNTIF(D$9:D261,D262)+1,1))</f>
        <v>0</v>
      </c>
      <c r="T262" s="17">
        <f t="shared" ca="1" si="22"/>
        <v>0</v>
      </c>
      <c r="U262" s="364">
        <f t="shared" si="20"/>
        <v>0</v>
      </c>
    </row>
    <row r="263" spans="1:21" ht="16.5" customHeight="1">
      <c r="A263" s="334" t="s">
        <v>539</v>
      </c>
      <c r="B263" s="65" t="str">
        <f t="shared" ca="1" si="19"/>
        <v>-1900</v>
      </c>
      <c r="C263" s="65" t="str">
        <f t="shared" ca="1" si="21"/>
        <v>-1900-0</v>
      </c>
      <c r="D263" s="340"/>
      <c r="E263" s="283"/>
      <c r="F263" s="12"/>
      <c r="G263" s="284"/>
      <c r="H263" s="285"/>
      <c r="I263" s="286"/>
      <c r="J263" s="287"/>
      <c r="K263" s="289"/>
      <c r="L263" s="306"/>
      <c r="M263" s="289"/>
      <c r="N263" s="290"/>
      <c r="O263" s="291"/>
      <c r="P263" s="12"/>
      <c r="Q263" s="348"/>
      <c r="R263" s="7"/>
      <c r="S263" s="17">
        <f>IF(D263="",0,IF(D263=D262,COUNTIF(D$9:D262,D263)+1,1))</f>
        <v>0</v>
      </c>
      <c r="T263" s="17">
        <f t="shared" ca="1" si="22"/>
        <v>0</v>
      </c>
      <c r="U263" s="364">
        <f t="shared" si="20"/>
        <v>0</v>
      </c>
    </row>
    <row r="264" spans="1:21" ht="16.5" customHeight="1">
      <c r="A264" s="334" t="s">
        <v>540</v>
      </c>
      <c r="B264" s="65" t="str">
        <f t="shared" ca="1" si="19"/>
        <v>-1900</v>
      </c>
      <c r="C264" s="65" t="str">
        <f t="shared" ca="1" si="21"/>
        <v>-1900-0</v>
      </c>
      <c r="D264" s="340"/>
      <c r="E264" s="283"/>
      <c r="F264" s="12"/>
      <c r="G264" s="284"/>
      <c r="H264" s="285"/>
      <c r="I264" s="286"/>
      <c r="J264" s="287"/>
      <c r="K264" s="289"/>
      <c r="L264" s="306"/>
      <c r="M264" s="289"/>
      <c r="N264" s="290"/>
      <c r="O264" s="291"/>
      <c r="P264" s="12"/>
      <c r="Q264" s="348"/>
      <c r="R264" s="7"/>
      <c r="S264" s="17">
        <f>IF(D264="",0,IF(D264=D263,COUNTIF(D$9:D263,D264)+1,1))</f>
        <v>0</v>
      </c>
      <c r="T264" s="17">
        <f t="shared" ca="1" si="22"/>
        <v>0</v>
      </c>
      <c r="U264" s="364">
        <f t="shared" si="20"/>
        <v>0</v>
      </c>
    </row>
    <row r="265" spans="1:21" ht="16.5" customHeight="1">
      <c r="A265" s="334" t="s">
        <v>541</v>
      </c>
      <c r="B265" s="65" t="str">
        <f t="shared" ca="1" si="19"/>
        <v>-1900</v>
      </c>
      <c r="C265" s="65" t="str">
        <f t="shared" ca="1" si="21"/>
        <v>-1900-0</v>
      </c>
      <c r="D265" s="340"/>
      <c r="E265" s="283"/>
      <c r="F265" s="12"/>
      <c r="G265" s="284"/>
      <c r="H265" s="285"/>
      <c r="I265" s="286"/>
      <c r="J265" s="287"/>
      <c r="K265" s="289"/>
      <c r="L265" s="306"/>
      <c r="M265" s="289"/>
      <c r="N265" s="290"/>
      <c r="O265" s="291"/>
      <c r="P265" s="12"/>
      <c r="Q265" s="348"/>
      <c r="R265" s="7"/>
      <c r="S265" s="17">
        <f>IF(D265="",0,IF(D265=D264,COUNTIF(D$9:D264,D265)+1,1))</f>
        <v>0</v>
      </c>
      <c r="T265" s="17">
        <f t="shared" ca="1" si="22"/>
        <v>0</v>
      </c>
      <c r="U265" s="364">
        <f t="shared" si="20"/>
        <v>0</v>
      </c>
    </row>
    <row r="266" spans="1:21" ht="16.5" customHeight="1">
      <c r="A266" s="334" t="s">
        <v>542</v>
      </c>
      <c r="B266" s="65" t="str">
        <f t="shared" ref="B266:B329" ca="1" si="23">IF(U266=$U$1015,0,IF(L$1024=1,0,D266&amp;"-"&amp;YEAR(E266)))</f>
        <v>-1900</v>
      </c>
      <c r="C266" s="65" t="str">
        <f t="shared" ca="1" si="21"/>
        <v>-1900-0</v>
      </c>
      <c r="D266" s="340"/>
      <c r="E266" s="283"/>
      <c r="F266" s="12"/>
      <c r="G266" s="284"/>
      <c r="H266" s="285"/>
      <c r="I266" s="286"/>
      <c r="J266" s="287"/>
      <c r="K266" s="289"/>
      <c r="L266" s="306"/>
      <c r="M266" s="289"/>
      <c r="N266" s="290"/>
      <c r="O266" s="291"/>
      <c r="P266" s="12"/>
      <c r="Q266" s="348"/>
      <c r="R266" s="7"/>
      <c r="S266" s="17">
        <f>IF(D266="",0,IF(D266=D265,COUNTIF(D$9:D265,D266)+1,1))</f>
        <v>0</v>
      </c>
      <c r="T266" s="17">
        <f t="shared" ca="1" si="22"/>
        <v>0</v>
      </c>
      <c r="U266" s="364">
        <f t="shared" ref="U266:U329" si="24">IF(OR(MONTH(E266)&lt;$I$1026,MONTH(E266)&gt;$I$1027),U$1015,0)</f>
        <v>0</v>
      </c>
    </row>
    <row r="267" spans="1:21" ht="16.5" customHeight="1">
      <c r="A267" s="334" t="s">
        <v>543</v>
      </c>
      <c r="B267" s="65" t="str">
        <f t="shared" ca="1" si="23"/>
        <v>-1900</v>
      </c>
      <c r="C267" s="65" t="str">
        <f t="shared" ca="1" si="21"/>
        <v>-1900-0</v>
      </c>
      <c r="D267" s="340"/>
      <c r="E267" s="283"/>
      <c r="F267" s="12"/>
      <c r="G267" s="284"/>
      <c r="H267" s="285"/>
      <c r="I267" s="286"/>
      <c r="J267" s="287"/>
      <c r="K267" s="289"/>
      <c r="L267" s="306"/>
      <c r="M267" s="289"/>
      <c r="N267" s="290"/>
      <c r="O267" s="291"/>
      <c r="P267" s="12"/>
      <c r="Q267" s="348"/>
      <c r="R267" s="7"/>
      <c r="S267" s="17">
        <f>IF(D267="",0,IF(D267=D266,COUNTIF(D$9:D266,D267)+1,1))</f>
        <v>0</v>
      </c>
      <c r="T267" s="17">
        <f t="shared" ca="1" si="22"/>
        <v>0</v>
      </c>
      <c r="U267" s="364">
        <f t="shared" si="24"/>
        <v>0</v>
      </c>
    </row>
    <row r="268" spans="1:21" ht="16.5" customHeight="1">
      <c r="A268" s="334" t="s">
        <v>544</v>
      </c>
      <c r="B268" s="65" t="str">
        <f t="shared" ca="1" si="23"/>
        <v>-1900</v>
      </c>
      <c r="C268" s="65" t="str">
        <f t="shared" ca="1" si="21"/>
        <v>-1900-0</v>
      </c>
      <c r="D268" s="340"/>
      <c r="E268" s="283"/>
      <c r="F268" s="12"/>
      <c r="G268" s="284"/>
      <c r="H268" s="285"/>
      <c r="I268" s="286"/>
      <c r="J268" s="287"/>
      <c r="K268" s="289"/>
      <c r="L268" s="306"/>
      <c r="M268" s="289"/>
      <c r="N268" s="290"/>
      <c r="O268" s="291"/>
      <c r="P268" s="12"/>
      <c r="Q268" s="348"/>
      <c r="R268" s="7"/>
      <c r="S268" s="17">
        <f>IF(D268="",0,IF(D268=D267,COUNTIF(D$9:D267,D268)+1,1))</f>
        <v>0</v>
      </c>
      <c r="T268" s="17">
        <f t="shared" ca="1" si="22"/>
        <v>0</v>
      </c>
      <c r="U268" s="364">
        <f t="shared" si="24"/>
        <v>0</v>
      </c>
    </row>
    <row r="269" spans="1:21" ht="16.5" customHeight="1">
      <c r="A269" s="334" t="s">
        <v>545</v>
      </c>
      <c r="B269" s="65" t="str">
        <f t="shared" ca="1" si="23"/>
        <v>-1900</v>
      </c>
      <c r="C269" s="65" t="str">
        <f t="shared" ca="1" si="21"/>
        <v>-1900-0</v>
      </c>
      <c r="D269" s="340"/>
      <c r="E269" s="283"/>
      <c r="F269" s="12"/>
      <c r="G269" s="284"/>
      <c r="H269" s="285"/>
      <c r="I269" s="286"/>
      <c r="J269" s="287"/>
      <c r="K269" s="289"/>
      <c r="L269" s="306"/>
      <c r="M269" s="289"/>
      <c r="N269" s="290"/>
      <c r="O269" s="291"/>
      <c r="P269" s="12"/>
      <c r="Q269" s="348"/>
      <c r="R269" s="7"/>
      <c r="S269" s="17">
        <f>IF(D269="",0,IF(D269=D268,COUNTIF(D$9:D268,D269)+1,1))</f>
        <v>0</v>
      </c>
      <c r="T269" s="17">
        <f t="shared" ca="1" si="22"/>
        <v>0</v>
      </c>
      <c r="U269" s="364">
        <f t="shared" si="24"/>
        <v>0</v>
      </c>
    </row>
    <row r="270" spans="1:21" ht="16.5" customHeight="1">
      <c r="A270" s="334" t="s">
        <v>546</v>
      </c>
      <c r="B270" s="65" t="str">
        <f t="shared" ca="1" si="23"/>
        <v>-1900</v>
      </c>
      <c r="C270" s="65" t="str">
        <f t="shared" ca="1" si="21"/>
        <v>-1900-0</v>
      </c>
      <c r="D270" s="340"/>
      <c r="E270" s="283"/>
      <c r="F270" s="12"/>
      <c r="G270" s="284"/>
      <c r="H270" s="285"/>
      <c r="I270" s="286"/>
      <c r="J270" s="287"/>
      <c r="K270" s="289"/>
      <c r="L270" s="306"/>
      <c r="M270" s="289"/>
      <c r="N270" s="290"/>
      <c r="O270" s="291"/>
      <c r="P270" s="12"/>
      <c r="Q270" s="348"/>
      <c r="R270" s="7"/>
      <c r="S270" s="17">
        <f>IF(D270="",0,IF(D270=D269,COUNTIF(D$9:D269,D270)+1,1))</f>
        <v>0</v>
      </c>
      <c r="T270" s="17">
        <f t="shared" ca="1" si="22"/>
        <v>0</v>
      </c>
      <c r="U270" s="364">
        <f t="shared" si="24"/>
        <v>0</v>
      </c>
    </row>
    <row r="271" spans="1:21" ht="16.5" customHeight="1">
      <c r="A271" s="334" t="s">
        <v>547</v>
      </c>
      <c r="B271" s="65" t="str">
        <f t="shared" ca="1" si="23"/>
        <v>-1900</v>
      </c>
      <c r="C271" s="65" t="str">
        <f t="shared" ref="C271:C334" ca="1" si="25">IF(L$1024=1,0,B271&amp;"-"&amp;S271)</f>
        <v>-1900-0</v>
      </c>
      <c r="D271" s="340"/>
      <c r="E271" s="283"/>
      <c r="F271" s="12"/>
      <c r="G271" s="284"/>
      <c r="H271" s="285"/>
      <c r="I271" s="286"/>
      <c r="J271" s="287"/>
      <c r="K271" s="289"/>
      <c r="L271" s="306"/>
      <c r="M271" s="289"/>
      <c r="N271" s="290"/>
      <c r="O271" s="291"/>
      <c r="P271" s="12"/>
      <c r="Q271" s="348"/>
      <c r="R271" s="7"/>
      <c r="S271" s="17">
        <f>IF(D271="",0,IF(D271=D270,COUNTIF(D$9:D270,D271)+1,1))</f>
        <v>0</v>
      </c>
      <c r="T271" s="17">
        <f t="shared" ref="T271:T334" ca="1" si="26">IF(OR(D271="",L$1024=1),0,IF(S271=4,1,0))</f>
        <v>0</v>
      </c>
      <c r="U271" s="364">
        <f t="shared" si="24"/>
        <v>0</v>
      </c>
    </row>
    <row r="272" spans="1:21" ht="16.5" customHeight="1">
      <c r="A272" s="334" t="s">
        <v>548</v>
      </c>
      <c r="B272" s="65" t="str">
        <f t="shared" ca="1" si="23"/>
        <v>-1900</v>
      </c>
      <c r="C272" s="65" t="str">
        <f t="shared" ca="1" si="25"/>
        <v>-1900-0</v>
      </c>
      <c r="D272" s="340"/>
      <c r="E272" s="283"/>
      <c r="F272" s="12"/>
      <c r="G272" s="284"/>
      <c r="H272" s="285"/>
      <c r="I272" s="286"/>
      <c r="J272" s="287"/>
      <c r="K272" s="289"/>
      <c r="L272" s="306"/>
      <c r="M272" s="289"/>
      <c r="N272" s="290"/>
      <c r="O272" s="291"/>
      <c r="P272" s="12"/>
      <c r="Q272" s="348"/>
      <c r="R272" s="7"/>
      <c r="S272" s="17">
        <f>IF(D272="",0,IF(D272=D271,COUNTIF(D$9:D271,D272)+1,1))</f>
        <v>0</v>
      </c>
      <c r="T272" s="17">
        <f t="shared" ca="1" si="26"/>
        <v>0</v>
      </c>
      <c r="U272" s="364">
        <f t="shared" si="24"/>
        <v>0</v>
      </c>
    </row>
    <row r="273" spans="1:21" ht="16.5" customHeight="1">
      <c r="A273" s="334" t="s">
        <v>549</v>
      </c>
      <c r="B273" s="65" t="str">
        <f t="shared" ca="1" si="23"/>
        <v>-1900</v>
      </c>
      <c r="C273" s="65" t="str">
        <f t="shared" ca="1" si="25"/>
        <v>-1900-0</v>
      </c>
      <c r="D273" s="340"/>
      <c r="E273" s="283"/>
      <c r="F273" s="12"/>
      <c r="G273" s="284"/>
      <c r="H273" s="285"/>
      <c r="I273" s="286"/>
      <c r="J273" s="287"/>
      <c r="K273" s="289"/>
      <c r="L273" s="306"/>
      <c r="M273" s="289"/>
      <c r="N273" s="290"/>
      <c r="O273" s="291"/>
      <c r="P273" s="12"/>
      <c r="Q273" s="348"/>
      <c r="R273" s="7"/>
      <c r="S273" s="17">
        <f>IF(D273="",0,IF(D273=D272,COUNTIF(D$9:D272,D273)+1,1))</f>
        <v>0</v>
      </c>
      <c r="T273" s="17">
        <f t="shared" ca="1" si="26"/>
        <v>0</v>
      </c>
      <c r="U273" s="364">
        <f t="shared" si="24"/>
        <v>0</v>
      </c>
    </row>
    <row r="274" spans="1:21" ht="16.5" customHeight="1">
      <c r="A274" s="334" t="s">
        <v>550</v>
      </c>
      <c r="B274" s="65" t="str">
        <f t="shared" ca="1" si="23"/>
        <v>-1900</v>
      </c>
      <c r="C274" s="65" t="str">
        <f t="shared" ca="1" si="25"/>
        <v>-1900-0</v>
      </c>
      <c r="D274" s="340"/>
      <c r="E274" s="283"/>
      <c r="F274" s="12"/>
      <c r="G274" s="284"/>
      <c r="H274" s="285"/>
      <c r="I274" s="286"/>
      <c r="J274" s="287"/>
      <c r="K274" s="289"/>
      <c r="L274" s="306"/>
      <c r="M274" s="289"/>
      <c r="N274" s="290"/>
      <c r="O274" s="291"/>
      <c r="P274" s="12"/>
      <c r="Q274" s="348"/>
      <c r="R274" s="7"/>
      <c r="S274" s="17">
        <f>IF(D274="",0,IF(D274=D273,COUNTIF(D$9:D273,D274)+1,1))</f>
        <v>0</v>
      </c>
      <c r="T274" s="17">
        <f t="shared" ca="1" si="26"/>
        <v>0</v>
      </c>
      <c r="U274" s="364">
        <f t="shared" si="24"/>
        <v>0</v>
      </c>
    </row>
    <row r="275" spans="1:21" ht="16.5" customHeight="1">
      <c r="A275" s="334" t="s">
        <v>551</v>
      </c>
      <c r="B275" s="65" t="str">
        <f t="shared" ca="1" si="23"/>
        <v>-1900</v>
      </c>
      <c r="C275" s="65" t="str">
        <f t="shared" ca="1" si="25"/>
        <v>-1900-0</v>
      </c>
      <c r="D275" s="340"/>
      <c r="E275" s="283"/>
      <c r="F275" s="12"/>
      <c r="G275" s="284"/>
      <c r="H275" s="285"/>
      <c r="I275" s="286"/>
      <c r="J275" s="287"/>
      <c r="K275" s="289"/>
      <c r="L275" s="306"/>
      <c r="M275" s="289"/>
      <c r="N275" s="290"/>
      <c r="O275" s="291"/>
      <c r="P275" s="12"/>
      <c r="Q275" s="348"/>
      <c r="R275" s="7"/>
      <c r="S275" s="17">
        <f>IF(D275="",0,IF(D275=D274,COUNTIF(D$9:D274,D275)+1,1))</f>
        <v>0</v>
      </c>
      <c r="T275" s="17">
        <f t="shared" ca="1" si="26"/>
        <v>0</v>
      </c>
      <c r="U275" s="364">
        <f t="shared" si="24"/>
        <v>0</v>
      </c>
    </row>
    <row r="276" spans="1:21" ht="16.5" customHeight="1">
      <c r="A276" s="334" t="s">
        <v>552</v>
      </c>
      <c r="B276" s="65" t="str">
        <f t="shared" ca="1" si="23"/>
        <v>-1900</v>
      </c>
      <c r="C276" s="65" t="str">
        <f t="shared" ca="1" si="25"/>
        <v>-1900-0</v>
      </c>
      <c r="D276" s="340"/>
      <c r="E276" s="283"/>
      <c r="F276" s="12"/>
      <c r="G276" s="284"/>
      <c r="H276" s="285"/>
      <c r="I276" s="286"/>
      <c r="J276" s="287"/>
      <c r="K276" s="289"/>
      <c r="L276" s="306"/>
      <c r="M276" s="289"/>
      <c r="N276" s="290"/>
      <c r="O276" s="291"/>
      <c r="P276" s="12"/>
      <c r="Q276" s="348"/>
      <c r="R276" s="7"/>
      <c r="S276" s="17">
        <f>IF(D276="",0,IF(D276=D275,COUNTIF(D$9:D275,D276)+1,1))</f>
        <v>0</v>
      </c>
      <c r="T276" s="17">
        <f t="shared" ca="1" si="26"/>
        <v>0</v>
      </c>
      <c r="U276" s="364">
        <f t="shared" si="24"/>
        <v>0</v>
      </c>
    </row>
    <row r="277" spans="1:21" ht="16.5" customHeight="1">
      <c r="A277" s="334" t="s">
        <v>553</v>
      </c>
      <c r="B277" s="65" t="str">
        <f t="shared" ca="1" si="23"/>
        <v>-1900</v>
      </c>
      <c r="C277" s="65" t="str">
        <f t="shared" ca="1" si="25"/>
        <v>-1900-0</v>
      </c>
      <c r="D277" s="340"/>
      <c r="E277" s="283"/>
      <c r="F277" s="12"/>
      <c r="G277" s="284"/>
      <c r="H277" s="285"/>
      <c r="I277" s="286"/>
      <c r="J277" s="287"/>
      <c r="K277" s="289"/>
      <c r="L277" s="306"/>
      <c r="M277" s="289"/>
      <c r="N277" s="290"/>
      <c r="O277" s="291"/>
      <c r="P277" s="12"/>
      <c r="Q277" s="348"/>
      <c r="R277" s="7"/>
      <c r="S277" s="17">
        <f>IF(D277="",0,IF(D277=D276,COUNTIF(D$9:D276,D277)+1,1))</f>
        <v>0</v>
      </c>
      <c r="T277" s="17">
        <f t="shared" ca="1" si="26"/>
        <v>0</v>
      </c>
      <c r="U277" s="364">
        <f t="shared" si="24"/>
        <v>0</v>
      </c>
    </row>
    <row r="278" spans="1:21" ht="16.5" customHeight="1">
      <c r="A278" s="334" t="s">
        <v>554</v>
      </c>
      <c r="B278" s="65" t="str">
        <f t="shared" ca="1" si="23"/>
        <v>-1900</v>
      </c>
      <c r="C278" s="65" t="str">
        <f t="shared" ca="1" si="25"/>
        <v>-1900-0</v>
      </c>
      <c r="D278" s="340"/>
      <c r="E278" s="283"/>
      <c r="F278" s="12"/>
      <c r="G278" s="284"/>
      <c r="H278" s="285"/>
      <c r="I278" s="286"/>
      <c r="J278" s="287"/>
      <c r="K278" s="289"/>
      <c r="L278" s="306"/>
      <c r="M278" s="289"/>
      <c r="N278" s="290"/>
      <c r="O278" s="291"/>
      <c r="P278" s="12"/>
      <c r="Q278" s="348"/>
      <c r="R278" s="7"/>
      <c r="S278" s="17">
        <f>IF(D278="",0,IF(D278=D277,COUNTIF(D$9:D277,D278)+1,1))</f>
        <v>0</v>
      </c>
      <c r="T278" s="17">
        <f t="shared" ca="1" si="26"/>
        <v>0</v>
      </c>
      <c r="U278" s="364">
        <f t="shared" si="24"/>
        <v>0</v>
      </c>
    </row>
    <row r="279" spans="1:21" ht="16.5" customHeight="1">
      <c r="A279" s="334" t="s">
        <v>555</v>
      </c>
      <c r="B279" s="65" t="str">
        <f t="shared" ca="1" si="23"/>
        <v>-1900</v>
      </c>
      <c r="C279" s="65" t="str">
        <f t="shared" ca="1" si="25"/>
        <v>-1900-0</v>
      </c>
      <c r="D279" s="340"/>
      <c r="E279" s="283"/>
      <c r="F279" s="12"/>
      <c r="G279" s="284"/>
      <c r="H279" s="285"/>
      <c r="I279" s="286"/>
      <c r="J279" s="287"/>
      <c r="K279" s="289"/>
      <c r="L279" s="306"/>
      <c r="M279" s="289"/>
      <c r="N279" s="290"/>
      <c r="O279" s="291"/>
      <c r="P279" s="12"/>
      <c r="Q279" s="348"/>
      <c r="R279" s="7"/>
      <c r="S279" s="17">
        <f>IF(D279="",0,IF(D279=D278,COUNTIF(D$9:D278,D279)+1,1))</f>
        <v>0</v>
      </c>
      <c r="T279" s="17">
        <f t="shared" ca="1" si="26"/>
        <v>0</v>
      </c>
      <c r="U279" s="364">
        <f t="shared" si="24"/>
        <v>0</v>
      </c>
    </row>
    <row r="280" spans="1:21" ht="16.5" customHeight="1">
      <c r="A280" s="334" t="s">
        <v>556</v>
      </c>
      <c r="B280" s="65" t="str">
        <f t="shared" ca="1" si="23"/>
        <v>-1900</v>
      </c>
      <c r="C280" s="65" t="str">
        <f t="shared" ca="1" si="25"/>
        <v>-1900-0</v>
      </c>
      <c r="D280" s="340"/>
      <c r="E280" s="283"/>
      <c r="F280" s="12"/>
      <c r="G280" s="284"/>
      <c r="H280" s="285"/>
      <c r="I280" s="286"/>
      <c r="J280" s="287"/>
      <c r="K280" s="289"/>
      <c r="L280" s="306"/>
      <c r="M280" s="289"/>
      <c r="N280" s="290"/>
      <c r="O280" s="291"/>
      <c r="P280" s="12"/>
      <c r="Q280" s="348"/>
      <c r="R280" s="7"/>
      <c r="S280" s="17">
        <f>IF(D280="",0,IF(D280=D279,COUNTIF(D$9:D279,D280)+1,1))</f>
        <v>0</v>
      </c>
      <c r="T280" s="17">
        <f t="shared" ca="1" si="26"/>
        <v>0</v>
      </c>
      <c r="U280" s="364">
        <f t="shared" si="24"/>
        <v>0</v>
      </c>
    </row>
    <row r="281" spans="1:21" ht="16.5" customHeight="1">
      <c r="A281" s="334" t="s">
        <v>557</v>
      </c>
      <c r="B281" s="65" t="str">
        <f t="shared" ca="1" si="23"/>
        <v>-1900</v>
      </c>
      <c r="C281" s="65" t="str">
        <f t="shared" ca="1" si="25"/>
        <v>-1900-0</v>
      </c>
      <c r="D281" s="340"/>
      <c r="E281" s="283"/>
      <c r="F281" s="12"/>
      <c r="G281" s="284"/>
      <c r="H281" s="285"/>
      <c r="I281" s="286"/>
      <c r="J281" s="287"/>
      <c r="K281" s="289"/>
      <c r="L281" s="306"/>
      <c r="M281" s="289"/>
      <c r="N281" s="290"/>
      <c r="O281" s="291"/>
      <c r="P281" s="12"/>
      <c r="Q281" s="348"/>
      <c r="R281" s="7"/>
      <c r="S281" s="17">
        <f>IF(D281="",0,IF(D281=D280,COUNTIF(D$9:D280,D281)+1,1))</f>
        <v>0</v>
      </c>
      <c r="T281" s="17">
        <f t="shared" ca="1" si="26"/>
        <v>0</v>
      </c>
      <c r="U281" s="364">
        <f t="shared" si="24"/>
        <v>0</v>
      </c>
    </row>
    <row r="282" spans="1:21" ht="16.5" customHeight="1">
      <c r="A282" s="334" t="s">
        <v>558</v>
      </c>
      <c r="B282" s="65" t="str">
        <f t="shared" ca="1" si="23"/>
        <v>-1900</v>
      </c>
      <c r="C282" s="65" t="str">
        <f t="shared" ca="1" si="25"/>
        <v>-1900-0</v>
      </c>
      <c r="D282" s="340"/>
      <c r="E282" s="283"/>
      <c r="F282" s="12"/>
      <c r="G282" s="284"/>
      <c r="H282" s="285"/>
      <c r="I282" s="286"/>
      <c r="J282" s="287"/>
      <c r="K282" s="289"/>
      <c r="L282" s="306"/>
      <c r="M282" s="289"/>
      <c r="N282" s="290"/>
      <c r="O282" s="291"/>
      <c r="P282" s="12"/>
      <c r="Q282" s="348"/>
      <c r="R282" s="7"/>
      <c r="S282" s="17">
        <f>IF(D282="",0,IF(D282=D281,COUNTIF(D$9:D281,D282)+1,1))</f>
        <v>0</v>
      </c>
      <c r="T282" s="17">
        <f t="shared" ca="1" si="26"/>
        <v>0</v>
      </c>
      <c r="U282" s="364">
        <f t="shared" si="24"/>
        <v>0</v>
      </c>
    </row>
    <row r="283" spans="1:21" ht="16.5" customHeight="1">
      <c r="A283" s="334" t="s">
        <v>559</v>
      </c>
      <c r="B283" s="65" t="str">
        <f t="shared" ca="1" si="23"/>
        <v>-1900</v>
      </c>
      <c r="C283" s="65" t="str">
        <f t="shared" ca="1" si="25"/>
        <v>-1900-0</v>
      </c>
      <c r="D283" s="340"/>
      <c r="E283" s="283"/>
      <c r="F283" s="12"/>
      <c r="G283" s="284"/>
      <c r="H283" s="285"/>
      <c r="I283" s="286"/>
      <c r="J283" s="287"/>
      <c r="K283" s="289"/>
      <c r="L283" s="306"/>
      <c r="M283" s="289"/>
      <c r="N283" s="290"/>
      <c r="O283" s="291"/>
      <c r="P283" s="12"/>
      <c r="Q283" s="348"/>
      <c r="R283" s="7"/>
      <c r="S283" s="17">
        <f>IF(D283="",0,IF(D283=D282,COUNTIF(D$9:D282,D283)+1,1))</f>
        <v>0</v>
      </c>
      <c r="T283" s="17">
        <f t="shared" ca="1" si="26"/>
        <v>0</v>
      </c>
      <c r="U283" s="364">
        <f t="shared" si="24"/>
        <v>0</v>
      </c>
    </row>
    <row r="284" spans="1:21" ht="16.5" customHeight="1">
      <c r="A284" s="334" t="s">
        <v>560</v>
      </c>
      <c r="B284" s="65" t="str">
        <f t="shared" ca="1" si="23"/>
        <v>-1900</v>
      </c>
      <c r="C284" s="65" t="str">
        <f t="shared" ca="1" si="25"/>
        <v>-1900-0</v>
      </c>
      <c r="D284" s="340"/>
      <c r="E284" s="283"/>
      <c r="F284" s="12"/>
      <c r="G284" s="284"/>
      <c r="H284" s="285"/>
      <c r="I284" s="286"/>
      <c r="J284" s="287"/>
      <c r="K284" s="289"/>
      <c r="L284" s="306"/>
      <c r="M284" s="289"/>
      <c r="N284" s="290"/>
      <c r="O284" s="291"/>
      <c r="P284" s="12"/>
      <c r="Q284" s="348"/>
      <c r="R284" s="7"/>
      <c r="S284" s="17">
        <f>IF(D284="",0,IF(D284=D283,COUNTIF(D$9:D283,D284)+1,1))</f>
        <v>0</v>
      </c>
      <c r="T284" s="17">
        <f t="shared" ca="1" si="26"/>
        <v>0</v>
      </c>
      <c r="U284" s="364">
        <f t="shared" si="24"/>
        <v>0</v>
      </c>
    </row>
    <row r="285" spans="1:21" ht="16.5" customHeight="1">
      <c r="A285" s="334" t="s">
        <v>561</v>
      </c>
      <c r="B285" s="65" t="str">
        <f t="shared" ca="1" si="23"/>
        <v>-1900</v>
      </c>
      <c r="C285" s="65" t="str">
        <f t="shared" ca="1" si="25"/>
        <v>-1900-0</v>
      </c>
      <c r="D285" s="340"/>
      <c r="E285" s="283"/>
      <c r="F285" s="12"/>
      <c r="G285" s="284"/>
      <c r="H285" s="285"/>
      <c r="I285" s="286"/>
      <c r="J285" s="287"/>
      <c r="K285" s="289"/>
      <c r="L285" s="306"/>
      <c r="M285" s="289"/>
      <c r="N285" s="290"/>
      <c r="O285" s="291"/>
      <c r="P285" s="12"/>
      <c r="Q285" s="348"/>
      <c r="R285" s="7"/>
      <c r="S285" s="17">
        <f>IF(D285="",0,IF(D285=D284,COUNTIF(D$9:D284,D285)+1,1))</f>
        <v>0</v>
      </c>
      <c r="T285" s="17">
        <f t="shared" ca="1" si="26"/>
        <v>0</v>
      </c>
      <c r="U285" s="364">
        <f t="shared" si="24"/>
        <v>0</v>
      </c>
    </row>
    <row r="286" spans="1:21" ht="16.5" customHeight="1">
      <c r="A286" s="334" t="s">
        <v>562</v>
      </c>
      <c r="B286" s="65" t="str">
        <f t="shared" ca="1" si="23"/>
        <v>-1900</v>
      </c>
      <c r="C286" s="65" t="str">
        <f t="shared" ca="1" si="25"/>
        <v>-1900-0</v>
      </c>
      <c r="D286" s="340"/>
      <c r="E286" s="283"/>
      <c r="F286" s="12"/>
      <c r="G286" s="284"/>
      <c r="H286" s="285"/>
      <c r="I286" s="286"/>
      <c r="J286" s="287"/>
      <c r="K286" s="289"/>
      <c r="L286" s="306"/>
      <c r="M286" s="289"/>
      <c r="N286" s="290"/>
      <c r="O286" s="291"/>
      <c r="P286" s="12"/>
      <c r="Q286" s="348"/>
      <c r="R286" s="7"/>
      <c r="S286" s="17">
        <f>IF(D286="",0,IF(D286=D285,COUNTIF(D$9:D285,D286)+1,1))</f>
        <v>0</v>
      </c>
      <c r="T286" s="17">
        <f t="shared" ca="1" si="26"/>
        <v>0</v>
      </c>
      <c r="U286" s="364">
        <f t="shared" si="24"/>
        <v>0</v>
      </c>
    </row>
    <row r="287" spans="1:21" ht="16.5" customHeight="1">
      <c r="A287" s="334" t="s">
        <v>563</v>
      </c>
      <c r="B287" s="65" t="str">
        <f t="shared" ca="1" si="23"/>
        <v>-1900</v>
      </c>
      <c r="C287" s="65" t="str">
        <f t="shared" ca="1" si="25"/>
        <v>-1900-0</v>
      </c>
      <c r="D287" s="340"/>
      <c r="E287" s="283"/>
      <c r="F287" s="12"/>
      <c r="G287" s="284"/>
      <c r="H287" s="285"/>
      <c r="I287" s="286"/>
      <c r="J287" s="287"/>
      <c r="K287" s="289"/>
      <c r="L287" s="306"/>
      <c r="M287" s="289"/>
      <c r="N287" s="290"/>
      <c r="O287" s="291"/>
      <c r="P287" s="12"/>
      <c r="Q287" s="348"/>
      <c r="R287" s="7"/>
      <c r="S287" s="17">
        <f>IF(D287="",0,IF(D287=D286,COUNTIF(D$9:D286,D287)+1,1))</f>
        <v>0</v>
      </c>
      <c r="T287" s="17">
        <f t="shared" ca="1" si="26"/>
        <v>0</v>
      </c>
      <c r="U287" s="364">
        <f t="shared" si="24"/>
        <v>0</v>
      </c>
    </row>
    <row r="288" spans="1:21" ht="16.5" customHeight="1">
      <c r="A288" s="334" t="s">
        <v>564</v>
      </c>
      <c r="B288" s="65" t="str">
        <f t="shared" ca="1" si="23"/>
        <v>-1900</v>
      </c>
      <c r="C288" s="65" t="str">
        <f t="shared" ca="1" si="25"/>
        <v>-1900-0</v>
      </c>
      <c r="D288" s="340"/>
      <c r="E288" s="283"/>
      <c r="F288" s="12"/>
      <c r="G288" s="284"/>
      <c r="H288" s="285"/>
      <c r="I288" s="286"/>
      <c r="J288" s="287"/>
      <c r="K288" s="289"/>
      <c r="L288" s="306"/>
      <c r="M288" s="289"/>
      <c r="N288" s="290"/>
      <c r="O288" s="291"/>
      <c r="P288" s="12"/>
      <c r="Q288" s="348"/>
      <c r="R288" s="7"/>
      <c r="S288" s="17">
        <f>IF(D288="",0,IF(D288=D287,COUNTIF(D$9:D287,D288)+1,1))</f>
        <v>0</v>
      </c>
      <c r="T288" s="17">
        <f t="shared" ca="1" si="26"/>
        <v>0</v>
      </c>
      <c r="U288" s="364">
        <f t="shared" si="24"/>
        <v>0</v>
      </c>
    </row>
    <row r="289" spans="1:21" ht="16.5" customHeight="1">
      <c r="A289" s="334" t="s">
        <v>565</v>
      </c>
      <c r="B289" s="65" t="str">
        <f t="shared" ca="1" si="23"/>
        <v>-1900</v>
      </c>
      <c r="C289" s="65" t="str">
        <f t="shared" ca="1" si="25"/>
        <v>-1900-0</v>
      </c>
      <c r="D289" s="340"/>
      <c r="E289" s="283"/>
      <c r="F289" s="12"/>
      <c r="G289" s="284"/>
      <c r="H289" s="285"/>
      <c r="I289" s="286"/>
      <c r="J289" s="287"/>
      <c r="K289" s="289"/>
      <c r="L289" s="306"/>
      <c r="M289" s="289"/>
      <c r="N289" s="290"/>
      <c r="O289" s="291"/>
      <c r="P289" s="12"/>
      <c r="Q289" s="348"/>
      <c r="R289" s="7"/>
      <c r="S289" s="17">
        <f>IF(D289="",0,IF(D289=D288,COUNTIF(D$9:D288,D289)+1,1))</f>
        <v>0</v>
      </c>
      <c r="T289" s="17">
        <f t="shared" ca="1" si="26"/>
        <v>0</v>
      </c>
      <c r="U289" s="364">
        <f t="shared" si="24"/>
        <v>0</v>
      </c>
    </row>
    <row r="290" spans="1:21" ht="16.5" customHeight="1">
      <c r="A290" s="334" t="s">
        <v>566</v>
      </c>
      <c r="B290" s="65" t="str">
        <f t="shared" ca="1" si="23"/>
        <v>-1900</v>
      </c>
      <c r="C290" s="65" t="str">
        <f t="shared" ca="1" si="25"/>
        <v>-1900-0</v>
      </c>
      <c r="D290" s="340"/>
      <c r="E290" s="283"/>
      <c r="F290" s="12"/>
      <c r="G290" s="284"/>
      <c r="H290" s="285"/>
      <c r="I290" s="286"/>
      <c r="J290" s="287"/>
      <c r="K290" s="289"/>
      <c r="L290" s="306"/>
      <c r="M290" s="289"/>
      <c r="N290" s="290"/>
      <c r="O290" s="291"/>
      <c r="P290" s="12"/>
      <c r="Q290" s="348"/>
      <c r="R290" s="7"/>
      <c r="S290" s="17">
        <f>IF(D290="",0,IF(D290=D289,COUNTIF(D$9:D289,D290)+1,1))</f>
        <v>0</v>
      </c>
      <c r="T290" s="17">
        <f t="shared" ca="1" si="26"/>
        <v>0</v>
      </c>
      <c r="U290" s="364">
        <f t="shared" si="24"/>
        <v>0</v>
      </c>
    </row>
    <row r="291" spans="1:21" ht="16.5" customHeight="1">
      <c r="A291" s="334" t="s">
        <v>567</v>
      </c>
      <c r="B291" s="65" t="str">
        <f t="shared" ca="1" si="23"/>
        <v>-1900</v>
      </c>
      <c r="C291" s="65" t="str">
        <f t="shared" ca="1" si="25"/>
        <v>-1900-0</v>
      </c>
      <c r="D291" s="340"/>
      <c r="E291" s="283"/>
      <c r="F291" s="12"/>
      <c r="G291" s="284"/>
      <c r="H291" s="285"/>
      <c r="I291" s="286"/>
      <c r="J291" s="287"/>
      <c r="K291" s="289"/>
      <c r="L291" s="306"/>
      <c r="M291" s="289"/>
      <c r="N291" s="290"/>
      <c r="O291" s="291"/>
      <c r="P291" s="12"/>
      <c r="Q291" s="348"/>
      <c r="R291" s="7"/>
      <c r="S291" s="17">
        <f>IF(D291="",0,IF(D291=D290,COUNTIF(D$9:D290,D291)+1,1))</f>
        <v>0</v>
      </c>
      <c r="T291" s="17">
        <f t="shared" ca="1" si="26"/>
        <v>0</v>
      </c>
      <c r="U291" s="364">
        <f t="shared" si="24"/>
        <v>0</v>
      </c>
    </row>
    <row r="292" spans="1:21" ht="16.5" customHeight="1">
      <c r="A292" s="334" t="s">
        <v>568</v>
      </c>
      <c r="B292" s="65" t="str">
        <f t="shared" ca="1" si="23"/>
        <v>-1900</v>
      </c>
      <c r="C292" s="65" t="str">
        <f t="shared" ca="1" si="25"/>
        <v>-1900-0</v>
      </c>
      <c r="D292" s="340"/>
      <c r="E292" s="283"/>
      <c r="F292" s="12"/>
      <c r="G292" s="284"/>
      <c r="H292" s="285"/>
      <c r="I292" s="286"/>
      <c r="J292" s="287"/>
      <c r="K292" s="289"/>
      <c r="L292" s="306"/>
      <c r="M292" s="289"/>
      <c r="N292" s="290"/>
      <c r="O292" s="291"/>
      <c r="P292" s="12"/>
      <c r="Q292" s="348"/>
      <c r="R292" s="7"/>
      <c r="S292" s="17">
        <f>IF(D292="",0,IF(D292=D291,COUNTIF(D$9:D291,D292)+1,1))</f>
        <v>0</v>
      </c>
      <c r="T292" s="17">
        <f t="shared" ca="1" si="26"/>
        <v>0</v>
      </c>
      <c r="U292" s="364">
        <f t="shared" si="24"/>
        <v>0</v>
      </c>
    </row>
    <row r="293" spans="1:21" ht="16.5" customHeight="1">
      <c r="A293" s="334" t="s">
        <v>569</v>
      </c>
      <c r="B293" s="65" t="str">
        <f t="shared" ca="1" si="23"/>
        <v>-1900</v>
      </c>
      <c r="C293" s="65" t="str">
        <f t="shared" ca="1" si="25"/>
        <v>-1900-0</v>
      </c>
      <c r="D293" s="340"/>
      <c r="E293" s="283"/>
      <c r="F293" s="12"/>
      <c r="G293" s="284"/>
      <c r="H293" s="285"/>
      <c r="I293" s="286"/>
      <c r="J293" s="287"/>
      <c r="K293" s="289"/>
      <c r="L293" s="306"/>
      <c r="M293" s="289"/>
      <c r="N293" s="290"/>
      <c r="O293" s="291"/>
      <c r="P293" s="12"/>
      <c r="Q293" s="348"/>
      <c r="R293" s="7"/>
      <c r="S293" s="17">
        <f>IF(D293="",0,IF(D293=D292,COUNTIF(D$9:D292,D293)+1,1))</f>
        <v>0</v>
      </c>
      <c r="T293" s="17">
        <f t="shared" ca="1" si="26"/>
        <v>0</v>
      </c>
      <c r="U293" s="364">
        <f t="shared" si="24"/>
        <v>0</v>
      </c>
    </row>
    <row r="294" spans="1:21" ht="16.5" customHeight="1">
      <c r="A294" s="334" t="s">
        <v>570</v>
      </c>
      <c r="B294" s="65" t="str">
        <f t="shared" ca="1" si="23"/>
        <v>-1900</v>
      </c>
      <c r="C294" s="65" t="str">
        <f t="shared" ca="1" si="25"/>
        <v>-1900-0</v>
      </c>
      <c r="D294" s="340"/>
      <c r="E294" s="283"/>
      <c r="F294" s="12"/>
      <c r="G294" s="284"/>
      <c r="H294" s="285"/>
      <c r="I294" s="286"/>
      <c r="J294" s="287"/>
      <c r="K294" s="289"/>
      <c r="L294" s="306"/>
      <c r="M294" s="289"/>
      <c r="N294" s="290"/>
      <c r="O294" s="291"/>
      <c r="P294" s="12"/>
      <c r="Q294" s="348"/>
      <c r="R294" s="7"/>
      <c r="S294" s="17">
        <f>IF(D294="",0,IF(D294=D293,COUNTIF(D$9:D293,D294)+1,1))</f>
        <v>0</v>
      </c>
      <c r="T294" s="17">
        <f t="shared" ca="1" si="26"/>
        <v>0</v>
      </c>
      <c r="U294" s="364">
        <f t="shared" si="24"/>
        <v>0</v>
      </c>
    </row>
    <row r="295" spans="1:21" ht="16.5" customHeight="1">
      <c r="A295" s="334" t="s">
        <v>571</v>
      </c>
      <c r="B295" s="65" t="str">
        <f t="shared" ca="1" si="23"/>
        <v>-1900</v>
      </c>
      <c r="C295" s="65" t="str">
        <f t="shared" ca="1" si="25"/>
        <v>-1900-0</v>
      </c>
      <c r="D295" s="340"/>
      <c r="E295" s="283"/>
      <c r="F295" s="12"/>
      <c r="G295" s="284"/>
      <c r="H295" s="285"/>
      <c r="I295" s="286"/>
      <c r="J295" s="287"/>
      <c r="K295" s="289"/>
      <c r="L295" s="306"/>
      <c r="M295" s="289"/>
      <c r="N295" s="290"/>
      <c r="O295" s="291"/>
      <c r="P295" s="12"/>
      <c r="Q295" s="348"/>
      <c r="R295" s="7"/>
      <c r="S295" s="17">
        <f>IF(D295="",0,IF(D295=D294,COUNTIF(D$9:D294,D295)+1,1))</f>
        <v>0</v>
      </c>
      <c r="T295" s="17">
        <f t="shared" ca="1" si="26"/>
        <v>0</v>
      </c>
      <c r="U295" s="364">
        <f t="shared" si="24"/>
        <v>0</v>
      </c>
    </row>
    <row r="296" spans="1:21" ht="16.5" customHeight="1">
      <c r="A296" s="334" t="s">
        <v>572</v>
      </c>
      <c r="B296" s="65" t="str">
        <f t="shared" ca="1" si="23"/>
        <v>-1900</v>
      </c>
      <c r="C296" s="65" t="str">
        <f t="shared" ca="1" si="25"/>
        <v>-1900-0</v>
      </c>
      <c r="D296" s="340"/>
      <c r="E296" s="283"/>
      <c r="F296" s="12"/>
      <c r="G296" s="284"/>
      <c r="H296" s="285"/>
      <c r="I296" s="286"/>
      <c r="J296" s="287"/>
      <c r="K296" s="289"/>
      <c r="L296" s="306"/>
      <c r="M296" s="289"/>
      <c r="N296" s="290"/>
      <c r="O296" s="291"/>
      <c r="P296" s="12"/>
      <c r="Q296" s="348"/>
      <c r="R296" s="7"/>
      <c r="S296" s="17">
        <f>IF(D296="",0,IF(D296=D295,COUNTIF(D$9:D295,D296)+1,1))</f>
        <v>0</v>
      </c>
      <c r="T296" s="17">
        <f t="shared" ca="1" si="26"/>
        <v>0</v>
      </c>
      <c r="U296" s="364">
        <f t="shared" si="24"/>
        <v>0</v>
      </c>
    </row>
    <row r="297" spans="1:21" ht="16.5" customHeight="1">
      <c r="A297" s="334" t="s">
        <v>573</v>
      </c>
      <c r="B297" s="65" t="str">
        <f t="shared" ca="1" si="23"/>
        <v>-1900</v>
      </c>
      <c r="C297" s="65" t="str">
        <f t="shared" ca="1" si="25"/>
        <v>-1900-0</v>
      </c>
      <c r="D297" s="340"/>
      <c r="E297" s="283"/>
      <c r="F297" s="12"/>
      <c r="G297" s="284"/>
      <c r="H297" s="285"/>
      <c r="I297" s="286"/>
      <c r="J297" s="287"/>
      <c r="K297" s="289"/>
      <c r="L297" s="306"/>
      <c r="M297" s="289"/>
      <c r="N297" s="290"/>
      <c r="O297" s="291"/>
      <c r="P297" s="12"/>
      <c r="Q297" s="348"/>
      <c r="R297" s="7"/>
      <c r="S297" s="17">
        <f>IF(D297="",0,IF(D297=D296,COUNTIF(D$9:D296,D297)+1,1))</f>
        <v>0</v>
      </c>
      <c r="T297" s="17">
        <f t="shared" ca="1" si="26"/>
        <v>0</v>
      </c>
      <c r="U297" s="364">
        <f t="shared" si="24"/>
        <v>0</v>
      </c>
    </row>
    <row r="298" spans="1:21" ht="16.5" customHeight="1">
      <c r="A298" s="334" t="s">
        <v>574</v>
      </c>
      <c r="B298" s="65" t="str">
        <f t="shared" ca="1" si="23"/>
        <v>-1900</v>
      </c>
      <c r="C298" s="65" t="str">
        <f t="shared" ca="1" si="25"/>
        <v>-1900-0</v>
      </c>
      <c r="D298" s="340"/>
      <c r="E298" s="283"/>
      <c r="F298" s="12"/>
      <c r="G298" s="284"/>
      <c r="H298" s="285"/>
      <c r="I298" s="286"/>
      <c r="J298" s="287"/>
      <c r="K298" s="289"/>
      <c r="L298" s="306"/>
      <c r="M298" s="289"/>
      <c r="N298" s="290"/>
      <c r="O298" s="291"/>
      <c r="P298" s="12"/>
      <c r="Q298" s="348"/>
      <c r="R298" s="7"/>
      <c r="S298" s="17">
        <f>IF(D298="",0,IF(D298=D297,COUNTIF(D$9:D297,D298)+1,1))</f>
        <v>0</v>
      </c>
      <c r="T298" s="17">
        <f t="shared" ca="1" si="26"/>
        <v>0</v>
      </c>
      <c r="U298" s="364">
        <f t="shared" si="24"/>
        <v>0</v>
      </c>
    </row>
    <row r="299" spans="1:21" ht="16.5" customHeight="1">
      <c r="A299" s="334" t="s">
        <v>575</v>
      </c>
      <c r="B299" s="65" t="str">
        <f t="shared" ca="1" si="23"/>
        <v>-1900</v>
      </c>
      <c r="C299" s="65" t="str">
        <f t="shared" ca="1" si="25"/>
        <v>-1900-0</v>
      </c>
      <c r="D299" s="340"/>
      <c r="E299" s="283"/>
      <c r="F299" s="12"/>
      <c r="G299" s="284"/>
      <c r="H299" s="285"/>
      <c r="I299" s="286"/>
      <c r="J299" s="287"/>
      <c r="K299" s="289"/>
      <c r="L299" s="306"/>
      <c r="M299" s="289"/>
      <c r="N299" s="290"/>
      <c r="O299" s="291"/>
      <c r="P299" s="12"/>
      <c r="Q299" s="348"/>
      <c r="R299" s="7"/>
      <c r="S299" s="17">
        <f>IF(D299="",0,IF(D299=D298,COUNTIF(D$9:D298,D299)+1,1))</f>
        <v>0</v>
      </c>
      <c r="T299" s="17">
        <f t="shared" ca="1" si="26"/>
        <v>0</v>
      </c>
      <c r="U299" s="364">
        <f t="shared" si="24"/>
        <v>0</v>
      </c>
    </row>
    <row r="300" spans="1:21" ht="16.5" customHeight="1">
      <c r="A300" s="334" t="s">
        <v>576</v>
      </c>
      <c r="B300" s="65" t="str">
        <f t="shared" ca="1" si="23"/>
        <v>-1900</v>
      </c>
      <c r="C300" s="65" t="str">
        <f t="shared" ca="1" si="25"/>
        <v>-1900-0</v>
      </c>
      <c r="D300" s="340"/>
      <c r="E300" s="283"/>
      <c r="F300" s="12"/>
      <c r="G300" s="284"/>
      <c r="H300" s="285"/>
      <c r="I300" s="286"/>
      <c r="J300" s="287"/>
      <c r="K300" s="289"/>
      <c r="L300" s="306"/>
      <c r="M300" s="289"/>
      <c r="N300" s="290"/>
      <c r="O300" s="291"/>
      <c r="P300" s="12"/>
      <c r="Q300" s="348"/>
      <c r="R300" s="7"/>
      <c r="S300" s="17">
        <f>IF(D300="",0,IF(D300=D299,COUNTIF(D$9:D299,D300)+1,1))</f>
        <v>0</v>
      </c>
      <c r="T300" s="17">
        <f t="shared" ca="1" si="26"/>
        <v>0</v>
      </c>
      <c r="U300" s="364">
        <f t="shared" si="24"/>
        <v>0</v>
      </c>
    </row>
    <row r="301" spans="1:21" ht="16.5" customHeight="1">
      <c r="A301" s="334" t="s">
        <v>577</v>
      </c>
      <c r="B301" s="65" t="str">
        <f t="shared" ca="1" si="23"/>
        <v>-1900</v>
      </c>
      <c r="C301" s="65" t="str">
        <f t="shared" ca="1" si="25"/>
        <v>-1900-0</v>
      </c>
      <c r="D301" s="340"/>
      <c r="E301" s="283"/>
      <c r="F301" s="12"/>
      <c r="G301" s="284"/>
      <c r="H301" s="285"/>
      <c r="I301" s="286"/>
      <c r="J301" s="287"/>
      <c r="K301" s="289"/>
      <c r="L301" s="306"/>
      <c r="M301" s="289"/>
      <c r="N301" s="290"/>
      <c r="O301" s="291"/>
      <c r="P301" s="12"/>
      <c r="Q301" s="348"/>
      <c r="R301" s="7"/>
      <c r="S301" s="17">
        <f>IF(D301="",0,IF(D301=D300,COUNTIF(D$9:D300,D301)+1,1))</f>
        <v>0</v>
      </c>
      <c r="T301" s="17">
        <f t="shared" ca="1" si="26"/>
        <v>0</v>
      </c>
      <c r="U301" s="364">
        <f t="shared" si="24"/>
        <v>0</v>
      </c>
    </row>
    <row r="302" spans="1:21" ht="16.5" customHeight="1">
      <c r="A302" s="334" t="s">
        <v>578</v>
      </c>
      <c r="B302" s="65" t="str">
        <f t="shared" ca="1" si="23"/>
        <v>-1900</v>
      </c>
      <c r="C302" s="65" t="str">
        <f t="shared" ca="1" si="25"/>
        <v>-1900-0</v>
      </c>
      <c r="D302" s="340"/>
      <c r="E302" s="283"/>
      <c r="F302" s="12"/>
      <c r="G302" s="284"/>
      <c r="H302" s="285"/>
      <c r="I302" s="286"/>
      <c r="J302" s="287"/>
      <c r="K302" s="289"/>
      <c r="L302" s="306"/>
      <c r="M302" s="289"/>
      <c r="N302" s="290"/>
      <c r="O302" s="291"/>
      <c r="P302" s="12"/>
      <c r="Q302" s="348"/>
      <c r="R302" s="7"/>
      <c r="S302" s="17">
        <f>IF(D302="",0,IF(D302=D301,COUNTIF(D$9:D301,D302)+1,1))</f>
        <v>0</v>
      </c>
      <c r="T302" s="17">
        <f t="shared" ca="1" si="26"/>
        <v>0</v>
      </c>
      <c r="U302" s="364">
        <f t="shared" si="24"/>
        <v>0</v>
      </c>
    </row>
    <row r="303" spans="1:21" ht="16.5" customHeight="1">
      <c r="A303" s="334" t="s">
        <v>579</v>
      </c>
      <c r="B303" s="65" t="str">
        <f t="shared" ca="1" si="23"/>
        <v>-1900</v>
      </c>
      <c r="C303" s="65" t="str">
        <f t="shared" ca="1" si="25"/>
        <v>-1900-0</v>
      </c>
      <c r="D303" s="340"/>
      <c r="E303" s="283"/>
      <c r="F303" s="12"/>
      <c r="G303" s="284"/>
      <c r="H303" s="285"/>
      <c r="I303" s="286"/>
      <c r="J303" s="287"/>
      <c r="K303" s="289"/>
      <c r="L303" s="306"/>
      <c r="M303" s="289"/>
      <c r="N303" s="290"/>
      <c r="O303" s="291"/>
      <c r="P303" s="12"/>
      <c r="Q303" s="348"/>
      <c r="R303" s="7"/>
      <c r="S303" s="17">
        <f>IF(D303="",0,IF(D303=D302,COUNTIF(D$9:D302,D303)+1,1))</f>
        <v>0</v>
      </c>
      <c r="T303" s="17">
        <f t="shared" ca="1" si="26"/>
        <v>0</v>
      </c>
      <c r="U303" s="364">
        <f t="shared" si="24"/>
        <v>0</v>
      </c>
    </row>
    <row r="304" spans="1:21" ht="16.5" customHeight="1">
      <c r="A304" s="334" t="s">
        <v>580</v>
      </c>
      <c r="B304" s="65" t="str">
        <f t="shared" ca="1" si="23"/>
        <v>-1900</v>
      </c>
      <c r="C304" s="65" t="str">
        <f t="shared" ca="1" si="25"/>
        <v>-1900-0</v>
      </c>
      <c r="D304" s="340"/>
      <c r="E304" s="283"/>
      <c r="F304" s="12"/>
      <c r="G304" s="284"/>
      <c r="H304" s="285"/>
      <c r="I304" s="286"/>
      <c r="J304" s="287"/>
      <c r="K304" s="289"/>
      <c r="L304" s="306"/>
      <c r="M304" s="289"/>
      <c r="N304" s="290"/>
      <c r="O304" s="291"/>
      <c r="P304" s="12"/>
      <c r="Q304" s="348"/>
      <c r="R304" s="7"/>
      <c r="S304" s="17">
        <f>IF(D304="",0,IF(D304=D303,COUNTIF(D$9:D303,D304)+1,1))</f>
        <v>0</v>
      </c>
      <c r="T304" s="17">
        <f t="shared" ca="1" si="26"/>
        <v>0</v>
      </c>
      <c r="U304" s="364">
        <f t="shared" si="24"/>
        <v>0</v>
      </c>
    </row>
    <row r="305" spans="1:21" ht="16.5" customHeight="1">
      <c r="A305" s="334" t="s">
        <v>581</v>
      </c>
      <c r="B305" s="65" t="str">
        <f t="shared" ca="1" si="23"/>
        <v>-1900</v>
      </c>
      <c r="C305" s="65" t="str">
        <f t="shared" ca="1" si="25"/>
        <v>-1900-0</v>
      </c>
      <c r="D305" s="340"/>
      <c r="E305" s="283"/>
      <c r="F305" s="12"/>
      <c r="G305" s="284"/>
      <c r="H305" s="285"/>
      <c r="I305" s="286"/>
      <c r="J305" s="287"/>
      <c r="K305" s="289"/>
      <c r="L305" s="306"/>
      <c r="M305" s="289"/>
      <c r="N305" s="290"/>
      <c r="O305" s="291"/>
      <c r="P305" s="12"/>
      <c r="Q305" s="348"/>
      <c r="R305" s="7"/>
      <c r="S305" s="17">
        <f>IF(D305="",0,IF(D305=D304,COUNTIF(D$9:D304,D305)+1,1))</f>
        <v>0</v>
      </c>
      <c r="T305" s="17">
        <f t="shared" ca="1" si="26"/>
        <v>0</v>
      </c>
      <c r="U305" s="364">
        <f t="shared" si="24"/>
        <v>0</v>
      </c>
    </row>
    <row r="306" spans="1:21" ht="16.5" customHeight="1">
      <c r="A306" s="334" t="s">
        <v>582</v>
      </c>
      <c r="B306" s="65" t="str">
        <f t="shared" ca="1" si="23"/>
        <v>-1900</v>
      </c>
      <c r="C306" s="65" t="str">
        <f t="shared" ca="1" si="25"/>
        <v>-1900-0</v>
      </c>
      <c r="D306" s="340"/>
      <c r="E306" s="283"/>
      <c r="F306" s="12"/>
      <c r="G306" s="284"/>
      <c r="H306" s="285"/>
      <c r="I306" s="286"/>
      <c r="J306" s="287"/>
      <c r="K306" s="289"/>
      <c r="L306" s="306"/>
      <c r="M306" s="289"/>
      <c r="N306" s="290"/>
      <c r="O306" s="291"/>
      <c r="P306" s="12"/>
      <c r="Q306" s="348"/>
      <c r="R306" s="7"/>
      <c r="S306" s="17">
        <f>IF(D306="",0,IF(D306=D305,COUNTIF(D$9:D305,D306)+1,1))</f>
        <v>0</v>
      </c>
      <c r="T306" s="17">
        <f t="shared" ca="1" si="26"/>
        <v>0</v>
      </c>
      <c r="U306" s="364">
        <f t="shared" si="24"/>
        <v>0</v>
      </c>
    </row>
    <row r="307" spans="1:21" ht="16.5" customHeight="1">
      <c r="A307" s="334" t="s">
        <v>583</v>
      </c>
      <c r="B307" s="65" t="str">
        <f t="shared" ca="1" si="23"/>
        <v>-1900</v>
      </c>
      <c r="C307" s="65" t="str">
        <f t="shared" ca="1" si="25"/>
        <v>-1900-0</v>
      </c>
      <c r="D307" s="340"/>
      <c r="E307" s="283"/>
      <c r="F307" s="12"/>
      <c r="G307" s="284"/>
      <c r="H307" s="285"/>
      <c r="I307" s="286"/>
      <c r="J307" s="287"/>
      <c r="K307" s="289"/>
      <c r="L307" s="306"/>
      <c r="M307" s="289"/>
      <c r="N307" s="290"/>
      <c r="O307" s="291"/>
      <c r="P307" s="12"/>
      <c r="Q307" s="348"/>
      <c r="R307" s="7"/>
      <c r="S307" s="17">
        <f>IF(D307="",0,IF(D307=D306,COUNTIF(D$9:D306,D307)+1,1))</f>
        <v>0</v>
      </c>
      <c r="T307" s="17">
        <f t="shared" ca="1" si="26"/>
        <v>0</v>
      </c>
      <c r="U307" s="364">
        <f t="shared" si="24"/>
        <v>0</v>
      </c>
    </row>
    <row r="308" spans="1:21" ht="16.5" customHeight="1">
      <c r="A308" s="334" t="s">
        <v>584</v>
      </c>
      <c r="B308" s="65" t="str">
        <f t="shared" ca="1" si="23"/>
        <v>-1900</v>
      </c>
      <c r="C308" s="65" t="str">
        <f t="shared" ca="1" si="25"/>
        <v>-1900-0</v>
      </c>
      <c r="D308" s="340"/>
      <c r="E308" s="283"/>
      <c r="F308" s="12"/>
      <c r="G308" s="284"/>
      <c r="H308" s="285"/>
      <c r="I308" s="286"/>
      <c r="J308" s="287"/>
      <c r="K308" s="289"/>
      <c r="L308" s="306"/>
      <c r="M308" s="289"/>
      <c r="N308" s="290"/>
      <c r="O308" s="291"/>
      <c r="P308" s="12"/>
      <c r="Q308" s="348"/>
      <c r="R308" s="7"/>
      <c r="S308" s="17">
        <f>IF(D308="",0,IF(D308=D307,COUNTIF(D$9:D307,D308)+1,1))</f>
        <v>0</v>
      </c>
      <c r="T308" s="17">
        <f t="shared" ca="1" si="26"/>
        <v>0</v>
      </c>
      <c r="U308" s="364">
        <f t="shared" si="24"/>
        <v>0</v>
      </c>
    </row>
    <row r="309" spans="1:21" ht="16.5" customHeight="1">
      <c r="A309" s="334" t="s">
        <v>585</v>
      </c>
      <c r="B309" s="65" t="str">
        <f t="shared" ca="1" si="23"/>
        <v>-1900</v>
      </c>
      <c r="C309" s="65" t="str">
        <f t="shared" ca="1" si="25"/>
        <v>-1900-0</v>
      </c>
      <c r="D309" s="340"/>
      <c r="E309" s="283"/>
      <c r="F309" s="12"/>
      <c r="G309" s="284"/>
      <c r="H309" s="285"/>
      <c r="I309" s="286"/>
      <c r="J309" s="287"/>
      <c r="K309" s="289"/>
      <c r="L309" s="306"/>
      <c r="M309" s="289"/>
      <c r="N309" s="290"/>
      <c r="O309" s="291"/>
      <c r="P309" s="12"/>
      <c r="Q309" s="348"/>
      <c r="R309" s="7"/>
      <c r="S309" s="17">
        <f>IF(D309="",0,IF(D309=D308,COUNTIF(D$9:D308,D309)+1,1))</f>
        <v>0</v>
      </c>
      <c r="T309" s="17">
        <f t="shared" ca="1" si="26"/>
        <v>0</v>
      </c>
      <c r="U309" s="364">
        <f t="shared" si="24"/>
        <v>0</v>
      </c>
    </row>
    <row r="310" spans="1:21" ht="16.5" customHeight="1">
      <c r="A310" s="334" t="s">
        <v>586</v>
      </c>
      <c r="B310" s="65" t="str">
        <f t="shared" ca="1" si="23"/>
        <v>-1900</v>
      </c>
      <c r="C310" s="65" t="str">
        <f t="shared" ca="1" si="25"/>
        <v>-1900-0</v>
      </c>
      <c r="D310" s="340"/>
      <c r="E310" s="283"/>
      <c r="F310" s="12"/>
      <c r="G310" s="284"/>
      <c r="H310" s="285"/>
      <c r="I310" s="286"/>
      <c r="J310" s="287"/>
      <c r="K310" s="289"/>
      <c r="L310" s="306"/>
      <c r="M310" s="289"/>
      <c r="N310" s="290"/>
      <c r="O310" s="291"/>
      <c r="P310" s="12"/>
      <c r="Q310" s="348"/>
      <c r="R310" s="7"/>
      <c r="S310" s="17">
        <f>IF(D310="",0,IF(D310=D309,COUNTIF(D$9:D309,D310)+1,1))</f>
        <v>0</v>
      </c>
      <c r="T310" s="17">
        <f t="shared" ca="1" si="26"/>
        <v>0</v>
      </c>
      <c r="U310" s="364">
        <f t="shared" si="24"/>
        <v>0</v>
      </c>
    </row>
    <row r="311" spans="1:21" ht="16.5" customHeight="1">
      <c r="A311" s="334" t="s">
        <v>587</v>
      </c>
      <c r="B311" s="65" t="str">
        <f t="shared" ca="1" si="23"/>
        <v>-1900</v>
      </c>
      <c r="C311" s="65" t="str">
        <f t="shared" ca="1" si="25"/>
        <v>-1900-0</v>
      </c>
      <c r="D311" s="340"/>
      <c r="E311" s="283"/>
      <c r="F311" s="12"/>
      <c r="G311" s="284"/>
      <c r="H311" s="285"/>
      <c r="I311" s="286"/>
      <c r="J311" s="287"/>
      <c r="K311" s="289"/>
      <c r="L311" s="306"/>
      <c r="M311" s="289"/>
      <c r="N311" s="290"/>
      <c r="O311" s="291"/>
      <c r="P311" s="12"/>
      <c r="Q311" s="348"/>
      <c r="R311" s="7"/>
      <c r="S311" s="17">
        <f>IF(D311="",0,IF(D311=D310,COUNTIF(D$9:D310,D311)+1,1))</f>
        <v>0</v>
      </c>
      <c r="T311" s="17">
        <f t="shared" ca="1" si="26"/>
        <v>0</v>
      </c>
      <c r="U311" s="364">
        <f t="shared" si="24"/>
        <v>0</v>
      </c>
    </row>
    <row r="312" spans="1:21" ht="16.5" customHeight="1">
      <c r="A312" s="334" t="s">
        <v>588</v>
      </c>
      <c r="B312" s="65" t="str">
        <f t="shared" ca="1" si="23"/>
        <v>-1900</v>
      </c>
      <c r="C312" s="65" t="str">
        <f t="shared" ca="1" si="25"/>
        <v>-1900-0</v>
      </c>
      <c r="D312" s="340"/>
      <c r="E312" s="283"/>
      <c r="F312" s="12"/>
      <c r="G312" s="284"/>
      <c r="H312" s="285"/>
      <c r="I312" s="286"/>
      <c r="J312" s="287"/>
      <c r="K312" s="289"/>
      <c r="L312" s="306"/>
      <c r="M312" s="289"/>
      <c r="N312" s="290"/>
      <c r="O312" s="291"/>
      <c r="P312" s="12"/>
      <c r="Q312" s="348"/>
      <c r="R312" s="7"/>
      <c r="S312" s="17">
        <f>IF(D312="",0,IF(D312=D311,COUNTIF(D$9:D311,D312)+1,1))</f>
        <v>0</v>
      </c>
      <c r="T312" s="17">
        <f t="shared" ca="1" si="26"/>
        <v>0</v>
      </c>
      <c r="U312" s="364">
        <f t="shared" si="24"/>
        <v>0</v>
      </c>
    </row>
    <row r="313" spans="1:21" ht="16.5" customHeight="1">
      <c r="A313" s="334" t="s">
        <v>589</v>
      </c>
      <c r="B313" s="65" t="str">
        <f t="shared" ca="1" si="23"/>
        <v>-1900</v>
      </c>
      <c r="C313" s="65" t="str">
        <f t="shared" ca="1" si="25"/>
        <v>-1900-0</v>
      </c>
      <c r="D313" s="340"/>
      <c r="E313" s="283"/>
      <c r="F313" s="12"/>
      <c r="G313" s="284"/>
      <c r="H313" s="285"/>
      <c r="I313" s="286"/>
      <c r="J313" s="287"/>
      <c r="K313" s="289"/>
      <c r="L313" s="306"/>
      <c r="M313" s="289"/>
      <c r="N313" s="290"/>
      <c r="O313" s="291"/>
      <c r="P313" s="12"/>
      <c r="Q313" s="348"/>
      <c r="R313" s="7"/>
      <c r="S313" s="17">
        <f>IF(D313="",0,IF(D313=D312,COUNTIF(D$9:D312,D313)+1,1))</f>
        <v>0</v>
      </c>
      <c r="T313" s="17">
        <f t="shared" ca="1" si="26"/>
        <v>0</v>
      </c>
      <c r="U313" s="364">
        <f t="shared" si="24"/>
        <v>0</v>
      </c>
    </row>
    <row r="314" spans="1:21" ht="16.5" customHeight="1">
      <c r="A314" s="334" t="s">
        <v>590</v>
      </c>
      <c r="B314" s="65" t="str">
        <f t="shared" ca="1" si="23"/>
        <v>-1900</v>
      </c>
      <c r="C314" s="65" t="str">
        <f t="shared" ca="1" si="25"/>
        <v>-1900-0</v>
      </c>
      <c r="D314" s="340"/>
      <c r="E314" s="283"/>
      <c r="F314" s="12"/>
      <c r="G314" s="284"/>
      <c r="H314" s="285"/>
      <c r="I314" s="286"/>
      <c r="J314" s="287"/>
      <c r="K314" s="289"/>
      <c r="L314" s="306"/>
      <c r="M314" s="289"/>
      <c r="N314" s="290"/>
      <c r="O314" s="291"/>
      <c r="P314" s="12"/>
      <c r="Q314" s="348"/>
      <c r="R314" s="7"/>
      <c r="S314" s="17">
        <f>IF(D314="",0,IF(D314=D313,COUNTIF(D$9:D313,D314)+1,1))</f>
        <v>0</v>
      </c>
      <c r="T314" s="17">
        <f t="shared" ca="1" si="26"/>
        <v>0</v>
      </c>
      <c r="U314" s="364">
        <f t="shared" si="24"/>
        <v>0</v>
      </c>
    </row>
    <row r="315" spans="1:21" ht="16.5" customHeight="1">
      <c r="A315" s="334" t="s">
        <v>591</v>
      </c>
      <c r="B315" s="65" t="str">
        <f t="shared" ca="1" si="23"/>
        <v>-1900</v>
      </c>
      <c r="C315" s="65" t="str">
        <f t="shared" ca="1" si="25"/>
        <v>-1900-0</v>
      </c>
      <c r="D315" s="340"/>
      <c r="E315" s="283"/>
      <c r="F315" s="12"/>
      <c r="G315" s="284"/>
      <c r="H315" s="285"/>
      <c r="I315" s="286"/>
      <c r="J315" s="287"/>
      <c r="K315" s="289"/>
      <c r="L315" s="306"/>
      <c r="M315" s="289"/>
      <c r="N315" s="290"/>
      <c r="O315" s="291"/>
      <c r="P315" s="12"/>
      <c r="Q315" s="348"/>
      <c r="R315" s="7"/>
      <c r="S315" s="17">
        <f>IF(D315="",0,IF(D315=D314,COUNTIF(D$9:D314,D315)+1,1))</f>
        <v>0</v>
      </c>
      <c r="T315" s="17">
        <f t="shared" ca="1" si="26"/>
        <v>0</v>
      </c>
      <c r="U315" s="364">
        <f t="shared" si="24"/>
        <v>0</v>
      </c>
    </row>
    <row r="316" spans="1:21" ht="16.5" customHeight="1">
      <c r="A316" s="334" t="s">
        <v>592</v>
      </c>
      <c r="B316" s="65" t="str">
        <f t="shared" ca="1" si="23"/>
        <v>-1900</v>
      </c>
      <c r="C316" s="65" t="str">
        <f t="shared" ca="1" si="25"/>
        <v>-1900-0</v>
      </c>
      <c r="D316" s="340"/>
      <c r="E316" s="283"/>
      <c r="F316" s="12"/>
      <c r="G316" s="284"/>
      <c r="H316" s="285"/>
      <c r="I316" s="286"/>
      <c r="J316" s="287"/>
      <c r="K316" s="289"/>
      <c r="L316" s="306"/>
      <c r="M316" s="289"/>
      <c r="N316" s="290"/>
      <c r="O316" s="291"/>
      <c r="P316" s="12"/>
      <c r="Q316" s="348"/>
      <c r="R316" s="7"/>
      <c r="S316" s="17">
        <f>IF(D316="",0,IF(D316=D315,COUNTIF(D$9:D315,D316)+1,1))</f>
        <v>0</v>
      </c>
      <c r="T316" s="17">
        <f t="shared" ca="1" si="26"/>
        <v>0</v>
      </c>
      <c r="U316" s="364">
        <f t="shared" si="24"/>
        <v>0</v>
      </c>
    </row>
    <row r="317" spans="1:21" ht="16.5" customHeight="1">
      <c r="A317" s="334" t="s">
        <v>593</v>
      </c>
      <c r="B317" s="65" t="str">
        <f t="shared" ca="1" si="23"/>
        <v>-1900</v>
      </c>
      <c r="C317" s="65" t="str">
        <f t="shared" ca="1" si="25"/>
        <v>-1900-0</v>
      </c>
      <c r="D317" s="340"/>
      <c r="E317" s="283"/>
      <c r="F317" s="12"/>
      <c r="G317" s="284"/>
      <c r="H317" s="285"/>
      <c r="I317" s="286"/>
      <c r="J317" s="287"/>
      <c r="K317" s="289"/>
      <c r="L317" s="306"/>
      <c r="M317" s="289"/>
      <c r="N317" s="290"/>
      <c r="O317" s="291"/>
      <c r="P317" s="12"/>
      <c r="Q317" s="348"/>
      <c r="R317" s="7"/>
      <c r="S317" s="17">
        <f>IF(D317="",0,IF(D317=D316,COUNTIF(D$9:D316,D317)+1,1))</f>
        <v>0</v>
      </c>
      <c r="T317" s="17">
        <f t="shared" ca="1" si="26"/>
        <v>0</v>
      </c>
      <c r="U317" s="364">
        <f t="shared" si="24"/>
        <v>0</v>
      </c>
    </row>
    <row r="318" spans="1:21" ht="16.5" customHeight="1">
      <c r="A318" s="334" t="s">
        <v>594</v>
      </c>
      <c r="B318" s="65" t="str">
        <f t="shared" ca="1" si="23"/>
        <v>-1900</v>
      </c>
      <c r="C318" s="65" t="str">
        <f t="shared" ca="1" si="25"/>
        <v>-1900-0</v>
      </c>
      <c r="D318" s="340"/>
      <c r="E318" s="283"/>
      <c r="F318" s="12"/>
      <c r="G318" s="284"/>
      <c r="H318" s="285"/>
      <c r="I318" s="286"/>
      <c r="J318" s="287"/>
      <c r="K318" s="289"/>
      <c r="L318" s="306"/>
      <c r="M318" s="289"/>
      <c r="N318" s="290"/>
      <c r="O318" s="291"/>
      <c r="P318" s="12"/>
      <c r="Q318" s="348"/>
      <c r="R318" s="7"/>
      <c r="S318" s="17">
        <f>IF(D318="",0,IF(D318=D317,COUNTIF(D$9:D317,D318)+1,1))</f>
        <v>0</v>
      </c>
      <c r="T318" s="17">
        <f t="shared" ca="1" si="26"/>
        <v>0</v>
      </c>
      <c r="U318" s="364">
        <f t="shared" si="24"/>
        <v>0</v>
      </c>
    </row>
    <row r="319" spans="1:21" ht="16.5" customHeight="1">
      <c r="A319" s="334" t="s">
        <v>595</v>
      </c>
      <c r="B319" s="65" t="str">
        <f t="shared" ca="1" si="23"/>
        <v>-1900</v>
      </c>
      <c r="C319" s="65" t="str">
        <f t="shared" ca="1" si="25"/>
        <v>-1900-0</v>
      </c>
      <c r="D319" s="340"/>
      <c r="E319" s="283"/>
      <c r="F319" s="12"/>
      <c r="G319" s="284"/>
      <c r="H319" s="285"/>
      <c r="I319" s="286"/>
      <c r="J319" s="287"/>
      <c r="K319" s="289"/>
      <c r="L319" s="306"/>
      <c r="M319" s="289"/>
      <c r="N319" s="290"/>
      <c r="O319" s="291"/>
      <c r="P319" s="12"/>
      <c r="Q319" s="348"/>
      <c r="R319" s="7"/>
      <c r="S319" s="17">
        <f>IF(D319="",0,IF(D319=D318,COUNTIF(D$9:D318,D319)+1,1))</f>
        <v>0</v>
      </c>
      <c r="T319" s="17">
        <f t="shared" ca="1" si="26"/>
        <v>0</v>
      </c>
      <c r="U319" s="364">
        <f t="shared" si="24"/>
        <v>0</v>
      </c>
    </row>
    <row r="320" spans="1:21" ht="16.5" customHeight="1">
      <c r="A320" s="334" t="s">
        <v>596</v>
      </c>
      <c r="B320" s="65" t="str">
        <f t="shared" ca="1" si="23"/>
        <v>-1900</v>
      </c>
      <c r="C320" s="65" t="str">
        <f t="shared" ca="1" si="25"/>
        <v>-1900-0</v>
      </c>
      <c r="D320" s="340"/>
      <c r="E320" s="283"/>
      <c r="F320" s="12"/>
      <c r="G320" s="284"/>
      <c r="H320" s="285"/>
      <c r="I320" s="286"/>
      <c r="J320" s="287"/>
      <c r="K320" s="289"/>
      <c r="L320" s="306"/>
      <c r="M320" s="289"/>
      <c r="N320" s="290"/>
      <c r="O320" s="291"/>
      <c r="P320" s="12"/>
      <c r="Q320" s="348"/>
      <c r="R320" s="7"/>
      <c r="S320" s="17">
        <f>IF(D320="",0,IF(D320=D319,COUNTIF(D$9:D319,D320)+1,1))</f>
        <v>0</v>
      </c>
      <c r="T320" s="17">
        <f t="shared" ca="1" si="26"/>
        <v>0</v>
      </c>
      <c r="U320" s="364">
        <f t="shared" si="24"/>
        <v>0</v>
      </c>
    </row>
    <row r="321" spans="1:21" ht="16.5" customHeight="1">
      <c r="A321" s="334" t="s">
        <v>597</v>
      </c>
      <c r="B321" s="65" t="str">
        <f t="shared" ca="1" si="23"/>
        <v>-1900</v>
      </c>
      <c r="C321" s="65" t="str">
        <f t="shared" ca="1" si="25"/>
        <v>-1900-0</v>
      </c>
      <c r="D321" s="340"/>
      <c r="E321" s="283"/>
      <c r="F321" s="12"/>
      <c r="G321" s="284"/>
      <c r="H321" s="285"/>
      <c r="I321" s="286"/>
      <c r="J321" s="287"/>
      <c r="K321" s="289"/>
      <c r="L321" s="306"/>
      <c r="M321" s="289"/>
      <c r="N321" s="290"/>
      <c r="O321" s="291"/>
      <c r="P321" s="12"/>
      <c r="Q321" s="348"/>
      <c r="R321" s="7"/>
      <c r="S321" s="17">
        <f>IF(D321="",0,IF(D321=D320,COUNTIF(D$9:D320,D321)+1,1))</f>
        <v>0</v>
      </c>
      <c r="T321" s="17">
        <f t="shared" ca="1" si="26"/>
        <v>0</v>
      </c>
      <c r="U321" s="364">
        <f t="shared" si="24"/>
        <v>0</v>
      </c>
    </row>
    <row r="322" spans="1:21" ht="16.5" customHeight="1">
      <c r="A322" s="334" t="s">
        <v>598</v>
      </c>
      <c r="B322" s="65" t="str">
        <f t="shared" ca="1" si="23"/>
        <v>-1900</v>
      </c>
      <c r="C322" s="65" t="str">
        <f t="shared" ca="1" si="25"/>
        <v>-1900-0</v>
      </c>
      <c r="D322" s="340"/>
      <c r="E322" s="283"/>
      <c r="F322" s="12"/>
      <c r="G322" s="284"/>
      <c r="H322" s="285"/>
      <c r="I322" s="286"/>
      <c r="J322" s="287"/>
      <c r="K322" s="289"/>
      <c r="L322" s="306"/>
      <c r="M322" s="289"/>
      <c r="N322" s="290"/>
      <c r="O322" s="291"/>
      <c r="P322" s="12"/>
      <c r="Q322" s="348"/>
      <c r="R322" s="7"/>
      <c r="S322" s="17">
        <f>IF(D322="",0,IF(D322=D321,COUNTIF(D$9:D321,D322)+1,1))</f>
        <v>0</v>
      </c>
      <c r="T322" s="17">
        <f t="shared" ca="1" si="26"/>
        <v>0</v>
      </c>
      <c r="U322" s="364">
        <f t="shared" si="24"/>
        <v>0</v>
      </c>
    </row>
    <row r="323" spans="1:21" ht="16.5" customHeight="1">
      <c r="A323" s="334" t="s">
        <v>599</v>
      </c>
      <c r="B323" s="65" t="str">
        <f t="shared" ca="1" si="23"/>
        <v>-1900</v>
      </c>
      <c r="C323" s="65" t="str">
        <f t="shared" ca="1" si="25"/>
        <v>-1900-0</v>
      </c>
      <c r="D323" s="340"/>
      <c r="E323" s="283"/>
      <c r="F323" s="12"/>
      <c r="G323" s="284"/>
      <c r="H323" s="285"/>
      <c r="I323" s="286"/>
      <c r="J323" s="287"/>
      <c r="K323" s="289"/>
      <c r="L323" s="306"/>
      <c r="M323" s="289"/>
      <c r="N323" s="290"/>
      <c r="O323" s="291"/>
      <c r="P323" s="12"/>
      <c r="Q323" s="348"/>
      <c r="R323" s="7"/>
      <c r="S323" s="17">
        <f>IF(D323="",0,IF(D323=D322,COUNTIF(D$9:D322,D323)+1,1))</f>
        <v>0</v>
      </c>
      <c r="T323" s="17">
        <f t="shared" ca="1" si="26"/>
        <v>0</v>
      </c>
      <c r="U323" s="364">
        <f t="shared" si="24"/>
        <v>0</v>
      </c>
    </row>
    <row r="324" spans="1:21" ht="16.5" customHeight="1">
      <c r="A324" s="334" t="s">
        <v>600</v>
      </c>
      <c r="B324" s="65" t="str">
        <f t="shared" ca="1" si="23"/>
        <v>-1900</v>
      </c>
      <c r="C324" s="65" t="str">
        <f t="shared" ca="1" si="25"/>
        <v>-1900-0</v>
      </c>
      <c r="D324" s="340"/>
      <c r="E324" s="283"/>
      <c r="F324" s="12"/>
      <c r="G324" s="284"/>
      <c r="H324" s="285"/>
      <c r="I324" s="286"/>
      <c r="J324" s="287"/>
      <c r="K324" s="289"/>
      <c r="L324" s="306"/>
      <c r="M324" s="289"/>
      <c r="N324" s="290"/>
      <c r="O324" s="291"/>
      <c r="P324" s="12"/>
      <c r="Q324" s="348"/>
      <c r="R324" s="7"/>
      <c r="S324" s="17">
        <f>IF(D324="",0,IF(D324=D323,COUNTIF(D$9:D323,D324)+1,1))</f>
        <v>0</v>
      </c>
      <c r="T324" s="17">
        <f t="shared" ca="1" si="26"/>
        <v>0</v>
      </c>
      <c r="U324" s="364">
        <f t="shared" si="24"/>
        <v>0</v>
      </c>
    </row>
    <row r="325" spans="1:21" ht="16.5" customHeight="1">
      <c r="A325" s="334" t="s">
        <v>601</v>
      </c>
      <c r="B325" s="65" t="str">
        <f t="shared" ca="1" si="23"/>
        <v>-1900</v>
      </c>
      <c r="C325" s="65" t="str">
        <f t="shared" ca="1" si="25"/>
        <v>-1900-0</v>
      </c>
      <c r="D325" s="340"/>
      <c r="E325" s="283"/>
      <c r="F325" s="12"/>
      <c r="G325" s="284"/>
      <c r="H325" s="285"/>
      <c r="I325" s="286"/>
      <c r="J325" s="287"/>
      <c r="K325" s="289"/>
      <c r="L325" s="306"/>
      <c r="M325" s="289"/>
      <c r="N325" s="290"/>
      <c r="O325" s="291"/>
      <c r="P325" s="12"/>
      <c r="Q325" s="348"/>
      <c r="R325" s="7"/>
      <c r="S325" s="17">
        <f>IF(D325="",0,IF(D325=D324,COUNTIF(D$9:D324,D325)+1,1))</f>
        <v>0</v>
      </c>
      <c r="T325" s="17">
        <f t="shared" ca="1" si="26"/>
        <v>0</v>
      </c>
      <c r="U325" s="364">
        <f t="shared" si="24"/>
        <v>0</v>
      </c>
    </row>
    <row r="326" spans="1:21" ht="16.5" customHeight="1">
      <c r="A326" s="334" t="s">
        <v>602</v>
      </c>
      <c r="B326" s="65" t="str">
        <f t="shared" ca="1" si="23"/>
        <v>-1900</v>
      </c>
      <c r="C326" s="65" t="str">
        <f t="shared" ca="1" si="25"/>
        <v>-1900-0</v>
      </c>
      <c r="D326" s="340"/>
      <c r="E326" s="283"/>
      <c r="F326" s="12"/>
      <c r="G326" s="284"/>
      <c r="H326" s="285"/>
      <c r="I326" s="286"/>
      <c r="J326" s="287"/>
      <c r="K326" s="289"/>
      <c r="L326" s="306"/>
      <c r="M326" s="289"/>
      <c r="N326" s="290"/>
      <c r="O326" s="291"/>
      <c r="P326" s="12"/>
      <c r="Q326" s="348"/>
      <c r="R326" s="7"/>
      <c r="S326" s="17">
        <f>IF(D326="",0,IF(D326=D325,COUNTIF(D$9:D325,D326)+1,1))</f>
        <v>0</v>
      </c>
      <c r="T326" s="17">
        <f t="shared" ca="1" si="26"/>
        <v>0</v>
      </c>
      <c r="U326" s="364">
        <f t="shared" si="24"/>
        <v>0</v>
      </c>
    </row>
    <row r="327" spans="1:21" ht="16.5" customHeight="1">
      <c r="A327" s="334" t="s">
        <v>603</v>
      </c>
      <c r="B327" s="65" t="str">
        <f t="shared" ca="1" si="23"/>
        <v>-1900</v>
      </c>
      <c r="C327" s="65" t="str">
        <f t="shared" ca="1" si="25"/>
        <v>-1900-0</v>
      </c>
      <c r="D327" s="340"/>
      <c r="E327" s="283"/>
      <c r="F327" s="12"/>
      <c r="G327" s="284"/>
      <c r="H327" s="285"/>
      <c r="I327" s="286"/>
      <c r="J327" s="287"/>
      <c r="K327" s="289"/>
      <c r="L327" s="306"/>
      <c r="M327" s="289"/>
      <c r="N327" s="290"/>
      <c r="O327" s="291"/>
      <c r="P327" s="12"/>
      <c r="Q327" s="348"/>
      <c r="R327" s="7"/>
      <c r="S327" s="17">
        <f>IF(D327="",0,IF(D327=D326,COUNTIF(D$9:D326,D327)+1,1))</f>
        <v>0</v>
      </c>
      <c r="T327" s="17">
        <f t="shared" ca="1" si="26"/>
        <v>0</v>
      </c>
      <c r="U327" s="364">
        <f t="shared" si="24"/>
        <v>0</v>
      </c>
    </row>
    <row r="328" spans="1:21" ht="16.5" customHeight="1">
      <c r="A328" s="334" t="s">
        <v>604</v>
      </c>
      <c r="B328" s="65" t="str">
        <f t="shared" ca="1" si="23"/>
        <v>-1900</v>
      </c>
      <c r="C328" s="65" t="str">
        <f t="shared" ca="1" si="25"/>
        <v>-1900-0</v>
      </c>
      <c r="D328" s="340"/>
      <c r="E328" s="283"/>
      <c r="F328" s="12"/>
      <c r="G328" s="284"/>
      <c r="H328" s="285"/>
      <c r="I328" s="286"/>
      <c r="J328" s="287"/>
      <c r="K328" s="289"/>
      <c r="L328" s="306"/>
      <c r="M328" s="289"/>
      <c r="N328" s="290"/>
      <c r="O328" s="291"/>
      <c r="P328" s="12"/>
      <c r="Q328" s="348"/>
      <c r="R328" s="7"/>
      <c r="S328" s="17">
        <f>IF(D328="",0,IF(D328=D327,COUNTIF(D$9:D327,D328)+1,1))</f>
        <v>0</v>
      </c>
      <c r="T328" s="17">
        <f t="shared" ca="1" si="26"/>
        <v>0</v>
      </c>
      <c r="U328" s="364">
        <f t="shared" si="24"/>
        <v>0</v>
      </c>
    </row>
    <row r="329" spans="1:21" ht="16.5" customHeight="1">
      <c r="A329" s="334" t="s">
        <v>605</v>
      </c>
      <c r="B329" s="65" t="str">
        <f t="shared" ca="1" si="23"/>
        <v>-1900</v>
      </c>
      <c r="C329" s="65" t="str">
        <f t="shared" ca="1" si="25"/>
        <v>-1900-0</v>
      </c>
      <c r="D329" s="340"/>
      <c r="E329" s="283"/>
      <c r="F329" s="12"/>
      <c r="G329" s="284"/>
      <c r="H329" s="285"/>
      <c r="I329" s="286"/>
      <c r="J329" s="287"/>
      <c r="K329" s="289"/>
      <c r="L329" s="306"/>
      <c r="M329" s="289"/>
      <c r="N329" s="290"/>
      <c r="O329" s="291"/>
      <c r="P329" s="12"/>
      <c r="Q329" s="348"/>
      <c r="R329" s="7"/>
      <c r="S329" s="17">
        <f>IF(D329="",0,IF(D329=D328,COUNTIF(D$9:D328,D329)+1,1))</f>
        <v>0</v>
      </c>
      <c r="T329" s="17">
        <f t="shared" ca="1" si="26"/>
        <v>0</v>
      </c>
      <c r="U329" s="364">
        <f t="shared" si="24"/>
        <v>0</v>
      </c>
    </row>
    <row r="330" spans="1:21" ht="16.5" customHeight="1">
      <c r="A330" s="334" t="s">
        <v>606</v>
      </c>
      <c r="B330" s="65" t="str">
        <f t="shared" ref="B330:B393" ca="1" si="27">IF(U330=$U$1015,0,IF(L$1024=1,0,D330&amp;"-"&amp;YEAR(E330)))</f>
        <v>-1900</v>
      </c>
      <c r="C330" s="65" t="str">
        <f t="shared" ca="1" si="25"/>
        <v>-1900-0</v>
      </c>
      <c r="D330" s="340"/>
      <c r="E330" s="283"/>
      <c r="F330" s="12"/>
      <c r="G330" s="284"/>
      <c r="H330" s="285"/>
      <c r="I330" s="286"/>
      <c r="J330" s="287"/>
      <c r="K330" s="289"/>
      <c r="L330" s="306"/>
      <c r="M330" s="289"/>
      <c r="N330" s="290"/>
      <c r="O330" s="291"/>
      <c r="P330" s="12"/>
      <c r="Q330" s="348"/>
      <c r="R330" s="7"/>
      <c r="S330" s="17">
        <f>IF(D330="",0,IF(D330=D329,COUNTIF(D$9:D329,D330)+1,1))</f>
        <v>0</v>
      </c>
      <c r="T330" s="17">
        <f t="shared" ca="1" si="26"/>
        <v>0</v>
      </c>
      <c r="U330" s="364">
        <f t="shared" ref="U330:U393" si="28">IF(OR(MONTH(E330)&lt;$I$1026,MONTH(E330)&gt;$I$1027),U$1015,0)</f>
        <v>0</v>
      </c>
    </row>
    <row r="331" spans="1:21" ht="16.5" customHeight="1">
      <c r="A331" s="334" t="s">
        <v>607</v>
      </c>
      <c r="B331" s="65" t="str">
        <f t="shared" ca="1" si="27"/>
        <v>-1900</v>
      </c>
      <c r="C331" s="65" t="str">
        <f t="shared" ca="1" si="25"/>
        <v>-1900-0</v>
      </c>
      <c r="D331" s="340"/>
      <c r="E331" s="283"/>
      <c r="F331" s="12"/>
      <c r="G331" s="284"/>
      <c r="H331" s="285"/>
      <c r="I331" s="286"/>
      <c r="J331" s="287"/>
      <c r="K331" s="289"/>
      <c r="L331" s="306"/>
      <c r="M331" s="289"/>
      <c r="N331" s="290"/>
      <c r="O331" s="291"/>
      <c r="P331" s="12"/>
      <c r="Q331" s="348"/>
      <c r="R331" s="7"/>
      <c r="S331" s="17">
        <f>IF(D331="",0,IF(D331=D330,COUNTIF(D$9:D330,D331)+1,1))</f>
        <v>0</v>
      </c>
      <c r="T331" s="17">
        <f t="shared" ca="1" si="26"/>
        <v>0</v>
      </c>
      <c r="U331" s="364">
        <f t="shared" si="28"/>
        <v>0</v>
      </c>
    </row>
    <row r="332" spans="1:21" ht="16.5" customHeight="1">
      <c r="A332" s="334" t="s">
        <v>608</v>
      </c>
      <c r="B332" s="65" t="str">
        <f t="shared" ca="1" si="27"/>
        <v>-1900</v>
      </c>
      <c r="C332" s="65" t="str">
        <f t="shared" ca="1" si="25"/>
        <v>-1900-0</v>
      </c>
      <c r="D332" s="340"/>
      <c r="E332" s="283"/>
      <c r="F332" s="12"/>
      <c r="G332" s="284"/>
      <c r="H332" s="285"/>
      <c r="I332" s="286"/>
      <c r="J332" s="287"/>
      <c r="K332" s="289"/>
      <c r="L332" s="306"/>
      <c r="M332" s="289"/>
      <c r="N332" s="290"/>
      <c r="O332" s="291"/>
      <c r="P332" s="12"/>
      <c r="Q332" s="348"/>
      <c r="R332" s="7"/>
      <c r="S332" s="17">
        <f>IF(D332="",0,IF(D332=D331,COUNTIF(D$9:D331,D332)+1,1))</f>
        <v>0</v>
      </c>
      <c r="T332" s="17">
        <f t="shared" ca="1" si="26"/>
        <v>0</v>
      </c>
      <c r="U332" s="364">
        <f t="shared" si="28"/>
        <v>0</v>
      </c>
    </row>
    <row r="333" spans="1:21" ht="16.5" customHeight="1">
      <c r="A333" s="334" t="s">
        <v>609</v>
      </c>
      <c r="B333" s="65" t="str">
        <f t="shared" ca="1" si="27"/>
        <v>-1900</v>
      </c>
      <c r="C333" s="65" t="str">
        <f t="shared" ca="1" si="25"/>
        <v>-1900-0</v>
      </c>
      <c r="D333" s="340"/>
      <c r="E333" s="283"/>
      <c r="F333" s="12"/>
      <c r="G333" s="284"/>
      <c r="H333" s="285"/>
      <c r="I333" s="286"/>
      <c r="J333" s="287"/>
      <c r="K333" s="289"/>
      <c r="L333" s="306"/>
      <c r="M333" s="289"/>
      <c r="N333" s="290"/>
      <c r="O333" s="291"/>
      <c r="P333" s="12"/>
      <c r="Q333" s="348"/>
      <c r="R333" s="7"/>
      <c r="S333" s="17">
        <f>IF(D333="",0,IF(D333=D332,COUNTIF(D$9:D332,D333)+1,1))</f>
        <v>0</v>
      </c>
      <c r="T333" s="17">
        <f t="shared" ca="1" si="26"/>
        <v>0</v>
      </c>
      <c r="U333" s="364">
        <f t="shared" si="28"/>
        <v>0</v>
      </c>
    </row>
    <row r="334" spans="1:21" ht="16.5" customHeight="1">
      <c r="A334" s="334" t="s">
        <v>610</v>
      </c>
      <c r="B334" s="65" t="str">
        <f t="shared" ca="1" si="27"/>
        <v>-1900</v>
      </c>
      <c r="C334" s="65" t="str">
        <f t="shared" ca="1" si="25"/>
        <v>-1900-0</v>
      </c>
      <c r="D334" s="340"/>
      <c r="E334" s="283"/>
      <c r="F334" s="12"/>
      <c r="G334" s="284"/>
      <c r="H334" s="285"/>
      <c r="I334" s="286"/>
      <c r="J334" s="287"/>
      <c r="K334" s="289"/>
      <c r="L334" s="306"/>
      <c r="M334" s="289"/>
      <c r="N334" s="290"/>
      <c r="O334" s="291"/>
      <c r="P334" s="12"/>
      <c r="Q334" s="348"/>
      <c r="R334" s="7"/>
      <c r="S334" s="17">
        <f>IF(D334="",0,IF(D334=D333,COUNTIF(D$9:D333,D334)+1,1))</f>
        <v>0</v>
      </c>
      <c r="T334" s="17">
        <f t="shared" ca="1" si="26"/>
        <v>0</v>
      </c>
      <c r="U334" s="364">
        <f t="shared" si="28"/>
        <v>0</v>
      </c>
    </row>
    <row r="335" spans="1:21" ht="16.5" customHeight="1">
      <c r="A335" s="334" t="s">
        <v>611</v>
      </c>
      <c r="B335" s="65" t="str">
        <f t="shared" ca="1" si="27"/>
        <v>-1900</v>
      </c>
      <c r="C335" s="65" t="str">
        <f t="shared" ref="C335:C398" ca="1" si="29">IF(L$1024=1,0,B335&amp;"-"&amp;S335)</f>
        <v>-1900-0</v>
      </c>
      <c r="D335" s="340"/>
      <c r="E335" s="283"/>
      <c r="F335" s="12"/>
      <c r="G335" s="284"/>
      <c r="H335" s="285"/>
      <c r="I335" s="286"/>
      <c r="J335" s="287"/>
      <c r="K335" s="289"/>
      <c r="L335" s="306"/>
      <c r="M335" s="289"/>
      <c r="N335" s="290"/>
      <c r="O335" s="291"/>
      <c r="P335" s="12"/>
      <c r="Q335" s="348"/>
      <c r="R335" s="7"/>
      <c r="S335" s="17">
        <f>IF(D335="",0,IF(D335=D334,COUNTIF(D$9:D334,D335)+1,1))</f>
        <v>0</v>
      </c>
      <c r="T335" s="17">
        <f t="shared" ref="T335:T398" ca="1" si="30">IF(OR(D335="",L$1024=1),0,IF(S335=4,1,0))</f>
        <v>0</v>
      </c>
      <c r="U335" s="364">
        <f t="shared" si="28"/>
        <v>0</v>
      </c>
    </row>
    <row r="336" spans="1:21" ht="16.5" customHeight="1">
      <c r="A336" s="334" t="s">
        <v>612</v>
      </c>
      <c r="B336" s="65" t="str">
        <f t="shared" ca="1" si="27"/>
        <v>-1900</v>
      </c>
      <c r="C336" s="65" t="str">
        <f t="shared" ca="1" si="29"/>
        <v>-1900-0</v>
      </c>
      <c r="D336" s="340"/>
      <c r="E336" s="283"/>
      <c r="F336" s="12"/>
      <c r="G336" s="284"/>
      <c r="H336" s="285"/>
      <c r="I336" s="286"/>
      <c r="J336" s="287"/>
      <c r="K336" s="289"/>
      <c r="L336" s="306"/>
      <c r="M336" s="289"/>
      <c r="N336" s="290"/>
      <c r="O336" s="291"/>
      <c r="P336" s="12"/>
      <c r="Q336" s="348"/>
      <c r="R336" s="7"/>
      <c r="S336" s="17">
        <f>IF(D336="",0,IF(D336=D335,COUNTIF(D$9:D335,D336)+1,1))</f>
        <v>0</v>
      </c>
      <c r="T336" s="17">
        <f t="shared" ca="1" si="30"/>
        <v>0</v>
      </c>
      <c r="U336" s="364">
        <f t="shared" si="28"/>
        <v>0</v>
      </c>
    </row>
    <row r="337" spans="1:21" ht="16.5" customHeight="1">
      <c r="A337" s="334" t="s">
        <v>613</v>
      </c>
      <c r="B337" s="65" t="str">
        <f t="shared" ca="1" si="27"/>
        <v>-1900</v>
      </c>
      <c r="C337" s="65" t="str">
        <f t="shared" ca="1" si="29"/>
        <v>-1900-0</v>
      </c>
      <c r="D337" s="340"/>
      <c r="E337" s="283"/>
      <c r="F337" s="12"/>
      <c r="G337" s="284"/>
      <c r="H337" s="285"/>
      <c r="I337" s="286"/>
      <c r="J337" s="287"/>
      <c r="K337" s="289"/>
      <c r="L337" s="306"/>
      <c r="M337" s="289"/>
      <c r="N337" s="290"/>
      <c r="O337" s="291"/>
      <c r="P337" s="12"/>
      <c r="Q337" s="348"/>
      <c r="R337" s="7"/>
      <c r="S337" s="17">
        <f>IF(D337="",0,IF(D337=D336,COUNTIF(D$9:D336,D337)+1,1))</f>
        <v>0</v>
      </c>
      <c r="T337" s="17">
        <f t="shared" ca="1" si="30"/>
        <v>0</v>
      </c>
      <c r="U337" s="364">
        <f t="shared" si="28"/>
        <v>0</v>
      </c>
    </row>
    <row r="338" spans="1:21" ht="16.5" customHeight="1">
      <c r="A338" s="334" t="s">
        <v>614</v>
      </c>
      <c r="B338" s="65" t="str">
        <f t="shared" ca="1" si="27"/>
        <v>-1900</v>
      </c>
      <c r="C338" s="65" t="str">
        <f t="shared" ca="1" si="29"/>
        <v>-1900-0</v>
      </c>
      <c r="D338" s="340"/>
      <c r="E338" s="283"/>
      <c r="F338" s="12"/>
      <c r="G338" s="284"/>
      <c r="H338" s="285"/>
      <c r="I338" s="286"/>
      <c r="J338" s="287"/>
      <c r="K338" s="289"/>
      <c r="L338" s="306"/>
      <c r="M338" s="289"/>
      <c r="N338" s="290"/>
      <c r="O338" s="291"/>
      <c r="P338" s="12"/>
      <c r="Q338" s="348"/>
      <c r="R338" s="7"/>
      <c r="S338" s="17">
        <f>IF(D338="",0,IF(D338=D337,COUNTIF(D$9:D337,D338)+1,1))</f>
        <v>0</v>
      </c>
      <c r="T338" s="17">
        <f t="shared" ca="1" si="30"/>
        <v>0</v>
      </c>
      <c r="U338" s="364">
        <f t="shared" si="28"/>
        <v>0</v>
      </c>
    </row>
    <row r="339" spans="1:21" ht="16.5" customHeight="1">
      <c r="A339" s="334" t="s">
        <v>615</v>
      </c>
      <c r="B339" s="65" t="str">
        <f t="shared" ca="1" si="27"/>
        <v>-1900</v>
      </c>
      <c r="C339" s="65" t="str">
        <f t="shared" ca="1" si="29"/>
        <v>-1900-0</v>
      </c>
      <c r="D339" s="340"/>
      <c r="E339" s="283"/>
      <c r="F339" s="12"/>
      <c r="G339" s="284"/>
      <c r="H339" s="285"/>
      <c r="I339" s="286"/>
      <c r="J339" s="287"/>
      <c r="K339" s="289"/>
      <c r="L339" s="306"/>
      <c r="M339" s="289"/>
      <c r="N339" s="290"/>
      <c r="O339" s="291"/>
      <c r="P339" s="12"/>
      <c r="Q339" s="348"/>
      <c r="R339" s="7"/>
      <c r="S339" s="17">
        <f>IF(D339="",0,IF(D339=D338,COUNTIF(D$9:D338,D339)+1,1))</f>
        <v>0</v>
      </c>
      <c r="T339" s="17">
        <f t="shared" ca="1" si="30"/>
        <v>0</v>
      </c>
      <c r="U339" s="364">
        <f t="shared" si="28"/>
        <v>0</v>
      </c>
    </row>
    <row r="340" spans="1:21" ht="16.5" customHeight="1">
      <c r="A340" s="334" t="s">
        <v>616</v>
      </c>
      <c r="B340" s="65" t="str">
        <f t="shared" ca="1" si="27"/>
        <v>-1900</v>
      </c>
      <c r="C340" s="65" t="str">
        <f t="shared" ca="1" si="29"/>
        <v>-1900-0</v>
      </c>
      <c r="D340" s="340"/>
      <c r="E340" s="283"/>
      <c r="F340" s="12"/>
      <c r="G340" s="284"/>
      <c r="H340" s="285"/>
      <c r="I340" s="286"/>
      <c r="J340" s="287"/>
      <c r="K340" s="289"/>
      <c r="L340" s="306"/>
      <c r="M340" s="289"/>
      <c r="N340" s="290"/>
      <c r="O340" s="291"/>
      <c r="P340" s="12"/>
      <c r="Q340" s="348"/>
      <c r="R340" s="7"/>
      <c r="S340" s="17">
        <f>IF(D340="",0,IF(D340=D339,COUNTIF(D$9:D339,D340)+1,1))</f>
        <v>0</v>
      </c>
      <c r="T340" s="17">
        <f t="shared" ca="1" si="30"/>
        <v>0</v>
      </c>
      <c r="U340" s="364">
        <f t="shared" si="28"/>
        <v>0</v>
      </c>
    </row>
    <row r="341" spans="1:21" ht="16.5" customHeight="1">
      <c r="A341" s="334" t="s">
        <v>617</v>
      </c>
      <c r="B341" s="65" t="str">
        <f t="shared" ca="1" si="27"/>
        <v>-1900</v>
      </c>
      <c r="C341" s="65" t="str">
        <f t="shared" ca="1" si="29"/>
        <v>-1900-0</v>
      </c>
      <c r="D341" s="340"/>
      <c r="E341" s="283"/>
      <c r="F341" s="12"/>
      <c r="G341" s="284"/>
      <c r="H341" s="285"/>
      <c r="I341" s="286"/>
      <c r="J341" s="287"/>
      <c r="K341" s="289"/>
      <c r="L341" s="306"/>
      <c r="M341" s="289"/>
      <c r="N341" s="290"/>
      <c r="O341" s="291"/>
      <c r="P341" s="12"/>
      <c r="Q341" s="348"/>
      <c r="R341" s="7"/>
      <c r="S341" s="17">
        <f>IF(D341="",0,IF(D341=D340,COUNTIF(D$9:D340,D341)+1,1))</f>
        <v>0</v>
      </c>
      <c r="T341" s="17">
        <f t="shared" ca="1" si="30"/>
        <v>0</v>
      </c>
      <c r="U341" s="364">
        <f t="shared" si="28"/>
        <v>0</v>
      </c>
    </row>
    <row r="342" spans="1:21" ht="16.5" customHeight="1">
      <c r="A342" s="334" t="s">
        <v>618</v>
      </c>
      <c r="B342" s="65" t="str">
        <f t="shared" ca="1" si="27"/>
        <v>-1900</v>
      </c>
      <c r="C342" s="65" t="str">
        <f t="shared" ca="1" si="29"/>
        <v>-1900-0</v>
      </c>
      <c r="D342" s="340"/>
      <c r="E342" s="283"/>
      <c r="F342" s="12"/>
      <c r="G342" s="284"/>
      <c r="H342" s="285"/>
      <c r="I342" s="286"/>
      <c r="J342" s="287"/>
      <c r="K342" s="289"/>
      <c r="L342" s="306"/>
      <c r="M342" s="289"/>
      <c r="N342" s="290"/>
      <c r="O342" s="291"/>
      <c r="P342" s="12"/>
      <c r="Q342" s="348"/>
      <c r="R342" s="7"/>
      <c r="S342" s="17">
        <f>IF(D342="",0,IF(D342=D341,COUNTIF(D$9:D341,D342)+1,1))</f>
        <v>0</v>
      </c>
      <c r="T342" s="17">
        <f t="shared" ca="1" si="30"/>
        <v>0</v>
      </c>
      <c r="U342" s="364">
        <f t="shared" si="28"/>
        <v>0</v>
      </c>
    </row>
    <row r="343" spans="1:21" ht="16.5" customHeight="1">
      <c r="A343" s="334" t="s">
        <v>619</v>
      </c>
      <c r="B343" s="65" t="str">
        <f t="shared" ca="1" si="27"/>
        <v>-1900</v>
      </c>
      <c r="C343" s="65" t="str">
        <f t="shared" ca="1" si="29"/>
        <v>-1900-0</v>
      </c>
      <c r="D343" s="340"/>
      <c r="E343" s="283"/>
      <c r="F343" s="12"/>
      <c r="G343" s="284"/>
      <c r="H343" s="285"/>
      <c r="I343" s="286"/>
      <c r="J343" s="287"/>
      <c r="K343" s="289"/>
      <c r="L343" s="306"/>
      <c r="M343" s="289"/>
      <c r="N343" s="290"/>
      <c r="O343" s="291"/>
      <c r="P343" s="12"/>
      <c r="Q343" s="348"/>
      <c r="R343" s="7"/>
      <c r="S343" s="17">
        <f>IF(D343="",0,IF(D343=D342,COUNTIF(D$9:D342,D343)+1,1))</f>
        <v>0</v>
      </c>
      <c r="T343" s="17">
        <f t="shared" ca="1" si="30"/>
        <v>0</v>
      </c>
      <c r="U343" s="364">
        <f t="shared" si="28"/>
        <v>0</v>
      </c>
    </row>
    <row r="344" spans="1:21" ht="16.5" customHeight="1">
      <c r="A344" s="334" t="s">
        <v>620</v>
      </c>
      <c r="B344" s="65" t="str">
        <f t="shared" ca="1" si="27"/>
        <v>-1900</v>
      </c>
      <c r="C344" s="65" t="str">
        <f t="shared" ca="1" si="29"/>
        <v>-1900-0</v>
      </c>
      <c r="D344" s="340"/>
      <c r="E344" s="283"/>
      <c r="F344" s="12"/>
      <c r="G344" s="284"/>
      <c r="H344" s="285"/>
      <c r="I344" s="286"/>
      <c r="J344" s="287"/>
      <c r="K344" s="289"/>
      <c r="L344" s="306"/>
      <c r="M344" s="289"/>
      <c r="N344" s="290"/>
      <c r="O344" s="291"/>
      <c r="P344" s="12"/>
      <c r="Q344" s="348"/>
      <c r="R344" s="7"/>
      <c r="S344" s="17">
        <f>IF(D344="",0,IF(D344=D343,COUNTIF(D$9:D343,D344)+1,1))</f>
        <v>0</v>
      </c>
      <c r="T344" s="17">
        <f t="shared" ca="1" si="30"/>
        <v>0</v>
      </c>
      <c r="U344" s="364">
        <f t="shared" si="28"/>
        <v>0</v>
      </c>
    </row>
    <row r="345" spans="1:21" ht="16.5" customHeight="1">
      <c r="A345" s="334" t="s">
        <v>621</v>
      </c>
      <c r="B345" s="65" t="str">
        <f t="shared" ca="1" si="27"/>
        <v>-1900</v>
      </c>
      <c r="C345" s="65" t="str">
        <f t="shared" ca="1" si="29"/>
        <v>-1900-0</v>
      </c>
      <c r="D345" s="340"/>
      <c r="E345" s="283"/>
      <c r="F345" s="12"/>
      <c r="G345" s="284"/>
      <c r="H345" s="285"/>
      <c r="I345" s="286"/>
      <c r="J345" s="287"/>
      <c r="K345" s="289"/>
      <c r="L345" s="306"/>
      <c r="M345" s="289"/>
      <c r="N345" s="290"/>
      <c r="O345" s="291"/>
      <c r="P345" s="12"/>
      <c r="Q345" s="348"/>
      <c r="R345" s="7"/>
      <c r="S345" s="17">
        <f>IF(D345="",0,IF(D345=D344,COUNTIF(D$9:D344,D345)+1,1))</f>
        <v>0</v>
      </c>
      <c r="T345" s="17">
        <f t="shared" ca="1" si="30"/>
        <v>0</v>
      </c>
      <c r="U345" s="364">
        <f t="shared" si="28"/>
        <v>0</v>
      </c>
    </row>
    <row r="346" spans="1:21" ht="16.5" customHeight="1">
      <c r="A346" s="334" t="s">
        <v>622</v>
      </c>
      <c r="B346" s="65" t="str">
        <f t="shared" ca="1" si="27"/>
        <v>-1900</v>
      </c>
      <c r="C346" s="65" t="str">
        <f t="shared" ca="1" si="29"/>
        <v>-1900-0</v>
      </c>
      <c r="D346" s="340"/>
      <c r="E346" s="283"/>
      <c r="F346" s="12"/>
      <c r="G346" s="284"/>
      <c r="H346" s="285"/>
      <c r="I346" s="286"/>
      <c r="J346" s="287"/>
      <c r="K346" s="289"/>
      <c r="L346" s="306"/>
      <c r="M346" s="289"/>
      <c r="N346" s="290"/>
      <c r="O346" s="291"/>
      <c r="P346" s="12"/>
      <c r="Q346" s="348"/>
      <c r="R346" s="7"/>
      <c r="S346" s="17">
        <f>IF(D346="",0,IF(D346=D345,COUNTIF(D$9:D345,D346)+1,1))</f>
        <v>0</v>
      </c>
      <c r="T346" s="17">
        <f t="shared" ca="1" si="30"/>
        <v>0</v>
      </c>
      <c r="U346" s="364">
        <f t="shared" si="28"/>
        <v>0</v>
      </c>
    </row>
    <row r="347" spans="1:21" ht="16.5" customHeight="1">
      <c r="A347" s="334" t="s">
        <v>623</v>
      </c>
      <c r="B347" s="65" t="str">
        <f t="shared" ca="1" si="27"/>
        <v>-1900</v>
      </c>
      <c r="C347" s="65" t="str">
        <f t="shared" ca="1" si="29"/>
        <v>-1900-0</v>
      </c>
      <c r="D347" s="340"/>
      <c r="E347" s="283"/>
      <c r="F347" s="12"/>
      <c r="G347" s="284"/>
      <c r="H347" s="285"/>
      <c r="I347" s="286"/>
      <c r="J347" s="287"/>
      <c r="K347" s="289"/>
      <c r="L347" s="306"/>
      <c r="M347" s="289"/>
      <c r="N347" s="290"/>
      <c r="O347" s="291"/>
      <c r="P347" s="12"/>
      <c r="Q347" s="348"/>
      <c r="R347" s="7"/>
      <c r="S347" s="17">
        <f>IF(D347="",0,IF(D347=D346,COUNTIF(D$9:D346,D347)+1,1))</f>
        <v>0</v>
      </c>
      <c r="T347" s="17">
        <f t="shared" ca="1" si="30"/>
        <v>0</v>
      </c>
      <c r="U347" s="364">
        <f t="shared" si="28"/>
        <v>0</v>
      </c>
    </row>
    <row r="348" spans="1:21" ht="16.5" customHeight="1">
      <c r="A348" s="334" t="s">
        <v>624</v>
      </c>
      <c r="B348" s="65" t="str">
        <f t="shared" ca="1" si="27"/>
        <v>-1900</v>
      </c>
      <c r="C348" s="65" t="str">
        <f t="shared" ca="1" si="29"/>
        <v>-1900-0</v>
      </c>
      <c r="D348" s="340"/>
      <c r="E348" s="283"/>
      <c r="F348" s="12"/>
      <c r="G348" s="284"/>
      <c r="H348" s="285"/>
      <c r="I348" s="286"/>
      <c r="J348" s="287"/>
      <c r="K348" s="289"/>
      <c r="L348" s="306"/>
      <c r="M348" s="289"/>
      <c r="N348" s="290"/>
      <c r="O348" s="291"/>
      <c r="P348" s="12"/>
      <c r="Q348" s="348"/>
      <c r="R348" s="7"/>
      <c r="S348" s="17">
        <f>IF(D348="",0,IF(D348=D347,COUNTIF(D$9:D347,D348)+1,1))</f>
        <v>0</v>
      </c>
      <c r="T348" s="17">
        <f t="shared" ca="1" si="30"/>
        <v>0</v>
      </c>
      <c r="U348" s="364">
        <f t="shared" si="28"/>
        <v>0</v>
      </c>
    </row>
    <row r="349" spans="1:21" ht="16.5" customHeight="1">
      <c r="A349" s="334" t="s">
        <v>625</v>
      </c>
      <c r="B349" s="65" t="str">
        <f t="shared" ca="1" si="27"/>
        <v>-1900</v>
      </c>
      <c r="C349" s="65" t="str">
        <f t="shared" ca="1" si="29"/>
        <v>-1900-0</v>
      </c>
      <c r="D349" s="340"/>
      <c r="E349" s="283"/>
      <c r="F349" s="12"/>
      <c r="G349" s="284"/>
      <c r="H349" s="285"/>
      <c r="I349" s="286"/>
      <c r="J349" s="287"/>
      <c r="K349" s="289"/>
      <c r="L349" s="306"/>
      <c r="M349" s="289"/>
      <c r="N349" s="290"/>
      <c r="O349" s="291"/>
      <c r="P349" s="12"/>
      <c r="Q349" s="348"/>
      <c r="R349" s="7"/>
      <c r="S349" s="17">
        <f>IF(D349="",0,IF(D349=D348,COUNTIF(D$9:D348,D349)+1,1))</f>
        <v>0</v>
      </c>
      <c r="T349" s="17">
        <f t="shared" ca="1" si="30"/>
        <v>0</v>
      </c>
      <c r="U349" s="364">
        <f t="shared" si="28"/>
        <v>0</v>
      </c>
    </row>
    <row r="350" spans="1:21" ht="16.5" customHeight="1">
      <c r="A350" s="334" t="s">
        <v>626</v>
      </c>
      <c r="B350" s="65" t="str">
        <f t="shared" ca="1" si="27"/>
        <v>-1900</v>
      </c>
      <c r="C350" s="65" t="str">
        <f t="shared" ca="1" si="29"/>
        <v>-1900-0</v>
      </c>
      <c r="D350" s="340"/>
      <c r="E350" s="283"/>
      <c r="F350" s="12"/>
      <c r="G350" s="284"/>
      <c r="H350" s="285"/>
      <c r="I350" s="286"/>
      <c r="J350" s="287"/>
      <c r="K350" s="289"/>
      <c r="L350" s="306"/>
      <c r="M350" s="289"/>
      <c r="N350" s="290"/>
      <c r="O350" s="291"/>
      <c r="P350" s="12"/>
      <c r="Q350" s="348"/>
      <c r="R350" s="7"/>
      <c r="S350" s="17">
        <f>IF(D350="",0,IF(D350=D349,COUNTIF(D$9:D349,D350)+1,1))</f>
        <v>0</v>
      </c>
      <c r="T350" s="17">
        <f t="shared" ca="1" si="30"/>
        <v>0</v>
      </c>
      <c r="U350" s="364">
        <f t="shared" si="28"/>
        <v>0</v>
      </c>
    </row>
    <row r="351" spans="1:21" ht="16.5" customHeight="1">
      <c r="A351" s="334" t="s">
        <v>627</v>
      </c>
      <c r="B351" s="65" t="str">
        <f t="shared" ca="1" si="27"/>
        <v>-1900</v>
      </c>
      <c r="C351" s="65" t="str">
        <f t="shared" ca="1" si="29"/>
        <v>-1900-0</v>
      </c>
      <c r="D351" s="340"/>
      <c r="E351" s="283"/>
      <c r="F351" s="12"/>
      <c r="G351" s="284"/>
      <c r="H351" s="285"/>
      <c r="I351" s="286"/>
      <c r="J351" s="287"/>
      <c r="K351" s="289"/>
      <c r="L351" s="306"/>
      <c r="M351" s="289"/>
      <c r="N351" s="290"/>
      <c r="O351" s="291"/>
      <c r="P351" s="12"/>
      <c r="Q351" s="348"/>
      <c r="R351" s="7"/>
      <c r="S351" s="17">
        <f>IF(D351="",0,IF(D351=D350,COUNTIF(D$9:D350,D351)+1,1))</f>
        <v>0</v>
      </c>
      <c r="T351" s="17">
        <f t="shared" ca="1" si="30"/>
        <v>0</v>
      </c>
      <c r="U351" s="364">
        <f t="shared" si="28"/>
        <v>0</v>
      </c>
    </row>
    <row r="352" spans="1:21" ht="16.5" customHeight="1">
      <c r="A352" s="334" t="s">
        <v>628</v>
      </c>
      <c r="B352" s="65" t="str">
        <f t="shared" ca="1" si="27"/>
        <v>-1900</v>
      </c>
      <c r="C352" s="65" t="str">
        <f t="shared" ca="1" si="29"/>
        <v>-1900-0</v>
      </c>
      <c r="D352" s="340"/>
      <c r="E352" s="283"/>
      <c r="F352" s="12"/>
      <c r="G352" s="284"/>
      <c r="H352" s="285"/>
      <c r="I352" s="286"/>
      <c r="J352" s="287"/>
      <c r="K352" s="289"/>
      <c r="L352" s="306"/>
      <c r="M352" s="289"/>
      <c r="N352" s="290"/>
      <c r="O352" s="291"/>
      <c r="P352" s="12"/>
      <c r="Q352" s="348"/>
      <c r="R352" s="7"/>
      <c r="S352" s="17">
        <f>IF(D352="",0,IF(D352=D351,COUNTIF(D$9:D351,D352)+1,1))</f>
        <v>0</v>
      </c>
      <c r="T352" s="17">
        <f t="shared" ca="1" si="30"/>
        <v>0</v>
      </c>
      <c r="U352" s="364">
        <f t="shared" si="28"/>
        <v>0</v>
      </c>
    </row>
    <row r="353" spans="1:21" ht="16.5" customHeight="1">
      <c r="A353" s="334" t="s">
        <v>629</v>
      </c>
      <c r="B353" s="65" t="str">
        <f t="shared" ca="1" si="27"/>
        <v>-1900</v>
      </c>
      <c r="C353" s="65" t="str">
        <f t="shared" ca="1" si="29"/>
        <v>-1900-0</v>
      </c>
      <c r="D353" s="340"/>
      <c r="E353" s="283"/>
      <c r="F353" s="12"/>
      <c r="G353" s="284"/>
      <c r="H353" s="285"/>
      <c r="I353" s="286"/>
      <c r="J353" s="287"/>
      <c r="K353" s="289"/>
      <c r="L353" s="306"/>
      <c r="M353" s="289"/>
      <c r="N353" s="290"/>
      <c r="O353" s="291"/>
      <c r="P353" s="12"/>
      <c r="Q353" s="348"/>
      <c r="R353" s="7"/>
      <c r="S353" s="17">
        <f>IF(D353="",0,IF(D353=D352,COUNTIF(D$9:D352,D353)+1,1))</f>
        <v>0</v>
      </c>
      <c r="T353" s="17">
        <f t="shared" ca="1" si="30"/>
        <v>0</v>
      </c>
      <c r="U353" s="364">
        <f t="shared" si="28"/>
        <v>0</v>
      </c>
    </row>
    <row r="354" spans="1:21" ht="16.5" customHeight="1">
      <c r="A354" s="334" t="s">
        <v>630</v>
      </c>
      <c r="B354" s="65" t="str">
        <f t="shared" ca="1" si="27"/>
        <v>-1900</v>
      </c>
      <c r="C354" s="65" t="str">
        <f t="shared" ca="1" si="29"/>
        <v>-1900-0</v>
      </c>
      <c r="D354" s="340"/>
      <c r="E354" s="283"/>
      <c r="F354" s="12"/>
      <c r="G354" s="284"/>
      <c r="H354" s="285"/>
      <c r="I354" s="286"/>
      <c r="J354" s="287"/>
      <c r="K354" s="289"/>
      <c r="L354" s="306"/>
      <c r="M354" s="289"/>
      <c r="N354" s="290"/>
      <c r="O354" s="291"/>
      <c r="P354" s="12"/>
      <c r="Q354" s="348"/>
      <c r="R354" s="7"/>
      <c r="S354" s="17">
        <f>IF(D354="",0,IF(D354=D353,COUNTIF(D$9:D353,D354)+1,1))</f>
        <v>0</v>
      </c>
      <c r="T354" s="17">
        <f t="shared" ca="1" si="30"/>
        <v>0</v>
      </c>
      <c r="U354" s="364">
        <f t="shared" si="28"/>
        <v>0</v>
      </c>
    </row>
    <row r="355" spans="1:21" ht="16.5" customHeight="1">
      <c r="A355" s="334" t="s">
        <v>631</v>
      </c>
      <c r="B355" s="65" t="str">
        <f t="shared" ca="1" si="27"/>
        <v>-1900</v>
      </c>
      <c r="C355" s="65" t="str">
        <f t="shared" ca="1" si="29"/>
        <v>-1900-0</v>
      </c>
      <c r="D355" s="340"/>
      <c r="E355" s="283"/>
      <c r="F355" s="12"/>
      <c r="G355" s="284"/>
      <c r="H355" s="285"/>
      <c r="I355" s="286"/>
      <c r="J355" s="287"/>
      <c r="K355" s="289"/>
      <c r="L355" s="306"/>
      <c r="M355" s="289"/>
      <c r="N355" s="290"/>
      <c r="O355" s="291"/>
      <c r="P355" s="12"/>
      <c r="Q355" s="348"/>
      <c r="R355" s="7"/>
      <c r="S355" s="17">
        <f>IF(D355="",0,IF(D355=D354,COUNTIF(D$9:D354,D355)+1,1))</f>
        <v>0</v>
      </c>
      <c r="T355" s="17">
        <f t="shared" ca="1" si="30"/>
        <v>0</v>
      </c>
      <c r="U355" s="364">
        <f t="shared" si="28"/>
        <v>0</v>
      </c>
    </row>
    <row r="356" spans="1:21" ht="16.5" customHeight="1">
      <c r="A356" s="334" t="s">
        <v>632</v>
      </c>
      <c r="B356" s="65" t="str">
        <f t="shared" ca="1" si="27"/>
        <v>-1900</v>
      </c>
      <c r="C356" s="65" t="str">
        <f t="shared" ca="1" si="29"/>
        <v>-1900-0</v>
      </c>
      <c r="D356" s="340"/>
      <c r="E356" s="283"/>
      <c r="F356" s="12"/>
      <c r="G356" s="284"/>
      <c r="H356" s="285"/>
      <c r="I356" s="286"/>
      <c r="J356" s="287"/>
      <c r="K356" s="289"/>
      <c r="L356" s="306"/>
      <c r="M356" s="289"/>
      <c r="N356" s="290"/>
      <c r="O356" s="291"/>
      <c r="P356" s="12"/>
      <c r="Q356" s="348"/>
      <c r="R356" s="7"/>
      <c r="S356" s="17">
        <f>IF(D356="",0,IF(D356=D355,COUNTIF(D$9:D355,D356)+1,1))</f>
        <v>0</v>
      </c>
      <c r="T356" s="17">
        <f t="shared" ca="1" si="30"/>
        <v>0</v>
      </c>
      <c r="U356" s="364">
        <f t="shared" si="28"/>
        <v>0</v>
      </c>
    </row>
    <row r="357" spans="1:21" ht="16.5" customHeight="1">
      <c r="A357" s="334" t="s">
        <v>633</v>
      </c>
      <c r="B357" s="65" t="str">
        <f t="shared" ca="1" si="27"/>
        <v>-1900</v>
      </c>
      <c r="C357" s="65" t="str">
        <f t="shared" ca="1" si="29"/>
        <v>-1900-0</v>
      </c>
      <c r="D357" s="340"/>
      <c r="E357" s="283"/>
      <c r="F357" s="12"/>
      <c r="G357" s="284"/>
      <c r="H357" s="285"/>
      <c r="I357" s="286"/>
      <c r="J357" s="287"/>
      <c r="K357" s="289"/>
      <c r="L357" s="306"/>
      <c r="M357" s="289"/>
      <c r="N357" s="290"/>
      <c r="O357" s="291"/>
      <c r="P357" s="12"/>
      <c r="Q357" s="348"/>
      <c r="R357" s="7"/>
      <c r="S357" s="17">
        <f>IF(D357="",0,IF(D357=D356,COUNTIF(D$9:D356,D357)+1,1))</f>
        <v>0</v>
      </c>
      <c r="T357" s="17">
        <f t="shared" ca="1" si="30"/>
        <v>0</v>
      </c>
      <c r="U357" s="364">
        <f t="shared" si="28"/>
        <v>0</v>
      </c>
    </row>
    <row r="358" spans="1:21" ht="16.5" customHeight="1">
      <c r="A358" s="334" t="s">
        <v>634</v>
      </c>
      <c r="B358" s="65" t="str">
        <f t="shared" ca="1" si="27"/>
        <v>-1900</v>
      </c>
      <c r="C358" s="65" t="str">
        <f t="shared" ca="1" si="29"/>
        <v>-1900-0</v>
      </c>
      <c r="D358" s="340"/>
      <c r="E358" s="283"/>
      <c r="F358" s="12"/>
      <c r="G358" s="284"/>
      <c r="H358" s="285"/>
      <c r="I358" s="286"/>
      <c r="J358" s="287"/>
      <c r="K358" s="289"/>
      <c r="L358" s="306"/>
      <c r="M358" s="289"/>
      <c r="N358" s="290"/>
      <c r="O358" s="291"/>
      <c r="P358" s="12"/>
      <c r="Q358" s="348"/>
      <c r="R358" s="7"/>
      <c r="S358" s="17">
        <f>IF(D358="",0,IF(D358=D357,COUNTIF(D$9:D357,D358)+1,1))</f>
        <v>0</v>
      </c>
      <c r="T358" s="17">
        <f t="shared" ca="1" si="30"/>
        <v>0</v>
      </c>
      <c r="U358" s="364">
        <f t="shared" si="28"/>
        <v>0</v>
      </c>
    </row>
    <row r="359" spans="1:21" ht="16.5" customHeight="1">
      <c r="A359" s="334" t="s">
        <v>635</v>
      </c>
      <c r="B359" s="65" t="str">
        <f t="shared" ca="1" si="27"/>
        <v>-1900</v>
      </c>
      <c r="C359" s="65" t="str">
        <f t="shared" ca="1" si="29"/>
        <v>-1900-0</v>
      </c>
      <c r="D359" s="340"/>
      <c r="E359" s="283"/>
      <c r="F359" s="12"/>
      <c r="G359" s="284"/>
      <c r="H359" s="285"/>
      <c r="I359" s="286"/>
      <c r="J359" s="287"/>
      <c r="K359" s="289"/>
      <c r="L359" s="306"/>
      <c r="M359" s="289"/>
      <c r="N359" s="290"/>
      <c r="O359" s="291"/>
      <c r="P359" s="12"/>
      <c r="Q359" s="348"/>
      <c r="R359" s="7"/>
      <c r="S359" s="17">
        <f>IF(D359="",0,IF(D359=D358,COUNTIF(D$9:D358,D359)+1,1))</f>
        <v>0</v>
      </c>
      <c r="T359" s="17">
        <f t="shared" ca="1" si="30"/>
        <v>0</v>
      </c>
      <c r="U359" s="364">
        <f t="shared" si="28"/>
        <v>0</v>
      </c>
    </row>
    <row r="360" spans="1:21" ht="16.5" customHeight="1">
      <c r="A360" s="334" t="s">
        <v>636</v>
      </c>
      <c r="B360" s="65" t="str">
        <f t="shared" ca="1" si="27"/>
        <v>-1900</v>
      </c>
      <c r="C360" s="65" t="str">
        <f t="shared" ca="1" si="29"/>
        <v>-1900-0</v>
      </c>
      <c r="D360" s="340"/>
      <c r="E360" s="283"/>
      <c r="F360" s="12"/>
      <c r="G360" s="284"/>
      <c r="H360" s="285"/>
      <c r="I360" s="286"/>
      <c r="J360" s="287"/>
      <c r="K360" s="289"/>
      <c r="L360" s="306"/>
      <c r="M360" s="289"/>
      <c r="N360" s="290"/>
      <c r="O360" s="291"/>
      <c r="P360" s="12"/>
      <c r="Q360" s="348"/>
      <c r="R360" s="7"/>
      <c r="S360" s="17">
        <f>IF(D360="",0,IF(D360=D359,COUNTIF(D$9:D359,D360)+1,1))</f>
        <v>0</v>
      </c>
      <c r="T360" s="17">
        <f t="shared" ca="1" si="30"/>
        <v>0</v>
      </c>
      <c r="U360" s="364">
        <f t="shared" si="28"/>
        <v>0</v>
      </c>
    </row>
    <row r="361" spans="1:21" ht="16.5" customHeight="1">
      <c r="A361" s="334" t="s">
        <v>637</v>
      </c>
      <c r="B361" s="65" t="str">
        <f t="shared" ca="1" si="27"/>
        <v>-1900</v>
      </c>
      <c r="C361" s="65" t="str">
        <f t="shared" ca="1" si="29"/>
        <v>-1900-0</v>
      </c>
      <c r="D361" s="340"/>
      <c r="E361" s="283"/>
      <c r="F361" s="12"/>
      <c r="G361" s="284"/>
      <c r="H361" s="285"/>
      <c r="I361" s="286"/>
      <c r="J361" s="287"/>
      <c r="K361" s="289"/>
      <c r="L361" s="306"/>
      <c r="M361" s="289"/>
      <c r="N361" s="290"/>
      <c r="O361" s="291"/>
      <c r="P361" s="12"/>
      <c r="Q361" s="348"/>
      <c r="R361" s="7"/>
      <c r="S361" s="17">
        <f>IF(D361="",0,IF(D361=D360,COUNTIF(D$9:D360,D361)+1,1))</f>
        <v>0</v>
      </c>
      <c r="T361" s="17">
        <f t="shared" ca="1" si="30"/>
        <v>0</v>
      </c>
      <c r="U361" s="364">
        <f t="shared" si="28"/>
        <v>0</v>
      </c>
    </row>
    <row r="362" spans="1:21" ht="16.5" customHeight="1">
      <c r="A362" s="334" t="s">
        <v>638</v>
      </c>
      <c r="B362" s="65" t="str">
        <f t="shared" ca="1" si="27"/>
        <v>-1900</v>
      </c>
      <c r="C362" s="65" t="str">
        <f t="shared" ca="1" si="29"/>
        <v>-1900-0</v>
      </c>
      <c r="D362" s="340"/>
      <c r="E362" s="283"/>
      <c r="F362" s="12"/>
      <c r="G362" s="284"/>
      <c r="H362" s="285"/>
      <c r="I362" s="286"/>
      <c r="J362" s="287"/>
      <c r="K362" s="289"/>
      <c r="L362" s="306"/>
      <c r="M362" s="289"/>
      <c r="N362" s="290"/>
      <c r="O362" s="291"/>
      <c r="P362" s="12"/>
      <c r="Q362" s="348"/>
      <c r="R362" s="7"/>
      <c r="S362" s="17">
        <f>IF(D362="",0,IF(D362=D361,COUNTIF(D$9:D361,D362)+1,1))</f>
        <v>0</v>
      </c>
      <c r="T362" s="17">
        <f t="shared" ca="1" si="30"/>
        <v>0</v>
      </c>
      <c r="U362" s="364">
        <f t="shared" si="28"/>
        <v>0</v>
      </c>
    </row>
    <row r="363" spans="1:21" ht="16.5" customHeight="1">
      <c r="A363" s="334" t="s">
        <v>639</v>
      </c>
      <c r="B363" s="65" t="str">
        <f t="shared" ca="1" si="27"/>
        <v>-1900</v>
      </c>
      <c r="C363" s="65" t="str">
        <f t="shared" ca="1" si="29"/>
        <v>-1900-0</v>
      </c>
      <c r="D363" s="340"/>
      <c r="E363" s="283"/>
      <c r="F363" s="12"/>
      <c r="G363" s="284"/>
      <c r="H363" s="285"/>
      <c r="I363" s="286"/>
      <c r="J363" s="287"/>
      <c r="K363" s="289"/>
      <c r="L363" s="306"/>
      <c r="M363" s="289"/>
      <c r="N363" s="290"/>
      <c r="O363" s="291"/>
      <c r="P363" s="12"/>
      <c r="Q363" s="348"/>
      <c r="R363" s="7"/>
      <c r="S363" s="17">
        <f>IF(D363="",0,IF(D363=D362,COUNTIF(D$9:D362,D363)+1,1))</f>
        <v>0</v>
      </c>
      <c r="T363" s="17">
        <f t="shared" ca="1" si="30"/>
        <v>0</v>
      </c>
      <c r="U363" s="364">
        <f t="shared" si="28"/>
        <v>0</v>
      </c>
    </row>
    <row r="364" spans="1:21" ht="16.5" customHeight="1">
      <c r="A364" s="334" t="s">
        <v>640</v>
      </c>
      <c r="B364" s="65" t="str">
        <f t="shared" ca="1" si="27"/>
        <v>-1900</v>
      </c>
      <c r="C364" s="65" t="str">
        <f t="shared" ca="1" si="29"/>
        <v>-1900-0</v>
      </c>
      <c r="D364" s="340"/>
      <c r="E364" s="283"/>
      <c r="F364" s="12"/>
      <c r="G364" s="284"/>
      <c r="H364" s="285"/>
      <c r="I364" s="286"/>
      <c r="J364" s="287"/>
      <c r="K364" s="289"/>
      <c r="L364" s="306"/>
      <c r="M364" s="289"/>
      <c r="N364" s="290"/>
      <c r="O364" s="291"/>
      <c r="P364" s="12"/>
      <c r="Q364" s="348"/>
      <c r="R364" s="7"/>
      <c r="S364" s="17">
        <f>IF(D364="",0,IF(D364=D363,COUNTIF(D$9:D363,D364)+1,1))</f>
        <v>0</v>
      </c>
      <c r="T364" s="17">
        <f t="shared" ca="1" si="30"/>
        <v>0</v>
      </c>
      <c r="U364" s="364">
        <f t="shared" si="28"/>
        <v>0</v>
      </c>
    </row>
    <row r="365" spans="1:21" ht="16.5" customHeight="1">
      <c r="A365" s="334" t="s">
        <v>641</v>
      </c>
      <c r="B365" s="65" t="str">
        <f t="shared" ca="1" si="27"/>
        <v>-1900</v>
      </c>
      <c r="C365" s="65" t="str">
        <f t="shared" ca="1" si="29"/>
        <v>-1900-0</v>
      </c>
      <c r="D365" s="340"/>
      <c r="E365" s="283"/>
      <c r="F365" s="12"/>
      <c r="G365" s="284"/>
      <c r="H365" s="285"/>
      <c r="I365" s="286"/>
      <c r="J365" s="287"/>
      <c r="K365" s="289"/>
      <c r="L365" s="306"/>
      <c r="M365" s="289"/>
      <c r="N365" s="290"/>
      <c r="O365" s="291"/>
      <c r="P365" s="12"/>
      <c r="Q365" s="348"/>
      <c r="R365" s="7"/>
      <c r="S365" s="17">
        <f>IF(D365="",0,IF(D365=D364,COUNTIF(D$9:D364,D365)+1,1))</f>
        <v>0</v>
      </c>
      <c r="T365" s="17">
        <f t="shared" ca="1" si="30"/>
        <v>0</v>
      </c>
      <c r="U365" s="364">
        <f t="shared" si="28"/>
        <v>0</v>
      </c>
    </row>
    <row r="366" spans="1:21" ht="16.5" customHeight="1">
      <c r="A366" s="334" t="s">
        <v>642</v>
      </c>
      <c r="B366" s="65" t="str">
        <f t="shared" ca="1" si="27"/>
        <v>-1900</v>
      </c>
      <c r="C366" s="65" t="str">
        <f t="shared" ca="1" si="29"/>
        <v>-1900-0</v>
      </c>
      <c r="D366" s="340"/>
      <c r="E366" s="283"/>
      <c r="F366" s="12"/>
      <c r="G366" s="284"/>
      <c r="H366" s="285"/>
      <c r="I366" s="286"/>
      <c r="J366" s="287"/>
      <c r="K366" s="289"/>
      <c r="L366" s="306"/>
      <c r="M366" s="289"/>
      <c r="N366" s="290"/>
      <c r="O366" s="291"/>
      <c r="P366" s="12"/>
      <c r="Q366" s="348"/>
      <c r="R366" s="7"/>
      <c r="S366" s="17">
        <f>IF(D366="",0,IF(D366=D365,COUNTIF(D$9:D365,D366)+1,1))</f>
        <v>0</v>
      </c>
      <c r="T366" s="17">
        <f t="shared" ca="1" si="30"/>
        <v>0</v>
      </c>
      <c r="U366" s="364">
        <f t="shared" si="28"/>
        <v>0</v>
      </c>
    </row>
    <row r="367" spans="1:21" ht="16.5" customHeight="1">
      <c r="A367" s="334" t="s">
        <v>643</v>
      </c>
      <c r="B367" s="65" t="str">
        <f t="shared" ca="1" si="27"/>
        <v>-1900</v>
      </c>
      <c r="C367" s="65" t="str">
        <f t="shared" ca="1" si="29"/>
        <v>-1900-0</v>
      </c>
      <c r="D367" s="340"/>
      <c r="E367" s="283"/>
      <c r="F367" s="12"/>
      <c r="G367" s="284"/>
      <c r="H367" s="285"/>
      <c r="I367" s="286"/>
      <c r="J367" s="287"/>
      <c r="K367" s="289"/>
      <c r="L367" s="306"/>
      <c r="M367" s="289"/>
      <c r="N367" s="290"/>
      <c r="O367" s="291"/>
      <c r="P367" s="12"/>
      <c r="Q367" s="348"/>
      <c r="R367" s="7"/>
      <c r="S367" s="17">
        <f>IF(D367="",0,IF(D367=D366,COUNTIF(D$9:D366,D367)+1,1))</f>
        <v>0</v>
      </c>
      <c r="T367" s="17">
        <f t="shared" ca="1" si="30"/>
        <v>0</v>
      </c>
      <c r="U367" s="364">
        <f t="shared" si="28"/>
        <v>0</v>
      </c>
    </row>
    <row r="368" spans="1:21" ht="16.5" customHeight="1">
      <c r="A368" s="334" t="s">
        <v>644</v>
      </c>
      <c r="B368" s="65" t="str">
        <f t="shared" ca="1" si="27"/>
        <v>-1900</v>
      </c>
      <c r="C368" s="65" t="str">
        <f t="shared" ca="1" si="29"/>
        <v>-1900-0</v>
      </c>
      <c r="D368" s="340"/>
      <c r="E368" s="283"/>
      <c r="F368" s="12"/>
      <c r="G368" s="284"/>
      <c r="H368" s="285"/>
      <c r="I368" s="286"/>
      <c r="J368" s="287"/>
      <c r="K368" s="289"/>
      <c r="L368" s="306"/>
      <c r="M368" s="289"/>
      <c r="N368" s="290"/>
      <c r="O368" s="291"/>
      <c r="P368" s="12"/>
      <c r="Q368" s="348"/>
      <c r="R368" s="7"/>
      <c r="S368" s="17">
        <f>IF(D368="",0,IF(D368=D367,COUNTIF(D$9:D367,D368)+1,1))</f>
        <v>0</v>
      </c>
      <c r="T368" s="17">
        <f t="shared" ca="1" si="30"/>
        <v>0</v>
      </c>
      <c r="U368" s="364">
        <f t="shared" si="28"/>
        <v>0</v>
      </c>
    </row>
    <row r="369" spans="1:21" ht="16.5" customHeight="1">
      <c r="A369" s="334" t="s">
        <v>645</v>
      </c>
      <c r="B369" s="65" t="str">
        <f t="shared" ca="1" si="27"/>
        <v>-1900</v>
      </c>
      <c r="C369" s="65" t="str">
        <f t="shared" ca="1" si="29"/>
        <v>-1900-0</v>
      </c>
      <c r="D369" s="340"/>
      <c r="E369" s="283"/>
      <c r="F369" s="12"/>
      <c r="G369" s="284"/>
      <c r="H369" s="285"/>
      <c r="I369" s="286"/>
      <c r="J369" s="287"/>
      <c r="K369" s="289"/>
      <c r="L369" s="306"/>
      <c r="M369" s="289"/>
      <c r="N369" s="290"/>
      <c r="O369" s="291"/>
      <c r="P369" s="12"/>
      <c r="Q369" s="348"/>
      <c r="R369" s="7"/>
      <c r="S369" s="17">
        <f>IF(D369="",0,IF(D369=D368,COUNTIF(D$9:D368,D369)+1,1))</f>
        <v>0</v>
      </c>
      <c r="T369" s="17">
        <f t="shared" ca="1" si="30"/>
        <v>0</v>
      </c>
      <c r="U369" s="364">
        <f t="shared" si="28"/>
        <v>0</v>
      </c>
    </row>
    <row r="370" spans="1:21" ht="16.5" customHeight="1">
      <c r="A370" s="334" t="s">
        <v>646</v>
      </c>
      <c r="B370" s="65" t="str">
        <f t="shared" ca="1" si="27"/>
        <v>-1900</v>
      </c>
      <c r="C370" s="65" t="str">
        <f t="shared" ca="1" si="29"/>
        <v>-1900-0</v>
      </c>
      <c r="D370" s="340"/>
      <c r="E370" s="283"/>
      <c r="F370" s="12"/>
      <c r="G370" s="284"/>
      <c r="H370" s="285"/>
      <c r="I370" s="286"/>
      <c r="J370" s="287"/>
      <c r="K370" s="289"/>
      <c r="L370" s="306"/>
      <c r="M370" s="289"/>
      <c r="N370" s="290"/>
      <c r="O370" s="291"/>
      <c r="P370" s="12"/>
      <c r="Q370" s="348"/>
      <c r="R370" s="7"/>
      <c r="S370" s="17">
        <f>IF(D370="",0,IF(D370=D369,COUNTIF(D$9:D369,D370)+1,1))</f>
        <v>0</v>
      </c>
      <c r="T370" s="17">
        <f t="shared" ca="1" si="30"/>
        <v>0</v>
      </c>
      <c r="U370" s="364">
        <f t="shared" si="28"/>
        <v>0</v>
      </c>
    </row>
    <row r="371" spans="1:21" ht="16.5" customHeight="1">
      <c r="A371" s="334" t="s">
        <v>647</v>
      </c>
      <c r="B371" s="65" t="str">
        <f t="shared" ca="1" si="27"/>
        <v>-1900</v>
      </c>
      <c r="C371" s="65" t="str">
        <f t="shared" ca="1" si="29"/>
        <v>-1900-0</v>
      </c>
      <c r="D371" s="340"/>
      <c r="E371" s="283"/>
      <c r="F371" s="12"/>
      <c r="G371" s="284"/>
      <c r="H371" s="285"/>
      <c r="I371" s="286"/>
      <c r="J371" s="287"/>
      <c r="K371" s="289"/>
      <c r="L371" s="306"/>
      <c r="M371" s="289"/>
      <c r="N371" s="290"/>
      <c r="O371" s="291"/>
      <c r="P371" s="12"/>
      <c r="Q371" s="348"/>
      <c r="R371" s="7"/>
      <c r="S371" s="17">
        <f>IF(D371="",0,IF(D371=D370,COUNTIF(D$9:D370,D371)+1,1))</f>
        <v>0</v>
      </c>
      <c r="T371" s="17">
        <f t="shared" ca="1" si="30"/>
        <v>0</v>
      </c>
      <c r="U371" s="364">
        <f t="shared" si="28"/>
        <v>0</v>
      </c>
    </row>
    <row r="372" spans="1:21" ht="16.5" customHeight="1">
      <c r="A372" s="334" t="s">
        <v>648</v>
      </c>
      <c r="B372" s="65" t="str">
        <f t="shared" ca="1" si="27"/>
        <v>-1900</v>
      </c>
      <c r="C372" s="65" t="str">
        <f t="shared" ca="1" si="29"/>
        <v>-1900-0</v>
      </c>
      <c r="D372" s="340"/>
      <c r="E372" s="283"/>
      <c r="F372" s="12"/>
      <c r="G372" s="284"/>
      <c r="H372" s="285"/>
      <c r="I372" s="286"/>
      <c r="J372" s="287"/>
      <c r="K372" s="289"/>
      <c r="L372" s="306"/>
      <c r="M372" s="289"/>
      <c r="N372" s="290"/>
      <c r="O372" s="291"/>
      <c r="P372" s="12"/>
      <c r="Q372" s="348"/>
      <c r="R372" s="7"/>
      <c r="S372" s="17">
        <f>IF(D372="",0,IF(D372=D371,COUNTIF(D$9:D371,D372)+1,1))</f>
        <v>0</v>
      </c>
      <c r="T372" s="17">
        <f t="shared" ca="1" si="30"/>
        <v>0</v>
      </c>
      <c r="U372" s="364">
        <f t="shared" si="28"/>
        <v>0</v>
      </c>
    </row>
    <row r="373" spans="1:21" ht="16.5" customHeight="1">
      <c r="A373" s="334" t="s">
        <v>649</v>
      </c>
      <c r="B373" s="65" t="str">
        <f t="shared" ca="1" si="27"/>
        <v>-1900</v>
      </c>
      <c r="C373" s="65" t="str">
        <f t="shared" ca="1" si="29"/>
        <v>-1900-0</v>
      </c>
      <c r="D373" s="340"/>
      <c r="E373" s="283"/>
      <c r="F373" s="12"/>
      <c r="G373" s="284"/>
      <c r="H373" s="285"/>
      <c r="I373" s="286"/>
      <c r="J373" s="287"/>
      <c r="K373" s="289"/>
      <c r="L373" s="306"/>
      <c r="M373" s="289"/>
      <c r="N373" s="290"/>
      <c r="O373" s="291"/>
      <c r="P373" s="12"/>
      <c r="Q373" s="348"/>
      <c r="R373" s="7"/>
      <c r="S373" s="17">
        <f>IF(D373="",0,IF(D373=D372,COUNTIF(D$9:D372,D373)+1,1))</f>
        <v>0</v>
      </c>
      <c r="T373" s="17">
        <f t="shared" ca="1" si="30"/>
        <v>0</v>
      </c>
      <c r="U373" s="364">
        <f t="shared" si="28"/>
        <v>0</v>
      </c>
    </row>
    <row r="374" spans="1:21" ht="16.5" customHeight="1">
      <c r="A374" s="334" t="s">
        <v>650</v>
      </c>
      <c r="B374" s="65" t="str">
        <f t="shared" ca="1" si="27"/>
        <v>-1900</v>
      </c>
      <c r="C374" s="65" t="str">
        <f t="shared" ca="1" si="29"/>
        <v>-1900-0</v>
      </c>
      <c r="D374" s="340"/>
      <c r="E374" s="283"/>
      <c r="F374" s="12"/>
      <c r="G374" s="284"/>
      <c r="H374" s="285"/>
      <c r="I374" s="286"/>
      <c r="J374" s="287"/>
      <c r="K374" s="289"/>
      <c r="L374" s="306"/>
      <c r="M374" s="289"/>
      <c r="N374" s="290"/>
      <c r="O374" s="291"/>
      <c r="P374" s="12"/>
      <c r="Q374" s="348"/>
      <c r="R374" s="7"/>
      <c r="S374" s="17">
        <f>IF(D374="",0,IF(D374=D373,COUNTIF(D$9:D373,D374)+1,1))</f>
        <v>0</v>
      </c>
      <c r="T374" s="17">
        <f t="shared" ca="1" si="30"/>
        <v>0</v>
      </c>
      <c r="U374" s="364">
        <f t="shared" si="28"/>
        <v>0</v>
      </c>
    </row>
    <row r="375" spans="1:21" ht="16.5" customHeight="1">
      <c r="A375" s="334" t="s">
        <v>651</v>
      </c>
      <c r="B375" s="65" t="str">
        <f t="shared" ca="1" si="27"/>
        <v>-1900</v>
      </c>
      <c r="C375" s="65" t="str">
        <f t="shared" ca="1" si="29"/>
        <v>-1900-0</v>
      </c>
      <c r="D375" s="340"/>
      <c r="E375" s="283"/>
      <c r="F375" s="12"/>
      <c r="G375" s="284"/>
      <c r="H375" s="285"/>
      <c r="I375" s="286"/>
      <c r="J375" s="287"/>
      <c r="K375" s="289"/>
      <c r="L375" s="306"/>
      <c r="M375" s="289"/>
      <c r="N375" s="290"/>
      <c r="O375" s="291"/>
      <c r="P375" s="12"/>
      <c r="Q375" s="348"/>
      <c r="R375" s="7"/>
      <c r="S375" s="17">
        <f>IF(D375="",0,IF(D375=D374,COUNTIF(D$9:D374,D375)+1,1))</f>
        <v>0</v>
      </c>
      <c r="T375" s="17">
        <f t="shared" ca="1" si="30"/>
        <v>0</v>
      </c>
      <c r="U375" s="364">
        <f t="shared" si="28"/>
        <v>0</v>
      </c>
    </row>
    <row r="376" spans="1:21" ht="16.5" customHeight="1">
      <c r="A376" s="334" t="s">
        <v>652</v>
      </c>
      <c r="B376" s="65" t="str">
        <f t="shared" ca="1" si="27"/>
        <v>-1900</v>
      </c>
      <c r="C376" s="65" t="str">
        <f t="shared" ca="1" si="29"/>
        <v>-1900-0</v>
      </c>
      <c r="D376" s="340"/>
      <c r="E376" s="283"/>
      <c r="F376" s="12"/>
      <c r="G376" s="284"/>
      <c r="H376" s="285"/>
      <c r="I376" s="286"/>
      <c r="J376" s="287"/>
      <c r="K376" s="289"/>
      <c r="L376" s="306"/>
      <c r="M376" s="289"/>
      <c r="N376" s="290"/>
      <c r="O376" s="291"/>
      <c r="P376" s="12"/>
      <c r="Q376" s="348"/>
      <c r="R376" s="7"/>
      <c r="S376" s="17">
        <f>IF(D376="",0,IF(D376=D375,COUNTIF(D$9:D375,D376)+1,1))</f>
        <v>0</v>
      </c>
      <c r="T376" s="17">
        <f t="shared" ca="1" si="30"/>
        <v>0</v>
      </c>
      <c r="U376" s="364">
        <f t="shared" si="28"/>
        <v>0</v>
      </c>
    </row>
    <row r="377" spans="1:21" ht="16.5" customHeight="1">
      <c r="A377" s="334" t="s">
        <v>653</v>
      </c>
      <c r="B377" s="65" t="str">
        <f t="shared" ca="1" si="27"/>
        <v>-1900</v>
      </c>
      <c r="C377" s="65" t="str">
        <f t="shared" ca="1" si="29"/>
        <v>-1900-0</v>
      </c>
      <c r="D377" s="340"/>
      <c r="E377" s="283"/>
      <c r="F377" s="12"/>
      <c r="G377" s="284"/>
      <c r="H377" s="285"/>
      <c r="I377" s="286"/>
      <c r="J377" s="287"/>
      <c r="K377" s="289"/>
      <c r="L377" s="306"/>
      <c r="M377" s="289"/>
      <c r="N377" s="290"/>
      <c r="O377" s="291"/>
      <c r="P377" s="12"/>
      <c r="Q377" s="348"/>
      <c r="R377" s="7"/>
      <c r="S377" s="17">
        <f>IF(D377="",0,IF(D377=D376,COUNTIF(D$9:D376,D377)+1,1))</f>
        <v>0</v>
      </c>
      <c r="T377" s="17">
        <f t="shared" ca="1" si="30"/>
        <v>0</v>
      </c>
      <c r="U377" s="364">
        <f t="shared" si="28"/>
        <v>0</v>
      </c>
    </row>
    <row r="378" spans="1:21" ht="16.5" customHeight="1">
      <c r="A378" s="334" t="s">
        <v>654</v>
      </c>
      <c r="B378" s="65" t="str">
        <f t="shared" ca="1" si="27"/>
        <v>-1900</v>
      </c>
      <c r="C378" s="65" t="str">
        <f t="shared" ca="1" si="29"/>
        <v>-1900-0</v>
      </c>
      <c r="D378" s="340"/>
      <c r="E378" s="283"/>
      <c r="F378" s="12"/>
      <c r="G378" s="284"/>
      <c r="H378" s="285"/>
      <c r="I378" s="286"/>
      <c r="J378" s="287"/>
      <c r="K378" s="289"/>
      <c r="L378" s="306"/>
      <c r="M378" s="289"/>
      <c r="N378" s="290"/>
      <c r="O378" s="291"/>
      <c r="P378" s="12"/>
      <c r="Q378" s="348"/>
      <c r="R378" s="7"/>
      <c r="S378" s="17">
        <f>IF(D378="",0,IF(D378=D377,COUNTIF(D$9:D377,D378)+1,1))</f>
        <v>0</v>
      </c>
      <c r="T378" s="17">
        <f t="shared" ca="1" si="30"/>
        <v>0</v>
      </c>
      <c r="U378" s="364">
        <f t="shared" si="28"/>
        <v>0</v>
      </c>
    </row>
    <row r="379" spans="1:21" ht="16.5" customHeight="1">
      <c r="A379" s="334" t="s">
        <v>655</v>
      </c>
      <c r="B379" s="65" t="str">
        <f t="shared" ca="1" si="27"/>
        <v>-1900</v>
      </c>
      <c r="C379" s="65" t="str">
        <f t="shared" ca="1" si="29"/>
        <v>-1900-0</v>
      </c>
      <c r="D379" s="340"/>
      <c r="E379" s="283"/>
      <c r="F379" s="12"/>
      <c r="G379" s="284"/>
      <c r="H379" s="285"/>
      <c r="I379" s="286"/>
      <c r="J379" s="287"/>
      <c r="K379" s="289"/>
      <c r="L379" s="306"/>
      <c r="M379" s="289"/>
      <c r="N379" s="290"/>
      <c r="O379" s="291"/>
      <c r="P379" s="12"/>
      <c r="Q379" s="348"/>
      <c r="R379" s="7"/>
      <c r="S379" s="17">
        <f>IF(D379="",0,IF(D379=D378,COUNTIF(D$9:D378,D379)+1,1))</f>
        <v>0</v>
      </c>
      <c r="T379" s="17">
        <f t="shared" ca="1" si="30"/>
        <v>0</v>
      </c>
      <c r="U379" s="364">
        <f t="shared" si="28"/>
        <v>0</v>
      </c>
    </row>
    <row r="380" spans="1:21" ht="16.5" customHeight="1">
      <c r="A380" s="334" t="s">
        <v>656</v>
      </c>
      <c r="B380" s="65" t="str">
        <f t="shared" ca="1" si="27"/>
        <v>-1900</v>
      </c>
      <c r="C380" s="65" t="str">
        <f t="shared" ca="1" si="29"/>
        <v>-1900-0</v>
      </c>
      <c r="D380" s="340"/>
      <c r="E380" s="283"/>
      <c r="F380" s="12"/>
      <c r="G380" s="284"/>
      <c r="H380" s="285"/>
      <c r="I380" s="286"/>
      <c r="J380" s="287"/>
      <c r="K380" s="289"/>
      <c r="L380" s="306"/>
      <c r="M380" s="289"/>
      <c r="N380" s="290"/>
      <c r="O380" s="291"/>
      <c r="P380" s="12"/>
      <c r="Q380" s="348"/>
      <c r="R380" s="7"/>
      <c r="S380" s="17">
        <f>IF(D380="",0,IF(D380=D379,COUNTIF(D$9:D379,D380)+1,1))</f>
        <v>0</v>
      </c>
      <c r="T380" s="17">
        <f t="shared" ca="1" si="30"/>
        <v>0</v>
      </c>
      <c r="U380" s="364">
        <f t="shared" si="28"/>
        <v>0</v>
      </c>
    </row>
    <row r="381" spans="1:21" ht="16.5" customHeight="1">
      <c r="A381" s="334" t="s">
        <v>657</v>
      </c>
      <c r="B381" s="65" t="str">
        <f t="shared" ca="1" si="27"/>
        <v>-1900</v>
      </c>
      <c r="C381" s="65" t="str">
        <f t="shared" ca="1" si="29"/>
        <v>-1900-0</v>
      </c>
      <c r="D381" s="340"/>
      <c r="E381" s="283"/>
      <c r="F381" s="12"/>
      <c r="G381" s="284"/>
      <c r="H381" s="285"/>
      <c r="I381" s="286"/>
      <c r="J381" s="287"/>
      <c r="K381" s="289"/>
      <c r="L381" s="306"/>
      <c r="M381" s="289"/>
      <c r="N381" s="290"/>
      <c r="O381" s="291"/>
      <c r="P381" s="12"/>
      <c r="Q381" s="348"/>
      <c r="R381" s="7"/>
      <c r="S381" s="17">
        <f>IF(D381="",0,IF(D381=D380,COUNTIF(D$9:D380,D381)+1,1))</f>
        <v>0</v>
      </c>
      <c r="T381" s="17">
        <f t="shared" ca="1" si="30"/>
        <v>0</v>
      </c>
      <c r="U381" s="364">
        <f t="shared" si="28"/>
        <v>0</v>
      </c>
    </row>
    <row r="382" spans="1:21" ht="16.5" customHeight="1">
      <c r="A382" s="334" t="s">
        <v>658</v>
      </c>
      <c r="B382" s="65" t="str">
        <f t="shared" ca="1" si="27"/>
        <v>-1900</v>
      </c>
      <c r="C382" s="65" t="str">
        <f t="shared" ca="1" si="29"/>
        <v>-1900-0</v>
      </c>
      <c r="D382" s="340"/>
      <c r="E382" s="283"/>
      <c r="F382" s="12"/>
      <c r="G382" s="284"/>
      <c r="H382" s="285"/>
      <c r="I382" s="286"/>
      <c r="J382" s="287"/>
      <c r="K382" s="289"/>
      <c r="L382" s="306"/>
      <c r="M382" s="289"/>
      <c r="N382" s="290"/>
      <c r="O382" s="291"/>
      <c r="P382" s="12"/>
      <c r="Q382" s="348"/>
      <c r="R382" s="7"/>
      <c r="S382" s="17">
        <f>IF(D382="",0,IF(D382=D381,COUNTIF(D$9:D381,D382)+1,1))</f>
        <v>0</v>
      </c>
      <c r="T382" s="17">
        <f t="shared" ca="1" si="30"/>
        <v>0</v>
      </c>
      <c r="U382" s="364">
        <f t="shared" si="28"/>
        <v>0</v>
      </c>
    </row>
    <row r="383" spans="1:21" ht="16.5" customHeight="1">
      <c r="A383" s="334" t="s">
        <v>659</v>
      </c>
      <c r="B383" s="65" t="str">
        <f t="shared" ca="1" si="27"/>
        <v>-1900</v>
      </c>
      <c r="C383" s="65" t="str">
        <f t="shared" ca="1" si="29"/>
        <v>-1900-0</v>
      </c>
      <c r="D383" s="340"/>
      <c r="E383" s="283"/>
      <c r="F383" s="12"/>
      <c r="G383" s="284"/>
      <c r="H383" s="285"/>
      <c r="I383" s="286"/>
      <c r="J383" s="287"/>
      <c r="K383" s="289"/>
      <c r="L383" s="306"/>
      <c r="M383" s="289"/>
      <c r="N383" s="290"/>
      <c r="O383" s="291"/>
      <c r="P383" s="12"/>
      <c r="Q383" s="348"/>
      <c r="R383" s="7"/>
      <c r="S383" s="17">
        <f>IF(D383="",0,IF(D383=D382,COUNTIF(D$9:D382,D383)+1,1))</f>
        <v>0</v>
      </c>
      <c r="T383" s="17">
        <f t="shared" ca="1" si="30"/>
        <v>0</v>
      </c>
      <c r="U383" s="364">
        <f t="shared" si="28"/>
        <v>0</v>
      </c>
    </row>
    <row r="384" spans="1:21" ht="16.5" customHeight="1">
      <c r="A384" s="334" t="s">
        <v>660</v>
      </c>
      <c r="B384" s="65" t="str">
        <f t="shared" ca="1" si="27"/>
        <v>-1900</v>
      </c>
      <c r="C384" s="65" t="str">
        <f t="shared" ca="1" si="29"/>
        <v>-1900-0</v>
      </c>
      <c r="D384" s="340"/>
      <c r="E384" s="283"/>
      <c r="F384" s="12"/>
      <c r="G384" s="284"/>
      <c r="H384" s="285"/>
      <c r="I384" s="286"/>
      <c r="J384" s="287"/>
      <c r="K384" s="289"/>
      <c r="L384" s="306"/>
      <c r="M384" s="289"/>
      <c r="N384" s="290"/>
      <c r="O384" s="291"/>
      <c r="P384" s="12"/>
      <c r="Q384" s="348"/>
      <c r="R384" s="7"/>
      <c r="S384" s="17">
        <f>IF(D384="",0,IF(D384=D383,COUNTIF(D$9:D383,D384)+1,1))</f>
        <v>0</v>
      </c>
      <c r="T384" s="17">
        <f t="shared" ca="1" si="30"/>
        <v>0</v>
      </c>
      <c r="U384" s="364">
        <f t="shared" si="28"/>
        <v>0</v>
      </c>
    </row>
    <row r="385" spans="1:21" ht="16.5" customHeight="1">
      <c r="A385" s="334" t="s">
        <v>661</v>
      </c>
      <c r="B385" s="65" t="str">
        <f t="shared" ca="1" si="27"/>
        <v>-1900</v>
      </c>
      <c r="C385" s="65" t="str">
        <f t="shared" ca="1" si="29"/>
        <v>-1900-0</v>
      </c>
      <c r="D385" s="340"/>
      <c r="E385" s="283"/>
      <c r="F385" s="12"/>
      <c r="G385" s="284"/>
      <c r="H385" s="285"/>
      <c r="I385" s="286"/>
      <c r="J385" s="287"/>
      <c r="K385" s="289"/>
      <c r="L385" s="306"/>
      <c r="M385" s="289"/>
      <c r="N385" s="290"/>
      <c r="O385" s="291"/>
      <c r="P385" s="12"/>
      <c r="Q385" s="348"/>
      <c r="R385" s="7"/>
      <c r="S385" s="17">
        <f>IF(D385="",0,IF(D385=D384,COUNTIF(D$9:D384,D385)+1,1))</f>
        <v>0</v>
      </c>
      <c r="T385" s="17">
        <f t="shared" ca="1" si="30"/>
        <v>0</v>
      </c>
      <c r="U385" s="364">
        <f t="shared" si="28"/>
        <v>0</v>
      </c>
    </row>
    <row r="386" spans="1:21" ht="16.5" customHeight="1">
      <c r="A386" s="334" t="s">
        <v>662</v>
      </c>
      <c r="B386" s="65" t="str">
        <f t="shared" ca="1" si="27"/>
        <v>-1900</v>
      </c>
      <c r="C386" s="65" t="str">
        <f t="shared" ca="1" si="29"/>
        <v>-1900-0</v>
      </c>
      <c r="D386" s="340"/>
      <c r="E386" s="283"/>
      <c r="F386" s="12"/>
      <c r="G386" s="284"/>
      <c r="H386" s="285"/>
      <c r="I386" s="286"/>
      <c r="J386" s="287"/>
      <c r="K386" s="289"/>
      <c r="L386" s="306"/>
      <c r="M386" s="289"/>
      <c r="N386" s="290"/>
      <c r="O386" s="291"/>
      <c r="P386" s="12"/>
      <c r="Q386" s="348"/>
      <c r="R386" s="7"/>
      <c r="S386" s="17">
        <f>IF(D386="",0,IF(D386=D385,COUNTIF(D$9:D385,D386)+1,1))</f>
        <v>0</v>
      </c>
      <c r="T386" s="17">
        <f t="shared" ca="1" si="30"/>
        <v>0</v>
      </c>
      <c r="U386" s="364">
        <f t="shared" si="28"/>
        <v>0</v>
      </c>
    </row>
    <row r="387" spans="1:21" ht="16.5" customHeight="1">
      <c r="A387" s="334" t="s">
        <v>663</v>
      </c>
      <c r="B387" s="65" t="str">
        <f t="shared" ca="1" si="27"/>
        <v>-1900</v>
      </c>
      <c r="C387" s="65" t="str">
        <f t="shared" ca="1" si="29"/>
        <v>-1900-0</v>
      </c>
      <c r="D387" s="340"/>
      <c r="E387" s="283"/>
      <c r="F387" s="12"/>
      <c r="G387" s="284"/>
      <c r="H387" s="285"/>
      <c r="I387" s="286"/>
      <c r="J387" s="287"/>
      <c r="K387" s="289"/>
      <c r="L387" s="306"/>
      <c r="M387" s="289"/>
      <c r="N387" s="290"/>
      <c r="O387" s="291"/>
      <c r="P387" s="12"/>
      <c r="Q387" s="348"/>
      <c r="R387" s="7"/>
      <c r="S387" s="17">
        <f>IF(D387="",0,IF(D387=D386,COUNTIF(D$9:D386,D387)+1,1))</f>
        <v>0</v>
      </c>
      <c r="T387" s="17">
        <f t="shared" ca="1" si="30"/>
        <v>0</v>
      </c>
      <c r="U387" s="364">
        <f t="shared" si="28"/>
        <v>0</v>
      </c>
    </row>
    <row r="388" spans="1:21" ht="16.5" customHeight="1">
      <c r="A388" s="334" t="s">
        <v>664</v>
      </c>
      <c r="B388" s="65" t="str">
        <f t="shared" ca="1" si="27"/>
        <v>-1900</v>
      </c>
      <c r="C388" s="65" t="str">
        <f t="shared" ca="1" si="29"/>
        <v>-1900-0</v>
      </c>
      <c r="D388" s="340"/>
      <c r="E388" s="283"/>
      <c r="F388" s="12"/>
      <c r="G388" s="284"/>
      <c r="H388" s="285"/>
      <c r="I388" s="286"/>
      <c r="J388" s="287"/>
      <c r="K388" s="289"/>
      <c r="L388" s="306"/>
      <c r="M388" s="289"/>
      <c r="N388" s="290"/>
      <c r="O388" s="291"/>
      <c r="P388" s="12"/>
      <c r="Q388" s="348"/>
      <c r="R388" s="7"/>
      <c r="S388" s="17">
        <f>IF(D388="",0,IF(D388=D387,COUNTIF(D$9:D387,D388)+1,1))</f>
        <v>0</v>
      </c>
      <c r="T388" s="17">
        <f t="shared" ca="1" si="30"/>
        <v>0</v>
      </c>
      <c r="U388" s="364">
        <f t="shared" si="28"/>
        <v>0</v>
      </c>
    </row>
    <row r="389" spans="1:21" ht="16.5" customHeight="1">
      <c r="A389" s="334" t="s">
        <v>665</v>
      </c>
      <c r="B389" s="65" t="str">
        <f t="shared" ca="1" si="27"/>
        <v>-1900</v>
      </c>
      <c r="C389" s="65" t="str">
        <f t="shared" ca="1" si="29"/>
        <v>-1900-0</v>
      </c>
      <c r="D389" s="340"/>
      <c r="E389" s="283"/>
      <c r="F389" s="12"/>
      <c r="G389" s="284"/>
      <c r="H389" s="285"/>
      <c r="I389" s="286"/>
      <c r="J389" s="287"/>
      <c r="K389" s="289"/>
      <c r="L389" s="306"/>
      <c r="M389" s="289"/>
      <c r="N389" s="290"/>
      <c r="O389" s="291"/>
      <c r="P389" s="12"/>
      <c r="Q389" s="348"/>
      <c r="R389" s="7"/>
      <c r="S389" s="17">
        <f>IF(D389="",0,IF(D389=D388,COUNTIF(D$9:D388,D389)+1,1))</f>
        <v>0</v>
      </c>
      <c r="T389" s="17">
        <f t="shared" ca="1" si="30"/>
        <v>0</v>
      </c>
      <c r="U389" s="364">
        <f t="shared" si="28"/>
        <v>0</v>
      </c>
    </row>
    <row r="390" spans="1:21" ht="16.5" customHeight="1">
      <c r="A390" s="334" t="s">
        <v>666</v>
      </c>
      <c r="B390" s="65" t="str">
        <f t="shared" ca="1" si="27"/>
        <v>-1900</v>
      </c>
      <c r="C390" s="65" t="str">
        <f t="shared" ca="1" si="29"/>
        <v>-1900-0</v>
      </c>
      <c r="D390" s="340"/>
      <c r="E390" s="283"/>
      <c r="F390" s="12"/>
      <c r="G390" s="284"/>
      <c r="H390" s="285"/>
      <c r="I390" s="286"/>
      <c r="J390" s="287"/>
      <c r="K390" s="289"/>
      <c r="L390" s="306"/>
      <c r="M390" s="289"/>
      <c r="N390" s="290"/>
      <c r="O390" s="291"/>
      <c r="P390" s="12"/>
      <c r="Q390" s="348"/>
      <c r="R390" s="7"/>
      <c r="S390" s="17">
        <f>IF(D390="",0,IF(D390=D389,COUNTIF(D$9:D389,D390)+1,1))</f>
        <v>0</v>
      </c>
      <c r="T390" s="17">
        <f t="shared" ca="1" si="30"/>
        <v>0</v>
      </c>
      <c r="U390" s="364">
        <f t="shared" si="28"/>
        <v>0</v>
      </c>
    </row>
    <row r="391" spans="1:21" ht="16.5" customHeight="1">
      <c r="A391" s="334" t="s">
        <v>667</v>
      </c>
      <c r="B391" s="65" t="str">
        <f t="shared" ca="1" si="27"/>
        <v>-1900</v>
      </c>
      <c r="C391" s="65" t="str">
        <f t="shared" ca="1" si="29"/>
        <v>-1900-0</v>
      </c>
      <c r="D391" s="340"/>
      <c r="E391" s="283"/>
      <c r="F391" s="12"/>
      <c r="G391" s="284"/>
      <c r="H391" s="285"/>
      <c r="I391" s="286"/>
      <c r="J391" s="287"/>
      <c r="K391" s="289"/>
      <c r="L391" s="306"/>
      <c r="M391" s="289"/>
      <c r="N391" s="290"/>
      <c r="O391" s="291"/>
      <c r="P391" s="12"/>
      <c r="Q391" s="348"/>
      <c r="R391" s="7"/>
      <c r="S391" s="17">
        <f>IF(D391="",0,IF(D391=D390,COUNTIF(D$9:D390,D391)+1,1))</f>
        <v>0</v>
      </c>
      <c r="T391" s="17">
        <f t="shared" ca="1" si="30"/>
        <v>0</v>
      </c>
      <c r="U391" s="364">
        <f t="shared" si="28"/>
        <v>0</v>
      </c>
    </row>
    <row r="392" spans="1:21" ht="16.5" customHeight="1">
      <c r="A392" s="334" t="s">
        <v>668</v>
      </c>
      <c r="B392" s="65" t="str">
        <f t="shared" ca="1" si="27"/>
        <v>-1900</v>
      </c>
      <c r="C392" s="65" t="str">
        <f t="shared" ca="1" si="29"/>
        <v>-1900-0</v>
      </c>
      <c r="D392" s="340"/>
      <c r="E392" s="283"/>
      <c r="F392" s="12"/>
      <c r="G392" s="284"/>
      <c r="H392" s="285"/>
      <c r="I392" s="286"/>
      <c r="J392" s="287"/>
      <c r="K392" s="289"/>
      <c r="L392" s="306"/>
      <c r="M392" s="289"/>
      <c r="N392" s="290"/>
      <c r="O392" s="291"/>
      <c r="P392" s="12"/>
      <c r="Q392" s="348"/>
      <c r="R392" s="7"/>
      <c r="S392" s="17">
        <f>IF(D392="",0,IF(D392=D391,COUNTIF(D$9:D391,D392)+1,1))</f>
        <v>0</v>
      </c>
      <c r="T392" s="17">
        <f t="shared" ca="1" si="30"/>
        <v>0</v>
      </c>
      <c r="U392" s="364">
        <f t="shared" si="28"/>
        <v>0</v>
      </c>
    </row>
    <row r="393" spans="1:21" ht="16.5" customHeight="1">
      <c r="A393" s="334" t="s">
        <v>669</v>
      </c>
      <c r="B393" s="65" t="str">
        <f t="shared" ca="1" si="27"/>
        <v>-1900</v>
      </c>
      <c r="C393" s="65" t="str">
        <f t="shared" ca="1" si="29"/>
        <v>-1900-0</v>
      </c>
      <c r="D393" s="340"/>
      <c r="E393" s="283"/>
      <c r="F393" s="12"/>
      <c r="G393" s="284"/>
      <c r="H393" s="285"/>
      <c r="I393" s="286"/>
      <c r="J393" s="287"/>
      <c r="K393" s="289"/>
      <c r="L393" s="306"/>
      <c r="M393" s="289"/>
      <c r="N393" s="290"/>
      <c r="O393" s="291"/>
      <c r="P393" s="12"/>
      <c r="Q393" s="348"/>
      <c r="R393" s="7"/>
      <c r="S393" s="17">
        <f>IF(D393="",0,IF(D393=D392,COUNTIF(D$9:D392,D393)+1,1))</f>
        <v>0</v>
      </c>
      <c r="T393" s="17">
        <f t="shared" ca="1" si="30"/>
        <v>0</v>
      </c>
      <c r="U393" s="364">
        <f t="shared" si="28"/>
        <v>0</v>
      </c>
    </row>
    <row r="394" spans="1:21" ht="16.5" customHeight="1">
      <c r="A394" s="334" t="s">
        <v>670</v>
      </c>
      <c r="B394" s="65" t="str">
        <f t="shared" ref="B394:B457" ca="1" si="31">IF(U394=$U$1015,0,IF(L$1024=1,0,D394&amp;"-"&amp;YEAR(E394)))</f>
        <v>-1900</v>
      </c>
      <c r="C394" s="65" t="str">
        <f t="shared" ca="1" si="29"/>
        <v>-1900-0</v>
      </c>
      <c r="D394" s="340"/>
      <c r="E394" s="283"/>
      <c r="F394" s="12"/>
      <c r="G394" s="284"/>
      <c r="H394" s="285"/>
      <c r="I394" s="286"/>
      <c r="J394" s="287"/>
      <c r="K394" s="289"/>
      <c r="L394" s="306"/>
      <c r="M394" s="289"/>
      <c r="N394" s="290"/>
      <c r="O394" s="291"/>
      <c r="P394" s="12"/>
      <c r="Q394" s="348"/>
      <c r="R394" s="7"/>
      <c r="S394" s="17">
        <f>IF(D394="",0,IF(D394=D393,COUNTIF(D$9:D393,D394)+1,1))</f>
        <v>0</v>
      </c>
      <c r="T394" s="17">
        <f t="shared" ca="1" si="30"/>
        <v>0</v>
      </c>
      <c r="U394" s="364">
        <f t="shared" ref="U394:U457" si="32">IF(OR(MONTH(E394)&lt;$I$1026,MONTH(E394)&gt;$I$1027),U$1015,0)</f>
        <v>0</v>
      </c>
    </row>
    <row r="395" spans="1:21" ht="16.5" customHeight="1">
      <c r="A395" s="334" t="s">
        <v>671</v>
      </c>
      <c r="B395" s="65" t="str">
        <f t="shared" ca="1" si="31"/>
        <v>-1900</v>
      </c>
      <c r="C395" s="65" t="str">
        <f t="shared" ca="1" si="29"/>
        <v>-1900-0</v>
      </c>
      <c r="D395" s="340"/>
      <c r="E395" s="283"/>
      <c r="F395" s="12"/>
      <c r="G395" s="284"/>
      <c r="H395" s="285"/>
      <c r="I395" s="286"/>
      <c r="J395" s="287"/>
      <c r="K395" s="289"/>
      <c r="L395" s="306"/>
      <c r="M395" s="289"/>
      <c r="N395" s="290"/>
      <c r="O395" s="291"/>
      <c r="P395" s="12"/>
      <c r="Q395" s="348"/>
      <c r="R395" s="7"/>
      <c r="S395" s="17">
        <f>IF(D395="",0,IF(D395=D394,COUNTIF(D$9:D394,D395)+1,1))</f>
        <v>0</v>
      </c>
      <c r="T395" s="17">
        <f t="shared" ca="1" si="30"/>
        <v>0</v>
      </c>
      <c r="U395" s="364">
        <f t="shared" si="32"/>
        <v>0</v>
      </c>
    </row>
    <row r="396" spans="1:21" ht="16.5" customHeight="1">
      <c r="A396" s="334" t="s">
        <v>672</v>
      </c>
      <c r="B396" s="65" t="str">
        <f t="shared" ca="1" si="31"/>
        <v>-1900</v>
      </c>
      <c r="C396" s="65" t="str">
        <f t="shared" ca="1" si="29"/>
        <v>-1900-0</v>
      </c>
      <c r="D396" s="340"/>
      <c r="E396" s="283"/>
      <c r="F396" s="12"/>
      <c r="G396" s="284"/>
      <c r="H396" s="285"/>
      <c r="I396" s="286"/>
      <c r="J396" s="287"/>
      <c r="K396" s="289"/>
      <c r="L396" s="306"/>
      <c r="M396" s="289"/>
      <c r="N396" s="290"/>
      <c r="O396" s="291"/>
      <c r="P396" s="12"/>
      <c r="Q396" s="348"/>
      <c r="R396" s="7"/>
      <c r="S396" s="17">
        <f>IF(D396="",0,IF(D396=D395,COUNTIF(D$9:D395,D396)+1,1))</f>
        <v>0</v>
      </c>
      <c r="T396" s="17">
        <f t="shared" ca="1" si="30"/>
        <v>0</v>
      </c>
      <c r="U396" s="364">
        <f t="shared" si="32"/>
        <v>0</v>
      </c>
    </row>
    <row r="397" spans="1:21" ht="16.5" customHeight="1">
      <c r="A397" s="334" t="s">
        <v>673</v>
      </c>
      <c r="B397" s="65" t="str">
        <f t="shared" ca="1" si="31"/>
        <v>-1900</v>
      </c>
      <c r="C397" s="65" t="str">
        <f t="shared" ca="1" si="29"/>
        <v>-1900-0</v>
      </c>
      <c r="D397" s="340"/>
      <c r="E397" s="283"/>
      <c r="F397" s="12"/>
      <c r="G397" s="284"/>
      <c r="H397" s="285"/>
      <c r="I397" s="286"/>
      <c r="J397" s="287"/>
      <c r="K397" s="289"/>
      <c r="L397" s="306"/>
      <c r="M397" s="289"/>
      <c r="N397" s="290"/>
      <c r="O397" s="291"/>
      <c r="P397" s="12"/>
      <c r="Q397" s="348"/>
      <c r="R397" s="7"/>
      <c r="S397" s="17">
        <f>IF(D397="",0,IF(D397=D396,COUNTIF(D$9:D396,D397)+1,1))</f>
        <v>0</v>
      </c>
      <c r="T397" s="17">
        <f t="shared" ca="1" si="30"/>
        <v>0</v>
      </c>
      <c r="U397" s="364">
        <f t="shared" si="32"/>
        <v>0</v>
      </c>
    </row>
    <row r="398" spans="1:21" ht="16.5" customHeight="1">
      <c r="A398" s="334" t="s">
        <v>674</v>
      </c>
      <c r="B398" s="65" t="str">
        <f t="shared" ca="1" si="31"/>
        <v>-1900</v>
      </c>
      <c r="C398" s="65" t="str">
        <f t="shared" ca="1" si="29"/>
        <v>-1900-0</v>
      </c>
      <c r="D398" s="340"/>
      <c r="E398" s="283"/>
      <c r="F398" s="12"/>
      <c r="G398" s="284"/>
      <c r="H398" s="285"/>
      <c r="I398" s="286"/>
      <c r="J398" s="287"/>
      <c r="K398" s="289"/>
      <c r="L398" s="306"/>
      <c r="M398" s="289"/>
      <c r="N398" s="290"/>
      <c r="O398" s="291"/>
      <c r="P398" s="12"/>
      <c r="Q398" s="348"/>
      <c r="R398" s="7"/>
      <c r="S398" s="17">
        <f>IF(D398="",0,IF(D398=D397,COUNTIF(D$9:D397,D398)+1,1))</f>
        <v>0</v>
      </c>
      <c r="T398" s="17">
        <f t="shared" ca="1" si="30"/>
        <v>0</v>
      </c>
      <c r="U398" s="364">
        <f t="shared" si="32"/>
        <v>0</v>
      </c>
    </row>
    <row r="399" spans="1:21" ht="16.5" customHeight="1">
      <c r="A399" s="334" t="s">
        <v>675</v>
      </c>
      <c r="B399" s="65" t="str">
        <f t="shared" ca="1" si="31"/>
        <v>-1900</v>
      </c>
      <c r="C399" s="65" t="str">
        <f t="shared" ref="C399:C462" ca="1" si="33">IF(L$1024=1,0,B399&amp;"-"&amp;S399)</f>
        <v>-1900-0</v>
      </c>
      <c r="D399" s="340"/>
      <c r="E399" s="283"/>
      <c r="F399" s="12"/>
      <c r="G399" s="284"/>
      <c r="H399" s="285"/>
      <c r="I399" s="286"/>
      <c r="J399" s="287"/>
      <c r="K399" s="289"/>
      <c r="L399" s="306"/>
      <c r="M399" s="289"/>
      <c r="N399" s="290"/>
      <c r="O399" s="291"/>
      <c r="P399" s="12"/>
      <c r="Q399" s="348"/>
      <c r="R399" s="7"/>
      <c r="S399" s="17">
        <f>IF(D399="",0,IF(D399=D398,COUNTIF(D$9:D398,D399)+1,1))</f>
        <v>0</v>
      </c>
      <c r="T399" s="17">
        <f t="shared" ref="T399:T462" ca="1" si="34">IF(OR(D399="",L$1024=1),0,IF(S399=4,1,0))</f>
        <v>0</v>
      </c>
      <c r="U399" s="364">
        <f t="shared" si="32"/>
        <v>0</v>
      </c>
    </row>
    <row r="400" spans="1:21" ht="16.5" customHeight="1">
      <c r="A400" s="334" t="s">
        <v>676</v>
      </c>
      <c r="B400" s="65" t="str">
        <f t="shared" ca="1" si="31"/>
        <v>-1900</v>
      </c>
      <c r="C400" s="65" t="str">
        <f t="shared" ca="1" si="33"/>
        <v>-1900-0</v>
      </c>
      <c r="D400" s="340"/>
      <c r="E400" s="283"/>
      <c r="F400" s="12"/>
      <c r="G400" s="284"/>
      <c r="H400" s="285"/>
      <c r="I400" s="286"/>
      <c r="J400" s="287"/>
      <c r="K400" s="289"/>
      <c r="L400" s="306"/>
      <c r="M400" s="289"/>
      <c r="N400" s="290"/>
      <c r="O400" s="291"/>
      <c r="P400" s="12"/>
      <c r="Q400" s="348"/>
      <c r="R400" s="7"/>
      <c r="S400" s="17">
        <f>IF(D400="",0,IF(D400=D399,COUNTIF(D$9:D399,D400)+1,1))</f>
        <v>0</v>
      </c>
      <c r="T400" s="17">
        <f t="shared" ca="1" si="34"/>
        <v>0</v>
      </c>
      <c r="U400" s="364">
        <f t="shared" si="32"/>
        <v>0</v>
      </c>
    </row>
    <row r="401" spans="1:21" ht="16.5" customHeight="1">
      <c r="A401" s="334" t="s">
        <v>677</v>
      </c>
      <c r="B401" s="65" t="str">
        <f t="shared" ca="1" si="31"/>
        <v>-1900</v>
      </c>
      <c r="C401" s="65" t="str">
        <f t="shared" ca="1" si="33"/>
        <v>-1900-0</v>
      </c>
      <c r="D401" s="340"/>
      <c r="E401" s="283"/>
      <c r="F401" s="12"/>
      <c r="G401" s="284"/>
      <c r="H401" s="285"/>
      <c r="I401" s="286"/>
      <c r="J401" s="287"/>
      <c r="K401" s="289"/>
      <c r="L401" s="306"/>
      <c r="M401" s="289"/>
      <c r="N401" s="290"/>
      <c r="O401" s="291"/>
      <c r="P401" s="12"/>
      <c r="Q401" s="348"/>
      <c r="R401" s="7"/>
      <c r="S401" s="17">
        <f>IF(D401="",0,IF(D401=D400,COUNTIF(D$9:D400,D401)+1,1))</f>
        <v>0</v>
      </c>
      <c r="T401" s="17">
        <f t="shared" ca="1" si="34"/>
        <v>0</v>
      </c>
      <c r="U401" s="364">
        <f t="shared" si="32"/>
        <v>0</v>
      </c>
    </row>
    <row r="402" spans="1:21" ht="16.5" customHeight="1">
      <c r="A402" s="334" t="s">
        <v>678</v>
      </c>
      <c r="B402" s="65" t="str">
        <f t="shared" ca="1" si="31"/>
        <v>-1900</v>
      </c>
      <c r="C402" s="65" t="str">
        <f t="shared" ca="1" si="33"/>
        <v>-1900-0</v>
      </c>
      <c r="D402" s="340"/>
      <c r="E402" s="283"/>
      <c r="F402" s="12"/>
      <c r="G402" s="284"/>
      <c r="H402" s="285"/>
      <c r="I402" s="286"/>
      <c r="J402" s="287"/>
      <c r="K402" s="289"/>
      <c r="L402" s="306"/>
      <c r="M402" s="289"/>
      <c r="N402" s="290"/>
      <c r="O402" s="291"/>
      <c r="P402" s="12"/>
      <c r="Q402" s="348"/>
      <c r="R402" s="7"/>
      <c r="S402" s="17">
        <f>IF(D402="",0,IF(D402=D401,COUNTIF(D$9:D401,D402)+1,1))</f>
        <v>0</v>
      </c>
      <c r="T402" s="17">
        <f t="shared" ca="1" si="34"/>
        <v>0</v>
      </c>
      <c r="U402" s="364">
        <f t="shared" si="32"/>
        <v>0</v>
      </c>
    </row>
    <row r="403" spans="1:21" ht="16.5" customHeight="1">
      <c r="A403" s="334" t="s">
        <v>679</v>
      </c>
      <c r="B403" s="65" t="str">
        <f t="shared" ca="1" si="31"/>
        <v>-1900</v>
      </c>
      <c r="C403" s="65" t="str">
        <f t="shared" ca="1" si="33"/>
        <v>-1900-0</v>
      </c>
      <c r="D403" s="340"/>
      <c r="E403" s="283"/>
      <c r="F403" s="12"/>
      <c r="G403" s="284"/>
      <c r="H403" s="285"/>
      <c r="I403" s="286"/>
      <c r="J403" s="287"/>
      <c r="K403" s="289"/>
      <c r="L403" s="306"/>
      <c r="M403" s="289"/>
      <c r="N403" s="290"/>
      <c r="O403" s="291"/>
      <c r="P403" s="12"/>
      <c r="Q403" s="348"/>
      <c r="R403" s="7"/>
      <c r="S403" s="17">
        <f>IF(D403="",0,IF(D403=D402,COUNTIF(D$9:D402,D403)+1,1))</f>
        <v>0</v>
      </c>
      <c r="T403" s="17">
        <f t="shared" ca="1" si="34"/>
        <v>0</v>
      </c>
      <c r="U403" s="364">
        <f t="shared" si="32"/>
        <v>0</v>
      </c>
    </row>
    <row r="404" spans="1:21" ht="16.5" customHeight="1">
      <c r="A404" s="334" t="s">
        <v>680</v>
      </c>
      <c r="B404" s="65" t="str">
        <f t="shared" ca="1" si="31"/>
        <v>-1900</v>
      </c>
      <c r="C404" s="65" t="str">
        <f t="shared" ca="1" si="33"/>
        <v>-1900-0</v>
      </c>
      <c r="D404" s="340"/>
      <c r="E404" s="283"/>
      <c r="F404" s="12"/>
      <c r="G404" s="284"/>
      <c r="H404" s="285"/>
      <c r="I404" s="286"/>
      <c r="J404" s="287"/>
      <c r="K404" s="289"/>
      <c r="L404" s="306"/>
      <c r="M404" s="289"/>
      <c r="N404" s="290"/>
      <c r="O404" s="291"/>
      <c r="P404" s="12"/>
      <c r="Q404" s="348"/>
      <c r="R404" s="7"/>
      <c r="S404" s="17">
        <f>IF(D404="",0,IF(D404=D403,COUNTIF(D$9:D403,D404)+1,1))</f>
        <v>0</v>
      </c>
      <c r="T404" s="17">
        <f t="shared" ca="1" si="34"/>
        <v>0</v>
      </c>
      <c r="U404" s="364">
        <f t="shared" si="32"/>
        <v>0</v>
      </c>
    </row>
    <row r="405" spans="1:21" ht="16.5" customHeight="1">
      <c r="A405" s="334" t="s">
        <v>681</v>
      </c>
      <c r="B405" s="65" t="str">
        <f t="shared" ca="1" si="31"/>
        <v>-1900</v>
      </c>
      <c r="C405" s="65" t="str">
        <f t="shared" ca="1" si="33"/>
        <v>-1900-0</v>
      </c>
      <c r="D405" s="340"/>
      <c r="E405" s="283"/>
      <c r="F405" s="12"/>
      <c r="G405" s="284"/>
      <c r="H405" s="285"/>
      <c r="I405" s="286"/>
      <c r="J405" s="287"/>
      <c r="K405" s="289"/>
      <c r="L405" s="306"/>
      <c r="M405" s="289"/>
      <c r="N405" s="290"/>
      <c r="O405" s="291"/>
      <c r="P405" s="12"/>
      <c r="Q405" s="348"/>
      <c r="R405" s="7"/>
      <c r="S405" s="17">
        <f>IF(D405="",0,IF(D405=D404,COUNTIF(D$9:D404,D405)+1,1))</f>
        <v>0</v>
      </c>
      <c r="T405" s="17">
        <f t="shared" ca="1" si="34"/>
        <v>0</v>
      </c>
      <c r="U405" s="364">
        <f t="shared" si="32"/>
        <v>0</v>
      </c>
    </row>
    <row r="406" spans="1:21" ht="16.5" customHeight="1">
      <c r="A406" s="334" t="s">
        <v>682</v>
      </c>
      <c r="B406" s="65" t="str">
        <f t="shared" ca="1" si="31"/>
        <v>-1900</v>
      </c>
      <c r="C406" s="65" t="str">
        <f t="shared" ca="1" si="33"/>
        <v>-1900-0</v>
      </c>
      <c r="D406" s="340"/>
      <c r="E406" s="283"/>
      <c r="F406" s="12"/>
      <c r="G406" s="284"/>
      <c r="H406" s="285"/>
      <c r="I406" s="286"/>
      <c r="J406" s="287"/>
      <c r="K406" s="289"/>
      <c r="L406" s="306"/>
      <c r="M406" s="289"/>
      <c r="N406" s="290"/>
      <c r="O406" s="291"/>
      <c r="P406" s="12"/>
      <c r="Q406" s="348"/>
      <c r="R406" s="7"/>
      <c r="S406" s="17">
        <f>IF(D406="",0,IF(D406=D405,COUNTIF(D$9:D405,D406)+1,1))</f>
        <v>0</v>
      </c>
      <c r="T406" s="17">
        <f t="shared" ca="1" si="34"/>
        <v>0</v>
      </c>
      <c r="U406" s="364">
        <f t="shared" si="32"/>
        <v>0</v>
      </c>
    </row>
    <row r="407" spans="1:21" ht="16.5" customHeight="1">
      <c r="A407" s="334" t="s">
        <v>683</v>
      </c>
      <c r="B407" s="65" t="str">
        <f t="shared" ca="1" si="31"/>
        <v>-1900</v>
      </c>
      <c r="C407" s="65" t="str">
        <f t="shared" ca="1" si="33"/>
        <v>-1900-0</v>
      </c>
      <c r="D407" s="340"/>
      <c r="E407" s="283"/>
      <c r="F407" s="12"/>
      <c r="G407" s="284"/>
      <c r="H407" s="285"/>
      <c r="I407" s="286"/>
      <c r="J407" s="287"/>
      <c r="K407" s="289"/>
      <c r="L407" s="306"/>
      <c r="M407" s="289"/>
      <c r="N407" s="290"/>
      <c r="O407" s="291"/>
      <c r="P407" s="12"/>
      <c r="Q407" s="348"/>
      <c r="R407" s="7"/>
      <c r="S407" s="17">
        <f>IF(D407="",0,IF(D407=D406,COUNTIF(D$9:D406,D407)+1,1))</f>
        <v>0</v>
      </c>
      <c r="T407" s="17">
        <f t="shared" ca="1" si="34"/>
        <v>0</v>
      </c>
      <c r="U407" s="364">
        <f t="shared" si="32"/>
        <v>0</v>
      </c>
    </row>
    <row r="408" spans="1:21" ht="16.5" customHeight="1">
      <c r="A408" s="334" t="s">
        <v>684</v>
      </c>
      <c r="B408" s="65" t="str">
        <f t="shared" ca="1" si="31"/>
        <v>-1900</v>
      </c>
      <c r="C408" s="65" t="str">
        <f t="shared" ca="1" si="33"/>
        <v>-1900-0</v>
      </c>
      <c r="D408" s="340"/>
      <c r="E408" s="283"/>
      <c r="F408" s="12"/>
      <c r="G408" s="284"/>
      <c r="H408" s="285"/>
      <c r="I408" s="286"/>
      <c r="J408" s="287"/>
      <c r="K408" s="289"/>
      <c r="L408" s="306"/>
      <c r="M408" s="289"/>
      <c r="N408" s="290"/>
      <c r="O408" s="291"/>
      <c r="P408" s="12"/>
      <c r="Q408" s="348"/>
      <c r="R408" s="7"/>
      <c r="S408" s="17">
        <f>IF(D408="",0,IF(D408=D407,COUNTIF(D$9:D407,D408)+1,1))</f>
        <v>0</v>
      </c>
      <c r="T408" s="17">
        <f t="shared" ca="1" si="34"/>
        <v>0</v>
      </c>
      <c r="U408" s="364">
        <f t="shared" si="32"/>
        <v>0</v>
      </c>
    </row>
    <row r="409" spans="1:21" ht="16.5" customHeight="1">
      <c r="A409" s="334" t="s">
        <v>685</v>
      </c>
      <c r="B409" s="65" t="str">
        <f t="shared" ca="1" si="31"/>
        <v>-1900</v>
      </c>
      <c r="C409" s="65" t="str">
        <f t="shared" ca="1" si="33"/>
        <v>-1900-0</v>
      </c>
      <c r="D409" s="340"/>
      <c r="E409" s="283"/>
      <c r="F409" s="12"/>
      <c r="G409" s="284"/>
      <c r="H409" s="285"/>
      <c r="I409" s="286"/>
      <c r="J409" s="287"/>
      <c r="K409" s="289"/>
      <c r="L409" s="306"/>
      <c r="M409" s="289"/>
      <c r="N409" s="290"/>
      <c r="O409" s="291"/>
      <c r="P409" s="12"/>
      <c r="Q409" s="348"/>
      <c r="R409" s="7"/>
      <c r="S409" s="17">
        <f>IF(D409="",0,IF(D409=D408,COUNTIF(D$9:D408,D409)+1,1))</f>
        <v>0</v>
      </c>
      <c r="T409" s="17">
        <f t="shared" ca="1" si="34"/>
        <v>0</v>
      </c>
      <c r="U409" s="364">
        <f t="shared" si="32"/>
        <v>0</v>
      </c>
    </row>
    <row r="410" spans="1:21" ht="16.5" customHeight="1">
      <c r="A410" s="334" t="s">
        <v>686</v>
      </c>
      <c r="B410" s="65" t="str">
        <f t="shared" ca="1" si="31"/>
        <v>-1900</v>
      </c>
      <c r="C410" s="65" t="str">
        <f t="shared" ca="1" si="33"/>
        <v>-1900-0</v>
      </c>
      <c r="D410" s="340"/>
      <c r="E410" s="283"/>
      <c r="F410" s="12"/>
      <c r="G410" s="284"/>
      <c r="H410" s="285"/>
      <c r="I410" s="286"/>
      <c r="J410" s="287"/>
      <c r="K410" s="289"/>
      <c r="L410" s="306"/>
      <c r="M410" s="289"/>
      <c r="N410" s="290"/>
      <c r="O410" s="291"/>
      <c r="P410" s="12"/>
      <c r="Q410" s="348"/>
      <c r="R410" s="7"/>
      <c r="S410" s="17">
        <f>IF(D410="",0,IF(D410=D409,COUNTIF(D$9:D409,D410)+1,1))</f>
        <v>0</v>
      </c>
      <c r="T410" s="17">
        <f t="shared" ca="1" si="34"/>
        <v>0</v>
      </c>
      <c r="U410" s="364">
        <f t="shared" si="32"/>
        <v>0</v>
      </c>
    </row>
    <row r="411" spans="1:21" ht="16.5" customHeight="1">
      <c r="A411" s="334" t="s">
        <v>687</v>
      </c>
      <c r="B411" s="65" t="str">
        <f t="shared" ca="1" si="31"/>
        <v>-1900</v>
      </c>
      <c r="C411" s="65" t="str">
        <f t="shared" ca="1" si="33"/>
        <v>-1900-0</v>
      </c>
      <c r="D411" s="340"/>
      <c r="E411" s="283"/>
      <c r="F411" s="12"/>
      <c r="G411" s="284"/>
      <c r="H411" s="285"/>
      <c r="I411" s="286"/>
      <c r="J411" s="287"/>
      <c r="K411" s="289"/>
      <c r="L411" s="306"/>
      <c r="M411" s="289"/>
      <c r="N411" s="290"/>
      <c r="O411" s="291"/>
      <c r="P411" s="12"/>
      <c r="Q411" s="348"/>
      <c r="R411" s="7"/>
      <c r="S411" s="17">
        <f>IF(D411="",0,IF(D411=D410,COUNTIF(D$9:D410,D411)+1,1))</f>
        <v>0</v>
      </c>
      <c r="T411" s="17">
        <f t="shared" ca="1" si="34"/>
        <v>0</v>
      </c>
      <c r="U411" s="364">
        <f t="shared" si="32"/>
        <v>0</v>
      </c>
    </row>
    <row r="412" spans="1:21" ht="16.5" customHeight="1">
      <c r="A412" s="334" t="s">
        <v>688</v>
      </c>
      <c r="B412" s="65" t="str">
        <f t="shared" ca="1" si="31"/>
        <v>-1900</v>
      </c>
      <c r="C412" s="65" t="str">
        <f t="shared" ca="1" si="33"/>
        <v>-1900-0</v>
      </c>
      <c r="D412" s="340"/>
      <c r="E412" s="283"/>
      <c r="F412" s="12"/>
      <c r="G412" s="284"/>
      <c r="H412" s="285"/>
      <c r="I412" s="286"/>
      <c r="J412" s="287"/>
      <c r="K412" s="289"/>
      <c r="L412" s="306"/>
      <c r="M412" s="289"/>
      <c r="N412" s="290"/>
      <c r="O412" s="291"/>
      <c r="P412" s="12"/>
      <c r="Q412" s="348"/>
      <c r="R412" s="7"/>
      <c r="S412" s="17">
        <f>IF(D412="",0,IF(D412=D411,COUNTIF(D$9:D411,D412)+1,1))</f>
        <v>0</v>
      </c>
      <c r="T412" s="17">
        <f t="shared" ca="1" si="34"/>
        <v>0</v>
      </c>
      <c r="U412" s="364">
        <f t="shared" si="32"/>
        <v>0</v>
      </c>
    </row>
    <row r="413" spans="1:21" ht="16.5" customHeight="1">
      <c r="A413" s="334" t="s">
        <v>689</v>
      </c>
      <c r="B413" s="65" t="str">
        <f t="shared" ca="1" si="31"/>
        <v>-1900</v>
      </c>
      <c r="C413" s="65" t="str">
        <f t="shared" ca="1" si="33"/>
        <v>-1900-0</v>
      </c>
      <c r="D413" s="340"/>
      <c r="E413" s="283"/>
      <c r="F413" s="12"/>
      <c r="G413" s="284"/>
      <c r="H413" s="285"/>
      <c r="I413" s="286"/>
      <c r="J413" s="287"/>
      <c r="K413" s="289"/>
      <c r="L413" s="306"/>
      <c r="M413" s="289"/>
      <c r="N413" s="290"/>
      <c r="O413" s="291"/>
      <c r="P413" s="12"/>
      <c r="Q413" s="348"/>
      <c r="R413" s="7"/>
      <c r="S413" s="17">
        <f>IF(D413="",0,IF(D413=D412,COUNTIF(D$9:D412,D413)+1,1))</f>
        <v>0</v>
      </c>
      <c r="T413" s="17">
        <f t="shared" ca="1" si="34"/>
        <v>0</v>
      </c>
      <c r="U413" s="364">
        <f t="shared" si="32"/>
        <v>0</v>
      </c>
    </row>
    <row r="414" spans="1:21" ht="16.5" customHeight="1">
      <c r="A414" s="334" t="s">
        <v>690</v>
      </c>
      <c r="B414" s="65" t="str">
        <f t="shared" ca="1" si="31"/>
        <v>-1900</v>
      </c>
      <c r="C414" s="65" t="str">
        <f t="shared" ca="1" si="33"/>
        <v>-1900-0</v>
      </c>
      <c r="D414" s="340"/>
      <c r="E414" s="283"/>
      <c r="F414" s="12"/>
      <c r="G414" s="284"/>
      <c r="H414" s="285"/>
      <c r="I414" s="286"/>
      <c r="J414" s="287"/>
      <c r="K414" s="289"/>
      <c r="L414" s="306"/>
      <c r="M414" s="289"/>
      <c r="N414" s="290"/>
      <c r="O414" s="291"/>
      <c r="P414" s="12"/>
      <c r="Q414" s="348"/>
      <c r="R414" s="7"/>
      <c r="S414" s="17">
        <f>IF(D414="",0,IF(D414=D413,COUNTIF(D$9:D413,D414)+1,1))</f>
        <v>0</v>
      </c>
      <c r="T414" s="17">
        <f t="shared" ca="1" si="34"/>
        <v>0</v>
      </c>
      <c r="U414" s="364">
        <f t="shared" si="32"/>
        <v>0</v>
      </c>
    </row>
    <row r="415" spans="1:21" ht="16.5" customHeight="1">
      <c r="A415" s="334" t="s">
        <v>691</v>
      </c>
      <c r="B415" s="65" t="str">
        <f t="shared" ca="1" si="31"/>
        <v>-1900</v>
      </c>
      <c r="C415" s="65" t="str">
        <f t="shared" ca="1" si="33"/>
        <v>-1900-0</v>
      </c>
      <c r="D415" s="340"/>
      <c r="E415" s="283"/>
      <c r="F415" s="12"/>
      <c r="G415" s="284"/>
      <c r="H415" s="285"/>
      <c r="I415" s="286"/>
      <c r="J415" s="287"/>
      <c r="K415" s="289"/>
      <c r="L415" s="306"/>
      <c r="M415" s="289"/>
      <c r="N415" s="290"/>
      <c r="O415" s="291"/>
      <c r="P415" s="12"/>
      <c r="Q415" s="348"/>
      <c r="R415" s="7"/>
      <c r="S415" s="17">
        <f>IF(D415="",0,IF(D415=D414,COUNTIF(D$9:D414,D415)+1,1))</f>
        <v>0</v>
      </c>
      <c r="T415" s="17">
        <f t="shared" ca="1" si="34"/>
        <v>0</v>
      </c>
      <c r="U415" s="364">
        <f t="shared" si="32"/>
        <v>0</v>
      </c>
    </row>
    <row r="416" spans="1:21" ht="16.5" customHeight="1">
      <c r="A416" s="334" t="s">
        <v>692</v>
      </c>
      <c r="B416" s="65" t="str">
        <f t="shared" ca="1" si="31"/>
        <v>-1900</v>
      </c>
      <c r="C416" s="65" t="str">
        <f t="shared" ca="1" si="33"/>
        <v>-1900-0</v>
      </c>
      <c r="D416" s="340"/>
      <c r="E416" s="283"/>
      <c r="F416" s="12"/>
      <c r="G416" s="284"/>
      <c r="H416" s="285"/>
      <c r="I416" s="286"/>
      <c r="J416" s="287"/>
      <c r="K416" s="289"/>
      <c r="L416" s="306"/>
      <c r="M416" s="289"/>
      <c r="N416" s="290"/>
      <c r="O416" s="291"/>
      <c r="P416" s="12"/>
      <c r="Q416" s="348"/>
      <c r="R416" s="7"/>
      <c r="S416" s="17">
        <f>IF(D416="",0,IF(D416=D415,COUNTIF(D$9:D415,D416)+1,1))</f>
        <v>0</v>
      </c>
      <c r="T416" s="17">
        <f t="shared" ca="1" si="34"/>
        <v>0</v>
      </c>
      <c r="U416" s="364">
        <f t="shared" si="32"/>
        <v>0</v>
      </c>
    </row>
    <row r="417" spans="1:21" ht="16.5" customHeight="1">
      <c r="A417" s="334" t="s">
        <v>693</v>
      </c>
      <c r="B417" s="65" t="str">
        <f t="shared" ca="1" si="31"/>
        <v>-1900</v>
      </c>
      <c r="C417" s="65" t="str">
        <f t="shared" ca="1" si="33"/>
        <v>-1900-0</v>
      </c>
      <c r="D417" s="340"/>
      <c r="E417" s="283"/>
      <c r="F417" s="12"/>
      <c r="G417" s="284"/>
      <c r="H417" s="285"/>
      <c r="I417" s="286"/>
      <c r="J417" s="287"/>
      <c r="K417" s="289"/>
      <c r="L417" s="306"/>
      <c r="M417" s="289"/>
      <c r="N417" s="290"/>
      <c r="O417" s="291"/>
      <c r="P417" s="12"/>
      <c r="Q417" s="348"/>
      <c r="R417" s="7"/>
      <c r="S417" s="17">
        <f>IF(D417="",0,IF(D417=D416,COUNTIF(D$9:D416,D417)+1,1))</f>
        <v>0</v>
      </c>
      <c r="T417" s="17">
        <f t="shared" ca="1" si="34"/>
        <v>0</v>
      </c>
      <c r="U417" s="364">
        <f t="shared" si="32"/>
        <v>0</v>
      </c>
    </row>
    <row r="418" spans="1:21" ht="16.5" customHeight="1">
      <c r="A418" s="334" t="s">
        <v>694</v>
      </c>
      <c r="B418" s="65" t="str">
        <f t="shared" ca="1" si="31"/>
        <v>-1900</v>
      </c>
      <c r="C418" s="65" t="str">
        <f t="shared" ca="1" si="33"/>
        <v>-1900-0</v>
      </c>
      <c r="D418" s="340"/>
      <c r="E418" s="283"/>
      <c r="F418" s="12"/>
      <c r="G418" s="284"/>
      <c r="H418" s="285"/>
      <c r="I418" s="286"/>
      <c r="J418" s="287"/>
      <c r="K418" s="289"/>
      <c r="L418" s="306"/>
      <c r="M418" s="289"/>
      <c r="N418" s="290"/>
      <c r="O418" s="291"/>
      <c r="P418" s="12"/>
      <c r="Q418" s="348"/>
      <c r="R418" s="7"/>
      <c r="S418" s="17">
        <f>IF(D418="",0,IF(D418=D417,COUNTIF(D$9:D417,D418)+1,1))</f>
        <v>0</v>
      </c>
      <c r="T418" s="17">
        <f t="shared" ca="1" si="34"/>
        <v>0</v>
      </c>
      <c r="U418" s="364">
        <f t="shared" si="32"/>
        <v>0</v>
      </c>
    </row>
    <row r="419" spans="1:21" ht="16.5" customHeight="1">
      <c r="A419" s="334" t="s">
        <v>695</v>
      </c>
      <c r="B419" s="65" t="str">
        <f t="shared" ca="1" si="31"/>
        <v>-1900</v>
      </c>
      <c r="C419" s="65" t="str">
        <f t="shared" ca="1" si="33"/>
        <v>-1900-0</v>
      </c>
      <c r="D419" s="340"/>
      <c r="E419" s="283"/>
      <c r="F419" s="12"/>
      <c r="G419" s="284"/>
      <c r="H419" s="285"/>
      <c r="I419" s="286"/>
      <c r="J419" s="287"/>
      <c r="K419" s="289"/>
      <c r="L419" s="306"/>
      <c r="M419" s="289"/>
      <c r="N419" s="290"/>
      <c r="O419" s="291"/>
      <c r="P419" s="12"/>
      <c r="Q419" s="348"/>
      <c r="R419" s="7"/>
      <c r="S419" s="17">
        <f>IF(D419="",0,IF(D419=D418,COUNTIF(D$9:D418,D419)+1,1))</f>
        <v>0</v>
      </c>
      <c r="T419" s="17">
        <f t="shared" ca="1" si="34"/>
        <v>0</v>
      </c>
      <c r="U419" s="364">
        <f t="shared" si="32"/>
        <v>0</v>
      </c>
    </row>
    <row r="420" spans="1:21" ht="16.5" customHeight="1">
      <c r="A420" s="334" t="s">
        <v>696</v>
      </c>
      <c r="B420" s="65" t="str">
        <f t="shared" ca="1" si="31"/>
        <v>-1900</v>
      </c>
      <c r="C420" s="65" t="str">
        <f t="shared" ca="1" si="33"/>
        <v>-1900-0</v>
      </c>
      <c r="D420" s="340"/>
      <c r="E420" s="283"/>
      <c r="F420" s="12"/>
      <c r="G420" s="284"/>
      <c r="H420" s="285"/>
      <c r="I420" s="286"/>
      <c r="J420" s="287"/>
      <c r="K420" s="289"/>
      <c r="L420" s="306"/>
      <c r="M420" s="289"/>
      <c r="N420" s="290"/>
      <c r="O420" s="291"/>
      <c r="P420" s="12"/>
      <c r="Q420" s="348"/>
      <c r="R420" s="7"/>
      <c r="S420" s="17">
        <f>IF(D420="",0,IF(D420=D419,COUNTIF(D$9:D419,D420)+1,1))</f>
        <v>0</v>
      </c>
      <c r="T420" s="17">
        <f t="shared" ca="1" si="34"/>
        <v>0</v>
      </c>
      <c r="U420" s="364">
        <f t="shared" si="32"/>
        <v>0</v>
      </c>
    </row>
    <row r="421" spans="1:21" ht="16.5" customHeight="1">
      <c r="A421" s="334" t="s">
        <v>697</v>
      </c>
      <c r="B421" s="65" t="str">
        <f t="shared" ca="1" si="31"/>
        <v>-1900</v>
      </c>
      <c r="C421" s="65" t="str">
        <f t="shared" ca="1" si="33"/>
        <v>-1900-0</v>
      </c>
      <c r="D421" s="340"/>
      <c r="E421" s="283"/>
      <c r="F421" s="12"/>
      <c r="G421" s="284"/>
      <c r="H421" s="285"/>
      <c r="I421" s="286"/>
      <c r="J421" s="287"/>
      <c r="K421" s="289"/>
      <c r="L421" s="306"/>
      <c r="M421" s="289"/>
      <c r="N421" s="290"/>
      <c r="O421" s="291"/>
      <c r="P421" s="12"/>
      <c r="Q421" s="348"/>
      <c r="R421" s="7"/>
      <c r="S421" s="17">
        <f>IF(D421="",0,IF(D421=D420,COUNTIF(D$9:D420,D421)+1,1))</f>
        <v>0</v>
      </c>
      <c r="T421" s="17">
        <f t="shared" ca="1" si="34"/>
        <v>0</v>
      </c>
      <c r="U421" s="364">
        <f t="shared" si="32"/>
        <v>0</v>
      </c>
    </row>
    <row r="422" spans="1:21" ht="16.5" customHeight="1">
      <c r="A422" s="334" t="s">
        <v>698</v>
      </c>
      <c r="B422" s="65" t="str">
        <f t="shared" ca="1" si="31"/>
        <v>-1900</v>
      </c>
      <c r="C422" s="65" t="str">
        <f t="shared" ca="1" si="33"/>
        <v>-1900-0</v>
      </c>
      <c r="D422" s="340"/>
      <c r="E422" s="283"/>
      <c r="F422" s="12"/>
      <c r="G422" s="284"/>
      <c r="H422" s="285"/>
      <c r="I422" s="286"/>
      <c r="J422" s="287"/>
      <c r="K422" s="289"/>
      <c r="L422" s="306"/>
      <c r="M422" s="289"/>
      <c r="N422" s="290"/>
      <c r="O422" s="291"/>
      <c r="P422" s="12"/>
      <c r="Q422" s="348"/>
      <c r="R422" s="7"/>
      <c r="S422" s="17">
        <f>IF(D422="",0,IF(D422=D421,COUNTIF(D$9:D421,D422)+1,1))</f>
        <v>0</v>
      </c>
      <c r="T422" s="17">
        <f t="shared" ca="1" si="34"/>
        <v>0</v>
      </c>
      <c r="U422" s="364">
        <f t="shared" si="32"/>
        <v>0</v>
      </c>
    </row>
    <row r="423" spans="1:21" ht="16.5" customHeight="1">
      <c r="A423" s="334" t="s">
        <v>699</v>
      </c>
      <c r="B423" s="65" t="str">
        <f t="shared" ca="1" si="31"/>
        <v>-1900</v>
      </c>
      <c r="C423" s="65" t="str">
        <f t="shared" ca="1" si="33"/>
        <v>-1900-0</v>
      </c>
      <c r="D423" s="340"/>
      <c r="E423" s="283"/>
      <c r="F423" s="12"/>
      <c r="G423" s="284"/>
      <c r="H423" s="285"/>
      <c r="I423" s="286"/>
      <c r="J423" s="287"/>
      <c r="K423" s="289"/>
      <c r="L423" s="306"/>
      <c r="M423" s="289"/>
      <c r="N423" s="290"/>
      <c r="O423" s="291"/>
      <c r="P423" s="12"/>
      <c r="Q423" s="348"/>
      <c r="R423" s="7"/>
      <c r="S423" s="17">
        <f>IF(D423="",0,IF(D423=D422,COUNTIF(D$9:D422,D423)+1,1))</f>
        <v>0</v>
      </c>
      <c r="T423" s="17">
        <f t="shared" ca="1" si="34"/>
        <v>0</v>
      </c>
      <c r="U423" s="364">
        <f t="shared" si="32"/>
        <v>0</v>
      </c>
    </row>
    <row r="424" spans="1:21" ht="16.5" customHeight="1">
      <c r="A424" s="334" t="s">
        <v>700</v>
      </c>
      <c r="B424" s="65" t="str">
        <f t="shared" ca="1" si="31"/>
        <v>-1900</v>
      </c>
      <c r="C424" s="65" t="str">
        <f t="shared" ca="1" si="33"/>
        <v>-1900-0</v>
      </c>
      <c r="D424" s="340"/>
      <c r="E424" s="283"/>
      <c r="F424" s="12"/>
      <c r="G424" s="284"/>
      <c r="H424" s="285"/>
      <c r="I424" s="286"/>
      <c r="J424" s="287"/>
      <c r="K424" s="289"/>
      <c r="L424" s="306"/>
      <c r="M424" s="289"/>
      <c r="N424" s="290"/>
      <c r="O424" s="291"/>
      <c r="P424" s="12"/>
      <c r="Q424" s="348"/>
      <c r="R424" s="7"/>
      <c r="S424" s="17">
        <f>IF(D424="",0,IF(D424=D423,COUNTIF(D$9:D423,D424)+1,1))</f>
        <v>0</v>
      </c>
      <c r="T424" s="17">
        <f t="shared" ca="1" si="34"/>
        <v>0</v>
      </c>
      <c r="U424" s="364">
        <f t="shared" si="32"/>
        <v>0</v>
      </c>
    </row>
    <row r="425" spans="1:21" ht="16.5" customHeight="1">
      <c r="A425" s="334" t="s">
        <v>701</v>
      </c>
      <c r="B425" s="65" t="str">
        <f t="shared" ca="1" si="31"/>
        <v>-1900</v>
      </c>
      <c r="C425" s="65" t="str">
        <f t="shared" ca="1" si="33"/>
        <v>-1900-0</v>
      </c>
      <c r="D425" s="340"/>
      <c r="E425" s="283"/>
      <c r="F425" s="12"/>
      <c r="G425" s="284"/>
      <c r="H425" s="285"/>
      <c r="I425" s="286"/>
      <c r="J425" s="287"/>
      <c r="K425" s="289"/>
      <c r="L425" s="306"/>
      <c r="M425" s="289"/>
      <c r="N425" s="290"/>
      <c r="O425" s="291"/>
      <c r="P425" s="12"/>
      <c r="Q425" s="348"/>
      <c r="R425" s="7"/>
      <c r="S425" s="17">
        <f>IF(D425="",0,IF(D425=D424,COUNTIF(D$9:D424,D425)+1,1))</f>
        <v>0</v>
      </c>
      <c r="T425" s="17">
        <f t="shared" ca="1" si="34"/>
        <v>0</v>
      </c>
      <c r="U425" s="364">
        <f t="shared" si="32"/>
        <v>0</v>
      </c>
    </row>
    <row r="426" spans="1:21" ht="16.5" customHeight="1">
      <c r="A426" s="334" t="s">
        <v>702</v>
      </c>
      <c r="B426" s="65" t="str">
        <f t="shared" ca="1" si="31"/>
        <v>-1900</v>
      </c>
      <c r="C426" s="65" t="str">
        <f t="shared" ca="1" si="33"/>
        <v>-1900-0</v>
      </c>
      <c r="D426" s="340"/>
      <c r="E426" s="283"/>
      <c r="F426" s="12"/>
      <c r="G426" s="284"/>
      <c r="H426" s="285"/>
      <c r="I426" s="286"/>
      <c r="J426" s="287"/>
      <c r="K426" s="289"/>
      <c r="L426" s="306"/>
      <c r="M426" s="289"/>
      <c r="N426" s="290"/>
      <c r="O426" s="291"/>
      <c r="P426" s="12"/>
      <c r="Q426" s="348"/>
      <c r="R426" s="7"/>
      <c r="S426" s="17">
        <f>IF(D426="",0,IF(D426=D425,COUNTIF(D$9:D425,D426)+1,1))</f>
        <v>0</v>
      </c>
      <c r="T426" s="17">
        <f t="shared" ca="1" si="34"/>
        <v>0</v>
      </c>
      <c r="U426" s="364">
        <f t="shared" si="32"/>
        <v>0</v>
      </c>
    </row>
    <row r="427" spans="1:21" ht="16.5" customHeight="1">
      <c r="A427" s="334" t="s">
        <v>703</v>
      </c>
      <c r="B427" s="65" t="str">
        <f t="shared" ca="1" si="31"/>
        <v>-1900</v>
      </c>
      <c r="C427" s="65" t="str">
        <f t="shared" ca="1" si="33"/>
        <v>-1900-0</v>
      </c>
      <c r="D427" s="340"/>
      <c r="E427" s="283"/>
      <c r="F427" s="12"/>
      <c r="G427" s="284"/>
      <c r="H427" s="285"/>
      <c r="I427" s="286"/>
      <c r="J427" s="287"/>
      <c r="K427" s="289"/>
      <c r="L427" s="306"/>
      <c r="M427" s="289"/>
      <c r="N427" s="290"/>
      <c r="O427" s="291"/>
      <c r="P427" s="12"/>
      <c r="Q427" s="348"/>
      <c r="R427" s="7"/>
      <c r="S427" s="17">
        <f>IF(D427="",0,IF(D427=D426,COUNTIF(D$9:D426,D427)+1,1))</f>
        <v>0</v>
      </c>
      <c r="T427" s="17">
        <f t="shared" ca="1" si="34"/>
        <v>0</v>
      </c>
      <c r="U427" s="364">
        <f t="shared" si="32"/>
        <v>0</v>
      </c>
    </row>
    <row r="428" spans="1:21" ht="16.5" customHeight="1">
      <c r="A428" s="334" t="s">
        <v>704</v>
      </c>
      <c r="B428" s="65" t="str">
        <f t="shared" ca="1" si="31"/>
        <v>-1900</v>
      </c>
      <c r="C428" s="65" t="str">
        <f t="shared" ca="1" si="33"/>
        <v>-1900-0</v>
      </c>
      <c r="D428" s="340"/>
      <c r="E428" s="283"/>
      <c r="F428" s="12"/>
      <c r="G428" s="284"/>
      <c r="H428" s="285"/>
      <c r="I428" s="286"/>
      <c r="J428" s="287"/>
      <c r="K428" s="289"/>
      <c r="L428" s="306"/>
      <c r="M428" s="289"/>
      <c r="N428" s="290"/>
      <c r="O428" s="291"/>
      <c r="P428" s="12"/>
      <c r="Q428" s="348"/>
      <c r="R428" s="7"/>
      <c r="S428" s="17">
        <f>IF(D428="",0,IF(D428=D427,COUNTIF(D$9:D427,D428)+1,1))</f>
        <v>0</v>
      </c>
      <c r="T428" s="17">
        <f t="shared" ca="1" si="34"/>
        <v>0</v>
      </c>
      <c r="U428" s="364">
        <f t="shared" si="32"/>
        <v>0</v>
      </c>
    </row>
    <row r="429" spans="1:21" ht="16.5" customHeight="1">
      <c r="A429" s="334" t="s">
        <v>705</v>
      </c>
      <c r="B429" s="65" t="str">
        <f t="shared" ca="1" si="31"/>
        <v>-1900</v>
      </c>
      <c r="C429" s="65" t="str">
        <f t="shared" ca="1" si="33"/>
        <v>-1900-0</v>
      </c>
      <c r="D429" s="340"/>
      <c r="E429" s="283"/>
      <c r="F429" s="12"/>
      <c r="G429" s="284"/>
      <c r="H429" s="285"/>
      <c r="I429" s="286"/>
      <c r="J429" s="287"/>
      <c r="K429" s="289"/>
      <c r="L429" s="306"/>
      <c r="M429" s="289"/>
      <c r="N429" s="290"/>
      <c r="O429" s="291"/>
      <c r="P429" s="12"/>
      <c r="Q429" s="348"/>
      <c r="R429" s="7"/>
      <c r="S429" s="17">
        <f>IF(D429="",0,IF(D429=D428,COUNTIF(D$9:D428,D429)+1,1))</f>
        <v>0</v>
      </c>
      <c r="T429" s="17">
        <f t="shared" ca="1" si="34"/>
        <v>0</v>
      </c>
      <c r="U429" s="364">
        <f t="shared" si="32"/>
        <v>0</v>
      </c>
    </row>
    <row r="430" spans="1:21" ht="16.5" customHeight="1">
      <c r="A430" s="334" t="s">
        <v>706</v>
      </c>
      <c r="B430" s="65" t="str">
        <f t="shared" ca="1" si="31"/>
        <v>-1900</v>
      </c>
      <c r="C430" s="65" t="str">
        <f t="shared" ca="1" si="33"/>
        <v>-1900-0</v>
      </c>
      <c r="D430" s="340"/>
      <c r="E430" s="283"/>
      <c r="F430" s="12"/>
      <c r="G430" s="284"/>
      <c r="H430" s="285"/>
      <c r="I430" s="286"/>
      <c r="J430" s="287"/>
      <c r="K430" s="289"/>
      <c r="L430" s="306"/>
      <c r="M430" s="289"/>
      <c r="N430" s="290"/>
      <c r="O430" s="291"/>
      <c r="P430" s="12"/>
      <c r="Q430" s="348"/>
      <c r="R430" s="7"/>
      <c r="S430" s="17">
        <f>IF(D430="",0,IF(D430=D429,COUNTIF(D$9:D429,D430)+1,1))</f>
        <v>0</v>
      </c>
      <c r="T430" s="17">
        <f t="shared" ca="1" si="34"/>
        <v>0</v>
      </c>
      <c r="U430" s="364">
        <f t="shared" si="32"/>
        <v>0</v>
      </c>
    </row>
    <row r="431" spans="1:21" ht="16.5" customHeight="1">
      <c r="A431" s="334" t="s">
        <v>707</v>
      </c>
      <c r="B431" s="65" t="str">
        <f t="shared" ca="1" si="31"/>
        <v>-1900</v>
      </c>
      <c r="C431" s="65" t="str">
        <f t="shared" ca="1" si="33"/>
        <v>-1900-0</v>
      </c>
      <c r="D431" s="340"/>
      <c r="E431" s="283"/>
      <c r="F431" s="12"/>
      <c r="G431" s="284"/>
      <c r="H431" s="285"/>
      <c r="I431" s="286"/>
      <c r="J431" s="287"/>
      <c r="K431" s="289"/>
      <c r="L431" s="306"/>
      <c r="M431" s="289"/>
      <c r="N431" s="290"/>
      <c r="O431" s="291"/>
      <c r="P431" s="12"/>
      <c r="Q431" s="348"/>
      <c r="R431" s="7"/>
      <c r="S431" s="17">
        <f>IF(D431="",0,IF(D431=D430,COUNTIF(D$9:D430,D431)+1,1))</f>
        <v>0</v>
      </c>
      <c r="T431" s="17">
        <f t="shared" ca="1" si="34"/>
        <v>0</v>
      </c>
      <c r="U431" s="364">
        <f t="shared" si="32"/>
        <v>0</v>
      </c>
    </row>
    <row r="432" spans="1:21" ht="16.5" customHeight="1">
      <c r="A432" s="334" t="s">
        <v>708</v>
      </c>
      <c r="B432" s="65" t="str">
        <f t="shared" ca="1" si="31"/>
        <v>-1900</v>
      </c>
      <c r="C432" s="65" t="str">
        <f t="shared" ca="1" si="33"/>
        <v>-1900-0</v>
      </c>
      <c r="D432" s="340"/>
      <c r="E432" s="283"/>
      <c r="F432" s="12"/>
      <c r="G432" s="284"/>
      <c r="H432" s="285"/>
      <c r="I432" s="286"/>
      <c r="J432" s="287"/>
      <c r="K432" s="289"/>
      <c r="L432" s="306"/>
      <c r="M432" s="289"/>
      <c r="N432" s="290"/>
      <c r="O432" s="291"/>
      <c r="P432" s="12"/>
      <c r="Q432" s="348"/>
      <c r="R432" s="7"/>
      <c r="S432" s="17">
        <f>IF(D432="",0,IF(D432=D431,COUNTIF(D$9:D431,D432)+1,1))</f>
        <v>0</v>
      </c>
      <c r="T432" s="17">
        <f t="shared" ca="1" si="34"/>
        <v>0</v>
      </c>
      <c r="U432" s="364">
        <f t="shared" si="32"/>
        <v>0</v>
      </c>
    </row>
    <row r="433" spans="1:21" ht="16.5" customHeight="1">
      <c r="A433" s="334" t="s">
        <v>709</v>
      </c>
      <c r="B433" s="65" t="str">
        <f t="shared" ca="1" si="31"/>
        <v>-1900</v>
      </c>
      <c r="C433" s="65" t="str">
        <f t="shared" ca="1" si="33"/>
        <v>-1900-0</v>
      </c>
      <c r="D433" s="340"/>
      <c r="E433" s="283"/>
      <c r="F433" s="12"/>
      <c r="G433" s="284"/>
      <c r="H433" s="285"/>
      <c r="I433" s="286"/>
      <c r="J433" s="287"/>
      <c r="K433" s="289"/>
      <c r="L433" s="306"/>
      <c r="M433" s="289"/>
      <c r="N433" s="290"/>
      <c r="O433" s="291"/>
      <c r="P433" s="12"/>
      <c r="Q433" s="348"/>
      <c r="R433" s="7"/>
      <c r="S433" s="17">
        <f>IF(D433="",0,IF(D433=D432,COUNTIF(D$9:D432,D433)+1,1))</f>
        <v>0</v>
      </c>
      <c r="T433" s="17">
        <f t="shared" ca="1" si="34"/>
        <v>0</v>
      </c>
      <c r="U433" s="364">
        <f t="shared" si="32"/>
        <v>0</v>
      </c>
    </row>
    <row r="434" spans="1:21" ht="16.5" customHeight="1">
      <c r="A434" s="334" t="s">
        <v>710</v>
      </c>
      <c r="B434" s="65" t="str">
        <f t="shared" ca="1" si="31"/>
        <v>-1900</v>
      </c>
      <c r="C434" s="65" t="str">
        <f t="shared" ca="1" si="33"/>
        <v>-1900-0</v>
      </c>
      <c r="D434" s="340"/>
      <c r="E434" s="283"/>
      <c r="F434" s="12"/>
      <c r="G434" s="284"/>
      <c r="H434" s="285"/>
      <c r="I434" s="286"/>
      <c r="J434" s="287"/>
      <c r="K434" s="289"/>
      <c r="L434" s="306"/>
      <c r="M434" s="289"/>
      <c r="N434" s="290"/>
      <c r="O434" s="291"/>
      <c r="P434" s="12"/>
      <c r="Q434" s="348"/>
      <c r="R434" s="7"/>
      <c r="S434" s="17">
        <f>IF(D434="",0,IF(D434=D433,COUNTIF(D$9:D433,D434)+1,1))</f>
        <v>0</v>
      </c>
      <c r="T434" s="17">
        <f t="shared" ca="1" si="34"/>
        <v>0</v>
      </c>
      <c r="U434" s="364">
        <f t="shared" si="32"/>
        <v>0</v>
      </c>
    </row>
    <row r="435" spans="1:21" ht="16.5" customHeight="1">
      <c r="A435" s="334" t="s">
        <v>711</v>
      </c>
      <c r="B435" s="65" t="str">
        <f t="shared" ca="1" si="31"/>
        <v>-1900</v>
      </c>
      <c r="C435" s="65" t="str">
        <f t="shared" ca="1" si="33"/>
        <v>-1900-0</v>
      </c>
      <c r="D435" s="340"/>
      <c r="E435" s="283"/>
      <c r="F435" s="12"/>
      <c r="G435" s="284"/>
      <c r="H435" s="285"/>
      <c r="I435" s="286"/>
      <c r="J435" s="287"/>
      <c r="K435" s="289"/>
      <c r="L435" s="306"/>
      <c r="M435" s="289"/>
      <c r="N435" s="290"/>
      <c r="O435" s="291"/>
      <c r="P435" s="12"/>
      <c r="Q435" s="348"/>
      <c r="R435" s="7"/>
      <c r="S435" s="17">
        <f>IF(D435="",0,IF(D435=D434,COUNTIF(D$9:D434,D435)+1,1))</f>
        <v>0</v>
      </c>
      <c r="T435" s="17">
        <f t="shared" ca="1" si="34"/>
        <v>0</v>
      </c>
      <c r="U435" s="364">
        <f t="shared" si="32"/>
        <v>0</v>
      </c>
    </row>
    <row r="436" spans="1:21" ht="16.5" customHeight="1">
      <c r="A436" s="334" t="s">
        <v>712</v>
      </c>
      <c r="B436" s="65" t="str">
        <f t="shared" ca="1" si="31"/>
        <v>-1900</v>
      </c>
      <c r="C436" s="65" t="str">
        <f t="shared" ca="1" si="33"/>
        <v>-1900-0</v>
      </c>
      <c r="D436" s="340"/>
      <c r="E436" s="283"/>
      <c r="F436" s="12"/>
      <c r="G436" s="284"/>
      <c r="H436" s="285"/>
      <c r="I436" s="286"/>
      <c r="J436" s="287"/>
      <c r="K436" s="289"/>
      <c r="L436" s="306"/>
      <c r="M436" s="289"/>
      <c r="N436" s="290"/>
      <c r="O436" s="291"/>
      <c r="P436" s="12"/>
      <c r="Q436" s="348"/>
      <c r="R436" s="7"/>
      <c r="S436" s="17">
        <f>IF(D436="",0,IF(D436=D435,COUNTIF(D$9:D435,D436)+1,1))</f>
        <v>0</v>
      </c>
      <c r="T436" s="17">
        <f t="shared" ca="1" si="34"/>
        <v>0</v>
      </c>
      <c r="U436" s="364">
        <f t="shared" si="32"/>
        <v>0</v>
      </c>
    </row>
    <row r="437" spans="1:21" ht="16.5" customHeight="1">
      <c r="A437" s="334" t="s">
        <v>713</v>
      </c>
      <c r="B437" s="65" t="str">
        <f t="shared" ca="1" si="31"/>
        <v>-1900</v>
      </c>
      <c r="C437" s="65" t="str">
        <f t="shared" ca="1" si="33"/>
        <v>-1900-0</v>
      </c>
      <c r="D437" s="340"/>
      <c r="E437" s="283"/>
      <c r="F437" s="12"/>
      <c r="G437" s="284"/>
      <c r="H437" s="285"/>
      <c r="I437" s="286"/>
      <c r="J437" s="287"/>
      <c r="K437" s="289"/>
      <c r="L437" s="306"/>
      <c r="M437" s="289"/>
      <c r="N437" s="290"/>
      <c r="O437" s="291"/>
      <c r="P437" s="12"/>
      <c r="Q437" s="348"/>
      <c r="R437" s="7"/>
      <c r="S437" s="17">
        <f>IF(D437="",0,IF(D437=D436,COUNTIF(D$9:D436,D437)+1,1))</f>
        <v>0</v>
      </c>
      <c r="T437" s="17">
        <f t="shared" ca="1" si="34"/>
        <v>0</v>
      </c>
      <c r="U437" s="364">
        <f t="shared" si="32"/>
        <v>0</v>
      </c>
    </row>
    <row r="438" spans="1:21" ht="16.5" customHeight="1">
      <c r="A438" s="334" t="s">
        <v>714</v>
      </c>
      <c r="B438" s="65" t="str">
        <f t="shared" ca="1" si="31"/>
        <v>-1900</v>
      </c>
      <c r="C438" s="65" t="str">
        <f t="shared" ca="1" si="33"/>
        <v>-1900-0</v>
      </c>
      <c r="D438" s="340"/>
      <c r="E438" s="283"/>
      <c r="F438" s="12"/>
      <c r="G438" s="284"/>
      <c r="H438" s="285"/>
      <c r="I438" s="286"/>
      <c r="J438" s="287"/>
      <c r="K438" s="289"/>
      <c r="L438" s="306"/>
      <c r="M438" s="289"/>
      <c r="N438" s="290"/>
      <c r="O438" s="291"/>
      <c r="P438" s="12"/>
      <c r="Q438" s="348"/>
      <c r="R438" s="7"/>
      <c r="S438" s="17">
        <f>IF(D438="",0,IF(D438=D437,COUNTIF(D$9:D437,D438)+1,1))</f>
        <v>0</v>
      </c>
      <c r="T438" s="17">
        <f t="shared" ca="1" si="34"/>
        <v>0</v>
      </c>
      <c r="U438" s="364">
        <f t="shared" si="32"/>
        <v>0</v>
      </c>
    </row>
    <row r="439" spans="1:21" ht="16.5" customHeight="1">
      <c r="A439" s="334" t="s">
        <v>715</v>
      </c>
      <c r="B439" s="65" t="str">
        <f t="shared" ca="1" si="31"/>
        <v>-1900</v>
      </c>
      <c r="C439" s="65" t="str">
        <f t="shared" ca="1" si="33"/>
        <v>-1900-0</v>
      </c>
      <c r="D439" s="340"/>
      <c r="E439" s="283"/>
      <c r="F439" s="12"/>
      <c r="G439" s="284"/>
      <c r="H439" s="285"/>
      <c r="I439" s="286"/>
      <c r="J439" s="287"/>
      <c r="K439" s="289"/>
      <c r="L439" s="306"/>
      <c r="M439" s="289"/>
      <c r="N439" s="290"/>
      <c r="O439" s="291"/>
      <c r="P439" s="12"/>
      <c r="Q439" s="348"/>
      <c r="R439" s="7"/>
      <c r="S439" s="17">
        <f>IF(D439="",0,IF(D439=D438,COUNTIF(D$9:D438,D439)+1,1))</f>
        <v>0</v>
      </c>
      <c r="T439" s="17">
        <f t="shared" ca="1" si="34"/>
        <v>0</v>
      </c>
      <c r="U439" s="364">
        <f t="shared" si="32"/>
        <v>0</v>
      </c>
    </row>
    <row r="440" spans="1:21" ht="16.5" customHeight="1">
      <c r="A440" s="334" t="s">
        <v>716</v>
      </c>
      <c r="B440" s="65" t="str">
        <f t="shared" ca="1" si="31"/>
        <v>-1900</v>
      </c>
      <c r="C440" s="65" t="str">
        <f t="shared" ca="1" si="33"/>
        <v>-1900-0</v>
      </c>
      <c r="D440" s="340"/>
      <c r="E440" s="283"/>
      <c r="F440" s="12"/>
      <c r="G440" s="284"/>
      <c r="H440" s="285"/>
      <c r="I440" s="286"/>
      <c r="J440" s="287"/>
      <c r="K440" s="289"/>
      <c r="L440" s="306"/>
      <c r="M440" s="289"/>
      <c r="N440" s="290"/>
      <c r="O440" s="291"/>
      <c r="P440" s="12"/>
      <c r="Q440" s="348"/>
      <c r="R440" s="7"/>
      <c r="S440" s="17">
        <f>IF(D440="",0,IF(D440=D439,COUNTIF(D$9:D439,D440)+1,1))</f>
        <v>0</v>
      </c>
      <c r="T440" s="17">
        <f t="shared" ca="1" si="34"/>
        <v>0</v>
      </c>
      <c r="U440" s="364">
        <f t="shared" si="32"/>
        <v>0</v>
      </c>
    </row>
    <row r="441" spans="1:21" ht="16.5" customHeight="1">
      <c r="A441" s="334" t="s">
        <v>717</v>
      </c>
      <c r="B441" s="65" t="str">
        <f t="shared" ca="1" si="31"/>
        <v>-1900</v>
      </c>
      <c r="C441" s="65" t="str">
        <f t="shared" ca="1" si="33"/>
        <v>-1900-0</v>
      </c>
      <c r="D441" s="340"/>
      <c r="E441" s="283"/>
      <c r="F441" s="12"/>
      <c r="G441" s="284"/>
      <c r="H441" s="285"/>
      <c r="I441" s="286"/>
      <c r="J441" s="287"/>
      <c r="K441" s="289"/>
      <c r="L441" s="306"/>
      <c r="M441" s="289"/>
      <c r="N441" s="290"/>
      <c r="O441" s="291"/>
      <c r="P441" s="12"/>
      <c r="Q441" s="348"/>
      <c r="R441" s="7"/>
      <c r="S441" s="17">
        <f>IF(D441="",0,IF(D441=D440,COUNTIF(D$9:D440,D441)+1,1))</f>
        <v>0</v>
      </c>
      <c r="T441" s="17">
        <f t="shared" ca="1" si="34"/>
        <v>0</v>
      </c>
      <c r="U441" s="364">
        <f t="shared" si="32"/>
        <v>0</v>
      </c>
    </row>
    <row r="442" spans="1:21" ht="16.5" customHeight="1">
      <c r="A442" s="334" t="s">
        <v>718</v>
      </c>
      <c r="B442" s="65" t="str">
        <f t="shared" ca="1" si="31"/>
        <v>-1900</v>
      </c>
      <c r="C442" s="65" t="str">
        <f t="shared" ca="1" si="33"/>
        <v>-1900-0</v>
      </c>
      <c r="D442" s="340"/>
      <c r="E442" s="283"/>
      <c r="F442" s="12"/>
      <c r="G442" s="284"/>
      <c r="H442" s="285"/>
      <c r="I442" s="286"/>
      <c r="J442" s="287"/>
      <c r="K442" s="289"/>
      <c r="L442" s="306"/>
      <c r="M442" s="289"/>
      <c r="N442" s="290"/>
      <c r="O442" s="291"/>
      <c r="P442" s="12"/>
      <c r="Q442" s="348"/>
      <c r="R442" s="7"/>
      <c r="S442" s="17">
        <f>IF(D442="",0,IF(D442=D441,COUNTIF(D$9:D441,D442)+1,1))</f>
        <v>0</v>
      </c>
      <c r="T442" s="17">
        <f t="shared" ca="1" si="34"/>
        <v>0</v>
      </c>
      <c r="U442" s="364">
        <f t="shared" si="32"/>
        <v>0</v>
      </c>
    </row>
    <row r="443" spans="1:21" ht="16.5" customHeight="1">
      <c r="A443" s="334" t="s">
        <v>719</v>
      </c>
      <c r="B443" s="65" t="str">
        <f t="shared" ca="1" si="31"/>
        <v>-1900</v>
      </c>
      <c r="C443" s="65" t="str">
        <f t="shared" ca="1" si="33"/>
        <v>-1900-0</v>
      </c>
      <c r="D443" s="340"/>
      <c r="E443" s="283"/>
      <c r="F443" s="12"/>
      <c r="G443" s="284"/>
      <c r="H443" s="285"/>
      <c r="I443" s="286"/>
      <c r="J443" s="287"/>
      <c r="K443" s="289"/>
      <c r="L443" s="306"/>
      <c r="M443" s="289"/>
      <c r="N443" s="290"/>
      <c r="O443" s="291"/>
      <c r="P443" s="12"/>
      <c r="Q443" s="348"/>
      <c r="R443" s="7"/>
      <c r="S443" s="17">
        <f>IF(D443="",0,IF(D443=D442,COUNTIF(D$9:D442,D443)+1,1))</f>
        <v>0</v>
      </c>
      <c r="T443" s="17">
        <f t="shared" ca="1" si="34"/>
        <v>0</v>
      </c>
      <c r="U443" s="364">
        <f t="shared" si="32"/>
        <v>0</v>
      </c>
    </row>
    <row r="444" spans="1:21" ht="16.5" customHeight="1">
      <c r="A444" s="334" t="s">
        <v>720</v>
      </c>
      <c r="B444" s="65" t="str">
        <f t="shared" ca="1" si="31"/>
        <v>-1900</v>
      </c>
      <c r="C444" s="65" t="str">
        <f t="shared" ca="1" si="33"/>
        <v>-1900-0</v>
      </c>
      <c r="D444" s="340"/>
      <c r="E444" s="283"/>
      <c r="F444" s="12"/>
      <c r="G444" s="284"/>
      <c r="H444" s="285"/>
      <c r="I444" s="286"/>
      <c r="J444" s="287"/>
      <c r="K444" s="289"/>
      <c r="L444" s="306"/>
      <c r="M444" s="289"/>
      <c r="N444" s="290"/>
      <c r="O444" s="291"/>
      <c r="P444" s="12"/>
      <c r="Q444" s="348"/>
      <c r="R444" s="7"/>
      <c r="S444" s="17">
        <f>IF(D444="",0,IF(D444=D443,COUNTIF(D$9:D443,D444)+1,1))</f>
        <v>0</v>
      </c>
      <c r="T444" s="17">
        <f t="shared" ca="1" si="34"/>
        <v>0</v>
      </c>
      <c r="U444" s="364">
        <f t="shared" si="32"/>
        <v>0</v>
      </c>
    </row>
    <row r="445" spans="1:21" ht="16.5" customHeight="1">
      <c r="A445" s="334" t="s">
        <v>721</v>
      </c>
      <c r="B445" s="65" t="str">
        <f t="shared" ca="1" si="31"/>
        <v>-1900</v>
      </c>
      <c r="C445" s="65" t="str">
        <f t="shared" ca="1" si="33"/>
        <v>-1900-0</v>
      </c>
      <c r="D445" s="340"/>
      <c r="E445" s="283"/>
      <c r="F445" s="12"/>
      <c r="G445" s="284"/>
      <c r="H445" s="285"/>
      <c r="I445" s="286"/>
      <c r="J445" s="287"/>
      <c r="K445" s="289"/>
      <c r="L445" s="306"/>
      <c r="M445" s="289"/>
      <c r="N445" s="290"/>
      <c r="O445" s="291"/>
      <c r="P445" s="12"/>
      <c r="Q445" s="348"/>
      <c r="R445" s="7"/>
      <c r="S445" s="17">
        <f>IF(D445="",0,IF(D445=D444,COUNTIF(D$9:D444,D445)+1,1))</f>
        <v>0</v>
      </c>
      <c r="T445" s="17">
        <f t="shared" ca="1" si="34"/>
        <v>0</v>
      </c>
      <c r="U445" s="364">
        <f t="shared" si="32"/>
        <v>0</v>
      </c>
    </row>
    <row r="446" spans="1:21" ht="16.5" customHeight="1">
      <c r="A446" s="334" t="s">
        <v>722</v>
      </c>
      <c r="B446" s="65" t="str">
        <f t="shared" ca="1" si="31"/>
        <v>-1900</v>
      </c>
      <c r="C446" s="65" t="str">
        <f t="shared" ca="1" si="33"/>
        <v>-1900-0</v>
      </c>
      <c r="D446" s="340"/>
      <c r="E446" s="283"/>
      <c r="F446" s="12"/>
      <c r="G446" s="284"/>
      <c r="H446" s="285"/>
      <c r="I446" s="286"/>
      <c r="J446" s="287"/>
      <c r="K446" s="289"/>
      <c r="L446" s="306"/>
      <c r="M446" s="289"/>
      <c r="N446" s="290"/>
      <c r="O446" s="291"/>
      <c r="P446" s="12"/>
      <c r="Q446" s="348"/>
      <c r="R446" s="7"/>
      <c r="S446" s="17">
        <f>IF(D446="",0,IF(D446=D445,COUNTIF(D$9:D445,D446)+1,1))</f>
        <v>0</v>
      </c>
      <c r="T446" s="17">
        <f t="shared" ca="1" si="34"/>
        <v>0</v>
      </c>
      <c r="U446" s="364">
        <f t="shared" si="32"/>
        <v>0</v>
      </c>
    </row>
    <row r="447" spans="1:21" ht="16.5" customHeight="1">
      <c r="A447" s="334" t="s">
        <v>723</v>
      </c>
      <c r="B447" s="65" t="str">
        <f t="shared" ca="1" si="31"/>
        <v>-1900</v>
      </c>
      <c r="C447" s="65" t="str">
        <f t="shared" ca="1" si="33"/>
        <v>-1900-0</v>
      </c>
      <c r="D447" s="340"/>
      <c r="E447" s="283"/>
      <c r="F447" s="12"/>
      <c r="G447" s="284"/>
      <c r="H447" s="285"/>
      <c r="I447" s="286"/>
      <c r="J447" s="287"/>
      <c r="K447" s="289"/>
      <c r="L447" s="306"/>
      <c r="M447" s="289"/>
      <c r="N447" s="290"/>
      <c r="O447" s="291"/>
      <c r="P447" s="12"/>
      <c r="Q447" s="348"/>
      <c r="R447" s="7"/>
      <c r="S447" s="17">
        <f>IF(D447="",0,IF(D447=D446,COUNTIF(D$9:D446,D447)+1,1))</f>
        <v>0</v>
      </c>
      <c r="T447" s="17">
        <f t="shared" ca="1" si="34"/>
        <v>0</v>
      </c>
      <c r="U447" s="364">
        <f t="shared" si="32"/>
        <v>0</v>
      </c>
    </row>
    <row r="448" spans="1:21" ht="16.5" customHeight="1">
      <c r="A448" s="334" t="s">
        <v>724</v>
      </c>
      <c r="B448" s="65" t="str">
        <f t="shared" ca="1" si="31"/>
        <v>-1900</v>
      </c>
      <c r="C448" s="65" t="str">
        <f t="shared" ca="1" si="33"/>
        <v>-1900-0</v>
      </c>
      <c r="D448" s="340"/>
      <c r="E448" s="283"/>
      <c r="F448" s="12"/>
      <c r="G448" s="284"/>
      <c r="H448" s="285"/>
      <c r="I448" s="286"/>
      <c r="J448" s="287"/>
      <c r="K448" s="289"/>
      <c r="L448" s="306"/>
      <c r="M448" s="289"/>
      <c r="N448" s="290"/>
      <c r="O448" s="291"/>
      <c r="P448" s="12"/>
      <c r="Q448" s="348"/>
      <c r="R448" s="7"/>
      <c r="S448" s="17">
        <f>IF(D448="",0,IF(D448=D447,COUNTIF(D$9:D447,D448)+1,1))</f>
        <v>0</v>
      </c>
      <c r="T448" s="17">
        <f t="shared" ca="1" si="34"/>
        <v>0</v>
      </c>
      <c r="U448" s="364">
        <f t="shared" si="32"/>
        <v>0</v>
      </c>
    </row>
    <row r="449" spans="1:21" ht="16.5" customHeight="1">
      <c r="A449" s="334" t="s">
        <v>725</v>
      </c>
      <c r="B449" s="65" t="str">
        <f t="shared" ca="1" si="31"/>
        <v>-1900</v>
      </c>
      <c r="C449" s="65" t="str">
        <f t="shared" ca="1" si="33"/>
        <v>-1900-0</v>
      </c>
      <c r="D449" s="340"/>
      <c r="E449" s="283"/>
      <c r="F449" s="12"/>
      <c r="G449" s="284"/>
      <c r="H449" s="285"/>
      <c r="I449" s="286"/>
      <c r="J449" s="287"/>
      <c r="K449" s="289"/>
      <c r="L449" s="306"/>
      <c r="M449" s="289"/>
      <c r="N449" s="290"/>
      <c r="O449" s="291"/>
      <c r="P449" s="12"/>
      <c r="Q449" s="348"/>
      <c r="R449" s="7"/>
      <c r="S449" s="17">
        <f>IF(D449="",0,IF(D449=D448,COUNTIF(D$9:D448,D449)+1,1))</f>
        <v>0</v>
      </c>
      <c r="T449" s="17">
        <f t="shared" ca="1" si="34"/>
        <v>0</v>
      </c>
      <c r="U449" s="364">
        <f t="shared" si="32"/>
        <v>0</v>
      </c>
    </row>
    <row r="450" spans="1:21" ht="16.5" customHeight="1">
      <c r="A450" s="334" t="s">
        <v>726</v>
      </c>
      <c r="B450" s="65" t="str">
        <f t="shared" ca="1" si="31"/>
        <v>-1900</v>
      </c>
      <c r="C450" s="65" t="str">
        <f t="shared" ca="1" si="33"/>
        <v>-1900-0</v>
      </c>
      <c r="D450" s="340"/>
      <c r="E450" s="283"/>
      <c r="F450" s="12"/>
      <c r="G450" s="284"/>
      <c r="H450" s="285"/>
      <c r="I450" s="286"/>
      <c r="J450" s="287"/>
      <c r="K450" s="289"/>
      <c r="L450" s="306"/>
      <c r="M450" s="289"/>
      <c r="N450" s="290"/>
      <c r="O450" s="291"/>
      <c r="P450" s="12"/>
      <c r="Q450" s="348"/>
      <c r="R450" s="7"/>
      <c r="S450" s="17">
        <f>IF(D450="",0,IF(D450=D449,COUNTIF(D$9:D449,D450)+1,1))</f>
        <v>0</v>
      </c>
      <c r="T450" s="17">
        <f t="shared" ca="1" si="34"/>
        <v>0</v>
      </c>
      <c r="U450" s="364">
        <f t="shared" si="32"/>
        <v>0</v>
      </c>
    </row>
    <row r="451" spans="1:21" ht="16.5" customHeight="1">
      <c r="A451" s="334" t="s">
        <v>727</v>
      </c>
      <c r="B451" s="65" t="str">
        <f t="shared" ca="1" si="31"/>
        <v>-1900</v>
      </c>
      <c r="C451" s="65" t="str">
        <f t="shared" ca="1" si="33"/>
        <v>-1900-0</v>
      </c>
      <c r="D451" s="340"/>
      <c r="E451" s="283"/>
      <c r="F451" s="12"/>
      <c r="G451" s="284"/>
      <c r="H451" s="285"/>
      <c r="I451" s="286"/>
      <c r="J451" s="287"/>
      <c r="K451" s="289"/>
      <c r="L451" s="306"/>
      <c r="M451" s="289"/>
      <c r="N451" s="290"/>
      <c r="O451" s="291"/>
      <c r="P451" s="12"/>
      <c r="Q451" s="348"/>
      <c r="R451" s="7"/>
      <c r="S451" s="17">
        <f>IF(D451="",0,IF(D451=D450,COUNTIF(D$9:D450,D451)+1,1))</f>
        <v>0</v>
      </c>
      <c r="T451" s="17">
        <f t="shared" ca="1" si="34"/>
        <v>0</v>
      </c>
      <c r="U451" s="364">
        <f t="shared" si="32"/>
        <v>0</v>
      </c>
    </row>
    <row r="452" spans="1:21" ht="16.5" customHeight="1">
      <c r="A452" s="334" t="s">
        <v>728</v>
      </c>
      <c r="B452" s="65" t="str">
        <f t="shared" ca="1" si="31"/>
        <v>-1900</v>
      </c>
      <c r="C452" s="65" t="str">
        <f t="shared" ca="1" si="33"/>
        <v>-1900-0</v>
      </c>
      <c r="D452" s="340"/>
      <c r="E452" s="283"/>
      <c r="F452" s="12"/>
      <c r="G452" s="284"/>
      <c r="H452" s="285"/>
      <c r="I452" s="286"/>
      <c r="J452" s="287"/>
      <c r="K452" s="289"/>
      <c r="L452" s="306"/>
      <c r="M452" s="289"/>
      <c r="N452" s="290"/>
      <c r="O452" s="291"/>
      <c r="P452" s="12"/>
      <c r="Q452" s="348"/>
      <c r="R452" s="7"/>
      <c r="S452" s="17">
        <f>IF(D452="",0,IF(D452=D451,COUNTIF(D$9:D451,D452)+1,1))</f>
        <v>0</v>
      </c>
      <c r="T452" s="17">
        <f t="shared" ca="1" si="34"/>
        <v>0</v>
      </c>
      <c r="U452" s="364">
        <f t="shared" si="32"/>
        <v>0</v>
      </c>
    </row>
    <row r="453" spans="1:21" ht="16.5" customHeight="1">
      <c r="A453" s="334" t="s">
        <v>729</v>
      </c>
      <c r="B453" s="65" t="str">
        <f t="shared" ca="1" si="31"/>
        <v>-1900</v>
      </c>
      <c r="C453" s="65" t="str">
        <f t="shared" ca="1" si="33"/>
        <v>-1900-0</v>
      </c>
      <c r="D453" s="340"/>
      <c r="E453" s="283"/>
      <c r="F453" s="12"/>
      <c r="G453" s="284"/>
      <c r="H453" s="285"/>
      <c r="I453" s="286"/>
      <c r="J453" s="287"/>
      <c r="K453" s="289"/>
      <c r="L453" s="306"/>
      <c r="M453" s="289"/>
      <c r="N453" s="290"/>
      <c r="O453" s="291"/>
      <c r="P453" s="12"/>
      <c r="Q453" s="348"/>
      <c r="R453" s="7"/>
      <c r="S453" s="17">
        <f>IF(D453="",0,IF(D453=D452,COUNTIF(D$9:D452,D453)+1,1))</f>
        <v>0</v>
      </c>
      <c r="T453" s="17">
        <f t="shared" ca="1" si="34"/>
        <v>0</v>
      </c>
      <c r="U453" s="364">
        <f t="shared" si="32"/>
        <v>0</v>
      </c>
    </row>
    <row r="454" spans="1:21" ht="16.5" customHeight="1">
      <c r="A454" s="334" t="s">
        <v>730</v>
      </c>
      <c r="B454" s="65" t="str">
        <f t="shared" ca="1" si="31"/>
        <v>-1900</v>
      </c>
      <c r="C454" s="65" t="str">
        <f t="shared" ca="1" si="33"/>
        <v>-1900-0</v>
      </c>
      <c r="D454" s="340"/>
      <c r="E454" s="283"/>
      <c r="F454" s="12"/>
      <c r="G454" s="284"/>
      <c r="H454" s="285"/>
      <c r="I454" s="286"/>
      <c r="J454" s="287"/>
      <c r="K454" s="289"/>
      <c r="L454" s="306"/>
      <c r="M454" s="289"/>
      <c r="N454" s="290"/>
      <c r="O454" s="291"/>
      <c r="P454" s="12"/>
      <c r="Q454" s="348"/>
      <c r="R454" s="7"/>
      <c r="S454" s="17">
        <f>IF(D454="",0,IF(D454=D453,COUNTIF(D$9:D453,D454)+1,1))</f>
        <v>0</v>
      </c>
      <c r="T454" s="17">
        <f t="shared" ca="1" si="34"/>
        <v>0</v>
      </c>
      <c r="U454" s="364">
        <f t="shared" si="32"/>
        <v>0</v>
      </c>
    </row>
    <row r="455" spans="1:21" ht="16.5" customHeight="1">
      <c r="A455" s="334" t="s">
        <v>731</v>
      </c>
      <c r="B455" s="65" t="str">
        <f t="shared" ca="1" si="31"/>
        <v>-1900</v>
      </c>
      <c r="C455" s="65" t="str">
        <f t="shared" ca="1" si="33"/>
        <v>-1900-0</v>
      </c>
      <c r="D455" s="340"/>
      <c r="E455" s="283"/>
      <c r="F455" s="12"/>
      <c r="G455" s="284"/>
      <c r="H455" s="285"/>
      <c r="I455" s="286"/>
      <c r="J455" s="287"/>
      <c r="K455" s="289"/>
      <c r="L455" s="306"/>
      <c r="M455" s="289"/>
      <c r="N455" s="290"/>
      <c r="O455" s="291"/>
      <c r="P455" s="12"/>
      <c r="Q455" s="348"/>
      <c r="R455" s="7"/>
      <c r="S455" s="17">
        <f>IF(D455="",0,IF(D455=D454,COUNTIF(D$9:D454,D455)+1,1))</f>
        <v>0</v>
      </c>
      <c r="T455" s="17">
        <f t="shared" ca="1" si="34"/>
        <v>0</v>
      </c>
      <c r="U455" s="364">
        <f t="shared" si="32"/>
        <v>0</v>
      </c>
    </row>
    <row r="456" spans="1:21" ht="16.5" customHeight="1">
      <c r="A456" s="334" t="s">
        <v>732</v>
      </c>
      <c r="B456" s="65" t="str">
        <f t="shared" ca="1" si="31"/>
        <v>-1900</v>
      </c>
      <c r="C456" s="65" t="str">
        <f t="shared" ca="1" si="33"/>
        <v>-1900-0</v>
      </c>
      <c r="D456" s="340"/>
      <c r="E456" s="283"/>
      <c r="F456" s="12"/>
      <c r="G456" s="284"/>
      <c r="H456" s="285"/>
      <c r="I456" s="286"/>
      <c r="J456" s="287"/>
      <c r="K456" s="289"/>
      <c r="L456" s="306"/>
      <c r="M456" s="289"/>
      <c r="N456" s="290"/>
      <c r="O456" s="291"/>
      <c r="P456" s="12"/>
      <c r="Q456" s="348"/>
      <c r="R456" s="7"/>
      <c r="S456" s="17">
        <f>IF(D456="",0,IF(D456=D455,COUNTIF(D$9:D455,D456)+1,1))</f>
        <v>0</v>
      </c>
      <c r="T456" s="17">
        <f t="shared" ca="1" si="34"/>
        <v>0</v>
      </c>
      <c r="U456" s="364">
        <f t="shared" si="32"/>
        <v>0</v>
      </c>
    </row>
    <row r="457" spans="1:21" ht="16.5" customHeight="1">
      <c r="A457" s="334" t="s">
        <v>733</v>
      </c>
      <c r="B457" s="65" t="str">
        <f t="shared" ca="1" si="31"/>
        <v>-1900</v>
      </c>
      <c r="C457" s="65" t="str">
        <f t="shared" ca="1" si="33"/>
        <v>-1900-0</v>
      </c>
      <c r="D457" s="340"/>
      <c r="E457" s="283"/>
      <c r="F457" s="12"/>
      <c r="G457" s="284"/>
      <c r="H457" s="285"/>
      <c r="I457" s="286"/>
      <c r="J457" s="287"/>
      <c r="K457" s="289"/>
      <c r="L457" s="306"/>
      <c r="M457" s="289"/>
      <c r="N457" s="290"/>
      <c r="O457" s="291"/>
      <c r="P457" s="12"/>
      <c r="Q457" s="348"/>
      <c r="R457" s="7"/>
      <c r="S457" s="17">
        <f>IF(D457="",0,IF(D457=D456,COUNTIF(D$9:D456,D457)+1,1))</f>
        <v>0</v>
      </c>
      <c r="T457" s="17">
        <f t="shared" ca="1" si="34"/>
        <v>0</v>
      </c>
      <c r="U457" s="364">
        <f t="shared" si="32"/>
        <v>0</v>
      </c>
    </row>
    <row r="458" spans="1:21" ht="16.5" customHeight="1">
      <c r="A458" s="334" t="s">
        <v>734</v>
      </c>
      <c r="B458" s="65" t="str">
        <f t="shared" ref="B458:B521" ca="1" si="35">IF(U458=$U$1015,0,IF(L$1024=1,0,D458&amp;"-"&amp;YEAR(E458)))</f>
        <v>-1900</v>
      </c>
      <c r="C458" s="65" t="str">
        <f t="shared" ca="1" si="33"/>
        <v>-1900-0</v>
      </c>
      <c r="D458" s="340"/>
      <c r="E458" s="283"/>
      <c r="F458" s="12"/>
      <c r="G458" s="284"/>
      <c r="H458" s="285"/>
      <c r="I458" s="286"/>
      <c r="J458" s="287"/>
      <c r="K458" s="289"/>
      <c r="L458" s="306"/>
      <c r="M458" s="289"/>
      <c r="N458" s="290"/>
      <c r="O458" s="291"/>
      <c r="P458" s="12"/>
      <c r="Q458" s="348"/>
      <c r="R458" s="7"/>
      <c r="S458" s="17">
        <f>IF(D458="",0,IF(D458=D457,COUNTIF(D$9:D457,D458)+1,1))</f>
        <v>0</v>
      </c>
      <c r="T458" s="17">
        <f t="shared" ca="1" si="34"/>
        <v>0</v>
      </c>
      <c r="U458" s="364">
        <f t="shared" ref="U458:U521" si="36">IF(OR(MONTH(E458)&lt;$I$1026,MONTH(E458)&gt;$I$1027),U$1015,0)</f>
        <v>0</v>
      </c>
    </row>
    <row r="459" spans="1:21" ht="16.5" customHeight="1">
      <c r="A459" s="334" t="s">
        <v>735</v>
      </c>
      <c r="B459" s="65" t="str">
        <f t="shared" ca="1" si="35"/>
        <v>-1900</v>
      </c>
      <c r="C459" s="65" t="str">
        <f t="shared" ca="1" si="33"/>
        <v>-1900-0</v>
      </c>
      <c r="D459" s="340"/>
      <c r="E459" s="283"/>
      <c r="F459" s="12"/>
      <c r="G459" s="284"/>
      <c r="H459" s="285"/>
      <c r="I459" s="286"/>
      <c r="J459" s="287"/>
      <c r="K459" s="289"/>
      <c r="L459" s="306"/>
      <c r="M459" s="289"/>
      <c r="N459" s="290"/>
      <c r="O459" s="291"/>
      <c r="P459" s="12"/>
      <c r="Q459" s="348"/>
      <c r="R459" s="7"/>
      <c r="S459" s="17">
        <f>IF(D459="",0,IF(D459=D458,COUNTIF(D$9:D458,D459)+1,1))</f>
        <v>0</v>
      </c>
      <c r="T459" s="17">
        <f t="shared" ca="1" si="34"/>
        <v>0</v>
      </c>
      <c r="U459" s="364">
        <f t="shared" si="36"/>
        <v>0</v>
      </c>
    </row>
    <row r="460" spans="1:21" ht="16.5" customHeight="1">
      <c r="A460" s="334" t="s">
        <v>736</v>
      </c>
      <c r="B460" s="65" t="str">
        <f t="shared" ca="1" si="35"/>
        <v>-1900</v>
      </c>
      <c r="C460" s="65" t="str">
        <f t="shared" ca="1" si="33"/>
        <v>-1900-0</v>
      </c>
      <c r="D460" s="340"/>
      <c r="E460" s="283"/>
      <c r="F460" s="12"/>
      <c r="G460" s="284"/>
      <c r="H460" s="285"/>
      <c r="I460" s="286"/>
      <c r="J460" s="287"/>
      <c r="K460" s="289"/>
      <c r="L460" s="306"/>
      <c r="M460" s="289"/>
      <c r="N460" s="290"/>
      <c r="O460" s="291"/>
      <c r="P460" s="12"/>
      <c r="Q460" s="348"/>
      <c r="R460" s="7"/>
      <c r="S460" s="17">
        <f>IF(D460="",0,IF(D460=D459,COUNTIF(D$9:D459,D460)+1,1))</f>
        <v>0</v>
      </c>
      <c r="T460" s="17">
        <f t="shared" ca="1" si="34"/>
        <v>0</v>
      </c>
      <c r="U460" s="364">
        <f t="shared" si="36"/>
        <v>0</v>
      </c>
    </row>
    <row r="461" spans="1:21" ht="16.5" customHeight="1">
      <c r="A461" s="334" t="s">
        <v>737</v>
      </c>
      <c r="B461" s="65" t="str">
        <f t="shared" ca="1" si="35"/>
        <v>-1900</v>
      </c>
      <c r="C461" s="65" t="str">
        <f t="shared" ca="1" si="33"/>
        <v>-1900-0</v>
      </c>
      <c r="D461" s="340"/>
      <c r="E461" s="283"/>
      <c r="F461" s="12"/>
      <c r="G461" s="284"/>
      <c r="H461" s="285"/>
      <c r="I461" s="286"/>
      <c r="J461" s="287"/>
      <c r="K461" s="289"/>
      <c r="L461" s="306"/>
      <c r="M461" s="289"/>
      <c r="N461" s="290"/>
      <c r="O461" s="291"/>
      <c r="P461" s="12"/>
      <c r="Q461" s="348"/>
      <c r="R461" s="7"/>
      <c r="S461" s="17">
        <f>IF(D461="",0,IF(D461=D460,COUNTIF(D$9:D460,D461)+1,1))</f>
        <v>0</v>
      </c>
      <c r="T461" s="17">
        <f t="shared" ca="1" si="34"/>
        <v>0</v>
      </c>
      <c r="U461" s="364">
        <f t="shared" si="36"/>
        <v>0</v>
      </c>
    </row>
    <row r="462" spans="1:21" ht="16.5" customHeight="1">
      <c r="A462" s="334" t="s">
        <v>738</v>
      </c>
      <c r="B462" s="65" t="str">
        <f t="shared" ca="1" si="35"/>
        <v>-1900</v>
      </c>
      <c r="C462" s="65" t="str">
        <f t="shared" ca="1" si="33"/>
        <v>-1900-0</v>
      </c>
      <c r="D462" s="340"/>
      <c r="E462" s="283"/>
      <c r="F462" s="12"/>
      <c r="G462" s="284"/>
      <c r="H462" s="285"/>
      <c r="I462" s="286"/>
      <c r="J462" s="287"/>
      <c r="K462" s="289"/>
      <c r="L462" s="306"/>
      <c r="M462" s="289"/>
      <c r="N462" s="290"/>
      <c r="O462" s="291"/>
      <c r="P462" s="12"/>
      <c r="Q462" s="348"/>
      <c r="R462" s="7"/>
      <c r="S462" s="17">
        <f>IF(D462="",0,IF(D462=D461,COUNTIF(D$9:D461,D462)+1,1))</f>
        <v>0</v>
      </c>
      <c r="T462" s="17">
        <f t="shared" ca="1" si="34"/>
        <v>0</v>
      </c>
      <c r="U462" s="364">
        <f t="shared" si="36"/>
        <v>0</v>
      </c>
    </row>
    <row r="463" spans="1:21" ht="16.5" customHeight="1">
      <c r="A463" s="334" t="s">
        <v>739</v>
      </c>
      <c r="B463" s="65" t="str">
        <f t="shared" ca="1" si="35"/>
        <v>-1900</v>
      </c>
      <c r="C463" s="65" t="str">
        <f t="shared" ref="C463:C526" ca="1" si="37">IF(L$1024=1,0,B463&amp;"-"&amp;S463)</f>
        <v>-1900-0</v>
      </c>
      <c r="D463" s="340"/>
      <c r="E463" s="283"/>
      <c r="F463" s="12"/>
      <c r="G463" s="284"/>
      <c r="H463" s="285"/>
      <c r="I463" s="286"/>
      <c r="J463" s="287"/>
      <c r="K463" s="289"/>
      <c r="L463" s="306"/>
      <c r="M463" s="289"/>
      <c r="N463" s="290"/>
      <c r="O463" s="291"/>
      <c r="P463" s="12"/>
      <c r="Q463" s="348"/>
      <c r="R463" s="7"/>
      <c r="S463" s="17">
        <f>IF(D463="",0,IF(D463=D462,COUNTIF(D$9:D462,D463)+1,1))</f>
        <v>0</v>
      </c>
      <c r="T463" s="17">
        <f t="shared" ref="T463:T526" ca="1" si="38">IF(OR(D463="",L$1024=1),0,IF(S463=4,1,0))</f>
        <v>0</v>
      </c>
      <c r="U463" s="364">
        <f t="shared" si="36"/>
        <v>0</v>
      </c>
    </row>
    <row r="464" spans="1:21" ht="16.5" customHeight="1">
      <c r="A464" s="334" t="s">
        <v>740</v>
      </c>
      <c r="B464" s="65" t="str">
        <f t="shared" ca="1" si="35"/>
        <v>-1900</v>
      </c>
      <c r="C464" s="65" t="str">
        <f t="shared" ca="1" si="37"/>
        <v>-1900-0</v>
      </c>
      <c r="D464" s="340"/>
      <c r="E464" s="283"/>
      <c r="F464" s="12"/>
      <c r="G464" s="284"/>
      <c r="H464" s="285"/>
      <c r="I464" s="286"/>
      <c r="J464" s="287"/>
      <c r="K464" s="289"/>
      <c r="L464" s="306"/>
      <c r="M464" s="289"/>
      <c r="N464" s="290"/>
      <c r="O464" s="291"/>
      <c r="P464" s="12"/>
      <c r="Q464" s="348"/>
      <c r="R464" s="7"/>
      <c r="S464" s="17">
        <f>IF(D464="",0,IF(D464=D463,COUNTIF(D$9:D463,D464)+1,1))</f>
        <v>0</v>
      </c>
      <c r="T464" s="17">
        <f t="shared" ca="1" si="38"/>
        <v>0</v>
      </c>
      <c r="U464" s="364">
        <f t="shared" si="36"/>
        <v>0</v>
      </c>
    </row>
    <row r="465" spans="1:21" ht="16.5" customHeight="1">
      <c r="A465" s="334" t="s">
        <v>741</v>
      </c>
      <c r="B465" s="65" t="str">
        <f t="shared" ca="1" si="35"/>
        <v>-1900</v>
      </c>
      <c r="C465" s="65" t="str">
        <f t="shared" ca="1" si="37"/>
        <v>-1900-0</v>
      </c>
      <c r="D465" s="340"/>
      <c r="E465" s="283"/>
      <c r="F465" s="12"/>
      <c r="G465" s="284"/>
      <c r="H465" s="285"/>
      <c r="I465" s="286"/>
      <c r="J465" s="287"/>
      <c r="K465" s="289"/>
      <c r="L465" s="306"/>
      <c r="M465" s="289"/>
      <c r="N465" s="290"/>
      <c r="O465" s="291"/>
      <c r="P465" s="12"/>
      <c r="Q465" s="348"/>
      <c r="R465" s="7"/>
      <c r="S465" s="17">
        <f>IF(D465="",0,IF(D465=D464,COUNTIF(D$9:D464,D465)+1,1))</f>
        <v>0</v>
      </c>
      <c r="T465" s="17">
        <f t="shared" ca="1" si="38"/>
        <v>0</v>
      </c>
      <c r="U465" s="364">
        <f t="shared" si="36"/>
        <v>0</v>
      </c>
    </row>
    <row r="466" spans="1:21" ht="16.5" customHeight="1">
      <c r="A466" s="334" t="s">
        <v>742</v>
      </c>
      <c r="B466" s="65" t="str">
        <f t="shared" ca="1" si="35"/>
        <v>-1900</v>
      </c>
      <c r="C466" s="65" t="str">
        <f t="shared" ca="1" si="37"/>
        <v>-1900-0</v>
      </c>
      <c r="D466" s="340"/>
      <c r="E466" s="283"/>
      <c r="F466" s="12"/>
      <c r="G466" s="284"/>
      <c r="H466" s="285"/>
      <c r="I466" s="286"/>
      <c r="J466" s="287"/>
      <c r="K466" s="289"/>
      <c r="L466" s="306"/>
      <c r="M466" s="289"/>
      <c r="N466" s="290"/>
      <c r="O466" s="291"/>
      <c r="P466" s="12"/>
      <c r="Q466" s="348"/>
      <c r="R466" s="7"/>
      <c r="S466" s="17">
        <f>IF(D466="",0,IF(D466=D465,COUNTIF(D$9:D465,D466)+1,1))</f>
        <v>0</v>
      </c>
      <c r="T466" s="17">
        <f t="shared" ca="1" si="38"/>
        <v>0</v>
      </c>
      <c r="U466" s="364">
        <f t="shared" si="36"/>
        <v>0</v>
      </c>
    </row>
    <row r="467" spans="1:21" ht="16.5" customHeight="1">
      <c r="A467" s="334" t="s">
        <v>743</v>
      </c>
      <c r="B467" s="65" t="str">
        <f t="shared" ca="1" si="35"/>
        <v>-1900</v>
      </c>
      <c r="C467" s="65" t="str">
        <f t="shared" ca="1" si="37"/>
        <v>-1900-0</v>
      </c>
      <c r="D467" s="340"/>
      <c r="E467" s="283"/>
      <c r="F467" s="12"/>
      <c r="G467" s="284"/>
      <c r="H467" s="285"/>
      <c r="I467" s="286"/>
      <c r="J467" s="287"/>
      <c r="K467" s="289"/>
      <c r="L467" s="306"/>
      <c r="M467" s="289"/>
      <c r="N467" s="290"/>
      <c r="O467" s="291"/>
      <c r="P467" s="12"/>
      <c r="Q467" s="348"/>
      <c r="R467" s="7"/>
      <c r="S467" s="17">
        <f>IF(D467="",0,IF(D467=D466,COUNTIF(D$9:D466,D467)+1,1))</f>
        <v>0</v>
      </c>
      <c r="T467" s="17">
        <f t="shared" ca="1" si="38"/>
        <v>0</v>
      </c>
      <c r="U467" s="364">
        <f t="shared" si="36"/>
        <v>0</v>
      </c>
    </row>
    <row r="468" spans="1:21" ht="16.5" customHeight="1">
      <c r="A468" s="334" t="s">
        <v>744</v>
      </c>
      <c r="B468" s="65" t="str">
        <f t="shared" ca="1" si="35"/>
        <v>-1900</v>
      </c>
      <c r="C468" s="65" t="str">
        <f t="shared" ca="1" si="37"/>
        <v>-1900-0</v>
      </c>
      <c r="D468" s="340"/>
      <c r="E468" s="283"/>
      <c r="F468" s="12"/>
      <c r="G468" s="284"/>
      <c r="H468" s="285"/>
      <c r="I468" s="286"/>
      <c r="J468" s="287"/>
      <c r="K468" s="289"/>
      <c r="L468" s="306"/>
      <c r="M468" s="289"/>
      <c r="N468" s="290"/>
      <c r="O468" s="291"/>
      <c r="P468" s="12"/>
      <c r="Q468" s="348"/>
      <c r="R468" s="7"/>
      <c r="S468" s="17">
        <f>IF(D468="",0,IF(D468=D467,COUNTIF(D$9:D467,D468)+1,1))</f>
        <v>0</v>
      </c>
      <c r="T468" s="17">
        <f t="shared" ca="1" si="38"/>
        <v>0</v>
      </c>
      <c r="U468" s="364">
        <f t="shared" si="36"/>
        <v>0</v>
      </c>
    </row>
    <row r="469" spans="1:21" ht="16.5" customHeight="1">
      <c r="A469" s="334" t="s">
        <v>745</v>
      </c>
      <c r="B469" s="65" t="str">
        <f t="shared" ca="1" si="35"/>
        <v>-1900</v>
      </c>
      <c r="C469" s="65" t="str">
        <f t="shared" ca="1" si="37"/>
        <v>-1900-0</v>
      </c>
      <c r="D469" s="340"/>
      <c r="E469" s="283"/>
      <c r="F469" s="12"/>
      <c r="G469" s="284"/>
      <c r="H469" s="285"/>
      <c r="I469" s="286"/>
      <c r="J469" s="287"/>
      <c r="K469" s="289"/>
      <c r="L469" s="306"/>
      <c r="M469" s="289"/>
      <c r="N469" s="290"/>
      <c r="O469" s="291"/>
      <c r="P469" s="12"/>
      <c r="Q469" s="348"/>
      <c r="R469" s="7"/>
      <c r="S469" s="17">
        <f>IF(D469="",0,IF(D469=D468,COUNTIF(D$9:D468,D469)+1,1))</f>
        <v>0</v>
      </c>
      <c r="T469" s="17">
        <f t="shared" ca="1" si="38"/>
        <v>0</v>
      </c>
      <c r="U469" s="364">
        <f t="shared" si="36"/>
        <v>0</v>
      </c>
    </row>
    <row r="470" spans="1:21" ht="16.5" customHeight="1">
      <c r="A470" s="334" t="s">
        <v>746</v>
      </c>
      <c r="B470" s="65" t="str">
        <f t="shared" ca="1" si="35"/>
        <v>-1900</v>
      </c>
      <c r="C470" s="65" t="str">
        <f t="shared" ca="1" si="37"/>
        <v>-1900-0</v>
      </c>
      <c r="D470" s="340"/>
      <c r="E470" s="283"/>
      <c r="F470" s="12"/>
      <c r="G470" s="284"/>
      <c r="H470" s="285"/>
      <c r="I470" s="286"/>
      <c r="J470" s="287"/>
      <c r="K470" s="289"/>
      <c r="L470" s="306"/>
      <c r="M470" s="289"/>
      <c r="N470" s="290"/>
      <c r="O470" s="291"/>
      <c r="P470" s="12"/>
      <c r="Q470" s="348"/>
      <c r="R470" s="7"/>
      <c r="S470" s="17">
        <f>IF(D470="",0,IF(D470=D469,COUNTIF(D$9:D469,D470)+1,1))</f>
        <v>0</v>
      </c>
      <c r="T470" s="17">
        <f t="shared" ca="1" si="38"/>
        <v>0</v>
      </c>
      <c r="U470" s="364">
        <f t="shared" si="36"/>
        <v>0</v>
      </c>
    </row>
    <row r="471" spans="1:21" ht="16.5" customHeight="1">
      <c r="A471" s="334" t="s">
        <v>747</v>
      </c>
      <c r="B471" s="65" t="str">
        <f t="shared" ca="1" si="35"/>
        <v>-1900</v>
      </c>
      <c r="C471" s="65" t="str">
        <f t="shared" ca="1" si="37"/>
        <v>-1900-0</v>
      </c>
      <c r="D471" s="340"/>
      <c r="E471" s="283"/>
      <c r="F471" s="12"/>
      <c r="G471" s="284"/>
      <c r="H471" s="285"/>
      <c r="I471" s="286"/>
      <c r="J471" s="287"/>
      <c r="K471" s="289"/>
      <c r="L471" s="306"/>
      <c r="M471" s="289"/>
      <c r="N471" s="290"/>
      <c r="O471" s="291"/>
      <c r="P471" s="12"/>
      <c r="Q471" s="348"/>
      <c r="R471" s="7"/>
      <c r="S471" s="17">
        <f>IF(D471="",0,IF(D471=D470,COUNTIF(D$9:D470,D471)+1,1))</f>
        <v>0</v>
      </c>
      <c r="T471" s="17">
        <f t="shared" ca="1" si="38"/>
        <v>0</v>
      </c>
      <c r="U471" s="364">
        <f t="shared" si="36"/>
        <v>0</v>
      </c>
    </row>
    <row r="472" spans="1:21" ht="16.5" customHeight="1">
      <c r="A472" s="334" t="s">
        <v>748</v>
      </c>
      <c r="B472" s="65" t="str">
        <f t="shared" ca="1" si="35"/>
        <v>-1900</v>
      </c>
      <c r="C472" s="65" t="str">
        <f t="shared" ca="1" si="37"/>
        <v>-1900-0</v>
      </c>
      <c r="D472" s="340"/>
      <c r="E472" s="283"/>
      <c r="F472" s="12"/>
      <c r="G472" s="284"/>
      <c r="H472" s="285"/>
      <c r="I472" s="286"/>
      <c r="J472" s="287"/>
      <c r="K472" s="289"/>
      <c r="L472" s="306"/>
      <c r="M472" s="289"/>
      <c r="N472" s="290"/>
      <c r="O472" s="291"/>
      <c r="P472" s="12"/>
      <c r="Q472" s="348"/>
      <c r="R472" s="7"/>
      <c r="S472" s="17">
        <f>IF(D472="",0,IF(D472=D471,COUNTIF(D$9:D471,D472)+1,1))</f>
        <v>0</v>
      </c>
      <c r="T472" s="17">
        <f t="shared" ca="1" si="38"/>
        <v>0</v>
      </c>
      <c r="U472" s="364">
        <f t="shared" si="36"/>
        <v>0</v>
      </c>
    </row>
    <row r="473" spans="1:21" ht="16.5" customHeight="1">
      <c r="A473" s="334" t="s">
        <v>749</v>
      </c>
      <c r="B473" s="65" t="str">
        <f t="shared" ca="1" si="35"/>
        <v>-1900</v>
      </c>
      <c r="C473" s="65" t="str">
        <f t="shared" ca="1" si="37"/>
        <v>-1900-0</v>
      </c>
      <c r="D473" s="340"/>
      <c r="E473" s="283"/>
      <c r="F473" s="12"/>
      <c r="G473" s="284"/>
      <c r="H473" s="285"/>
      <c r="I473" s="286"/>
      <c r="J473" s="287"/>
      <c r="K473" s="289"/>
      <c r="L473" s="306"/>
      <c r="M473" s="289"/>
      <c r="N473" s="290"/>
      <c r="O473" s="291"/>
      <c r="P473" s="12"/>
      <c r="Q473" s="348"/>
      <c r="R473" s="7"/>
      <c r="S473" s="17">
        <f>IF(D473="",0,IF(D473=D472,COUNTIF(D$9:D472,D473)+1,1))</f>
        <v>0</v>
      </c>
      <c r="T473" s="17">
        <f t="shared" ca="1" si="38"/>
        <v>0</v>
      </c>
      <c r="U473" s="364">
        <f t="shared" si="36"/>
        <v>0</v>
      </c>
    </row>
    <row r="474" spans="1:21" ht="16.5" customHeight="1">
      <c r="A474" s="334" t="s">
        <v>750</v>
      </c>
      <c r="B474" s="65" t="str">
        <f t="shared" ca="1" si="35"/>
        <v>-1900</v>
      </c>
      <c r="C474" s="65" t="str">
        <f t="shared" ca="1" si="37"/>
        <v>-1900-0</v>
      </c>
      <c r="D474" s="340"/>
      <c r="E474" s="283"/>
      <c r="F474" s="12"/>
      <c r="G474" s="284"/>
      <c r="H474" s="285"/>
      <c r="I474" s="286"/>
      <c r="J474" s="287"/>
      <c r="K474" s="289"/>
      <c r="L474" s="306"/>
      <c r="M474" s="289"/>
      <c r="N474" s="290"/>
      <c r="O474" s="291"/>
      <c r="P474" s="12"/>
      <c r="Q474" s="348"/>
      <c r="R474" s="7"/>
      <c r="S474" s="17">
        <f>IF(D474="",0,IF(D474=D473,COUNTIF(D$9:D473,D474)+1,1))</f>
        <v>0</v>
      </c>
      <c r="T474" s="17">
        <f t="shared" ca="1" si="38"/>
        <v>0</v>
      </c>
      <c r="U474" s="364">
        <f t="shared" si="36"/>
        <v>0</v>
      </c>
    </row>
    <row r="475" spans="1:21" ht="16.5" customHeight="1">
      <c r="A475" s="334" t="s">
        <v>751</v>
      </c>
      <c r="B475" s="65" t="str">
        <f t="shared" ca="1" si="35"/>
        <v>-1900</v>
      </c>
      <c r="C475" s="65" t="str">
        <f t="shared" ca="1" si="37"/>
        <v>-1900-0</v>
      </c>
      <c r="D475" s="340"/>
      <c r="E475" s="283"/>
      <c r="F475" s="12"/>
      <c r="G475" s="284"/>
      <c r="H475" s="285"/>
      <c r="I475" s="286"/>
      <c r="J475" s="287"/>
      <c r="K475" s="289"/>
      <c r="L475" s="306"/>
      <c r="M475" s="289"/>
      <c r="N475" s="290"/>
      <c r="O475" s="291"/>
      <c r="P475" s="12"/>
      <c r="Q475" s="348"/>
      <c r="R475" s="7"/>
      <c r="S475" s="17">
        <f>IF(D475="",0,IF(D475=D474,COUNTIF(D$9:D474,D475)+1,1))</f>
        <v>0</v>
      </c>
      <c r="T475" s="17">
        <f t="shared" ca="1" si="38"/>
        <v>0</v>
      </c>
      <c r="U475" s="364">
        <f t="shared" si="36"/>
        <v>0</v>
      </c>
    </row>
    <row r="476" spans="1:21" ht="16.5" customHeight="1">
      <c r="A476" s="334" t="s">
        <v>752</v>
      </c>
      <c r="B476" s="65" t="str">
        <f t="shared" ca="1" si="35"/>
        <v>-1900</v>
      </c>
      <c r="C476" s="65" t="str">
        <f t="shared" ca="1" si="37"/>
        <v>-1900-0</v>
      </c>
      <c r="D476" s="340"/>
      <c r="E476" s="283"/>
      <c r="F476" s="12"/>
      <c r="G476" s="284"/>
      <c r="H476" s="285"/>
      <c r="I476" s="286"/>
      <c r="J476" s="287"/>
      <c r="K476" s="289"/>
      <c r="L476" s="306"/>
      <c r="M476" s="289"/>
      <c r="N476" s="290"/>
      <c r="O476" s="291"/>
      <c r="P476" s="12"/>
      <c r="Q476" s="348"/>
      <c r="R476" s="7"/>
      <c r="S476" s="17">
        <f>IF(D476="",0,IF(D476=D475,COUNTIF(D$9:D475,D476)+1,1))</f>
        <v>0</v>
      </c>
      <c r="T476" s="17">
        <f t="shared" ca="1" si="38"/>
        <v>0</v>
      </c>
      <c r="U476" s="364">
        <f t="shared" si="36"/>
        <v>0</v>
      </c>
    </row>
    <row r="477" spans="1:21" ht="16.5" customHeight="1">
      <c r="A477" s="334" t="s">
        <v>753</v>
      </c>
      <c r="B477" s="65" t="str">
        <f t="shared" ca="1" si="35"/>
        <v>-1900</v>
      </c>
      <c r="C477" s="65" t="str">
        <f t="shared" ca="1" si="37"/>
        <v>-1900-0</v>
      </c>
      <c r="D477" s="340"/>
      <c r="E477" s="283"/>
      <c r="F477" s="12"/>
      <c r="G477" s="284"/>
      <c r="H477" s="285"/>
      <c r="I477" s="286"/>
      <c r="J477" s="287"/>
      <c r="K477" s="289"/>
      <c r="L477" s="306"/>
      <c r="M477" s="289"/>
      <c r="N477" s="290"/>
      <c r="O477" s="291"/>
      <c r="P477" s="12"/>
      <c r="Q477" s="348"/>
      <c r="R477" s="7"/>
      <c r="S477" s="17">
        <f>IF(D477="",0,IF(D477=D476,COUNTIF(D$9:D476,D477)+1,1))</f>
        <v>0</v>
      </c>
      <c r="T477" s="17">
        <f t="shared" ca="1" si="38"/>
        <v>0</v>
      </c>
      <c r="U477" s="364">
        <f t="shared" si="36"/>
        <v>0</v>
      </c>
    </row>
    <row r="478" spans="1:21" ht="16.5" customHeight="1">
      <c r="A478" s="334" t="s">
        <v>754</v>
      </c>
      <c r="B478" s="65" t="str">
        <f t="shared" ca="1" si="35"/>
        <v>-1900</v>
      </c>
      <c r="C478" s="65" t="str">
        <f t="shared" ca="1" si="37"/>
        <v>-1900-0</v>
      </c>
      <c r="D478" s="340"/>
      <c r="E478" s="283"/>
      <c r="F478" s="12"/>
      <c r="G478" s="284"/>
      <c r="H478" s="285"/>
      <c r="I478" s="286"/>
      <c r="J478" s="287"/>
      <c r="K478" s="289"/>
      <c r="L478" s="306"/>
      <c r="M478" s="289"/>
      <c r="N478" s="290"/>
      <c r="O478" s="291"/>
      <c r="P478" s="12"/>
      <c r="Q478" s="348"/>
      <c r="R478" s="7"/>
      <c r="S478" s="17">
        <f>IF(D478="",0,IF(D478=D477,COUNTIF(D$9:D477,D478)+1,1))</f>
        <v>0</v>
      </c>
      <c r="T478" s="17">
        <f t="shared" ca="1" si="38"/>
        <v>0</v>
      </c>
      <c r="U478" s="364">
        <f t="shared" si="36"/>
        <v>0</v>
      </c>
    </row>
    <row r="479" spans="1:21" ht="16.5" customHeight="1">
      <c r="A479" s="334" t="s">
        <v>755</v>
      </c>
      <c r="B479" s="65" t="str">
        <f t="shared" ca="1" si="35"/>
        <v>-1900</v>
      </c>
      <c r="C479" s="65" t="str">
        <f t="shared" ca="1" si="37"/>
        <v>-1900-0</v>
      </c>
      <c r="D479" s="340"/>
      <c r="E479" s="283"/>
      <c r="F479" s="12"/>
      <c r="G479" s="284"/>
      <c r="H479" s="285"/>
      <c r="I479" s="286"/>
      <c r="J479" s="287"/>
      <c r="K479" s="289"/>
      <c r="L479" s="306"/>
      <c r="M479" s="289"/>
      <c r="N479" s="290"/>
      <c r="O479" s="291"/>
      <c r="P479" s="12"/>
      <c r="Q479" s="348"/>
      <c r="R479" s="7"/>
      <c r="S479" s="17">
        <f>IF(D479="",0,IF(D479=D478,COUNTIF(D$9:D478,D479)+1,1))</f>
        <v>0</v>
      </c>
      <c r="T479" s="17">
        <f t="shared" ca="1" si="38"/>
        <v>0</v>
      </c>
      <c r="U479" s="364">
        <f t="shared" si="36"/>
        <v>0</v>
      </c>
    </row>
    <row r="480" spans="1:21" ht="16.5" customHeight="1">
      <c r="A480" s="334" t="s">
        <v>756</v>
      </c>
      <c r="B480" s="65" t="str">
        <f t="shared" ca="1" si="35"/>
        <v>-1900</v>
      </c>
      <c r="C480" s="65" t="str">
        <f t="shared" ca="1" si="37"/>
        <v>-1900-0</v>
      </c>
      <c r="D480" s="340"/>
      <c r="E480" s="283"/>
      <c r="F480" s="12"/>
      <c r="G480" s="284"/>
      <c r="H480" s="285"/>
      <c r="I480" s="286"/>
      <c r="J480" s="287"/>
      <c r="K480" s="289"/>
      <c r="L480" s="306"/>
      <c r="M480" s="289"/>
      <c r="N480" s="290"/>
      <c r="O480" s="291"/>
      <c r="P480" s="12"/>
      <c r="Q480" s="348"/>
      <c r="R480" s="7"/>
      <c r="S480" s="17">
        <f>IF(D480="",0,IF(D480=D479,COUNTIF(D$9:D479,D480)+1,1))</f>
        <v>0</v>
      </c>
      <c r="T480" s="17">
        <f t="shared" ca="1" si="38"/>
        <v>0</v>
      </c>
      <c r="U480" s="364">
        <f t="shared" si="36"/>
        <v>0</v>
      </c>
    </row>
    <row r="481" spans="1:21" ht="16.5" customHeight="1">
      <c r="A481" s="334" t="s">
        <v>757</v>
      </c>
      <c r="B481" s="65" t="str">
        <f t="shared" ca="1" si="35"/>
        <v>-1900</v>
      </c>
      <c r="C481" s="65" t="str">
        <f t="shared" ca="1" si="37"/>
        <v>-1900-0</v>
      </c>
      <c r="D481" s="340"/>
      <c r="E481" s="283"/>
      <c r="F481" s="12"/>
      <c r="G481" s="284"/>
      <c r="H481" s="285"/>
      <c r="I481" s="286"/>
      <c r="J481" s="287"/>
      <c r="K481" s="289"/>
      <c r="L481" s="306"/>
      <c r="M481" s="289"/>
      <c r="N481" s="290"/>
      <c r="O481" s="291"/>
      <c r="P481" s="12"/>
      <c r="Q481" s="348"/>
      <c r="R481" s="7"/>
      <c r="S481" s="17">
        <f>IF(D481="",0,IF(D481=D480,COUNTIF(D$9:D480,D481)+1,1))</f>
        <v>0</v>
      </c>
      <c r="T481" s="17">
        <f t="shared" ca="1" si="38"/>
        <v>0</v>
      </c>
      <c r="U481" s="364">
        <f t="shared" si="36"/>
        <v>0</v>
      </c>
    </row>
    <row r="482" spans="1:21" ht="16.5" customHeight="1">
      <c r="A482" s="334" t="s">
        <v>758</v>
      </c>
      <c r="B482" s="65" t="str">
        <f t="shared" ca="1" si="35"/>
        <v>-1900</v>
      </c>
      <c r="C482" s="65" t="str">
        <f t="shared" ca="1" si="37"/>
        <v>-1900-0</v>
      </c>
      <c r="D482" s="340"/>
      <c r="E482" s="283"/>
      <c r="F482" s="12"/>
      <c r="G482" s="284"/>
      <c r="H482" s="285"/>
      <c r="I482" s="286"/>
      <c r="J482" s="287"/>
      <c r="K482" s="289"/>
      <c r="L482" s="306"/>
      <c r="M482" s="289"/>
      <c r="N482" s="290"/>
      <c r="O482" s="291"/>
      <c r="P482" s="12"/>
      <c r="Q482" s="348"/>
      <c r="R482" s="7"/>
      <c r="S482" s="17">
        <f>IF(D482="",0,IF(D482=D481,COUNTIF(D$9:D481,D482)+1,1))</f>
        <v>0</v>
      </c>
      <c r="T482" s="17">
        <f t="shared" ca="1" si="38"/>
        <v>0</v>
      </c>
      <c r="U482" s="364">
        <f t="shared" si="36"/>
        <v>0</v>
      </c>
    </row>
    <row r="483" spans="1:21" ht="16.5" customHeight="1">
      <c r="A483" s="334" t="s">
        <v>759</v>
      </c>
      <c r="B483" s="65" t="str">
        <f t="shared" ca="1" si="35"/>
        <v>-1900</v>
      </c>
      <c r="C483" s="65" t="str">
        <f t="shared" ca="1" si="37"/>
        <v>-1900-0</v>
      </c>
      <c r="D483" s="340"/>
      <c r="E483" s="283"/>
      <c r="F483" s="12"/>
      <c r="G483" s="284"/>
      <c r="H483" s="285"/>
      <c r="I483" s="286"/>
      <c r="J483" s="287"/>
      <c r="K483" s="289"/>
      <c r="L483" s="306"/>
      <c r="M483" s="289"/>
      <c r="N483" s="290"/>
      <c r="O483" s="291"/>
      <c r="P483" s="12"/>
      <c r="Q483" s="348"/>
      <c r="R483" s="7"/>
      <c r="S483" s="17">
        <f>IF(D483="",0,IF(D483=D482,COUNTIF(D$9:D482,D483)+1,1))</f>
        <v>0</v>
      </c>
      <c r="T483" s="17">
        <f t="shared" ca="1" si="38"/>
        <v>0</v>
      </c>
      <c r="U483" s="364">
        <f t="shared" si="36"/>
        <v>0</v>
      </c>
    </row>
    <row r="484" spans="1:21" ht="16.5" customHeight="1">
      <c r="A484" s="334" t="s">
        <v>760</v>
      </c>
      <c r="B484" s="65" t="str">
        <f t="shared" ca="1" si="35"/>
        <v>-1900</v>
      </c>
      <c r="C484" s="65" t="str">
        <f t="shared" ca="1" si="37"/>
        <v>-1900-0</v>
      </c>
      <c r="D484" s="340"/>
      <c r="E484" s="283"/>
      <c r="F484" s="12"/>
      <c r="G484" s="284"/>
      <c r="H484" s="285"/>
      <c r="I484" s="286"/>
      <c r="J484" s="287"/>
      <c r="K484" s="289"/>
      <c r="L484" s="306"/>
      <c r="M484" s="289"/>
      <c r="N484" s="290"/>
      <c r="O484" s="291"/>
      <c r="P484" s="12"/>
      <c r="Q484" s="348"/>
      <c r="R484" s="7"/>
      <c r="S484" s="17">
        <f>IF(D484="",0,IF(D484=D483,COUNTIF(D$9:D483,D484)+1,1))</f>
        <v>0</v>
      </c>
      <c r="T484" s="17">
        <f t="shared" ca="1" si="38"/>
        <v>0</v>
      </c>
      <c r="U484" s="364">
        <f t="shared" si="36"/>
        <v>0</v>
      </c>
    </row>
    <row r="485" spans="1:21" ht="16.5" customHeight="1">
      <c r="A485" s="334" t="s">
        <v>761</v>
      </c>
      <c r="B485" s="65" t="str">
        <f t="shared" ca="1" si="35"/>
        <v>-1900</v>
      </c>
      <c r="C485" s="65" t="str">
        <f t="shared" ca="1" si="37"/>
        <v>-1900-0</v>
      </c>
      <c r="D485" s="340"/>
      <c r="E485" s="283"/>
      <c r="F485" s="12"/>
      <c r="G485" s="284"/>
      <c r="H485" s="285"/>
      <c r="I485" s="286"/>
      <c r="J485" s="287"/>
      <c r="K485" s="289"/>
      <c r="L485" s="306"/>
      <c r="M485" s="289"/>
      <c r="N485" s="290"/>
      <c r="O485" s="291"/>
      <c r="P485" s="12"/>
      <c r="Q485" s="348"/>
      <c r="R485" s="7"/>
      <c r="S485" s="17">
        <f>IF(D485="",0,IF(D485=D484,COUNTIF(D$9:D484,D485)+1,1))</f>
        <v>0</v>
      </c>
      <c r="T485" s="17">
        <f t="shared" ca="1" si="38"/>
        <v>0</v>
      </c>
      <c r="U485" s="364">
        <f t="shared" si="36"/>
        <v>0</v>
      </c>
    </row>
    <row r="486" spans="1:21" ht="16.5" customHeight="1">
      <c r="A486" s="334" t="s">
        <v>762</v>
      </c>
      <c r="B486" s="65" t="str">
        <f t="shared" ca="1" si="35"/>
        <v>-1900</v>
      </c>
      <c r="C486" s="65" t="str">
        <f t="shared" ca="1" si="37"/>
        <v>-1900-0</v>
      </c>
      <c r="D486" s="340"/>
      <c r="E486" s="283"/>
      <c r="F486" s="12"/>
      <c r="G486" s="284"/>
      <c r="H486" s="285"/>
      <c r="I486" s="286"/>
      <c r="J486" s="287"/>
      <c r="K486" s="289"/>
      <c r="L486" s="306"/>
      <c r="M486" s="289"/>
      <c r="N486" s="290"/>
      <c r="O486" s="291"/>
      <c r="P486" s="12"/>
      <c r="Q486" s="348"/>
      <c r="R486" s="7"/>
      <c r="S486" s="17">
        <f>IF(D486="",0,IF(D486=D485,COUNTIF(D$9:D485,D486)+1,1))</f>
        <v>0</v>
      </c>
      <c r="T486" s="17">
        <f t="shared" ca="1" si="38"/>
        <v>0</v>
      </c>
      <c r="U486" s="364">
        <f t="shared" si="36"/>
        <v>0</v>
      </c>
    </row>
    <row r="487" spans="1:21" ht="16.5" customHeight="1">
      <c r="A487" s="334" t="s">
        <v>763</v>
      </c>
      <c r="B487" s="65" t="str">
        <f t="shared" ca="1" si="35"/>
        <v>-1900</v>
      </c>
      <c r="C487" s="65" t="str">
        <f t="shared" ca="1" si="37"/>
        <v>-1900-0</v>
      </c>
      <c r="D487" s="340"/>
      <c r="E487" s="283"/>
      <c r="F487" s="12"/>
      <c r="G487" s="284"/>
      <c r="H487" s="285"/>
      <c r="I487" s="286"/>
      <c r="J487" s="287"/>
      <c r="K487" s="289"/>
      <c r="L487" s="306"/>
      <c r="M487" s="289"/>
      <c r="N487" s="290"/>
      <c r="O487" s="291"/>
      <c r="P487" s="12"/>
      <c r="Q487" s="348"/>
      <c r="R487" s="7"/>
      <c r="S487" s="17">
        <f>IF(D487="",0,IF(D487=D486,COUNTIF(D$9:D486,D487)+1,1))</f>
        <v>0</v>
      </c>
      <c r="T487" s="17">
        <f t="shared" ca="1" si="38"/>
        <v>0</v>
      </c>
      <c r="U487" s="364">
        <f t="shared" si="36"/>
        <v>0</v>
      </c>
    </row>
    <row r="488" spans="1:21" ht="16.5" customHeight="1">
      <c r="A488" s="334" t="s">
        <v>764</v>
      </c>
      <c r="B488" s="65" t="str">
        <f t="shared" ca="1" si="35"/>
        <v>-1900</v>
      </c>
      <c r="C488" s="65" t="str">
        <f t="shared" ca="1" si="37"/>
        <v>-1900-0</v>
      </c>
      <c r="D488" s="340"/>
      <c r="E488" s="283"/>
      <c r="F488" s="12"/>
      <c r="G488" s="284"/>
      <c r="H488" s="285"/>
      <c r="I488" s="286"/>
      <c r="J488" s="287"/>
      <c r="K488" s="289"/>
      <c r="L488" s="306"/>
      <c r="M488" s="289"/>
      <c r="N488" s="290"/>
      <c r="O488" s="291"/>
      <c r="P488" s="12"/>
      <c r="Q488" s="348"/>
      <c r="R488" s="7"/>
      <c r="S488" s="17">
        <f>IF(D488="",0,IF(D488=D487,COUNTIF(D$9:D487,D488)+1,1))</f>
        <v>0</v>
      </c>
      <c r="T488" s="17">
        <f t="shared" ca="1" si="38"/>
        <v>0</v>
      </c>
      <c r="U488" s="364">
        <f t="shared" si="36"/>
        <v>0</v>
      </c>
    </row>
    <row r="489" spans="1:21" ht="16.5" customHeight="1">
      <c r="A489" s="334" t="s">
        <v>765</v>
      </c>
      <c r="B489" s="65" t="str">
        <f t="shared" ca="1" si="35"/>
        <v>-1900</v>
      </c>
      <c r="C489" s="65" t="str">
        <f t="shared" ca="1" si="37"/>
        <v>-1900-0</v>
      </c>
      <c r="D489" s="340"/>
      <c r="E489" s="283"/>
      <c r="F489" s="12"/>
      <c r="G489" s="284"/>
      <c r="H489" s="285"/>
      <c r="I489" s="286"/>
      <c r="J489" s="287"/>
      <c r="K489" s="289"/>
      <c r="L489" s="306"/>
      <c r="M489" s="289"/>
      <c r="N489" s="290"/>
      <c r="O489" s="291"/>
      <c r="P489" s="12"/>
      <c r="Q489" s="348"/>
      <c r="R489" s="7"/>
      <c r="S489" s="17">
        <f>IF(D489="",0,IF(D489=D488,COUNTIF(D$9:D488,D489)+1,1))</f>
        <v>0</v>
      </c>
      <c r="T489" s="17">
        <f t="shared" ca="1" si="38"/>
        <v>0</v>
      </c>
      <c r="U489" s="364">
        <f t="shared" si="36"/>
        <v>0</v>
      </c>
    </row>
    <row r="490" spans="1:21" ht="16.5" customHeight="1">
      <c r="A490" s="334" t="s">
        <v>766</v>
      </c>
      <c r="B490" s="65" t="str">
        <f t="shared" ca="1" si="35"/>
        <v>-1900</v>
      </c>
      <c r="C490" s="65" t="str">
        <f t="shared" ca="1" si="37"/>
        <v>-1900-0</v>
      </c>
      <c r="D490" s="340"/>
      <c r="E490" s="283"/>
      <c r="F490" s="12"/>
      <c r="G490" s="284"/>
      <c r="H490" s="285"/>
      <c r="I490" s="286"/>
      <c r="J490" s="287"/>
      <c r="K490" s="289"/>
      <c r="L490" s="306"/>
      <c r="M490" s="289"/>
      <c r="N490" s="290"/>
      <c r="O490" s="291"/>
      <c r="P490" s="12"/>
      <c r="Q490" s="348"/>
      <c r="R490" s="7"/>
      <c r="S490" s="17">
        <f>IF(D490="",0,IF(D490=D489,COUNTIF(D$9:D489,D490)+1,1))</f>
        <v>0</v>
      </c>
      <c r="T490" s="17">
        <f t="shared" ca="1" si="38"/>
        <v>0</v>
      </c>
      <c r="U490" s="364">
        <f t="shared" si="36"/>
        <v>0</v>
      </c>
    </row>
    <row r="491" spans="1:21" ht="16.5" customHeight="1">
      <c r="A491" s="334" t="s">
        <v>767</v>
      </c>
      <c r="B491" s="65" t="str">
        <f t="shared" ca="1" si="35"/>
        <v>-1900</v>
      </c>
      <c r="C491" s="65" t="str">
        <f t="shared" ca="1" si="37"/>
        <v>-1900-0</v>
      </c>
      <c r="D491" s="340"/>
      <c r="E491" s="283"/>
      <c r="F491" s="12"/>
      <c r="G491" s="284"/>
      <c r="H491" s="285"/>
      <c r="I491" s="286"/>
      <c r="J491" s="287"/>
      <c r="K491" s="289"/>
      <c r="L491" s="306"/>
      <c r="M491" s="289"/>
      <c r="N491" s="290"/>
      <c r="O491" s="291"/>
      <c r="P491" s="12"/>
      <c r="Q491" s="348"/>
      <c r="R491" s="7"/>
      <c r="S491" s="17">
        <f>IF(D491="",0,IF(D491=D490,COUNTIF(D$9:D490,D491)+1,1))</f>
        <v>0</v>
      </c>
      <c r="T491" s="17">
        <f t="shared" ca="1" si="38"/>
        <v>0</v>
      </c>
      <c r="U491" s="364">
        <f t="shared" si="36"/>
        <v>0</v>
      </c>
    </row>
    <row r="492" spans="1:21" ht="16.5" customHeight="1">
      <c r="A492" s="334" t="s">
        <v>768</v>
      </c>
      <c r="B492" s="65" t="str">
        <f t="shared" ca="1" si="35"/>
        <v>-1900</v>
      </c>
      <c r="C492" s="65" t="str">
        <f t="shared" ca="1" si="37"/>
        <v>-1900-0</v>
      </c>
      <c r="D492" s="340"/>
      <c r="E492" s="283"/>
      <c r="F492" s="12"/>
      <c r="G492" s="284"/>
      <c r="H492" s="285"/>
      <c r="I492" s="286"/>
      <c r="J492" s="287"/>
      <c r="K492" s="289"/>
      <c r="L492" s="306"/>
      <c r="M492" s="289"/>
      <c r="N492" s="290"/>
      <c r="O492" s="291"/>
      <c r="P492" s="12"/>
      <c r="Q492" s="348"/>
      <c r="R492" s="7"/>
      <c r="S492" s="17">
        <f>IF(D492="",0,IF(D492=D491,COUNTIF(D$9:D491,D492)+1,1))</f>
        <v>0</v>
      </c>
      <c r="T492" s="17">
        <f t="shared" ca="1" si="38"/>
        <v>0</v>
      </c>
      <c r="U492" s="364">
        <f t="shared" si="36"/>
        <v>0</v>
      </c>
    </row>
    <row r="493" spans="1:21" ht="16.5" customHeight="1">
      <c r="A493" s="334" t="s">
        <v>769</v>
      </c>
      <c r="B493" s="65" t="str">
        <f t="shared" ca="1" si="35"/>
        <v>-1900</v>
      </c>
      <c r="C493" s="65" t="str">
        <f t="shared" ca="1" si="37"/>
        <v>-1900-0</v>
      </c>
      <c r="D493" s="340"/>
      <c r="E493" s="283"/>
      <c r="F493" s="12"/>
      <c r="G493" s="284"/>
      <c r="H493" s="285"/>
      <c r="I493" s="286"/>
      <c r="J493" s="287"/>
      <c r="K493" s="289"/>
      <c r="L493" s="306"/>
      <c r="M493" s="289"/>
      <c r="N493" s="290"/>
      <c r="O493" s="291"/>
      <c r="P493" s="12"/>
      <c r="Q493" s="348"/>
      <c r="R493" s="7"/>
      <c r="S493" s="17">
        <f>IF(D493="",0,IF(D493=D492,COUNTIF(D$9:D492,D493)+1,1))</f>
        <v>0</v>
      </c>
      <c r="T493" s="17">
        <f t="shared" ca="1" si="38"/>
        <v>0</v>
      </c>
      <c r="U493" s="364">
        <f t="shared" si="36"/>
        <v>0</v>
      </c>
    </row>
    <row r="494" spans="1:21" ht="16.5" customHeight="1">
      <c r="A494" s="334" t="s">
        <v>770</v>
      </c>
      <c r="B494" s="65" t="str">
        <f t="shared" ca="1" si="35"/>
        <v>-1900</v>
      </c>
      <c r="C494" s="65" t="str">
        <f t="shared" ca="1" si="37"/>
        <v>-1900-0</v>
      </c>
      <c r="D494" s="340"/>
      <c r="E494" s="283"/>
      <c r="F494" s="12"/>
      <c r="G494" s="284"/>
      <c r="H494" s="285"/>
      <c r="I494" s="286"/>
      <c r="J494" s="287"/>
      <c r="K494" s="289"/>
      <c r="L494" s="306"/>
      <c r="M494" s="289"/>
      <c r="N494" s="290"/>
      <c r="O494" s="291"/>
      <c r="P494" s="12"/>
      <c r="Q494" s="348"/>
      <c r="R494" s="7"/>
      <c r="S494" s="17">
        <f>IF(D494="",0,IF(D494=D493,COUNTIF(D$9:D493,D494)+1,1))</f>
        <v>0</v>
      </c>
      <c r="T494" s="17">
        <f t="shared" ca="1" si="38"/>
        <v>0</v>
      </c>
      <c r="U494" s="364">
        <f t="shared" si="36"/>
        <v>0</v>
      </c>
    </row>
    <row r="495" spans="1:21" ht="16.5" customHeight="1">
      <c r="A495" s="334" t="s">
        <v>771</v>
      </c>
      <c r="B495" s="65" t="str">
        <f t="shared" ca="1" si="35"/>
        <v>-1900</v>
      </c>
      <c r="C495" s="65" t="str">
        <f t="shared" ca="1" si="37"/>
        <v>-1900-0</v>
      </c>
      <c r="D495" s="340"/>
      <c r="E495" s="283"/>
      <c r="F495" s="12"/>
      <c r="G495" s="284"/>
      <c r="H495" s="285"/>
      <c r="I495" s="286"/>
      <c r="J495" s="287"/>
      <c r="K495" s="289"/>
      <c r="L495" s="306"/>
      <c r="M495" s="289"/>
      <c r="N495" s="290"/>
      <c r="O495" s="291"/>
      <c r="P495" s="12"/>
      <c r="Q495" s="348"/>
      <c r="R495" s="7"/>
      <c r="S495" s="17">
        <f>IF(D495="",0,IF(D495=D494,COUNTIF(D$9:D494,D495)+1,1))</f>
        <v>0</v>
      </c>
      <c r="T495" s="17">
        <f t="shared" ca="1" si="38"/>
        <v>0</v>
      </c>
      <c r="U495" s="364">
        <f t="shared" si="36"/>
        <v>0</v>
      </c>
    </row>
    <row r="496" spans="1:21" ht="16.5" customHeight="1">
      <c r="A496" s="334" t="s">
        <v>772</v>
      </c>
      <c r="B496" s="65" t="str">
        <f t="shared" ca="1" si="35"/>
        <v>-1900</v>
      </c>
      <c r="C496" s="65" t="str">
        <f t="shared" ca="1" si="37"/>
        <v>-1900-0</v>
      </c>
      <c r="D496" s="340"/>
      <c r="E496" s="283"/>
      <c r="F496" s="12"/>
      <c r="G496" s="284"/>
      <c r="H496" s="285"/>
      <c r="I496" s="286"/>
      <c r="J496" s="287"/>
      <c r="K496" s="289"/>
      <c r="L496" s="306"/>
      <c r="M496" s="289"/>
      <c r="N496" s="290"/>
      <c r="O496" s="291"/>
      <c r="P496" s="12"/>
      <c r="Q496" s="348"/>
      <c r="R496" s="7"/>
      <c r="S496" s="17">
        <f>IF(D496="",0,IF(D496=D495,COUNTIF(D$9:D495,D496)+1,1))</f>
        <v>0</v>
      </c>
      <c r="T496" s="17">
        <f t="shared" ca="1" si="38"/>
        <v>0</v>
      </c>
      <c r="U496" s="364">
        <f t="shared" si="36"/>
        <v>0</v>
      </c>
    </row>
    <row r="497" spans="1:21" ht="16.5" customHeight="1">
      <c r="A497" s="334" t="s">
        <v>773</v>
      </c>
      <c r="B497" s="65" t="str">
        <f t="shared" ca="1" si="35"/>
        <v>-1900</v>
      </c>
      <c r="C497" s="65" t="str">
        <f t="shared" ca="1" si="37"/>
        <v>-1900-0</v>
      </c>
      <c r="D497" s="340"/>
      <c r="E497" s="283"/>
      <c r="F497" s="12"/>
      <c r="G497" s="284"/>
      <c r="H497" s="285"/>
      <c r="I497" s="286"/>
      <c r="J497" s="287"/>
      <c r="K497" s="289"/>
      <c r="L497" s="306"/>
      <c r="M497" s="289"/>
      <c r="N497" s="290"/>
      <c r="O497" s="291"/>
      <c r="P497" s="12"/>
      <c r="Q497" s="348"/>
      <c r="R497" s="7"/>
      <c r="S497" s="17">
        <f>IF(D497="",0,IF(D497=D496,COUNTIF(D$9:D496,D497)+1,1))</f>
        <v>0</v>
      </c>
      <c r="T497" s="17">
        <f t="shared" ca="1" si="38"/>
        <v>0</v>
      </c>
      <c r="U497" s="364">
        <f t="shared" si="36"/>
        <v>0</v>
      </c>
    </row>
    <row r="498" spans="1:21" ht="16.5" customHeight="1">
      <c r="A498" s="334" t="s">
        <v>774</v>
      </c>
      <c r="B498" s="65" t="str">
        <f t="shared" ca="1" si="35"/>
        <v>-1900</v>
      </c>
      <c r="C498" s="65" t="str">
        <f t="shared" ca="1" si="37"/>
        <v>-1900-0</v>
      </c>
      <c r="D498" s="340"/>
      <c r="E498" s="283"/>
      <c r="F498" s="12"/>
      <c r="G498" s="284"/>
      <c r="H498" s="285"/>
      <c r="I498" s="286"/>
      <c r="J498" s="287"/>
      <c r="K498" s="289"/>
      <c r="L498" s="306"/>
      <c r="M498" s="289"/>
      <c r="N498" s="290"/>
      <c r="O498" s="291"/>
      <c r="P498" s="12"/>
      <c r="Q498" s="348"/>
      <c r="R498" s="7"/>
      <c r="S498" s="17">
        <f>IF(D498="",0,IF(D498=D497,COUNTIF(D$9:D497,D498)+1,1))</f>
        <v>0</v>
      </c>
      <c r="T498" s="17">
        <f t="shared" ca="1" si="38"/>
        <v>0</v>
      </c>
      <c r="U498" s="364">
        <f t="shared" si="36"/>
        <v>0</v>
      </c>
    </row>
    <row r="499" spans="1:21" ht="16.5" customHeight="1">
      <c r="A499" s="334" t="s">
        <v>775</v>
      </c>
      <c r="B499" s="65" t="str">
        <f t="shared" ca="1" si="35"/>
        <v>-1900</v>
      </c>
      <c r="C499" s="65" t="str">
        <f t="shared" ca="1" si="37"/>
        <v>-1900-0</v>
      </c>
      <c r="D499" s="340"/>
      <c r="E499" s="283"/>
      <c r="F499" s="12"/>
      <c r="G499" s="284"/>
      <c r="H499" s="285"/>
      <c r="I499" s="286"/>
      <c r="J499" s="287"/>
      <c r="K499" s="289"/>
      <c r="L499" s="306"/>
      <c r="M499" s="289"/>
      <c r="N499" s="290"/>
      <c r="O499" s="291"/>
      <c r="P499" s="12"/>
      <c r="Q499" s="348"/>
      <c r="R499" s="7"/>
      <c r="S499" s="17">
        <f>IF(D499="",0,IF(D499=D498,COUNTIF(D$9:D498,D499)+1,1))</f>
        <v>0</v>
      </c>
      <c r="T499" s="17">
        <f t="shared" ca="1" si="38"/>
        <v>0</v>
      </c>
      <c r="U499" s="364">
        <f t="shared" si="36"/>
        <v>0</v>
      </c>
    </row>
    <row r="500" spans="1:21" ht="16.5" customHeight="1">
      <c r="A500" s="334" t="s">
        <v>776</v>
      </c>
      <c r="B500" s="65" t="str">
        <f t="shared" ca="1" si="35"/>
        <v>-1900</v>
      </c>
      <c r="C500" s="65" t="str">
        <f t="shared" ca="1" si="37"/>
        <v>-1900-0</v>
      </c>
      <c r="D500" s="340"/>
      <c r="E500" s="283"/>
      <c r="F500" s="12"/>
      <c r="G500" s="284"/>
      <c r="H500" s="285"/>
      <c r="I500" s="286"/>
      <c r="J500" s="287"/>
      <c r="K500" s="289"/>
      <c r="L500" s="306"/>
      <c r="M500" s="289"/>
      <c r="N500" s="290"/>
      <c r="O500" s="291"/>
      <c r="P500" s="12"/>
      <c r="Q500" s="348"/>
      <c r="R500" s="7"/>
      <c r="S500" s="17">
        <f>IF(D500="",0,IF(D500=D499,COUNTIF(D$9:D499,D500)+1,1))</f>
        <v>0</v>
      </c>
      <c r="T500" s="17">
        <f t="shared" ca="1" si="38"/>
        <v>0</v>
      </c>
      <c r="U500" s="364">
        <f t="shared" si="36"/>
        <v>0</v>
      </c>
    </row>
    <row r="501" spans="1:21" ht="16.5" customHeight="1">
      <c r="A501" s="334" t="s">
        <v>777</v>
      </c>
      <c r="B501" s="65" t="str">
        <f t="shared" ca="1" si="35"/>
        <v>-1900</v>
      </c>
      <c r="C501" s="65" t="str">
        <f t="shared" ca="1" si="37"/>
        <v>-1900-0</v>
      </c>
      <c r="D501" s="340"/>
      <c r="E501" s="283"/>
      <c r="F501" s="12"/>
      <c r="G501" s="284"/>
      <c r="H501" s="285"/>
      <c r="I501" s="286"/>
      <c r="J501" s="287"/>
      <c r="K501" s="289"/>
      <c r="L501" s="306"/>
      <c r="M501" s="289"/>
      <c r="N501" s="290"/>
      <c r="O501" s="291"/>
      <c r="P501" s="12"/>
      <c r="Q501" s="348"/>
      <c r="R501" s="7"/>
      <c r="S501" s="17">
        <f>IF(D501="",0,IF(D501=D500,COUNTIF(D$9:D500,D501)+1,1))</f>
        <v>0</v>
      </c>
      <c r="T501" s="17">
        <f t="shared" ca="1" si="38"/>
        <v>0</v>
      </c>
      <c r="U501" s="364">
        <f t="shared" si="36"/>
        <v>0</v>
      </c>
    </row>
    <row r="502" spans="1:21" ht="16.5" customHeight="1">
      <c r="A502" s="334" t="s">
        <v>778</v>
      </c>
      <c r="B502" s="65" t="str">
        <f t="shared" ca="1" si="35"/>
        <v>-1900</v>
      </c>
      <c r="C502" s="65" t="str">
        <f t="shared" ca="1" si="37"/>
        <v>-1900-0</v>
      </c>
      <c r="D502" s="340"/>
      <c r="E502" s="283"/>
      <c r="F502" s="12"/>
      <c r="G502" s="284"/>
      <c r="H502" s="285"/>
      <c r="I502" s="286"/>
      <c r="J502" s="287"/>
      <c r="K502" s="289"/>
      <c r="L502" s="306"/>
      <c r="M502" s="289"/>
      <c r="N502" s="290"/>
      <c r="O502" s="291"/>
      <c r="P502" s="12"/>
      <c r="Q502" s="348"/>
      <c r="R502" s="7"/>
      <c r="S502" s="17">
        <f>IF(D502="",0,IF(D502=D501,COUNTIF(D$9:D501,D502)+1,1))</f>
        <v>0</v>
      </c>
      <c r="T502" s="17">
        <f t="shared" ca="1" si="38"/>
        <v>0</v>
      </c>
      <c r="U502" s="364">
        <f t="shared" si="36"/>
        <v>0</v>
      </c>
    </row>
    <row r="503" spans="1:21" ht="16.5" customHeight="1">
      <c r="A503" s="334" t="s">
        <v>779</v>
      </c>
      <c r="B503" s="65" t="str">
        <f t="shared" ca="1" si="35"/>
        <v>-1900</v>
      </c>
      <c r="C503" s="65" t="str">
        <f t="shared" ca="1" si="37"/>
        <v>-1900-0</v>
      </c>
      <c r="D503" s="340"/>
      <c r="E503" s="283"/>
      <c r="F503" s="12"/>
      <c r="G503" s="284"/>
      <c r="H503" s="285"/>
      <c r="I503" s="286"/>
      <c r="J503" s="287"/>
      <c r="K503" s="289"/>
      <c r="L503" s="306"/>
      <c r="M503" s="289"/>
      <c r="N503" s="290"/>
      <c r="O503" s="291"/>
      <c r="P503" s="12"/>
      <c r="Q503" s="348"/>
      <c r="R503" s="7"/>
      <c r="S503" s="17">
        <f>IF(D503="",0,IF(D503=D502,COUNTIF(D$9:D502,D503)+1,1))</f>
        <v>0</v>
      </c>
      <c r="T503" s="17">
        <f t="shared" ca="1" si="38"/>
        <v>0</v>
      </c>
      <c r="U503" s="364">
        <f t="shared" si="36"/>
        <v>0</v>
      </c>
    </row>
    <row r="504" spans="1:21" ht="16.5" customHeight="1">
      <c r="A504" s="334" t="s">
        <v>780</v>
      </c>
      <c r="B504" s="65" t="str">
        <f t="shared" ca="1" si="35"/>
        <v>-1900</v>
      </c>
      <c r="C504" s="65" t="str">
        <f t="shared" ca="1" si="37"/>
        <v>-1900-0</v>
      </c>
      <c r="D504" s="340"/>
      <c r="E504" s="283"/>
      <c r="F504" s="12"/>
      <c r="G504" s="284"/>
      <c r="H504" s="285"/>
      <c r="I504" s="286"/>
      <c r="J504" s="287"/>
      <c r="K504" s="289"/>
      <c r="L504" s="306"/>
      <c r="M504" s="289"/>
      <c r="N504" s="290"/>
      <c r="O504" s="291"/>
      <c r="P504" s="12"/>
      <c r="Q504" s="348"/>
      <c r="R504" s="7"/>
      <c r="S504" s="17">
        <f>IF(D504="",0,IF(D504=D503,COUNTIF(D$9:D503,D504)+1,1))</f>
        <v>0</v>
      </c>
      <c r="T504" s="17">
        <f t="shared" ca="1" si="38"/>
        <v>0</v>
      </c>
      <c r="U504" s="364">
        <f t="shared" si="36"/>
        <v>0</v>
      </c>
    </row>
    <row r="505" spans="1:21" ht="16.5" customHeight="1">
      <c r="A505" s="334" t="s">
        <v>781</v>
      </c>
      <c r="B505" s="65" t="str">
        <f t="shared" ca="1" si="35"/>
        <v>-1900</v>
      </c>
      <c r="C505" s="65" t="str">
        <f t="shared" ca="1" si="37"/>
        <v>-1900-0</v>
      </c>
      <c r="D505" s="340"/>
      <c r="E505" s="283"/>
      <c r="F505" s="12"/>
      <c r="G505" s="284"/>
      <c r="H505" s="285"/>
      <c r="I505" s="286"/>
      <c r="J505" s="287"/>
      <c r="K505" s="289"/>
      <c r="L505" s="306"/>
      <c r="M505" s="289"/>
      <c r="N505" s="290"/>
      <c r="O505" s="291"/>
      <c r="P505" s="12"/>
      <c r="Q505" s="348"/>
      <c r="R505" s="7"/>
      <c r="S505" s="17">
        <f>IF(D505="",0,IF(D505=D504,COUNTIF(D$9:D504,D505)+1,1))</f>
        <v>0</v>
      </c>
      <c r="T505" s="17">
        <f t="shared" ca="1" si="38"/>
        <v>0</v>
      </c>
      <c r="U505" s="364">
        <f t="shared" si="36"/>
        <v>0</v>
      </c>
    </row>
    <row r="506" spans="1:21" ht="16.5" customHeight="1">
      <c r="A506" s="334" t="s">
        <v>782</v>
      </c>
      <c r="B506" s="65" t="str">
        <f t="shared" ca="1" si="35"/>
        <v>-1900</v>
      </c>
      <c r="C506" s="65" t="str">
        <f t="shared" ca="1" si="37"/>
        <v>-1900-0</v>
      </c>
      <c r="D506" s="340"/>
      <c r="E506" s="283"/>
      <c r="F506" s="12"/>
      <c r="G506" s="284"/>
      <c r="H506" s="285"/>
      <c r="I506" s="286"/>
      <c r="J506" s="287"/>
      <c r="K506" s="289"/>
      <c r="L506" s="306"/>
      <c r="M506" s="289"/>
      <c r="N506" s="290"/>
      <c r="O506" s="291"/>
      <c r="P506" s="12"/>
      <c r="Q506" s="348"/>
      <c r="R506" s="7"/>
      <c r="S506" s="17">
        <f>IF(D506="",0,IF(D506=D505,COUNTIF(D$9:D505,D506)+1,1))</f>
        <v>0</v>
      </c>
      <c r="T506" s="17">
        <f t="shared" ca="1" si="38"/>
        <v>0</v>
      </c>
      <c r="U506" s="364">
        <f t="shared" si="36"/>
        <v>0</v>
      </c>
    </row>
    <row r="507" spans="1:21" ht="16.5" customHeight="1">
      <c r="A507" s="334" t="s">
        <v>783</v>
      </c>
      <c r="B507" s="65" t="str">
        <f t="shared" ca="1" si="35"/>
        <v>-1900</v>
      </c>
      <c r="C507" s="65" t="str">
        <f t="shared" ca="1" si="37"/>
        <v>-1900-0</v>
      </c>
      <c r="D507" s="340"/>
      <c r="E507" s="283"/>
      <c r="F507" s="12"/>
      <c r="G507" s="284"/>
      <c r="H507" s="285"/>
      <c r="I507" s="286"/>
      <c r="J507" s="287"/>
      <c r="K507" s="289"/>
      <c r="L507" s="306"/>
      <c r="M507" s="289"/>
      <c r="N507" s="290"/>
      <c r="O507" s="291"/>
      <c r="P507" s="12"/>
      <c r="Q507" s="348"/>
      <c r="R507" s="7"/>
      <c r="S507" s="17">
        <f>IF(D507="",0,IF(D507=D506,COUNTIF(D$9:D506,D507)+1,1))</f>
        <v>0</v>
      </c>
      <c r="T507" s="17">
        <f t="shared" ca="1" si="38"/>
        <v>0</v>
      </c>
      <c r="U507" s="364">
        <f t="shared" si="36"/>
        <v>0</v>
      </c>
    </row>
    <row r="508" spans="1:21" ht="16.5" customHeight="1">
      <c r="A508" s="334" t="s">
        <v>1284</v>
      </c>
      <c r="B508" s="65" t="str">
        <f t="shared" ca="1" si="35"/>
        <v>-1900</v>
      </c>
      <c r="C508" s="65" t="str">
        <f t="shared" ca="1" si="37"/>
        <v>-1900-0</v>
      </c>
      <c r="D508" s="340"/>
      <c r="E508" s="283"/>
      <c r="F508" s="12"/>
      <c r="G508" s="284"/>
      <c r="H508" s="285"/>
      <c r="I508" s="286"/>
      <c r="J508" s="287"/>
      <c r="K508" s="289"/>
      <c r="L508" s="306"/>
      <c r="M508" s="289"/>
      <c r="N508" s="290"/>
      <c r="O508" s="291"/>
      <c r="P508" s="12"/>
      <c r="Q508" s="348"/>
      <c r="R508" s="7"/>
      <c r="S508" s="17">
        <f>IF(D508="",0,IF(D508=D507,COUNTIF(D$9:D507,D508)+1,1))</f>
        <v>0</v>
      </c>
      <c r="T508" s="17">
        <f t="shared" ca="1" si="38"/>
        <v>0</v>
      </c>
      <c r="U508" s="364">
        <f t="shared" si="36"/>
        <v>0</v>
      </c>
    </row>
    <row r="509" spans="1:21" ht="16.5" customHeight="1">
      <c r="A509" s="334" t="s">
        <v>785</v>
      </c>
      <c r="B509" s="65" t="str">
        <f t="shared" ca="1" si="35"/>
        <v>-1900</v>
      </c>
      <c r="C509" s="65" t="str">
        <f t="shared" ca="1" si="37"/>
        <v>-1900-0</v>
      </c>
      <c r="D509" s="340"/>
      <c r="E509" s="283"/>
      <c r="F509" s="12"/>
      <c r="G509" s="284"/>
      <c r="H509" s="285"/>
      <c r="I509" s="286"/>
      <c r="J509" s="287"/>
      <c r="K509" s="289"/>
      <c r="L509" s="306"/>
      <c r="M509" s="289"/>
      <c r="N509" s="290"/>
      <c r="O509" s="291"/>
      <c r="P509" s="12"/>
      <c r="Q509" s="348"/>
      <c r="R509" s="7"/>
      <c r="S509" s="17">
        <f>IF(D509="",0,IF(D509=D508,COUNTIF(D$9:D508,D509)+1,1))</f>
        <v>0</v>
      </c>
      <c r="T509" s="17">
        <f t="shared" ca="1" si="38"/>
        <v>0</v>
      </c>
      <c r="U509" s="364">
        <f t="shared" si="36"/>
        <v>0</v>
      </c>
    </row>
    <row r="510" spans="1:21" ht="16.5" customHeight="1">
      <c r="A510" s="334" t="s">
        <v>786</v>
      </c>
      <c r="B510" s="65" t="str">
        <f t="shared" ca="1" si="35"/>
        <v>-1900</v>
      </c>
      <c r="C510" s="65" t="str">
        <f t="shared" ca="1" si="37"/>
        <v>-1900-0</v>
      </c>
      <c r="D510" s="340"/>
      <c r="E510" s="283"/>
      <c r="F510" s="12"/>
      <c r="G510" s="284"/>
      <c r="H510" s="285"/>
      <c r="I510" s="286"/>
      <c r="J510" s="287"/>
      <c r="K510" s="289"/>
      <c r="L510" s="306"/>
      <c r="M510" s="289"/>
      <c r="N510" s="290"/>
      <c r="O510" s="291"/>
      <c r="P510" s="12"/>
      <c r="Q510" s="348"/>
      <c r="R510" s="7"/>
      <c r="S510" s="17">
        <f>IF(D510="",0,IF(D510=D509,COUNTIF(D$9:D509,D510)+1,1))</f>
        <v>0</v>
      </c>
      <c r="T510" s="17">
        <f t="shared" ca="1" si="38"/>
        <v>0</v>
      </c>
      <c r="U510" s="364">
        <f t="shared" si="36"/>
        <v>0</v>
      </c>
    </row>
    <row r="511" spans="1:21" ht="16.5" customHeight="1">
      <c r="A511" s="334" t="s">
        <v>787</v>
      </c>
      <c r="B511" s="65" t="str">
        <f t="shared" ca="1" si="35"/>
        <v>-1900</v>
      </c>
      <c r="C511" s="65" t="str">
        <f t="shared" ca="1" si="37"/>
        <v>-1900-0</v>
      </c>
      <c r="D511" s="340"/>
      <c r="E511" s="283"/>
      <c r="F511" s="12"/>
      <c r="G511" s="284"/>
      <c r="H511" s="285"/>
      <c r="I511" s="286"/>
      <c r="J511" s="287"/>
      <c r="K511" s="289"/>
      <c r="L511" s="306"/>
      <c r="M511" s="289"/>
      <c r="N511" s="290"/>
      <c r="O511" s="291"/>
      <c r="P511" s="12"/>
      <c r="Q511" s="348"/>
      <c r="R511" s="7"/>
      <c r="S511" s="17">
        <f>IF(D511="",0,IF(D511=D510,COUNTIF(D$9:D510,D511)+1,1))</f>
        <v>0</v>
      </c>
      <c r="T511" s="17">
        <f t="shared" ca="1" si="38"/>
        <v>0</v>
      </c>
      <c r="U511" s="364">
        <f t="shared" si="36"/>
        <v>0</v>
      </c>
    </row>
    <row r="512" spans="1:21" ht="16.5" customHeight="1">
      <c r="A512" s="334" t="s">
        <v>788</v>
      </c>
      <c r="B512" s="65" t="str">
        <f t="shared" ca="1" si="35"/>
        <v>-1900</v>
      </c>
      <c r="C512" s="65" t="str">
        <f t="shared" ca="1" si="37"/>
        <v>-1900-0</v>
      </c>
      <c r="D512" s="340"/>
      <c r="E512" s="283"/>
      <c r="F512" s="12"/>
      <c r="G512" s="284"/>
      <c r="H512" s="285"/>
      <c r="I512" s="286"/>
      <c r="J512" s="287"/>
      <c r="K512" s="289"/>
      <c r="L512" s="306"/>
      <c r="M512" s="289"/>
      <c r="N512" s="290"/>
      <c r="O512" s="291"/>
      <c r="P512" s="12"/>
      <c r="Q512" s="348"/>
      <c r="R512" s="7"/>
      <c r="S512" s="17">
        <f>IF(D512="",0,IF(D512=D511,COUNTIF(D$9:D511,D512)+1,1))</f>
        <v>0</v>
      </c>
      <c r="T512" s="17">
        <f t="shared" ca="1" si="38"/>
        <v>0</v>
      </c>
      <c r="U512" s="364">
        <f t="shared" si="36"/>
        <v>0</v>
      </c>
    </row>
    <row r="513" spans="1:21" ht="16.5" customHeight="1">
      <c r="A513" s="334" t="s">
        <v>789</v>
      </c>
      <c r="B513" s="65" t="str">
        <f t="shared" ca="1" si="35"/>
        <v>-1900</v>
      </c>
      <c r="C513" s="65" t="str">
        <f t="shared" ca="1" si="37"/>
        <v>-1900-0</v>
      </c>
      <c r="D513" s="340"/>
      <c r="E513" s="283"/>
      <c r="F513" s="12"/>
      <c r="G513" s="284"/>
      <c r="H513" s="285"/>
      <c r="I513" s="286"/>
      <c r="J513" s="287"/>
      <c r="K513" s="289"/>
      <c r="L513" s="306"/>
      <c r="M513" s="289"/>
      <c r="N513" s="290"/>
      <c r="O513" s="291"/>
      <c r="P513" s="12"/>
      <c r="Q513" s="348"/>
      <c r="R513" s="7"/>
      <c r="S513" s="17">
        <f>IF(D513="",0,IF(D513=D512,COUNTIF(D$9:D512,D513)+1,1))</f>
        <v>0</v>
      </c>
      <c r="T513" s="17">
        <f t="shared" ca="1" si="38"/>
        <v>0</v>
      </c>
      <c r="U513" s="364">
        <f t="shared" si="36"/>
        <v>0</v>
      </c>
    </row>
    <row r="514" spans="1:21" ht="16.5" customHeight="1">
      <c r="A514" s="334" t="s">
        <v>790</v>
      </c>
      <c r="B514" s="65" t="str">
        <f t="shared" ca="1" si="35"/>
        <v>-1900</v>
      </c>
      <c r="C514" s="65" t="str">
        <f t="shared" ca="1" si="37"/>
        <v>-1900-0</v>
      </c>
      <c r="D514" s="340"/>
      <c r="E514" s="283"/>
      <c r="F514" s="12"/>
      <c r="G514" s="284"/>
      <c r="H514" s="285"/>
      <c r="I514" s="286"/>
      <c r="J514" s="287"/>
      <c r="K514" s="289"/>
      <c r="L514" s="306"/>
      <c r="M514" s="289"/>
      <c r="N514" s="290"/>
      <c r="O514" s="291"/>
      <c r="P514" s="12"/>
      <c r="Q514" s="348"/>
      <c r="R514" s="7"/>
      <c r="S514" s="17">
        <f>IF(D514="",0,IF(D514=D513,COUNTIF(D$9:D513,D514)+1,1))</f>
        <v>0</v>
      </c>
      <c r="T514" s="17">
        <f t="shared" ca="1" si="38"/>
        <v>0</v>
      </c>
      <c r="U514" s="364">
        <f t="shared" si="36"/>
        <v>0</v>
      </c>
    </row>
    <row r="515" spans="1:21" ht="16.5" customHeight="1">
      <c r="A515" s="334" t="s">
        <v>791</v>
      </c>
      <c r="B515" s="65" t="str">
        <f t="shared" ca="1" si="35"/>
        <v>-1900</v>
      </c>
      <c r="C515" s="65" t="str">
        <f t="shared" ca="1" si="37"/>
        <v>-1900-0</v>
      </c>
      <c r="D515" s="340"/>
      <c r="E515" s="283"/>
      <c r="F515" s="12"/>
      <c r="G515" s="284"/>
      <c r="H515" s="285"/>
      <c r="I515" s="286"/>
      <c r="J515" s="287"/>
      <c r="K515" s="289"/>
      <c r="L515" s="306"/>
      <c r="M515" s="289"/>
      <c r="N515" s="290"/>
      <c r="O515" s="291"/>
      <c r="P515" s="12"/>
      <c r="Q515" s="348"/>
      <c r="R515" s="7"/>
      <c r="S515" s="17">
        <f>IF(D515="",0,IF(D515=D514,COUNTIF(D$9:D514,D515)+1,1))</f>
        <v>0</v>
      </c>
      <c r="T515" s="17">
        <f t="shared" ca="1" si="38"/>
        <v>0</v>
      </c>
      <c r="U515" s="364">
        <f t="shared" si="36"/>
        <v>0</v>
      </c>
    </row>
    <row r="516" spans="1:21" ht="16.5" customHeight="1">
      <c r="A516" s="334" t="s">
        <v>792</v>
      </c>
      <c r="B516" s="65" t="str">
        <f t="shared" ca="1" si="35"/>
        <v>-1900</v>
      </c>
      <c r="C516" s="65" t="str">
        <f t="shared" ca="1" si="37"/>
        <v>-1900-0</v>
      </c>
      <c r="D516" s="340"/>
      <c r="E516" s="283"/>
      <c r="F516" s="12"/>
      <c r="G516" s="284"/>
      <c r="H516" s="285"/>
      <c r="I516" s="286"/>
      <c r="J516" s="287"/>
      <c r="K516" s="289"/>
      <c r="L516" s="306"/>
      <c r="M516" s="289"/>
      <c r="N516" s="290"/>
      <c r="O516" s="291"/>
      <c r="P516" s="12"/>
      <c r="Q516" s="348"/>
      <c r="R516" s="7"/>
      <c r="S516" s="17">
        <f>IF(D516="",0,IF(D516=D515,COUNTIF(D$9:D515,D516)+1,1))</f>
        <v>0</v>
      </c>
      <c r="T516" s="17">
        <f t="shared" ca="1" si="38"/>
        <v>0</v>
      </c>
      <c r="U516" s="364">
        <f t="shared" si="36"/>
        <v>0</v>
      </c>
    </row>
    <row r="517" spans="1:21" ht="16.5" customHeight="1">
      <c r="A517" s="334" t="s">
        <v>793</v>
      </c>
      <c r="B517" s="65" t="str">
        <f t="shared" ca="1" si="35"/>
        <v>-1900</v>
      </c>
      <c r="C517" s="65" t="str">
        <f t="shared" ca="1" si="37"/>
        <v>-1900-0</v>
      </c>
      <c r="D517" s="340"/>
      <c r="E517" s="283"/>
      <c r="F517" s="12"/>
      <c r="G517" s="284"/>
      <c r="H517" s="285"/>
      <c r="I517" s="286"/>
      <c r="J517" s="287"/>
      <c r="K517" s="289"/>
      <c r="L517" s="306"/>
      <c r="M517" s="289"/>
      <c r="N517" s="290"/>
      <c r="O517" s="291"/>
      <c r="P517" s="12"/>
      <c r="Q517" s="348"/>
      <c r="R517" s="7"/>
      <c r="S517" s="17">
        <f>IF(D517="",0,IF(D517=D516,COUNTIF(D$9:D516,D517)+1,1))</f>
        <v>0</v>
      </c>
      <c r="T517" s="17">
        <f t="shared" ca="1" si="38"/>
        <v>0</v>
      </c>
      <c r="U517" s="364">
        <f t="shared" si="36"/>
        <v>0</v>
      </c>
    </row>
    <row r="518" spans="1:21" ht="16.5" customHeight="1">
      <c r="A518" s="334" t="s">
        <v>794</v>
      </c>
      <c r="B518" s="65" t="str">
        <f t="shared" ca="1" si="35"/>
        <v>-1900</v>
      </c>
      <c r="C518" s="65" t="str">
        <f t="shared" ca="1" si="37"/>
        <v>-1900-0</v>
      </c>
      <c r="D518" s="340"/>
      <c r="E518" s="283"/>
      <c r="F518" s="12"/>
      <c r="G518" s="284"/>
      <c r="H518" s="285"/>
      <c r="I518" s="286"/>
      <c r="J518" s="287"/>
      <c r="K518" s="289"/>
      <c r="L518" s="306"/>
      <c r="M518" s="289"/>
      <c r="N518" s="290"/>
      <c r="O518" s="291"/>
      <c r="P518" s="12"/>
      <c r="Q518" s="348"/>
      <c r="R518" s="7"/>
      <c r="S518" s="17">
        <f>IF(D518="",0,IF(D518=D517,COUNTIF(D$9:D517,D518)+1,1))</f>
        <v>0</v>
      </c>
      <c r="T518" s="17">
        <f t="shared" ca="1" si="38"/>
        <v>0</v>
      </c>
      <c r="U518" s="364">
        <f t="shared" si="36"/>
        <v>0</v>
      </c>
    </row>
    <row r="519" spans="1:21" ht="16.5" customHeight="1">
      <c r="A519" s="334" t="s">
        <v>795</v>
      </c>
      <c r="B519" s="65" t="str">
        <f t="shared" ca="1" si="35"/>
        <v>-1900</v>
      </c>
      <c r="C519" s="65" t="str">
        <f t="shared" ca="1" si="37"/>
        <v>-1900-0</v>
      </c>
      <c r="D519" s="340"/>
      <c r="E519" s="283"/>
      <c r="F519" s="12"/>
      <c r="G519" s="284"/>
      <c r="H519" s="285"/>
      <c r="I519" s="286"/>
      <c r="J519" s="287"/>
      <c r="K519" s="289"/>
      <c r="L519" s="306"/>
      <c r="M519" s="289"/>
      <c r="N519" s="290"/>
      <c r="O519" s="291"/>
      <c r="P519" s="12"/>
      <c r="Q519" s="348"/>
      <c r="R519" s="7"/>
      <c r="S519" s="17">
        <f>IF(D519="",0,IF(D519=D518,COUNTIF(D$9:D518,D519)+1,1))</f>
        <v>0</v>
      </c>
      <c r="T519" s="17">
        <f t="shared" ca="1" si="38"/>
        <v>0</v>
      </c>
      <c r="U519" s="364">
        <f t="shared" si="36"/>
        <v>0</v>
      </c>
    </row>
    <row r="520" spans="1:21" ht="16.5" customHeight="1">
      <c r="A520" s="334" t="s">
        <v>796</v>
      </c>
      <c r="B520" s="65" t="str">
        <f t="shared" ca="1" si="35"/>
        <v>-1900</v>
      </c>
      <c r="C520" s="65" t="str">
        <f t="shared" ca="1" si="37"/>
        <v>-1900-0</v>
      </c>
      <c r="D520" s="340"/>
      <c r="E520" s="283"/>
      <c r="F520" s="12"/>
      <c r="G520" s="284"/>
      <c r="H520" s="285"/>
      <c r="I520" s="286"/>
      <c r="J520" s="287"/>
      <c r="K520" s="289"/>
      <c r="L520" s="306"/>
      <c r="M520" s="289"/>
      <c r="N520" s="290"/>
      <c r="O520" s="291"/>
      <c r="P520" s="12"/>
      <c r="Q520" s="348"/>
      <c r="R520" s="7"/>
      <c r="S520" s="17">
        <f>IF(D520="",0,IF(D520=D519,COUNTIF(D$9:D519,D520)+1,1))</f>
        <v>0</v>
      </c>
      <c r="T520" s="17">
        <f t="shared" ca="1" si="38"/>
        <v>0</v>
      </c>
      <c r="U520" s="364">
        <f t="shared" si="36"/>
        <v>0</v>
      </c>
    </row>
    <row r="521" spans="1:21" ht="16.5" customHeight="1">
      <c r="A521" s="334" t="s">
        <v>797</v>
      </c>
      <c r="B521" s="65" t="str">
        <f t="shared" ca="1" si="35"/>
        <v>-1900</v>
      </c>
      <c r="C521" s="65" t="str">
        <f t="shared" ca="1" si="37"/>
        <v>-1900-0</v>
      </c>
      <c r="D521" s="340"/>
      <c r="E521" s="283"/>
      <c r="F521" s="12"/>
      <c r="G521" s="284"/>
      <c r="H521" s="285"/>
      <c r="I521" s="286"/>
      <c r="J521" s="287"/>
      <c r="K521" s="289"/>
      <c r="L521" s="306"/>
      <c r="M521" s="289"/>
      <c r="N521" s="290"/>
      <c r="O521" s="291"/>
      <c r="P521" s="12"/>
      <c r="Q521" s="348"/>
      <c r="R521" s="7"/>
      <c r="S521" s="17">
        <f>IF(D521="",0,IF(D521=D520,COUNTIF(D$9:D520,D521)+1,1))</f>
        <v>0</v>
      </c>
      <c r="T521" s="17">
        <f t="shared" ca="1" si="38"/>
        <v>0</v>
      </c>
      <c r="U521" s="364">
        <f t="shared" si="36"/>
        <v>0</v>
      </c>
    </row>
    <row r="522" spans="1:21" ht="16.5" customHeight="1">
      <c r="A522" s="334" t="s">
        <v>798</v>
      </c>
      <c r="B522" s="65" t="str">
        <f t="shared" ref="B522:B585" ca="1" si="39">IF(U522=$U$1015,0,IF(L$1024=1,0,D522&amp;"-"&amp;YEAR(E522)))</f>
        <v>-1900</v>
      </c>
      <c r="C522" s="65" t="str">
        <f t="shared" ca="1" si="37"/>
        <v>-1900-0</v>
      </c>
      <c r="D522" s="340"/>
      <c r="E522" s="283"/>
      <c r="F522" s="12"/>
      <c r="G522" s="284"/>
      <c r="H522" s="285"/>
      <c r="I522" s="286"/>
      <c r="J522" s="287"/>
      <c r="K522" s="289"/>
      <c r="L522" s="306"/>
      <c r="M522" s="289"/>
      <c r="N522" s="290"/>
      <c r="O522" s="291"/>
      <c r="P522" s="12"/>
      <c r="Q522" s="348"/>
      <c r="R522" s="7"/>
      <c r="S522" s="17">
        <f>IF(D522="",0,IF(D522=D521,COUNTIF(D$9:D521,D522)+1,1))</f>
        <v>0</v>
      </c>
      <c r="T522" s="17">
        <f t="shared" ca="1" si="38"/>
        <v>0</v>
      </c>
      <c r="U522" s="364">
        <f t="shared" ref="U522:U585" si="40">IF(OR(MONTH(E522)&lt;$I$1026,MONTH(E522)&gt;$I$1027),U$1015,0)</f>
        <v>0</v>
      </c>
    </row>
    <row r="523" spans="1:21" ht="16.5" customHeight="1">
      <c r="A523" s="334" t="s">
        <v>799</v>
      </c>
      <c r="B523" s="65" t="str">
        <f t="shared" ca="1" si="39"/>
        <v>-1900</v>
      </c>
      <c r="C523" s="65" t="str">
        <f t="shared" ca="1" si="37"/>
        <v>-1900-0</v>
      </c>
      <c r="D523" s="340"/>
      <c r="E523" s="283"/>
      <c r="F523" s="12"/>
      <c r="G523" s="284"/>
      <c r="H523" s="285"/>
      <c r="I523" s="286"/>
      <c r="J523" s="287"/>
      <c r="K523" s="289"/>
      <c r="L523" s="306"/>
      <c r="M523" s="289"/>
      <c r="N523" s="290"/>
      <c r="O523" s="291"/>
      <c r="P523" s="12"/>
      <c r="Q523" s="348"/>
      <c r="R523" s="7"/>
      <c r="S523" s="17">
        <f>IF(D523="",0,IF(D523=D522,COUNTIF(D$9:D522,D523)+1,1))</f>
        <v>0</v>
      </c>
      <c r="T523" s="17">
        <f t="shared" ca="1" si="38"/>
        <v>0</v>
      </c>
      <c r="U523" s="364">
        <f t="shared" si="40"/>
        <v>0</v>
      </c>
    </row>
    <row r="524" spans="1:21" ht="16.5" customHeight="1">
      <c r="A524" s="334" t="s">
        <v>800</v>
      </c>
      <c r="B524" s="65" t="str">
        <f t="shared" ca="1" si="39"/>
        <v>-1900</v>
      </c>
      <c r="C524" s="65" t="str">
        <f t="shared" ca="1" si="37"/>
        <v>-1900-0</v>
      </c>
      <c r="D524" s="340"/>
      <c r="E524" s="283"/>
      <c r="F524" s="12"/>
      <c r="G524" s="284"/>
      <c r="H524" s="285"/>
      <c r="I524" s="286"/>
      <c r="J524" s="287"/>
      <c r="K524" s="289"/>
      <c r="L524" s="306"/>
      <c r="M524" s="289"/>
      <c r="N524" s="290"/>
      <c r="O524" s="291"/>
      <c r="P524" s="12"/>
      <c r="Q524" s="348"/>
      <c r="R524" s="7"/>
      <c r="S524" s="17">
        <f>IF(D524="",0,IF(D524=D523,COUNTIF(D$9:D523,D524)+1,1))</f>
        <v>0</v>
      </c>
      <c r="T524" s="17">
        <f t="shared" ca="1" si="38"/>
        <v>0</v>
      </c>
      <c r="U524" s="364">
        <f t="shared" si="40"/>
        <v>0</v>
      </c>
    </row>
    <row r="525" spans="1:21" ht="16.5" customHeight="1">
      <c r="A525" s="334" t="s">
        <v>801</v>
      </c>
      <c r="B525" s="65" t="str">
        <f t="shared" ca="1" si="39"/>
        <v>-1900</v>
      </c>
      <c r="C525" s="65" t="str">
        <f t="shared" ca="1" si="37"/>
        <v>-1900-0</v>
      </c>
      <c r="D525" s="340"/>
      <c r="E525" s="283"/>
      <c r="F525" s="12"/>
      <c r="G525" s="284"/>
      <c r="H525" s="285"/>
      <c r="I525" s="286"/>
      <c r="J525" s="287"/>
      <c r="K525" s="289"/>
      <c r="L525" s="306"/>
      <c r="M525" s="289"/>
      <c r="N525" s="290"/>
      <c r="O525" s="291"/>
      <c r="P525" s="12"/>
      <c r="Q525" s="348"/>
      <c r="R525" s="7"/>
      <c r="S525" s="17">
        <f>IF(D525="",0,IF(D525=D524,COUNTIF(D$9:D524,D525)+1,1))</f>
        <v>0</v>
      </c>
      <c r="T525" s="17">
        <f t="shared" ca="1" si="38"/>
        <v>0</v>
      </c>
      <c r="U525" s="364">
        <f t="shared" si="40"/>
        <v>0</v>
      </c>
    </row>
    <row r="526" spans="1:21" ht="16.5" customHeight="1">
      <c r="A526" s="334" t="s">
        <v>802</v>
      </c>
      <c r="B526" s="65" t="str">
        <f t="shared" ca="1" si="39"/>
        <v>-1900</v>
      </c>
      <c r="C526" s="65" t="str">
        <f t="shared" ca="1" si="37"/>
        <v>-1900-0</v>
      </c>
      <c r="D526" s="340"/>
      <c r="E526" s="283"/>
      <c r="F526" s="12"/>
      <c r="G526" s="284"/>
      <c r="H526" s="285"/>
      <c r="I526" s="286"/>
      <c r="J526" s="287"/>
      <c r="K526" s="289"/>
      <c r="L526" s="306"/>
      <c r="M526" s="289"/>
      <c r="N526" s="290"/>
      <c r="O526" s="291"/>
      <c r="P526" s="12"/>
      <c r="Q526" s="348"/>
      <c r="R526" s="7"/>
      <c r="S526" s="17">
        <f>IF(D526="",0,IF(D526=D525,COUNTIF(D$9:D525,D526)+1,1))</f>
        <v>0</v>
      </c>
      <c r="T526" s="17">
        <f t="shared" ca="1" si="38"/>
        <v>0</v>
      </c>
      <c r="U526" s="364">
        <f t="shared" si="40"/>
        <v>0</v>
      </c>
    </row>
    <row r="527" spans="1:21" ht="16.5" customHeight="1">
      <c r="A527" s="334" t="s">
        <v>803</v>
      </c>
      <c r="B527" s="65" t="str">
        <f t="shared" ca="1" si="39"/>
        <v>-1900</v>
      </c>
      <c r="C527" s="65" t="str">
        <f t="shared" ref="C527:C590" ca="1" si="41">IF(L$1024=1,0,B527&amp;"-"&amp;S527)</f>
        <v>-1900-0</v>
      </c>
      <c r="D527" s="340"/>
      <c r="E527" s="283"/>
      <c r="F527" s="12"/>
      <c r="G527" s="284"/>
      <c r="H527" s="285"/>
      <c r="I527" s="286"/>
      <c r="J527" s="287"/>
      <c r="K527" s="289"/>
      <c r="L527" s="306"/>
      <c r="M527" s="289"/>
      <c r="N527" s="290"/>
      <c r="O527" s="291"/>
      <c r="P527" s="12"/>
      <c r="Q527" s="348"/>
      <c r="R527" s="7"/>
      <c r="S527" s="17">
        <f>IF(D527="",0,IF(D527=D526,COUNTIF(D$9:D526,D527)+1,1))</f>
        <v>0</v>
      </c>
      <c r="T527" s="17">
        <f t="shared" ref="T527:T590" ca="1" si="42">IF(OR(D527="",L$1024=1),0,IF(S527=4,1,0))</f>
        <v>0</v>
      </c>
      <c r="U527" s="364">
        <f t="shared" si="40"/>
        <v>0</v>
      </c>
    </row>
    <row r="528" spans="1:21" ht="16.5" customHeight="1">
      <c r="A528" s="334" t="s">
        <v>804</v>
      </c>
      <c r="B528" s="65" t="str">
        <f t="shared" ca="1" si="39"/>
        <v>-1900</v>
      </c>
      <c r="C528" s="65" t="str">
        <f t="shared" ca="1" si="41"/>
        <v>-1900-0</v>
      </c>
      <c r="D528" s="340"/>
      <c r="E528" s="283"/>
      <c r="F528" s="12"/>
      <c r="G528" s="284"/>
      <c r="H528" s="285"/>
      <c r="I528" s="286"/>
      <c r="J528" s="287"/>
      <c r="K528" s="289"/>
      <c r="L528" s="306"/>
      <c r="M528" s="289"/>
      <c r="N528" s="290"/>
      <c r="O528" s="291"/>
      <c r="P528" s="12"/>
      <c r="Q528" s="348"/>
      <c r="R528" s="7"/>
      <c r="S528" s="17">
        <f>IF(D528="",0,IF(D528=D527,COUNTIF(D$9:D527,D528)+1,1))</f>
        <v>0</v>
      </c>
      <c r="T528" s="17">
        <f t="shared" ca="1" si="42"/>
        <v>0</v>
      </c>
      <c r="U528" s="364">
        <f t="shared" si="40"/>
        <v>0</v>
      </c>
    </row>
    <row r="529" spans="1:21" ht="16.5" customHeight="1">
      <c r="A529" s="334" t="s">
        <v>805</v>
      </c>
      <c r="B529" s="65" t="str">
        <f t="shared" ca="1" si="39"/>
        <v>-1900</v>
      </c>
      <c r="C529" s="65" t="str">
        <f t="shared" ca="1" si="41"/>
        <v>-1900-0</v>
      </c>
      <c r="D529" s="340"/>
      <c r="E529" s="283"/>
      <c r="F529" s="12"/>
      <c r="G529" s="284"/>
      <c r="H529" s="285"/>
      <c r="I529" s="286"/>
      <c r="J529" s="287"/>
      <c r="K529" s="289"/>
      <c r="L529" s="306"/>
      <c r="M529" s="289"/>
      <c r="N529" s="290"/>
      <c r="O529" s="291"/>
      <c r="P529" s="12"/>
      <c r="Q529" s="348"/>
      <c r="R529" s="7"/>
      <c r="S529" s="17">
        <f>IF(D529="",0,IF(D529=D528,COUNTIF(D$9:D528,D529)+1,1))</f>
        <v>0</v>
      </c>
      <c r="T529" s="17">
        <f t="shared" ca="1" si="42"/>
        <v>0</v>
      </c>
      <c r="U529" s="364">
        <f t="shared" si="40"/>
        <v>0</v>
      </c>
    </row>
    <row r="530" spans="1:21" ht="16.5" customHeight="1">
      <c r="A530" s="334" t="s">
        <v>806</v>
      </c>
      <c r="B530" s="65" t="str">
        <f t="shared" ca="1" si="39"/>
        <v>-1900</v>
      </c>
      <c r="C530" s="65" t="str">
        <f t="shared" ca="1" si="41"/>
        <v>-1900-0</v>
      </c>
      <c r="D530" s="340"/>
      <c r="E530" s="283"/>
      <c r="F530" s="12"/>
      <c r="G530" s="284"/>
      <c r="H530" s="285"/>
      <c r="I530" s="286"/>
      <c r="J530" s="287"/>
      <c r="K530" s="289"/>
      <c r="L530" s="306"/>
      <c r="M530" s="289"/>
      <c r="N530" s="290"/>
      <c r="O530" s="291"/>
      <c r="P530" s="12"/>
      <c r="Q530" s="348"/>
      <c r="R530" s="7"/>
      <c r="S530" s="17">
        <f>IF(D530="",0,IF(D530=D529,COUNTIF(D$9:D529,D530)+1,1))</f>
        <v>0</v>
      </c>
      <c r="T530" s="17">
        <f t="shared" ca="1" si="42"/>
        <v>0</v>
      </c>
      <c r="U530" s="364">
        <f t="shared" si="40"/>
        <v>0</v>
      </c>
    </row>
    <row r="531" spans="1:21" ht="16.5" customHeight="1">
      <c r="A531" s="334" t="s">
        <v>807</v>
      </c>
      <c r="B531" s="65" t="str">
        <f t="shared" ca="1" si="39"/>
        <v>-1900</v>
      </c>
      <c r="C531" s="65" t="str">
        <f t="shared" ca="1" si="41"/>
        <v>-1900-0</v>
      </c>
      <c r="D531" s="340"/>
      <c r="E531" s="283"/>
      <c r="F531" s="12"/>
      <c r="G531" s="284"/>
      <c r="H531" s="285"/>
      <c r="I531" s="286"/>
      <c r="J531" s="287"/>
      <c r="K531" s="289"/>
      <c r="L531" s="306"/>
      <c r="M531" s="289"/>
      <c r="N531" s="290"/>
      <c r="O531" s="291"/>
      <c r="P531" s="12"/>
      <c r="Q531" s="348"/>
      <c r="R531" s="7"/>
      <c r="S531" s="17">
        <f>IF(D531="",0,IF(D531=D530,COUNTIF(D$9:D530,D531)+1,1))</f>
        <v>0</v>
      </c>
      <c r="T531" s="17">
        <f t="shared" ca="1" si="42"/>
        <v>0</v>
      </c>
      <c r="U531" s="364">
        <f t="shared" si="40"/>
        <v>0</v>
      </c>
    </row>
    <row r="532" spans="1:21" ht="16.5" customHeight="1">
      <c r="A532" s="334" t="s">
        <v>808</v>
      </c>
      <c r="B532" s="65" t="str">
        <f t="shared" ca="1" si="39"/>
        <v>-1900</v>
      </c>
      <c r="C532" s="65" t="str">
        <f t="shared" ca="1" si="41"/>
        <v>-1900-0</v>
      </c>
      <c r="D532" s="340"/>
      <c r="E532" s="283"/>
      <c r="F532" s="12"/>
      <c r="G532" s="284"/>
      <c r="H532" s="285"/>
      <c r="I532" s="286"/>
      <c r="J532" s="287"/>
      <c r="K532" s="289"/>
      <c r="L532" s="306"/>
      <c r="M532" s="289"/>
      <c r="N532" s="290"/>
      <c r="O532" s="291"/>
      <c r="P532" s="12"/>
      <c r="Q532" s="348"/>
      <c r="R532" s="7"/>
      <c r="S532" s="17">
        <f>IF(D532="",0,IF(D532=D531,COUNTIF(D$9:D531,D532)+1,1))</f>
        <v>0</v>
      </c>
      <c r="T532" s="17">
        <f t="shared" ca="1" si="42"/>
        <v>0</v>
      </c>
      <c r="U532" s="364">
        <f t="shared" si="40"/>
        <v>0</v>
      </c>
    </row>
    <row r="533" spans="1:21" ht="16.5" customHeight="1">
      <c r="A533" s="334" t="s">
        <v>809</v>
      </c>
      <c r="B533" s="65" t="str">
        <f t="shared" ca="1" si="39"/>
        <v>-1900</v>
      </c>
      <c r="C533" s="65" t="str">
        <f t="shared" ca="1" si="41"/>
        <v>-1900-0</v>
      </c>
      <c r="D533" s="340"/>
      <c r="E533" s="283"/>
      <c r="F533" s="12"/>
      <c r="G533" s="284"/>
      <c r="H533" s="285"/>
      <c r="I533" s="286"/>
      <c r="J533" s="287"/>
      <c r="K533" s="289"/>
      <c r="L533" s="306"/>
      <c r="M533" s="289"/>
      <c r="N533" s="290"/>
      <c r="O533" s="291"/>
      <c r="P533" s="12"/>
      <c r="Q533" s="348"/>
      <c r="R533" s="7"/>
      <c r="S533" s="17">
        <f>IF(D533="",0,IF(D533=D532,COUNTIF(D$9:D532,D533)+1,1))</f>
        <v>0</v>
      </c>
      <c r="T533" s="17">
        <f t="shared" ca="1" si="42"/>
        <v>0</v>
      </c>
      <c r="U533" s="364">
        <f t="shared" si="40"/>
        <v>0</v>
      </c>
    </row>
    <row r="534" spans="1:21" ht="16.5" customHeight="1">
      <c r="A534" s="334" t="s">
        <v>810</v>
      </c>
      <c r="B534" s="65" t="str">
        <f t="shared" ca="1" si="39"/>
        <v>-1900</v>
      </c>
      <c r="C534" s="65" t="str">
        <f t="shared" ca="1" si="41"/>
        <v>-1900-0</v>
      </c>
      <c r="D534" s="340"/>
      <c r="E534" s="283"/>
      <c r="F534" s="12"/>
      <c r="G534" s="284"/>
      <c r="H534" s="285"/>
      <c r="I534" s="286"/>
      <c r="J534" s="287"/>
      <c r="K534" s="289"/>
      <c r="L534" s="306"/>
      <c r="M534" s="289"/>
      <c r="N534" s="290"/>
      <c r="O534" s="291"/>
      <c r="P534" s="12"/>
      <c r="Q534" s="348"/>
      <c r="R534" s="7"/>
      <c r="S534" s="17">
        <f>IF(D534="",0,IF(D534=D533,COUNTIF(D$9:D533,D534)+1,1))</f>
        <v>0</v>
      </c>
      <c r="T534" s="17">
        <f t="shared" ca="1" si="42"/>
        <v>0</v>
      </c>
      <c r="U534" s="364">
        <f t="shared" si="40"/>
        <v>0</v>
      </c>
    </row>
    <row r="535" spans="1:21" ht="16.5" customHeight="1">
      <c r="A535" s="334" t="s">
        <v>811</v>
      </c>
      <c r="B535" s="65" t="str">
        <f t="shared" ca="1" si="39"/>
        <v>-1900</v>
      </c>
      <c r="C535" s="65" t="str">
        <f t="shared" ca="1" si="41"/>
        <v>-1900-0</v>
      </c>
      <c r="D535" s="340"/>
      <c r="E535" s="283"/>
      <c r="F535" s="12"/>
      <c r="G535" s="284"/>
      <c r="H535" s="285"/>
      <c r="I535" s="286"/>
      <c r="J535" s="287"/>
      <c r="K535" s="289"/>
      <c r="L535" s="306"/>
      <c r="M535" s="289"/>
      <c r="N535" s="290"/>
      <c r="O535" s="291"/>
      <c r="P535" s="12"/>
      <c r="Q535" s="348"/>
      <c r="R535" s="7"/>
      <c r="S535" s="17">
        <f>IF(D535="",0,IF(D535=D534,COUNTIF(D$9:D534,D535)+1,1))</f>
        <v>0</v>
      </c>
      <c r="T535" s="17">
        <f t="shared" ca="1" si="42"/>
        <v>0</v>
      </c>
      <c r="U535" s="364">
        <f t="shared" si="40"/>
        <v>0</v>
      </c>
    </row>
    <row r="536" spans="1:21" ht="16.5" customHeight="1">
      <c r="A536" s="334" t="s">
        <v>812</v>
      </c>
      <c r="B536" s="65" t="str">
        <f t="shared" ca="1" si="39"/>
        <v>-1900</v>
      </c>
      <c r="C536" s="65" t="str">
        <f t="shared" ca="1" si="41"/>
        <v>-1900-0</v>
      </c>
      <c r="D536" s="340"/>
      <c r="E536" s="283"/>
      <c r="F536" s="12"/>
      <c r="G536" s="284"/>
      <c r="H536" s="285"/>
      <c r="I536" s="286"/>
      <c r="J536" s="287"/>
      <c r="K536" s="289"/>
      <c r="L536" s="306"/>
      <c r="M536" s="289"/>
      <c r="N536" s="290"/>
      <c r="O536" s="291"/>
      <c r="P536" s="12"/>
      <c r="Q536" s="348"/>
      <c r="R536" s="7"/>
      <c r="S536" s="17">
        <f>IF(D536="",0,IF(D536=D535,COUNTIF(D$9:D535,D536)+1,1))</f>
        <v>0</v>
      </c>
      <c r="T536" s="17">
        <f t="shared" ca="1" si="42"/>
        <v>0</v>
      </c>
      <c r="U536" s="364">
        <f t="shared" si="40"/>
        <v>0</v>
      </c>
    </row>
    <row r="537" spans="1:21" ht="16.5" customHeight="1">
      <c r="A537" s="334" t="s">
        <v>813</v>
      </c>
      <c r="B537" s="65" t="str">
        <f t="shared" ca="1" si="39"/>
        <v>-1900</v>
      </c>
      <c r="C537" s="65" t="str">
        <f t="shared" ca="1" si="41"/>
        <v>-1900-0</v>
      </c>
      <c r="D537" s="340"/>
      <c r="E537" s="283"/>
      <c r="F537" s="12"/>
      <c r="G537" s="284"/>
      <c r="H537" s="285"/>
      <c r="I537" s="286"/>
      <c r="J537" s="287"/>
      <c r="K537" s="289"/>
      <c r="L537" s="306"/>
      <c r="M537" s="289"/>
      <c r="N537" s="290"/>
      <c r="O537" s="291"/>
      <c r="P537" s="12"/>
      <c r="Q537" s="348"/>
      <c r="R537" s="7"/>
      <c r="S537" s="17">
        <f>IF(D537="",0,IF(D537=D536,COUNTIF(D$9:D536,D537)+1,1))</f>
        <v>0</v>
      </c>
      <c r="T537" s="17">
        <f t="shared" ca="1" si="42"/>
        <v>0</v>
      </c>
      <c r="U537" s="364">
        <f t="shared" si="40"/>
        <v>0</v>
      </c>
    </row>
    <row r="538" spans="1:21" ht="16.5" customHeight="1">
      <c r="A538" s="334" t="s">
        <v>814</v>
      </c>
      <c r="B538" s="65" t="str">
        <f t="shared" ca="1" si="39"/>
        <v>-1900</v>
      </c>
      <c r="C538" s="65" t="str">
        <f t="shared" ca="1" si="41"/>
        <v>-1900-0</v>
      </c>
      <c r="D538" s="340"/>
      <c r="E538" s="283"/>
      <c r="F538" s="12"/>
      <c r="G538" s="284"/>
      <c r="H538" s="285"/>
      <c r="I538" s="286"/>
      <c r="J538" s="287"/>
      <c r="K538" s="289"/>
      <c r="L538" s="306"/>
      <c r="M538" s="289"/>
      <c r="N538" s="290"/>
      <c r="O538" s="291"/>
      <c r="P538" s="12"/>
      <c r="Q538" s="348"/>
      <c r="R538" s="7"/>
      <c r="S538" s="17">
        <f>IF(D538="",0,IF(D538=D537,COUNTIF(D$9:D537,D538)+1,1))</f>
        <v>0</v>
      </c>
      <c r="T538" s="17">
        <f t="shared" ca="1" si="42"/>
        <v>0</v>
      </c>
      <c r="U538" s="364">
        <f t="shared" si="40"/>
        <v>0</v>
      </c>
    </row>
    <row r="539" spans="1:21" ht="16.5" customHeight="1">
      <c r="A539" s="334" t="s">
        <v>815</v>
      </c>
      <c r="B539" s="65" t="str">
        <f t="shared" ca="1" si="39"/>
        <v>-1900</v>
      </c>
      <c r="C539" s="65" t="str">
        <f t="shared" ca="1" si="41"/>
        <v>-1900-0</v>
      </c>
      <c r="D539" s="340"/>
      <c r="E539" s="283"/>
      <c r="F539" s="12"/>
      <c r="G539" s="284"/>
      <c r="H539" s="285"/>
      <c r="I539" s="286"/>
      <c r="J539" s="287"/>
      <c r="K539" s="289"/>
      <c r="L539" s="306"/>
      <c r="M539" s="289"/>
      <c r="N539" s="290"/>
      <c r="O539" s="291"/>
      <c r="P539" s="12"/>
      <c r="Q539" s="348"/>
      <c r="R539" s="7"/>
      <c r="S539" s="17">
        <f>IF(D539="",0,IF(D539=D538,COUNTIF(D$9:D538,D539)+1,1))</f>
        <v>0</v>
      </c>
      <c r="T539" s="17">
        <f t="shared" ca="1" si="42"/>
        <v>0</v>
      </c>
      <c r="U539" s="364">
        <f t="shared" si="40"/>
        <v>0</v>
      </c>
    </row>
    <row r="540" spans="1:21" ht="16.5" customHeight="1">
      <c r="A540" s="334" t="s">
        <v>816</v>
      </c>
      <c r="B540" s="65" t="str">
        <f t="shared" ca="1" si="39"/>
        <v>-1900</v>
      </c>
      <c r="C540" s="65" t="str">
        <f t="shared" ca="1" si="41"/>
        <v>-1900-0</v>
      </c>
      <c r="D540" s="340"/>
      <c r="E540" s="283"/>
      <c r="F540" s="12"/>
      <c r="G540" s="284"/>
      <c r="H540" s="285"/>
      <c r="I540" s="286"/>
      <c r="J540" s="287"/>
      <c r="K540" s="289"/>
      <c r="L540" s="306"/>
      <c r="M540" s="289"/>
      <c r="N540" s="290"/>
      <c r="O540" s="291"/>
      <c r="P540" s="12"/>
      <c r="Q540" s="348"/>
      <c r="R540" s="7"/>
      <c r="S540" s="17">
        <f>IF(D540="",0,IF(D540=D539,COUNTIF(D$9:D539,D540)+1,1))</f>
        <v>0</v>
      </c>
      <c r="T540" s="17">
        <f t="shared" ca="1" si="42"/>
        <v>0</v>
      </c>
      <c r="U540" s="364">
        <f t="shared" si="40"/>
        <v>0</v>
      </c>
    </row>
    <row r="541" spans="1:21" ht="16.5" customHeight="1">
      <c r="A541" s="334" t="s">
        <v>817</v>
      </c>
      <c r="B541" s="65" t="str">
        <f t="shared" ca="1" si="39"/>
        <v>-1900</v>
      </c>
      <c r="C541" s="65" t="str">
        <f t="shared" ca="1" si="41"/>
        <v>-1900-0</v>
      </c>
      <c r="D541" s="340"/>
      <c r="E541" s="283"/>
      <c r="F541" s="12"/>
      <c r="G541" s="284"/>
      <c r="H541" s="285"/>
      <c r="I541" s="286"/>
      <c r="J541" s="287"/>
      <c r="K541" s="289"/>
      <c r="L541" s="306"/>
      <c r="M541" s="289"/>
      <c r="N541" s="290"/>
      <c r="O541" s="291"/>
      <c r="P541" s="12"/>
      <c r="Q541" s="348"/>
      <c r="R541" s="7"/>
      <c r="S541" s="17">
        <f>IF(D541="",0,IF(D541=D540,COUNTIF(D$9:D540,D541)+1,1))</f>
        <v>0</v>
      </c>
      <c r="T541" s="17">
        <f t="shared" ca="1" si="42"/>
        <v>0</v>
      </c>
      <c r="U541" s="364">
        <f t="shared" si="40"/>
        <v>0</v>
      </c>
    </row>
    <row r="542" spans="1:21" ht="16.5" customHeight="1">
      <c r="A542" s="334" t="s">
        <v>818</v>
      </c>
      <c r="B542" s="65" t="str">
        <f t="shared" ca="1" si="39"/>
        <v>-1900</v>
      </c>
      <c r="C542" s="65" t="str">
        <f t="shared" ca="1" si="41"/>
        <v>-1900-0</v>
      </c>
      <c r="D542" s="340"/>
      <c r="E542" s="283"/>
      <c r="F542" s="12"/>
      <c r="G542" s="284"/>
      <c r="H542" s="285"/>
      <c r="I542" s="286"/>
      <c r="J542" s="287"/>
      <c r="K542" s="289"/>
      <c r="L542" s="306"/>
      <c r="M542" s="289"/>
      <c r="N542" s="290"/>
      <c r="O542" s="291"/>
      <c r="P542" s="12"/>
      <c r="Q542" s="348"/>
      <c r="R542" s="7"/>
      <c r="S542" s="17">
        <f>IF(D542="",0,IF(D542=D541,COUNTIF(D$9:D541,D542)+1,1))</f>
        <v>0</v>
      </c>
      <c r="T542" s="17">
        <f t="shared" ca="1" si="42"/>
        <v>0</v>
      </c>
      <c r="U542" s="364">
        <f t="shared" si="40"/>
        <v>0</v>
      </c>
    </row>
    <row r="543" spans="1:21" ht="16.5" customHeight="1">
      <c r="A543" s="334" t="s">
        <v>819</v>
      </c>
      <c r="B543" s="65" t="str">
        <f t="shared" ca="1" si="39"/>
        <v>-1900</v>
      </c>
      <c r="C543" s="65" t="str">
        <f t="shared" ca="1" si="41"/>
        <v>-1900-0</v>
      </c>
      <c r="D543" s="340"/>
      <c r="E543" s="283"/>
      <c r="F543" s="12"/>
      <c r="G543" s="284"/>
      <c r="H543" s="285"/>
      <c r="I543" s="286"/>
      <c r="J543" s="287"/>
      <c r="K543" s="289"/>
      <c r="L543" s="306"/>
      <c r="M543" s="289"/>
      <c r="N543" s="290"/>
      <c r="O543" s="291"/>
      <c r="P543" s="12"/>
      <c r="Q543" s="348"/>
      <c r="R543" s="7"/>
      <c r="S543" s="17">
        <f>IF(D543="",0,IF(D543=D542,COUNTIF(D$9:D542,D543)+1,1))</f>
        <v>0</v>
      </c>
      <c r="T543" s="17">
        <f t="shared" ca="1" si="42"/>
        <v>0</v>
      </c>
      <c r="U543" s="364">
        <f t="shared" si="40"/>
        <v>0</v>
      </c>
    </row>
    <row r="544" spans="1:21" ht="16.5" customHeight="1">
      <c r="A544" s="334" t="s">
        <v>820</v>
      </c>
      <c r="B544" s="65" t="str">
        <f t="shared" ca="1" si="39"/>
        <v>-1900</v>
      </c>
      <c r="C544" s="65" t="str">
        <f t="shared" ca="1" si="41"/>
        <v>-1900-0</v>
      </c>
      <c r="D544" s="340"/>
      <c r="E544" s="283"/>
      <c r="F544" s="12"/>
      <c r="G544" s="284"/>
      <c r="H544" s="285"/>
      <c r="I544" s="286"/>
      <c r="J544" s="287"/>
      <c r="K544" s="289"/>
      <c r="L544" s="306"/>
      <c r="M544" s="289"/>
      <c r="N544" s="290"/>
      <c r="O544" s="291"/>
      <c r="P544" s="12"/>
      <c r="Q544" s="348"/>
      <c r="R544" s="7"/>
      <c r="S544" s="17">
        <f>IF(D544="",0,IF(D544=D543,COUNTIF(D$9:D543,D544)+1,1))</f>
        <v>0</v>
      </c>
      <c r="T544" s="17">
        <f t="shared" ca="1" si="42"/>
        <v>0</v>
      </c>
      <c r="U544" s="364">
        <f t="shared" si="40"/>
        <v>0</v>
      </c>
    </row>
    <row r="545" spans="1:21" ht="16.5" customHeight="1">
      <c r="A545" s="334" t="s">
        <v>821</v>
      </c>
      <c r="B545" s="65" t="str">
        <f t="shared" ca="1" si="39"/>
        <v>-1900</v>
      </c>
      <c r="C545" s="65" t="str">
        <f t="shared" ca="1" si="41"/>
        <v>-1900-0</v>
      </c>
      <c r="D545" s="340"/>
      <c r="E545" s="283"/>
      <c r="F545" s="12"/>
      <c r="G545" s="284"/>
      <c r="H545" s="285"/>
      <c r="I545" s="286"/>
      <c r="J545" s="287"/>
      <c r="K545" s="289"/>
      <c r="L545" s="306"/>
      <c r="M545" s="289"/>
      <c r="N545" s="290"/>
      <c r="O545" s="291"/>
      <c r="P545" s="12"/>
      <c r="Q545" s="348"/>
      <c r="R545" s="7"/>
      <c r="S545" s="17">
        <f>IF(D545="",0,IF(D545=D544,COUNTIF(D$9:D544,D545)+1,1))</f>
        <v>0</v>
      </c>
      <c r="T545" s="17">
        <f t="shared" ca="1" si="42"/>
        <v>0</v>
      </c>
      <c r="U545" s="364">
        <f t="shared" si="40"/>
        <v>0</v>
      </c>
    </row>
    <row r="546" spans="1:21" ht="16.5" customHeight="1">
      <c r="A546" s="334" t="s">
        <v>822</v>
      </c>
      <c r="B546" s="65" t="str">
        <f t="shared" ca="1" si="39"/>
        <v>-1900</v>
      </c>
      <c r="C546" s="65" t="str">
        <f t="shared" ca="1" si="41"/>
        <v>-1900-0</v>
      </c>
      <c r="D546" s="340"/>
      <c r="E546" s="283"/>
      <c r="F546" s="12"/>
      <c r="G546" s="284"/>
      <c r="H546" s="285"/>
      <c r="I546" s="286"/>
      <c r="J546" s="287"/>
      <c r="K546" s="289"/>
      <c r="L546" s="306"/>
      <c r="M546" s="289"/>
      <c r="N546" s="290"/>
      <c r="O546" s="291"/>
      <c r="P546" s="12"/>
      <c r="Q546" s="348"/>
      <c r="R546" s="7"/>
      <c r="S546" s="17">
        <f>IF(D546="",0,IF(D546=D545,COUNTIF(D$9:D545,D546)+1,1))</f>
        <v>0</v>
      </c>
      <c r="T546" s="17">
        <f t="shared" ca="1" si="42"/>
        <v>0</v>
      </c>
      <c r="U546" s="364">
        <f t="shared" si="40"/>
        <v>0</v>
      </c>
    </row>
    <row r="547" spans="1:21" ht="16.5" customHeight="1">
      <c r="A547" s="334" t="s">
        <v>823</v>
      </c>
      <c r="B547" s="65" t="str">
        <f t="shared" ca="1" si="39"/>
        <v>-1900</v>
      </c>
      <c r="C547" s="65" t="str">
        <f t="shared" ca="1" si="41"/>
        <v>-1900-0</v>
      </c>
      <c r="D547" s="340"/>
      <c r="E547" s="283"/>
      <c r="F547" s="12"/>
      <c r="G547" s="284"/>
      <c r="H547" s="285"/>
      <c r="I547" s="286"/>
      <c r="J547" s="287"/>
      <c r="K547" s="289"/>
      <c r="L547" s="306"/>
      <c r="M547" s="289"/>
      <c r="N547" s="290"/>
      <c r="O547" s="291"/>
      <c r="P547" s="12"/>
      <c r="Q547" s="348"/>
      <c r="R547" s="7"/>
      <c r="S547" s="17">
        <f>IF(D547="",0,IF(D547=D546,COUNTIF(D$9:D546,D547)+1,1))</f>
        <v>0</v>
      </c>
      <c r="T547" s="17">
        <f t="shared" ca="1" si="42"/>
        <v>0</v>
      </c>
      <c r="U547" s="364">
        <f t="shared" si="40"/>
        <v>0</v>
      </c>
    </row>
    <row r="548" spans="1:21" ht="16.5" customHeight="1">
      <c r="A548" s="334" t="s">
        <v>824</v>
      </c>
      <c r="B548" s="65" t="str">
        <f t="shared" ca="1" si="39"/>
        <v>-1900</v>
      </c>
      <c r="C548" s="65" t="str">
        <f t="shared" ca="1" si="41"/>
        <v>-1900-0</v>
      </c>
      <c r="D548" s="340"/>
      <c r="E548" s="283"/>
      <c r="F548" s="12"/>
      <c r="G548" s="284"/>
      <c r="H548" s="285"/>
      <c r="I548" s="286"/>
      <c r="J548" s="287"/>
      <c r="K548" s="289"/>
      <c r="L548" s="306"/>
      <c r="M548" s="289"/>
      <c r="N548" s="290"/>
      <c r="O548" s="291"/>
      <c r="P548" s="12"/>
      <c r="Q548" s="348"/>
      <c r="R548" s="7"/>
      <c r="S548" s="17">
        <f>IF(D548="",0,IF(D548=D547,COUNTIF(D$9:D547,D548)+1,1))</f>
        <v>0</v>
      </c>
      <c r="T548" s="17">
        <f t="shared" ca="1" si="42"/>
        <v>0</v>
      </c>
      <c r="U548" s="364">
        <f t="shared" si="40"/>
        <v>0</v>
      </c>
    </row>
    <row r="549" spans="1:21" ht="16.5" customHeight="1">
      <c r="A549" s="334" t="s">
        <v>825</v>
      </c>
      <c r="B549" s="65" t="str">
        <f t="shared" ca="1" si="39"/>
        <v>-1900</v>
      </c>
      <c r="C549" s="65" t="str">
        <f t="shared" ca="1" si="41"/>
        <v>-1900-0</v>
      </c>
      <c r="D549" s="340"/>
      <c r="E549" s="283"/>
      <c r="F549" s="12"/>
      <c r="G549" s="284"/>
      <c r="H549" s="285"/>
      <c r="I549" s="286"/>
      <c r="J549" s="287"/>
      <c r="K549" s="289"/>
      <c r="L549" s="306"/>
      <c r="M549" s="289"/>
      <c r="N549" s="290"/>
      <c r="O549" s="291"/>
      <c r="P549" s="12"/>
      <c r="Q549" s="348"/>
      <c r="R549" s="7"/>
      <c r="S549" s="17">
        <f>IF(D549="",0,IF(D549=D548,COUNTIF(D$9:D548,D549)+1,1))</f>
        <v>0</v>
      </c>
      <c r="T549" s="17">
        <f t="shared" ca="1" si="42"/>
        <v>0</v>
      </c>
      <c r="U549" s="364">
        <f t="shared" si="40"/>
        <v>0</v>
      </c>
    </row>
    <row r="550" spans="1:21" ht="16.5" customHeight="1">
      <c r="A550" s="334" t="s">
        <v>826</v>
      </c>
      <c r="B550" s="65" t="str">
        <f t="shared" ca="1" si="39"/>
        <v>-1900</v>
      </c>
      <c r="C550" s="65" t="str">
        <f t="shared" ca="1" si="41"/>
        <v>-1900-0</v>
      </c>
      <c r="D550" s="340"/>
      <c r="E550" s="283"/>
      <c r="F550" s="12"/>
      <c r="G550" s="284"/>
      <c r="H550" s="285"/>
      <c r="I550" s="286"/>
      <c r="J550" s="287"/>
      <c r="K550" s="289"/>
      <c r="L550" s="306"/>
      <c r="M550" s="289"/>
      <c r="N550" s="290"/>
      <c r="O550" s="291"/>
      <c r="P550" s="12"/>
      <c r="Q550" s="348"/>
      <c r="R550" s="7"/>
      <c r="S550" s="17">
        <f>IF(D550="",0,IF(D550=D549,COUNTIF(D$9:D549,D550)+1,1))</f>
        <v>0</v>
      </c>
      <c r="T550" s="17">
        <f t="shared" ca="1" si="42"/>
        <v>0</v>
      </c>
      <c r="U550" s="364">
        <f t="shared" si="40"/>
        <v>0</v>
      </c>
    </row>
    <row r="551" spans="1:21" ht="16.5" customHeight="1">
      <c r="A551" s="334" t="s">
        <v>827</v>
      </c>
      <c r="B551" s="65" t="str">
        <f t="shared" ca="1" si="39"/>
        <v>-1900</v>
      </c>
      <c r="C551" s="65" t="str">
        <f t="shared" ca="1" si="41"/>
        <v>-1900-0</v>
      </c>
      <c r="D551" s="340"/>
      <c r="E551" s="283"/>
      <c r="F551" s="12"/>
      <c r="G551" s="284"/>
      <c r="H551" s="285"/>
      <c r="I551" s="286"/>
      <c r="J551" s="287"/>
      <c r="K551" s="289"/>
      <c r="L551" s="306"/>
      <c r="M551" s="289"/>
      <c r="N551" s="290"/>
      <c r="O551" s="291"/>
      <c r="P551" s="12"/>
      <c r="Q551" s="348"/>
      <c r="R551" s="7"/>
      <c r="S551" s="17">
        <f>IF(D551="",0,IF(D551=D550,COUNTIF(D$9:D550,D551)+1,1))</f>
        <v>0</v>
      </c>
      <c r="T551" s="17">
        <f t="shared" ca="1" si="42"/>
        <v>0</v>
      </c>
      <c r="U551" s="364">
        <f t="shared" si="40"/>
        <v>0</v>
      </c>
    </row>
    <row r="552" spans="1:21" ht="16.5" customHeight="1">
      <c r="A552" s="334" t="s">
        <v>828</v>
      </c>
      <c r="B552" s="65" t="str">
        <f t="shared" ca="1" si="39"/>
        <v>-1900</v>
      </c>
      <c r="C552" s="65" t="str">
        <f t="shared" ca="1" si="41"/>
        <v>-1900-0</v>
      </c>
      <c r="D552" s="340"/>
      <c r="E552" s="283"/>
      <c r="F552" s="12"/>
      <c r="G552" s="284"/>
      <c r="H552" s="285"/>
      <c r="I552" s="286"/>
      <c r="J552" s="287"/>
      <c r="K552" s="289"/>
      <c r="L552" s="306"/>
      <c r="M552" s="289"/>
      <c r="N552" s="290"/>
      <c r="O552" s="291"/>
      <c r="P552" s="12"/>
      <c r="Q552" s="348"/>
      <c r="R552" s="7"/>
      <c r="S552" s="17">
        <f>IF(D552="",0,IF(D552=D551,COUNTIF(D$9:D551,D552)+1,1))</f>
        <v>0</v>
      </c>
      <c r="T552" s="17">
        <f t="shared" ca="1" si="42"/>
        <v>0</v>
      </c>
      <c r="U552" s="364">
        <f t="shared" si="40"/>
        <v>0</v>
      </c>
    </row>
    <row r="553" spans="1:21" ht="16.5" customHeight="1">
      <c r="A553" s="334" t="s">
        <v>829</v>
      </c>
      <c r="B553" s="65" t="str">
        <f t="shared" ca="1" si="39"/>
        <v>-1900</v>
      </c>
      <c r="C553" s="65" t="str">
        <f t="shared" ca="1" si="41"/>
        <v>-1900-0</v>
      </c>
      <c r="D553" s="340"/>
      <c r="E553" s="283"/>
      <c r="F553" s="12"/>
      <c r="G553" s="284"/>
      <c r="H553" s="285"/>
      <c r="I553" s="286"/>
      <c r="J553" s="287"/>
      <c r="K553" s="289"/>
      <c r="L553" s="306"/>
      <c r="M553" s="289"/>
      <c r="N553" s="290"/>
      <c r="O553" s="291"/>
      <c r="P553" s="12"/>
      <c r="Q553" s="348"/>
      <c r="R553" s="7"/>
      <c r="S553" s="17">
        <f>IF(D553="",0,IF(D553=D552,COUNTIF(D$9:D552,D553)+1,1))</f>
        <v>0</v>
      </c>
      <c r="T553" s="17">
        <f t="shared" ca="1" si="42"/>
        <v>0</v>
      </c>
      <c r="U553" s="364">
        <f t="shared" si="40"/>
        <v>0</v>
      </c>
    </row>
    <row r="554" spans="1:21" ht="16.5" customHeight="1">
      <c r="A554" s="334" t="s">
        <v>830</v>
      </c>
      <c r="B554" s="65" t="str">
        <f t="shared" ca="1" si="39"/>
        <v>-1900</v>
      </c>
      <c r="C554" s="65" t="str">
        <f t="shared" ca="1" si="41"/>
        <v>-1900-0</v>
      </c>
      <c r="D554" s="340"/>
      <c r="E554" s="283"/>
      <c r="F554" s="12"/>
      <c r="G554" s="284"/>
      <c r="H554" s="285"/>
      <c r="I554" s="286"/>
      <c r="J554" s="287"/>
      <c r="K554" s="289"/>
      <c r="L554" s="306"/>
      <c r="M554" s="289"/>
      <c r="N554" s="290"/>
      <c r="O554" s="291"/>
      <c r="P554" s="12"/>
      <c r="Q554" s="348"/>
      <c r="R554" s="7"/>
      <c r="S554" s="17">
        <f>IF(D554="",0,IF(D554=D553,COUNTIF(D$9:D553,D554)+1,1))</f>
        <v>0</v>
      </c>
      <c r="T554" s="17">
        <f t="shared" ca="1" si="42"/>
        <v>0</v>
      </c>
      <c r="U554" s="364">
        <f t="shared" si="40"/>
        <v>0</v>
      </c>
    </row>
    <row r="555" spans="1:21" ht="16.5" customHeight="1">
      <c r="A555" s="334" t="s">
        <v>831</v>
      </c>
      <c r="B555" s="65" t="str">
        <f t="shared" ca="1" si="39"/>
        <v>-1900</v>
      </c>
      <c r="C555" s="65" t="str">
        <f t="shared" ca="1" si="41"/>
        <v>-1900-0</v>
      </c>
      <c r="D555" s="340"/>
      <c r="E555" s="283"/>
      <c r="F555" s="12"/>
      <c r="G555" s="284"/>
      <c r="H555" s="285"/>
      <c r="I555" s="286"/>
      <c r="J555" s="287"/>
      <c r="K555" s="289"/>
      <c r="L555" s="306"/>
      <c r="M555" s="289"/>
      <c r="N555" s="290"/>
      <c r="O555" s="291"/>
      <c r="P555" s="12"/>
      <c r="Q555" s="348"/>
      <c r="R555" s="7"/>
      <c r="S555" s="17">
        <f>IF(D555="",0,IF(D555=D554,COUNTIF(D$9:D554,D555)+1,1))</f>
        <v>0</v>
      </c>
      <c r="T555" s="17">
        <f t="shared" ca="1" si="42"/>
        <v>0</v>
      </c>
      <c r="U555" s="364">
        <f t="shared" si="40"/>
        <v>0</v>
      </c>
    </row>
    <row r="556" spans="1:21" ht="16.5" customHeight="1">
      <c r="A556" s="334" t="s">
        <v>832</v>
      </c>
      <c r="B556" s="65" t="str">
        <f t="shared" ca="1" si="39"/>
        <v>-1900</v>
      </c>
      <c r="C556" s="65" t="str">
        <f t="shared" ca="1" si="41"/>
        <v>-1900-0</v>
      </c>
      <c r="D556" s="340"/>
      <c r="E556" s="283"/>
      <c r="F556" s="12"/>
      <c r="G556" s="284"/>
      <c r="H556" s="285"/>
      <c r="I556" s="286"/>
      <c r="J556" s="287"/>
      <c r="K556" s="289"/>
      <c r="L556" s="306"/>
      <c r="M556" s="289"/>
      <c r="N556" s="290"/>
      <c r="O556" s="291"/>
      <c r="P556" s="12"/>
      <c r="Q556" s="348"/>
      <c r="R556" s="7"/>
      <c r="S556" s="17">
        <f>IF(D556="",0,IF(D556=D555,COUNTIF(D$9:D555,D556)+1,1))</f>
        <v>0</v>
      </c>
      <c r="T556" s="17">
        <f t="shared" ca="1" si="42"/>
        <v>0</v>
      </c>
      <c r="U556" s="364">
        <f t="shared" si="40"/>
        <v>0</v>
      </c>
    </row>
    <row r="557" spans="1:21" ht="16.5" customHeight="1">
      <c r="A557" s="334" t="s">
        <v>833</v>
      </c>
      <c r="B557" s="65" t="str">
        <f t="shared" ca="1" si="39"/>
        <v>-1900</v>
      </c>
      <c r="C557" s="65" t="str">
        <f t="shared" ca="1" si="41"/>
        <v>-1900-0</v>
      </c>
      <c r="D557" s="340"/>
      <c r="E557" s="283"/>
      <c r="F557" s="12"/>
      <c r="G557" s="284"/>
      <c r="H557" s="285"/>
      <c r="I557" s="286"/>
      <c r="J557" s="287"/>
      <c r="K557" s="289"/>
      <c r="L557" s="306"/>
      <c r="M557" s="289"/>
      <c r="N557" s="290"/>
      <c r="O557" s="291"/>
      <c r="P557" s="12"/>
      <c r="Q557" s="348"/>
      <c r="R557" s="7"/>
      <c r="S557" s="17">
        <f>IF(D557="",0,IF(D557=D556,COUNTIF(D$9:D556,D557)+1,1))</f>
        <v>0</v>
      </c>
      <c r="T557" s="17">
        <f t="shared" ca="1" si="42"/>
        <v>0</v>
      </c>
      <c r="U557" s="364">
        <f t="shared" si="40"/>
        <v>0</v>
      </c>
    </row>
    <row r="558" spans="1:21" ht="16.5" customHeight="1">
      <c r="A558" s="334" t="s">
        <v>834</v>
      </c>
      <c r="B558" s="65" t="str">
        <f t="shared" ca="1" si="39"/>
        <v>-1900</v>
      </c>
      <c r="C558" s="65" t="str">
        <f t="shared" ca="1" si="41"/>
        <v>-1900-0</v>
      </c>
      <c r="D558" s="340"/>
      <c r="E558" s="283"/>
      <c r="F558" s="12"/>
      <c r="G558" s="284"/>
      <c r="H558" s="285"/>
      <c r="I558" s="286"/>
      <c r="J558" s="287"/>
      <c r="K558" s="289"/>
      <c r="L558" s="306"/>
      <c r="M558" s="289"/>
      <c r="N558" s="290"/>
      <c r="O558" s="291"/>
      <c r="P558" s="12"/>
      <c r="Q558" s="348"/>
      <c r="R558" s="7"/>
      <c r="S558" s="17">
        <f>IF(D558="",0,IF(D558=D557,COUNTIF(D$9:D557,D558)+1,1))</f>
        <v>0</v>
      </c>
      <c r="T558" s="17">
        <f t="shared" ca="1" si="42"/>
        <v>0</v>
      </c>
      <c r="U558" s="364">
        <f t="shared" si="40"/>
        <v>0</v>
      </c>
    </row>
    <row r="559" spans="1:21" ht="16.5" customHeight="1">
      <c r="A559" s="334" t="s">
        <v>835</v>
      </c>
      <c r="B559" s="65" t="str">
        <f t="shared" ca="1" si="39"/>
        <v>-1900</v>
      </c>
      <c r="C559" s="65" t="str">
        <f t="shared" ca="1" si="41"/>
        <v>-1900-0</v>
      </c>
      <c r="D559" s="340"/>
      <c r="E559" s="283"/>
      <c r="F559" s="12"/>
      <c r="G559" s="284"/>
      <c r="H559" s="285"/>
      <c r="I559" s="286"/>
      <c r="J559" s="287"/>
      <c r="K559" s="289"/>
      <c r="L559" s="306"/>
      <c r="M559" s="289"/>
      <c r="N559" s="290"/>
      <c r="O559" s="291"/>
      <c r="P559" s="12"/>
      <c r="Q559" s="348"/>
      <c r="R559" s="7"/>
      <c r="S559" s="17">
        <f>IF(D559="",0,IF(D559=D558,COUNTIF(D$9:D558,D559)+1,1))</f>
        <v>0</v>
      </c>
      <c r="T559" s="17">
        <f t="shared" ca="1" si="42"/>
        <v>0</v>
      </c>
      <c r="U559" s="364">
        <f t="shared" si="40"/>
        <v>0</v>
      </c>
    </row>
    <row r="560" spans="1:21" ht="16.5" customHeight="1">
      <c r="A560" s="334" t="s">
        <v>836</v>
      </c>
      <c r="B560" s="65" t="str">
        <f t="shared" ca="1" si="39"/>
        <v>-1900</v>
      </c>
      <c r="C560" s="65" t="str">
        <f t="shared" ca="1" si="41"/>
        <v>-1900-0</v>
      </c>
      <c r="D560" s="340"/>
      <c r="E560" s="283"/>
      <c r="F560" s="12"/>
      <c r="G560" s="284"/>
      <c r="H560" s="285"/>
      <c r="I560" s="286"/>
      <c r="J560" s="287"/>
      <c r="K560" s="289"/>
      <c r="L560" s="306"/>
      <c r="M560" s="289"/>
      <c r="N560" s="290"/>
      <c r="O560" s="291"/>
      <c r="P560" s="12"/>
      <c r="Q560" s="348"/>
      <c r="R560" s="7"/>
      <c r="S560" s="17">
        <f>IF(D560="",0,IF(D560=D559,COUNTIF(D$9:D559,D560)+1,1))</f>
        <v>0</v>
      </c>
      <c r="T560" s="17">
        <f t="shared" ca="1" si="42"/>
        <v>0</v>
      </c>
      <c r="U560" s="364">
        <f t="shared" si="40"/>
        <v>0</v>
      </c>
    </row>
    <row r="561" spans="1:21" ht="16.5" customHeight="1">
      <c r="A561" s="334" t="s">
        <v>837</v>
      </c>
      <c r="B561" s="65" t="str">
        <f t="shared" ca="1" si="39"/>
        <v>-1900</v>
      </c>
      <c r="C561" s="65" t="str">
        <f t="shared" ca="1" si="41"/>
        <v>-1900-0</v>
      </c>
      <c r="D561" s="340"/>
      <c r="E561" s="283"/>
      <c r="F561" s="12"/>
      <c r="G561" s="284"/>
      <c r="H561" s="285"/>
      <c r="I561" s="286"/>
      <c r="J561" s="287"/>
      <c r="K561" s="289"/>
      <c r="L561" s="306"/>
      <c r="M561" s="289"/>
      <c r="N561" s="290"/>
      <c r="O561" s="291"/>
      <c r="P561" s="12"/>
      <c r="Q561" s="348"/>
      <c r="R561" s="7"/>
      <c r="S561" s="17">
        <f>IF(D561="",0,IF(D561=D560,COUNTIF(D$9:D560,D561)+1,1))</f>
        <v>0</v>
      </c>
      <c r="T561" s="17">
        <f t="shared" ca="1" si="42"/>
        <v>0</v>
      </c>
      <c r="U561" s="364">
        <f t="shared" si="40"/>
        <v>0</v>
      </c>
    </row>
    <row r="562" spans="1:21" ht="16.5" customHeight="1">
      <c r="A562" s="334" t="s">
        <v>838</v>
      </c>
      <c r="B562" s="65" t="str">
        <f t="shared" ca="1" si="39"/>
        <v>-1900</v>
      </c>
      <c r="C562" s="65" t="str">
        <f t="shared" ca="1" si="41"/>
        <v>-1900-0</v>
      </c>
      <c r="D562" s="340"/>
      <c r="E562" s="283"/>
      <c r="F562" s="12"/>
      <c r="G562" s="284"/>
      <c r="H562" s="285"/>
      <c r="I562" s="286"/>
      <c r="J562" s="287"/>
      <c r="K562" s="289"/>
      <c r="L562" s="306"/>
      <c r="M562" s="289"/>
      <c r="N562" s="290"/>
      <c r="O562" s="291"/>
      <c r="P562" s="12"/>
      <c r="Q562" s="348"/>
      <c r="R562" s="7"/>
      <c r="S562" s="17">
        <f>IF(D562="",0,IF(D562=D561,COUNTIF(D$9:D561,D562)+1,1))</f>
        <v>0</v>
      </c>
      <c r="T562" s="17">
        <f t="shared" ca="1" si="42"/>
        <v>0</v>
      </c>
      <c r="U562" s="364">
        <f t="shared" si="40"/>
        <v>0</v>
      </c>
    </row>
    <row r="563" spans="1:21" ht="16.5" customHeight="1">
      <c r="A563" s="334" t="s">
        <v>839</v>
      </c>
      <c r="B563" s="65" t="str">
        <f t="shared" ca="1" si="39"/>
        <v>-1900</v>
      </c>
      <c r="C563" s="65" t="str">
        <f t="shared" ca="1" si="41"/>
        <v>-1900-0</v>
      </c>
      <c r="D563" s="340"/>
      <c r="E563" s="283"/>
      <c r="F563" s="12"/>
      <c r="G563" s="284"/>
      <c r="H563" s="285"/>
      <c r="I563" s="286"/>
      <c r="J563" s="287"/>
      <c r="K563" s="289"/>
      <c r="L563" s="306"/>
      <c r="M563" s="289"/>
      <c r="N563" s="290"/>
      <c r="O563" s="291"/>
      <c r="P563" s="12"/>
      <c r="Q563" s="348"/>
      <c r="R563" s="7"/>
      <c r="S563" s="17">
        <f>IF(D563="",0,IF(D563=D562,COUNTIF(D$9:D562,D563)+1,1))</f>
        <v>0</v>
      </c>
      <c r="T563" s="17">
        <f t="shared" ca="1" si="42"/>
        <v>0</v>
      </c>
      <c r="U563" s="364">
        <f t="shared" si="40"/>
        <v>0</v>
      </c>
    </row>
    <row r="564" spans="1:21" ht="16.5" customHeight="1">
      <c r="A564" s="334" t="s">
        <v>840</v>
      </c>
      <c r="B564" s="65" t="str">
        <f t="shared" ca="1" si="39"/>
        <v>-1900</v>
      </c>
      <c r="C564" s="65" t="str">
        <f t="shared" ca="1" si="41"/>
        <v>-1900-0</v>
      </c>
      <c r="D564" s="340"/>
      <c r="E564" s="283"/>
      <c r="F564" s="12"/>
      <c r="G564" s="284"/>
      <c r="H564" s="285"/>
      <c r="I564" s="286"/>
      <c r="J564" s="287"/>
      <c r="K564" s="289"/>
      <c r="L564" s="306"/>
      <c r="M564" s="289"/>
      <c r="N564" s="290"/>
      <c r="O564" s="291"/>
      <c r="P564" s="12"/>
      <c r="Q564" s="348"/>
      <c r="R564" s="7"/>
      <c r="S564" s="17">
        <f>IF(D564="",0,IF(D564=D563,COUNTIF(D$9:D563,D564)+1,1))</f>
        <v>0</v>
      </c>
      <c r="T564" s="17">
        <f t="shared" ca="1" si="42"/>
        <v>0</v>
      </c>
      <c r="U564" s="364">
        <f t="shared" si="40"/>
        <v>0</v>
      </c>
    </row>
    <row r="565" spans="1:21" ht="16.5" customHeight="1">
      <c r="A565" s="334" t="s">
        <v>841</v>
      </c>
      <c r="B565" s="65" t="str">
        <f t="shared" ca="1" si="39"/>
        <v>-1900</v>
      </c>
      <c r="C565" s="65" t="str">
        <f t="shared" ca="1" si="41"/>
        <v>-1900-0</v>
      </c>
      <c r="D565" s="340"/>
      <c r="E565" s="283"/>
      <c r="F565" s="12"/>
      <c r="G565" s="284"/>
      <c r="H565" s="285"/>
      <c r="I565" s="286"/>
      <c r="J565" s="287"/>
      <c r="K565" s="289"/>
      <c r="L565" s="306"/>
      <c r="M565" s="289"/>
      <c r="N565" s="290"/>
      <c r="O565" s="291"/>
      <c r="P565" s="12"/>
      <c r="Q565" s="348"/>
      <c r="R565" s="7"/>
      <c r="S565" s="17">
        <f>IF(D565="",0,IF(D565=D564,COUNTIF(D$9:D564,D565)+1,1))</f>
        <v>0</v>
      </c>
      <c r="T565" s="17">
        <f t="shared" ca="1" si="42"/>
        <v>0</v>
      </c>
      <c r="U565" s="364">
        <f t="shared" si="40"/>
        <v>0</v>
      </c>
    </row>
    <row r="566" spans="1:21" ht="16.5" customHeight="1">
      <c r="A566" s="334" t="s">
        <v>842</v>
      </c>
      <c r="B566" s="65" t="str">
        <f t="shared" ca="1" si="39"/>
        <v>-1900</v>
      </c>
      <c r="C566" s="65" t="str">
        <f t="shared" ca="1" si="41"/>
        <v>-1900-0</v>
      </c>
      <c r="D566" s="340"/>
      <c r="E566" s="283"/>
      <c r="F566" s="12"/>
      <c r="G566" s="284"/>
      <c r="H566" s="285"/>
      <c r="I566" s="286"/>
      <c r="J566" s="287"/>
      <c r="K566" s="289"/>
      <c r="L566" s="306"/>
      <c r="M566" s="289"/>
      <c r="N566" s="290"/>
      <c r="O566" s="291"/>
      <c r="P566" s="12"/>
      <c r="Q566" s="348"/>
      <c r="R566" s="7"/>
      <c r="S566" s="17">
        <f>IF(D566="",0,IF(D566=D565,COUNTIF(D$9:D565,D566)+1,1))</f>
        <v>0</v>
      </c>
      <c r="T566" s="17">
        <f t="shared" ca="1" si="42"/>
        <v>0</v>
      </c>
      <c r="U566" s="364">
        <f t="shared" si="40"/>
        <v>0</v>
      </c>
    </row>
    <row r="567" spans="1:21" ht="16.5" customHeight="1">
      <c r="A567" s="334" t="s">
        <v>843</v>
      </c>
      <c r="B567" s="65" t="str">
        <f t="shared" ca="1" si="39"/>
        <v>-1900</v>
      </c>
      <c r="C567" s="65" t="str">
        <f t="shared" ca="1" si="41"/>
        <v>-1900-0</v>
      </c>
      <c r="D567" s="340"/>
      <c r="E567" s="283"/>
      <c r="F567" s="12"/>
      <c r="G567" s="284"/>
      <c r="H567" s="285"/>
      <c r="I567" s="286"/>
      <c r="J567" s="287"/>
      <c r="K567" s="289"/>
      <c r="L567" s="306"/>
      <c r="M567" s="289"/>
      <c r="N567" s="290"/>
      <c r="O567" s="291"/>
      <c r="P567" s="12"/>
      <c r="Q567" s="348"/>
      <c r="R567" s="7"/>
      <c r="S567" s="17">
        <f>IF(D567="",0,IF(D567=D566,COUNTIF(D$9:D566,D567)+1,1))</f>
        <v>0</v>
      </c>
      <c r="T567" s="17">
        <f t="shared" ca="1" si="42"/>
        <v>0</v>
      </c>
      <c r="U567" s="364">
        <f t="shared" si="40"/>
        <v>0</v>
      </c>
    </row>
    <row r="568" spans="1:21" ht="16.5" customHeight="1">
      <c r="A568" s="334" t="s">
        <v>844</v>
      </c>
      <c r="B568" s="65" t="str">
        <f t="shared" ca="1" si="39"/>
        <v>-1900</v>
      </c>
      <c r="C568" s="65" t="str">
        <f t="shared" ca="1" si="41"/>
        <v>-1900-0</v>
      </c>
      <c r="D568" s="340"/>
      <c r="E568" s="283"/>
      <c r="F568" s="12"/>
      <c r="G568" s="284"/>
      <c r="H568" s="285"/>
      <c r="I568" s="286"/>
      <c r="J568" s="287"/>
      <c r="K568" s="289"/>
      <c r="L568" s="306"/>
      <c r="M568" s="289"/>
      <c r="N568" s="290"/>
      <c r="O568" s="291"/>
      <c r="P568" s="12"/>
      <c r="Q568" s="348"/>
      <c r="R568" s="7"/>
      <c r="S568" s="17">
        <f>IF(D568="",0,IF(D568=D567,COUNTIF(D$9:D567,D568)+1,1))</f>
        <v>0</v>
      </c>
      <c r="T568" s="17">
        <f t="shared" ca="1" si="42"/>
        <v>0</v>
      </c>
      <c r="U568" s="364">
        <f t="shared" si="40"/>
        <v>0</v>
      </c>
    </row>
    <row r="569" spans="1:21" ht="16.5" customHeight="1">
      <c r="A569" s="334" t="s">
        <v>845</v>
      </c>
      <c r="B569" s="65" t="str">
        <f t="shared" ca="1" si="39"/>
        <v>-1900</v>
      </c>
      <c r="C569" s="65" t="str">
        <f t="shared" ca="1" si="41"/>
        <v>-1900-0</v>
      </c>
      <c r="D569" s="340"/>
      <c r="E569" s="283"/>
      <c r="F569" s="12"/>
      <c r="G569" s="284"/>
      <c r="H569" s="285"/>
      <c r="I569" s="286"/>
      <c r="J569" s="287"/>
      <c r="K569" s="289"/>
      <c r="L569" s="306"/>
      <c r="M569" s="289"/>
      <c r="N569" s="290"/>
      <c r="O569" s="291"/>
      <c r="P569" s="12"/>
      <c r="Q569" s="348"/>
      <c r="R569" s="7"/>
      <c r="S569" s="17">
        <f>IF(D569="",0,IF(D569=D568,COUNTIF(D$9:D568,D569)+1,1))</f>
        <v>0</v>
      </c>
      <c r="T569" s="17">
        <f t="shared" ca="1" si="42"/>
        <v>0</v>
      </c>
      <c r="U569" s="364">
        <f t="shared" si="40"/>
        <v>0</v>
      </c>
    </row>
    <row r="570" spans="1:21" ht="16.5" customHeight="1">
      <c r="A570" s="334" t="s">
        <v>846</v>
      </c>
      <c r="B570" s="65" t="str">
        <f t="shared" ca="1" si="39"/>
        <v>-1900</v>
      </c>
      <c r="C570" s="65" t="str">
        <f t="shared" ca="1" si="41"/>
        <v>-1900-0</v>
      </c>
      <c r="D570" s="340"/>
      <c r="E570" s="283"/>
      <c r="F570" s="12"/>
      <c r="G570" s="284"/>
      <c r="H570" s="285"/>
      <c r="I570" s="286"/>
      <c r="J570" s="287"/>
      <c r="K570" s="289"/>
      <c r="L570" s="306"/>
      <c r="M570" s="289"/>
      <c r="N570" s="290"/>
      <c r="O570" s="291"/>
      <c r="P570" s="12"/>
      <c r="Q570" s="348"/>
      <c r="R570" s="7"/>
      <c r="S570" s="17">
        <f>IF(D570="",0,IF(D570=D569,COUNTIF(D$9:D569,D570)+1,1))</f>
        <v>0</v>
      </c>
      <c r="T570" s="17">
        <f t="shared" ca="1" si="42"/>
        <v>0</v>
      </c>
      <c r="U570" s="364">
        <f t="shared" si="40"/>
        <v>0</v>
      </c>
    </row>
    <row r="571" spans="1:21" ht="16.5" customHeight="1">
      <c r="A571" s="334" t="s">
        <v>847</v>
      </c>
      <c r="B571" s="65" t="str">
        <f t="shared" ca="1" si="39"/>
        <v>-1900</v>
      </c>
      <c r="C571" s="65" t="str">
        <f t="shared" ca="1" si="41"/>
        <v>-1900-0</v>
      </c>
      <c r="D571" s="340"/>
      <c r="E571" s="283"/>
      <c r="F571" s="12"/>
      <c r="G571" s="284"/>
      <c r="H571" s="285"/>
      <c r="I571" s="286"/>
      <c r="J571" s="287"/>
      <c r="K571" s="289"/>
      <c r="L571" s="306"/>
      <c r="M571" s="289"/>
      <c r="N571" s="290"/>
      <c r="O571" s="291"/>
      <c r="P571" s="12"/>
      <c r="Q571" s="348"/>
      <c r="R571" s="7"/>
      <c r="S571" s="17">
        <f>IF(D571="",0,IF(D571=D570,COUNTIF(D$9:D570,D571)+1,1))</f>
        <v>0</v>
      </c>
      <c r="T571" s="17">
        <f t="shared" ca="1" si="42"/>
        <v>0</v>
      </c>
      <c r="U571" s="364">
        <f t="shared" si="40"/>
        <v>0</v>
      </c>
    </row>
    <row r="572" spans="1:21" ht="16.5" customHeight="1">
      <c r="A572" s="334" t="s">
        <v>848</v>
      </c>
      <c r="B572" s="65" t="str">
        <f t="shared" ca="1" si="39"/>
        <v>-1900</v>
      </c>
      <c r="C572" s="65" t="str">
        <f t="shared" ca="1" si="41"/>
        <v>-1900-0</v>
      </c>
      <c r="D572" s="340"/>
      <c r="E572" s="283"/>
      <c r="F572" s="12"/>
      <c r="G572" s="284"/>
      <c r="H572" s="285"/>
      <c r="I572" s="286"/>
      <c r="J572" s="287"/>
      <c r="K572" s="289"/>
      <c r="L572" s="306"/>
      <c r="M572" s="289"/>
      <c r="N572" s="290"/>
      <c r="O572" s="291"/>
      <c r="P572" s="12"/>
      <c r="Q572" s="348"/>
      <c r="R572" s="7"/>
      <c r="S572" s="17">
        <f>IF(D572="",0,IF(D572=D571,COUNTIF(D$9:D571,D572)+1,1))</f>
        <v>0</v>
      </c>
      <c r="T572" s="17">
        <f t="shared" ca="1" si="42"/>
        <v>0</v>
      </c>
      <c r="U572" s="364">
        <f t="shared" si="40"/>
        <v>0</v>
      </c>
    </row>
    <row r="573" spans="1:21" ht="16.5" customHeight="1">
      <c r="A573" s="334" t="s">
        <v>849</v>
      </c>
      <c r="B573" s="65" t="str">
        <f t="shared" ca="1" si="39"/>
        <v>-1900</v>
      </c>
      <c r="C573" s="65" t="str">
        <f t="shared" ca="1" si="41"/>
        <v>-1900-0</v>
      </c>
      <c r="D573" s="340"/>
      <c r="E573" s="283"/>
      <c r="F573" s="12"/>
      <c r="G573" s="284"/>
      <c r="H573" s="285"/>
      <c r="I573" s="286"/>
      <c r="J573" s="287"/>
      <c r="K573" s="289"/>
      <c r="L573" s="306"/>
      <c r="M573" s="289"/>
      <c r="N573" s="290"/>
      <c r="O573" s="291"/>
      <c r="P573" s="12"/>
      <c r="Q573" s="348"/>
      <c r="R573" s="7"/>
      <c r="S573" s="17">
        <f>IF(D573="",0,IF(D573=D572,COUNTIF(D$9:D572,D573)+1,1))</f>
        <v>0</v>
      </c>
      <c r="T573" s="17">
        <f t="shared" ca="1" si="42"/>
        <v>0</v>
      </c>
      <c r="U573" s="364">
        <f t="shared" si="40"/>
        <v>0</v>
      </c>
    </row>
    <row r="574" spans="1:21" ht="16.5" customHeight="1">
      <c r="A574" s="334" t="s">
        <v>850</v>
      </c>
      <c r="B574" s="65" t="str">
        <f t="shared" ca="1" si="39"/>
        <v>-1900</v>
      </c>
      <c r="C574" s="65" t="str">
        <f t="shared" ca="1" si="41"/>
        <v>-1900-0</v>
      </c>
      <c r="D574" s="340"/>
      <c r="E574" s="283"/>
      <c r="F574" s="12"/>
      <c r="G574" s="284"/>
      <c r="H574" s="285"/>
      <c r="I574" s="286"/>
      <c r="J574" s="287"/>
      <c r="K574" s="289"/>
      <c r="L574" s="306"/>
      <c r="M574" s="289"/>
      <c r="N574" s="290"/>
      <c r="O574" s="291"/>
      <c r="P574" s="12"/>
      <c r="Q574" s="348"/>
      <c r="R574" s="7"/>
      <c r="S574" s="17">
        <f>IF(D574="",0,IF(D574=D573,COUNTIF(D$9:D573,D574)+1,1))</f>
        <v>0</v>
      </c>
      <c r="T574" s="17">
        <f t="shared" ca="1" si="42"/>
        <v>0</v>
      </c>
      <c r="U574" s="364">
        <f t="shared" si="40"/>
        <v>0</v>
      </c>
    </row>
    <row r="575" spans="1:21" ht="16.5" customHeight="1">
      <c r="A575" s="334" t="s">
        <v>851</v>
      </c>
      <c r="B575" s="65" t="str">
        <f t="shared" ca="1" si="39"/>
        <v>-1900</v>
      </c>
      <c r="C575" s="65" t="str">
        <f t="shared" ca="1" si="41"/>
        <v>-1900-0</v>
      </c>
      <c r="D575" s="340"/>
      <c r="E575" s="283"/>
      <c r="F575" s="12"/>
      <c r="G575" s="284"/>
      <c r="H575" s="285"/>
      <c r="I575" s="286"/>
      <c r="J575" s="287"/>
      <c r="K575" s="289"/>
      <c r="L575" s="306"/>
      <c r="M575" s="289"/>
      <c r="N575" s="290"/>
      <c r="O575" s="291"/>
      <c r="P575" s="12"/>
      <c r="Q575" s="348"/>
      <c r="R575" s="7"/>
      <c r="S575" s="17">
        <f>IF(D575="",0,IF(D575=D574,COUNTIF(D$9:D574,D575)+1,1))</f>
        <v>0</v>
      </c>
      <c r="T575" s="17">
        <f t="shared" ca="1" si="42"/>
        <v>0</v>
      </c>
      <c r="U575" s="364">
        <f t="shared" si="40"/>
        <v>0</v>
      </c>
    </row>
    <row r="576" spans="1:21" ht="16.5" customHeight="1">
      <c r="A576" s="334" t="s">
        <v>852</v>
      </c>
      <c r="B576" s="65" t="str">
        <f t="shared" ca="1" si="39"/>
        <v>-1900</v>
      </c>
      <c r="C576" s="65" t="str">
        <f t="shared" ca="1" si="41"/>
        <v>-1900-0</v>
      </c>
      <c r="D576" s="340"/>
      <c r="E576" s="283"/>
      <c r="F576" s="12"/>
      <c r="G576" s="284"/>
      <c r="H576" s="285"/>
      <c r="I576" s="286"/>
      <c r="J576" s="287"/>
      <c r="K576" s="289"/>
      <c r="L576" s="306"/>
      <c r="M576" s="289"/>
      <c r="N576" s="290"/>
      <c r="O576" s="291"/>
      <c r="P576" s="12"/>
      <c r="Q576" s="348"/>
      <c r="R576" s="7"/>
      <c r="S576" s="17">
        <f>IF(D576="",0,IF(D576=D575,COUNTIF(D$9:D575,D576)+1,1))</f>
        <v>0</v>
      </c>
      <c r="T576" s="17">
        <f t="shared" ca="1" si="42"/>
        <v>0</v>
      </c>
      <c r="U576" s="364">
        <f t="shared" si="40"/>
        <v>0</v>
      </c>
    </row>
    <row r="577" spans="1:21" ht="16.5" customHeight="1">
      <c r="A577" s="334" t="s">
        <v>853</v>
      </c>
      <c r="B577" s="65" t="str">
        <f t="shared" ca="1" si="39"/>
        <v>-1900</v>
      </c>
      <c r="C577" s="65" t="str">
        <f t="shared" ca="1" si="41"/>
        <v>-1900-0</v>
      </c>
      <c r="D577" s="340"/>
      <c r="E577" s="283"/>
      <c r="F577" s="12"/>
      <c r="G577" s="284"/>
      <c r="H577" s="285"/>
      <c r="I577" s="286"/>
      <c r="J577" s="287"/>
      <c r="K577" s="289"/>
      <c r="L577" s="306"/>
      <c r="M577" s="289"/>
      <c r="N577" s="290"/>
      <c r="O577" s="291"/>
      <c r="P577" s="12"/>
      <c r="Q577" s="348"/>
      <c r="R577" s="7"/>
      <c r="S577" s="17">
        <f>IF(D577="",0,IF(D577=D576,COUNTIF(D$9:D576,D577)+1,1))</f>
        <v>0</v>
      </c>
      <c r="T577" s="17">
        <f t="shared" ca="1" si="42"/>
        <v>0</v>
      </c>
      <c r="U577" s="364">
        <f t="shared" si="40"/>
        <v>0</v>
      </c>
    </row>
    <row r="578" spans="1:21" ht="16.5" customHeight="1">
      <c r="A578" s="334" t="s">
        <v>854</v>
      </c>
      <c r="B578" s="65" t="str">
        <f t="shared" ca="1" si="39"/>
        <v>-1900</v>
      </c>
      <c r="C578" s="65" t="str">
        <f t="shared" ca="1" si="41"/>
        <v>-1900-0</v>
      </c>
      <c r="D578" s="340"/>
      <c r="E578" s="283"/>
      <c r="F578" s="12"/>
      <c r="G578" s="284"/>
      <c r="H578" s="285"/>
      <c r="I578" s="286"/>
      <c r="J578" s="287"/>
      <c r="K578" s="289"/>
      <c r="L578" s="306"/>
      <c r="M578" s="289"/>
      <c r="N578" s="290"/>
      <c r="O578" s="291"/>
      <c r="P578" s="12"/>
      <c r="Q578" s="348"/>
      <c r="R578" s="7"/>
      <c r="S578" s="17">
        <f>IF(D578="",0,IF(D578=D577,COUNTIF(D$9:D577,D578)+1,1))</f>
        <v>0</v>
      </c>
      <c r="T578" s="17">
        <f t="shared" ca="1" si="42"/>
        <v>0</v>
      </c>
      <c r="U578" s="364">
        <f t="shared" si="40"/>
        <v>0</v>
      </c>
    </row>
    <row r="579" spans="1:21" ht="16.5" customHeight="1">
      <c r="A579" s="334" t="s">
        <v>855</v>
      </c>
      <c r="B579" s="65" t="str">
        <f t="shared" ca="1" si="39"/>
        <v>-1900</v>
      </c>
      <c r="C579" s="65" t="str">
        <f t="shared" ca="1" si="41"/>
        <v>-1900-0</v>
      </c>
      <c r="D579" s="340"/>
      <c r="E579" s="283"/>
      <c r="F579" s="12"/>
      <c r="G579" s="284"/>
      <c r="H579" s="285"/>
      <c r="I579" s="286"/>
      <c r="J579" s="287"/>
      <c r="K579" s="289"/>
      <c r="L579" s="306"/>
      <c r="M579" s="289"/>
      <c r="N579" s="290"/>
      <c r="O579" s="291"/>
      <c r="P579" s="12"/>
      <c r="Q579" s="348"/>
      <c r="R579" s="7"/>
      <c r="S579" s="17">
        <f>IF(D579="",0,IF(D579=D578,COUNTIF(D$9:D578,D579)+1,1))</f>
        <v>0</v>
      </c>
      <c r="T579" s="17">
        <f t="shared" ca="1" si="42"/>
        <v>0</v>
      </c>
      <c r="U579" s="364">
        <f t="shared" si="40"/>
        <v>0</v>
      </c>
    </row>
    <row r="580" spans="1:21" ht="16.5" customHeight="1">
      <c r="A580" s="334" t="s">
        <v>856</v>
      </c>
      <c r="B580" s="65" t="str">
        <f t="shared" ca="1" si="39"/>
        <v>-1900</v>
      </c>
      <c r="C580" s="65" t="str">
        <f t="shared" ca="1" si="41"/>
        <v>-1900-0</v>
      </c>
      <c r="D580" s="340"/>
      <c r="E580" s="283"/>
      <c r="F580" s="12"/>
      <c r="G580" s="284"/>
      <c r="H580" s="285"/>
      <c r="I580" s="286"/>
      <c r="J580" s="287"/>
      <c r="K580" s="289"/>
      <c r="L580" s="306"/>
      <c r="M580" s="289"/>
      <c r="N580" s="290"/>
      <c r="O580" s="291"/>
      <c r="P580" s="12"/>
      <c r="Q580" s="348"/>
      <c r="R580" s="7"/>
      <c r="S580" s="17">
        <f>IF(D580="",0,IF(D580=D579,COUNTIF(D$9:D579,D580)+1,1))</f>
        <v>0</v>
      </c>
      <c r="T580" s="17">
        <f t="shared" ca="1" si="42"/>
        <v>0</v>
      </c>
      <c r="U580" s="364">
        <f t="shared" si="40"/>
        <v>0</v>
      </c>
    </row>
    <row r="581" spans="1:21" ht="16.5" customHeight="1">
      <c r="A581" s="334" t="s">
        <v>857</v>
      </c>
      <c r="B581" s="65" t="str">
        <f t="shared" ca="1" si="39"/>
        <v>-1900</v>
      </c>
      <c r="C581" s="65" t="str">
        <f t="shared" ca="1" si="41"/>
        <v>-1900-0</v>
      </c>
      <c r="D581" s="340"/>
      <c r="E581" s="283"/>
      <c r="F581" s="12"/>
      <c r="G581" s="284"/>
      <c r="H581" s="285"/>
      <c r="I581" s="286"/>
      <c r="J581" s="287"/>
      <c r="K581" s="289"/>
      <c r="L581" s="306"/>
      <c r="M581" s="289"/>
      <c r="N581" s="290"/>
      <c r="O581" s="291"/>
      <c r="P581" s="12"/>
      <c r="Q581" s="348"/>
      <c r="R581" s="7"/>
      <c r="S581" s="17">
        <f>IF(D581="",0,IF(D581=D580,COUNTIF(D$9:D580,D581)+1,1))</f>
        <v>0</v>
      </c>
      <c r="T581" s="17">
        <f t="shared" ca="1" si="42"/>
        <v>0</v>
      </c>
      <c r="U581" s="364">
        <f t="shared" si="40"/>
        <v>0</v>
      </c>
    </row>
    <row r="582" spans="1:21" ht="16.5" customHeight="1">
      <c r="A582" s="334" t="s">
        <v>858</v>
      </c>
      <c r="B582" s="65" t="str">
        <f t="shared" ca="1" si="39"/>
        <v>-1900</v>
      </c>
      <c r="C582" s="65" t="str">
        <f t="shared" ca="1" si="41"/>
        <v>-1900-0</v>
      </c>
      <c r="D582" s="340"/>
      <c r="E582" s="283"/>
      <c r="F582" s="12"/>
      <c r="G582" s="284"/>
      <c r="H582" s="285"/>
      <c r="I582" s="286"/>
      <c r="J582" s="287"/>
      <c r="K582" s="289"/>
      <c r="L582" s="306"/>
      <c r="M582" s="289"/>
      <c r="N582" s="290"/>
      <c r="O582" s="291"/>
      <c r="P582" s="12"/>
      <c r="Q582" s="348"/>
      <c r="R582" s="7"/>
      <c r="S582" s="17">
        <f>IF(D582="",0,IF(D582=D581,COUNTIF(D$9:D581,D582)+1,1))</f>
        <v>0</v>
      </c>
      <c r="T582" s="17">
        <f t="shared" ca="1" si="42"/>
        <v>0</v>
      </c>
      <c r="U582" s="364">
        <f t="shared" si="40"/>
        <v>0</v>
      </c>
    </row>
    <row r="583" spans="1:21" ht="16.5" customHeight="1">
      <c r="A583" s="334" t="s">
        <v>859</v>
      </c>
      <c r="B583" s="65" t="str">
        <f t="shared" ca="1" si="39"/>
        <v>-1900</v>
      </c>
      <c r="C583" s="65" t="str">
        <f t="shared" ca="1" si="41"/>
        <v>-1900-0</v>
      </c>
      <c r="D583" s="340"/>
      <c r="E583" s="283"/>
      <c r="F583" s="12"/>
      <c r="G583" s="284"/>
      <c r="H583" s="285"/>
      <c r="I583" s="286"/>
      <c r="J583" s="287"/>
      <c r="K583" s="289"/>
      <c r="L583" s="306"/>
      <c r="M583" s="289"/>
      <c r="N583" s="290"/>
      <c r="O583" s="291"/>
      <c r="P583" s="12"/>
      <c r="Q583" s="348"/>
      <c r="R583" s="7"/>
      <c r="S583" s="17">
        <f>IF(D583="",0,IF(D583=D582,COUNTIF(D$9:D582,D583)+1,1))</f>
        <v>0</v>
      </c>
      <c r="T583" s="17">
        <f t="shared" ca="1" si="42"/>
        <v>0</v>
      </c>
      <c r="U583" s="364">
        <f t="shared" si="40"/>
        <v>0</v>
      </c>
    </row>
    <row r="584" spans="1:21" ht="16.5" customHeight="1">
      <c r="A584" s="334" t="s">
        <v>860</v>
      </c>
      <c r="B584" s="65" t="str">
        <f t="shared" ca="1" si="39"/>
        <v>-1900</v>
      </c>
      <c r="C584" s="65" t="str">
        <f t="shared" ca="1" si="41"/>
        <v>-1900-0</v>
      </c>
      <c r="D584" s="340"/>
      <c r="E584" s="283"/>
      <c r="F584" s="12"/>
      <c r="G584" s="284"/>
      <c r="H584" s="285"/>
      <c r="I584" s="286"/>
      <c r="J584" s="287"/>
      <c r="K584" s="289"/>
      <c r="L584" s="306"/>
      <c r="M584" s="289"/>
      <c r="N584" s="290"/>
      <c r="O584" s="291"/>
      <c r="P584" s="12"/>
      <c r="Q584" s="348"/>
      <c r="R584" s="7"/>
      <c r="S584" s="17">
        <f>IF(D584="",0,IF(D584=D583,COUNTIF(D$9:D583,D584)+1,1))</f>
        <v>0</v>
      </c>
      <c r="T584" s="17">
        <f t="shared" ca="1" si="42"/>
        <v>0</v>
      </c>
      <c r="U584" s="364">
        <f t="shared" si="40"/>
        <v>0</v>
      </c>
    </row>
    <row r="585" spans="1:21" ht="16.5" customHeight="1">
      <c r="A585" s="334" t="s">
        <v>861</v>
      </c>
      <c r="B585" s="65" t="str">
        <f t="shared" ca="1" si="39"/>
        <v>-1900</v>
      </c>
      <c r="C585" s="65" t="str">
        <f t="shared" ca="1" si="41"/>
        <v>-1900-0</v>
      </c>
      <c r="D585" s="340"/>
      <c r="E585" s="283"/>
      <c r="F585" s="12"/>
      <c r="G585" s="284"/>
      <c r="H585" s="285"/>
      <c r="I585" s="286"/>
      <c r="J585" s="287"/>
      <c r="K585" s="289"/>
      <c r="L585" s="306"/>
      <c r="M585" s="289"/>
      <c r="N585" s="290"/>
      <c r="O585" s="291"/>
      <c r="P585" s="12"/>
      <c r="Q585" s="348"/>
      <c r="R585" s="7"/>
      <c r="S585" s="17">
        <f>IF(D585="",0,IF(D585=D584,COUNTIF(D$9:D584,D585)+1,1))</f>
        <v>0</v>
      </c>
      <c r="T585" s="17">
        <f t="shared" ca="1" si="42"/>
        <v>0</v>
      </c>
      <c r="U585" s="364">
        <f t="shared" si="40"/>
        <v>0</v>
      </c>
    </row>
    <row r="586" spans="1:21" ht="16.5" customHeight="1">
      <c r="A586" s="334" t="s">
        <v>862</v>
      </c>
      <c r="B586" s="65" t="str">
        <f t="shared" ref="B586:B649" ca="1" si="43">IF(U586=$U$1015,0,IF(L$1024=1,0,D586&amp;"-"&amp;YEAR(E586)))</f>
        <v>-1900</v>
      </c>
      <c r="C586" s="65" t="str">
        <f t="shared" ca="1" si="41"/>
        <v>-1900-0</v>
      </c>
      <c r="D586" s="340"/>
      <c r="E586" s="283"/>
      <c r="F586" s="12"/>
      <c r="G586" s="284"/>
      <c r="H586" s="285"/>
      <c r="I586" s="286"/>
      <c r="J586" s="287"/>
      <c r="K586" s="289"/>
      <c r="L586" s="306"/>
      <c r="M586" s="289"/>
      <c r="N586" s="290"/>
      <c r="O586" s="291"/>
      <c r="P586" s="12"/>
      <c r="Q586" s="348"/>
      <c r="R586" s="7"/>
      <c r="S586" s="17">
        <f>IF(D586="",0,IF(D586=D585,COUNTIF(D$9:D585,D586)+1,1))</f>
        <v>0</v>
      </c>
      <c r="T586" s="17">
        <f t="shared" ca="1" si="42"/>
        <v>0</v>
      </c>
      <c r="U586" s="364">
        <f t="shared" ref="U586:U649" si="44">IF(OR(MONTH(E586)&lt;$I$1026,MONTH(E586)&gt;$I$1027),U$1015,0)</f>
        <v>0</v>
      </c>
    </row>
    <row r="587" spans="1:21" ht="16.5" customHeight="1">
      <c r="A587" s="334" t="s">
        <v>863</v>
      </c>
      <c r="B587" s="65" t="str">
        <f t="shared" ca="1" si="43"/>
        <v>-1900</v>
      </c>
      <c r="C587" s="65" t="str">
        <f t="shared" ca="1" si="41"/>
        <v>-1900-0</v>
      </c>
      <c r="D587" s="340"/>
      <c r="E587" s="283"/>
      <c r="F587" s="12"/>
      <c r="G587" s="284"/>
      <c r="H587" s="285"/>
      <c r="I587" s="286"/>
      <c r="J587" s="287"/>
      <c r="K587" s="289"/>
      <c r="L587" s="306"/>
      <c r="M587" s="289"/>
      <c r="N587" s="290"/>
      <c r="O587" s="291"/>
      <c r="P587" s="12"/>
      <c r="Q587" s="348"/>
      <c r="R587" s="7"/>
      <c r="S587" s="17">
        <f>IF(D587="",0,IF(D587=D586,COUNTIF(D$9:D586,D587)+1,1))</f>
        <v>0</v>
      </c>
      <c r="T587" s="17">
        <f t="shared" ca="1" si="42"/>
        <v>0</v>
      </c>
      <c r="U587" s="364">
        <f t="shared" si="44"/>
        <v>0</v>
      </c>
    </row>
    <row r="588" spans="1:21" ht="16.5" customHeight="1">
      <c r="A588" s="334" t="s">
        <v>864</v>
      </c>
      <c r="B588" s="65" t="str">
        <f t="shared" ca="1" si="43"/>
        <v>-1900</v>
      </c>
      <c r="C588" s="65" t="str">
        <f t="shared" ca="1" si="41"/>
        <v>-1900-0</v>
      </c>
      <c r="D588" s="340"/>
      <c r="E588" s="283"/>
      <c r="F588" s="12"/>
      <c r="G588" s="284"/>
      <c r="H588" s="285"/>
      <c r="I588" s="286"/>
      <c r="J588" s="287"/>
      <c r="K588" s="289"/>
      <c r="L588" s="306"/>
      <c r="M588" s="289"/>
      <c r="N588" s="290"/>
      <c r="O588" s="291"/>
      <c r="P588" s="12"/>
      <c r="Q588" s="348"/>
      <c r="R588" s="7"/>
      <c r="S588" s="17">
        <f>IF(D588="",0,IF(D588=D587,COUNTIF(D$9:D587,D588)+1,1))</f>
        <v>0</v>
      </c>
      <c r="T588" s="17">
        <f t="shared" ca="1" si="42"/>
        <v>0</v>
      </c>
      <c r="U588" s="364">
        <f t="shared" si="44"/>
        <v>0</v>
      </c>
    </row>
    <row r="589" spans="1:21" ht="16.5" customHeight="1">
      <c r="A589" s="334" t="s">
        <v>865</v>
      </c>
      <c r="B589" s="65" t="str">
        <f t="shared" ca="1" si="43"/>
        <v>-1900</v>
      </c>
      <c r="C589" s="65" t="str">
        <f t="shared" ca="1" si="41"/>
        <v>-1900-0</v>
      </c>
      <c r="D589" s="340"/>
      <c r="E589" s="283"/>
      <c r="F589" s="12"/>
      <c r="G589" s="284"/>
      <c r="H589" s="285"/>
      <c r="I589" s="286"/>
      <c r="J589" s="287"/>
      <c r="K589" s="289"/>
      <c r="L589" s="306"/>
      <c r="M589" s="289"/>
      <c r="N589" s="290"/>
      <c r="O589" s="291"/>
      <c r="P589" s="12"/>
      <c r="Q589" s="348"/>
      <c r="R589" s="7"/>
      <c r="S589" s="17">
        <f>IF(D589="",0,IF(D589=D588,COUNTIF(D$9:D588,D589)+1,1))</f>
        <v>0</v>
      </c>
      <c r="T589" s="17">
        <f t="shared" ca="1" si="42"/>
        <v>0</v>
      </c>
      <c r="U589" s="364">
        <f t="shared" si="44"/>
        <v>0</v>
      </c>
    </row>
    <row r="590" spans="1:21" ht="16.5" customHeight="1">
      <c r="A590" s="334" t="s">
        <v>866</v>
      </c>
      <c r="B590" s="65" t="str">
        <f t="shared" ca="1" si="43"/>
        <v>-1900</v>
      </c>
      <c r="C590" s="65" t="str">
        <f t="shared" ca="1" si="41"/>
        <v>-1900-0</v>
      </c>
      <c r="D590" s="340"/>
      <c r="E590" s="283"/>
      <c r="F590" s="12"/>
      <c r="G590" s="284"/>
      <c r="H590" s="285"/>
      <c r="I590" s="286"/>
      <c r="J590" s="287"/>
      <c r="K590" s="289"/>
      <c r="L590" s="306"/>
      <c r="M590" s="289"/>
      <c r="N590" s="290"/>
      <c r="O590" s="291"/>
      <c r="P590" s="12"/>
      <c r="Q590" s="348"/>
      <c r="R590" s="7"/>
      <c r="S590" s="17">
        <f>IF(D590="",0,IF(D590=D589,COUNTIF(D$9:D589,D590)+1,1))</f>
        <v>0</v>
      </c>
      <c r="T590" s="17">
        <f t="shared" ca="1" si="42"/>
        <v>0</v>
      </c>
      <c r="U590" s="364">
        <f t="shared" si="44"/>
        <v>0</v>
      </c>
    </row>
    <row r="591" spans="1:21" ht="16.5" customHeight="1">
      <c r="A591" s="334" t="s">
        <v>867</v>
      </c>
      <c r="B591" s="65" t="str">
        <f t="shared" ca="1" si="43"/>
        <v>-1900</v>
      </c>
      <c r="C591" s="65" t="str">
        <f t="shared" ref="C591:C654" ca="1" si="45">IF(L$1024=1,0,B591&amp;"-"&amp;S591)</f>
        <v>-1900-0</v>
      </c>
      <c r="D591" s="340"/>
      <c r="E591" s="283"/>
      <c r="F591" s="12"/>
      <c r="G591" s="284"/>
      <c r="H591" s="285"/>
      <c r="I591" s="286"/>
      <c r="J591" s="287"/>
      <c r="K591" s="289"/>
      <c r="L591" s="306"/>
      <c r="M591" s="289"/>
      <c r="N591" s="290"/>
      <c r="O591" s="291"/>
      <c r="P591" s="12"/>
      <c r="Q591" s="348"/>
      <c r="R591" s="7"/>
      <c r="S591" s="17">
        <f>IF(D591="",0,IF(D591=D590,COUNTIF(D$9:D590,D591)+1,1))</f>
        <v>0</v>
      </c>
      <c r="T591" s="17">
        <f t="shared" ref="T591:T654" ca="1" si="46">IF(OR(D591="",L$1024=1),0,IF(S591=4,1,0))</f>
        <v>0</v>
      </c>
      <c r="U591" s="364">
        <f t="shared" si="44"/>
        <v>0</v>
      </c>
    </row>
    <row r="592" spans="1:21" ht="16.5" customHeight="1">
      <c r="A592" s="334" t="s">
        <v>868</v>
      </c>
      <c r="B592" s="65" t="str">
        <f t="shared" ca="1" si="43"/>
        <v>-1900</v>
      </c>
      <c r="C592" s="65" t="str">
        <f t="shared" ca="1" si="45"/>
        <v>-1900-0</v>
      </c>
      <c r="D592" s="340"/>
      <c r="E592" s="283"/>
      <c r="F592" s="12"/>
      <c r="G592" s="284"/>
      <c r="H592" s="285"/>
      <c r="I592" s="286"/>
      <c r="J592" s="287"/>
      <c r="K592" s="289"/>
      <c r="L592" s="306"/>
      <c r="M592" s="289"/>
      <c r="N592" s="290"/>
      <c r="O592" s="291"/>
      <c r="P592" s="12"/>
      <c r="Q592" s="348"/>
      <c r="R592" s="7"/>
      <c r="S592" s="17">
        <f>IF(D592="",0,IF(D592=D591,COUNTIF(D$9:D591,D592)+1,1))</f>
        <v>0</v>
      </c>
      <c r="T592" s="17">
        <f t="shared" ca="1" si="46"/>
        <v>0</v>
      </c>
      <c r="U592" s="364">
        <f t="shared" si="44"/>
        <v>0</v>
      </c>
    </row>
    <row r="593" spans="1:21" ht="16.5" customHeight="1">
      <c r="A593" s="334" t="s">
        <v>869</v>
      </c>
      <c r="B593" s="65" t="str">
        <f t="shared" ca="1" si="43"/>
        <v>-1900</v>
      </c>
      <c r="C593" s="65" t="str">
        <f t="shared" ca="1" si="45"/>
        <v>-1900-0</v>
      </c>
      <c r="D593" s="340"/>
      <c r="E593" s="283"/>
      <c r="F593" s="12"/>
      <c r="G593" s="284"/>
      <c r="H593" s="285"/>
      <c r="I593" s="286"/>
      <c r="J593" s="287"/>
      <c r="K593" s="289"/>
      <c r="L593" s="306"/>
      <c r="M593" s="289"/>
      <c r="N593" s="290"/>
      <c r="O593" s="291"/>
      <c r="P593" s="12"/>
      <c r="Q593" s="348"/>
      <c r="R593" s="7"/>
      <c r="S593" s="17">
        <f>IF(D593="",0,IF(D593=D592,COUNTIF(D$9:D592,D593)+1,1))</f>
        <v>0</v>
      </c>
      <c r="T593" s="17">
        <f t="shared" ca="1" si="46"/>
        <v>0</v>
      </c>
      <c r="U593" s="364">
        <f t="shared" si="44"/>
        <v>0</v>
      </c>
    </row>
    <row r="594" spans="1:21" ht="16.5" customHeight="1">
      <c r="A594" s="334" t="s">
        <v>870</v>
      </c>
      <c r="B594" s="65" t="str">
        <f t="shared" ca="1" si="43"/>
        <v>-1900</v>
      </c>
      <c r="C594" s="65" t="str">
        <f t="shared" ca="1" si="45"/>
        <v>-1900-0</v>
      </c>
      <c r="D594" s="340"/>
      <c r="E594" s="283"/>
      <c r="F594" s="12"/>
      <c r="G594" s="284"/>
      <c r="H594" s="285"/>
      <c r="I594" s="286"/>
      <c r="J594" s="287"/>
      <c r="K594" s="289"/>
      <c r="L594" s="306"/>
      <c r="M594" s="289"/>
      <c r="N594" s="290"/>
      <c r="O594" s="291"/>
      <c r="P594" s="12"/>
      <c r="Q594" s="348"/>
      <c r="R594" s="7"/>
      <c r="S594" s="17">
        <f>IF(D594="",0,IF(D594=D593,COUNTIF(D$9:D593,D594)+1,1))</f>
        <v>0</v>
      </c>
      <c r="T594" s="17">
        <f t="shared" ca="1" si="46"/>
        <v>0</v>
      </c>
      <c r="U594" s="364">
        <f t="shared" si="44"/>
        <v>0</v>
      </c>
    </row>
    <row r="595" spans="1:21" ht="16.5" customHeight="1">
      <c r="A595" s="334" t="s">
        <v>871</v>
      </c>
      <c r="B595" s="65" t="str">
        <f t="shared" ca="1" si="43"/>
        <v>-1900</v>
      </c>
      <c r="C595" s="65" t="str">
        <f t="shared" ca="1" si="45"/>
        <v>-1900-0</v>
      </c>
      <c r="D595" s="340"/>
      <c r="E595" s="283"/>
      <c r="F595" s="12"/>
      <c r="G595" s="284"/>
      <c r="H595" s="285"/>
      <c r="I595" s="286"/>
      <c r="J595" s="287"/>
      <c r="K595" s="289"/>
      <c r="L595" s="306"/>
      <c r="M595" s="289"/>
      <c r="N595" s="290"/>
      <c r="O595" s="291"/>
      <c r="P595" s="12"/>
      <c r="Q595" s="348"/>
      <c r="R595" s="7"/>
      <c r="S595" s="17">
        <f>IF(D595="",0,IF(D595=D594,COUNTIF(D$9:D594,D595)+1,1))</f>
        <v>0</v>
      </c>
      <c r="T595" s="17">
        <f t="shared" ca="1" si="46"/>
        <v>0</v>
      </c>
      <c r="U595" s="364">
        <f t="shared" si="44"/>
        <v>0</v>
      </c>
    </row>
    <row r="596" spans="1:21" ht="16.5" customHeight="1">
      <c r="A596" s="334" t="s">
        <v>872</v>
      </c>
      <c r="B596" s="65" t="str">
        <f t="shared" ca="1" si="43"/>
        <v>-1900</v>
      </c>
      <c r="C596" s="65" t="str">
        <f t="shared" ca="1" si="45"/>
        <v>-1900-0</v>
      </c>
      <c r="D596" s="340"/>
      <c r="E596" s="283"/>
      <c r="F596" s="12"/>
      <c r="G596" s="284"/>
      <c r="H596" s="285"/>
      <c r="I596" s="286"/>
      <c r="J596" s="287"/>
      <c r="K596" s="289"/>
      <c r="L596" s="306"/>
      <c r="M596" s="289"/>
      <c r="N596" s="290"/>
      <c r="O596" s="291"/>
      <c r="P596" s="12"/>
      <c r="Q596" s="348"/>
      <c r="R596" s="7"/>
      <c r="S596" s="17">
        <f>IF(D596="",0,IF(D596=D595,COUNTIF(D$9:D595,D596)+1,1))</f>
        <v>0</v>
      </c>
      <c r="T596" s="17">
        <f t="shared" ca="1" si="46"/>
        <v>0</v>
      </c>
      <c r="U596" s="364">
        <f t="shared" si="44"/>
        <v>0</v>
      </c>
    </row>
    <row r="597" spans="1:21" ht="16.5" customHeight="1">
      <c r="A597" s="334" t="s">
        <v>873</v>
      </c>
      <c r="B597" s="65" t="str">
        <f t="shared" ca="1" si="43"/>
        <v>-1900</v>
      </c>
      <c r="C597" s="65" t="str">
        <f t="shared" ca="1" si="45"/>
        <v>-1900-0</v>
      </c>
      <c r="D597" s="340"/>
      <c r="E597" s="283"/>
      <c r="F597" s="12"/>
      <c r="G597" s="284"/>
      <c r="H597" s="285"/>
      <c r="I597" s="286"/>
      <c r="J597" s="287"/>
      <c r="K597" s="289"/>
      <c r="L597" s="306"/>
      <c r="M597" s="289"/>
      <c r="N597" s="290"/>
      <c r="O597" s="291"/>
      <c r="P597" s="12"/>
      <c r="Q597" s="348"/>
      <c r="R597" s="7"/>
      <c r="S597" s="17">
        <f>IF(D597="",0,IF(D597=D596,COUNTIF(D$9:D596,D597)+1,1))</f>
        <v>0</v>
      </c>
      <c r="T597" s="17">
        <f t="shared" ca="1" si="46"/>
        <v>0</v>
      </c>
      <c r="U597" s="364">
        <f t="shared" si="44"/>
        <v>0</v>
      </c>
    </row>
    <row r="598" spans="1:21" ht="16.5" customHeight="1">
      <c r="A598" s="334" t="s">
        <v>874</v>
      </c>
      <c r="B598" s="65" t="str">
        <f t="shared" ca="1" si="43"/>
        <v>-1900</v>
      </c>
      <c r="C598" s="65" t="str">
        <f t="shared" ca="1" si="45"/>
        <v>-1900-0</v>
      </c>
      <c r="D598" s="340"/>
      <c r="E598" s="283"/>
      <c r="F598" s="12"/>
      <c r="G598" s="284"/>
      <c r="H598" s="285"/>
      <c r="I598" s="286"/>
      <c r="J598" s="287"/>
      <c r="K598" s="289"/>
      <c r="L598" s="306"/>
      <c r="M598" s="289"/>
      <c r="N598" s="290"/>
      <c r="O598" s="291"/>
      <c r="P598" s="12"/>
      <c r="Q598" s="348"/>
      <c r="R598" s="7"/>
      <c r="S598" s="17">
        <f>IF(D598="",0,IF(D598=D597,COUNTIF(D$9:D597,D598)+1,1))</f>
        <v>0</v>
      </c>
      <c r="T598" s="17">
        <f t="shared" ca="1" si="46"/>
        <v>0</v>
      </c>
      <c r="U598" s="364">
        <f t="shared" si="44"/>
        <v>0</v>
      </c>
    </row>
    <row r="599" spans="1:21" ht="16.5" customHeight="1">
      <c r="A599" s="334" t="s">
        <v>875</v>
      </c>
      <c r="B599" s="65" t="str">
        <f t="shared" ca="1" si="43"/>
        <v>-1900</v>
      </c>
      <c r="C599" s="65" t="str">
        <f t="shared" ca="1" si="45"/>
        <v>-1900-0</v>
      </c>
      <c r="D599" s="340"/>
      <c r="E599" s="283"/>
      <c r="F599" s="12"/>
      <c r="G599" s="284"/>
      <c r="H599" s="285"/>
      <c r="I599" s="286"/>
      <c r="J599" s="287"/>
      <c r="K599" s="289"/>
      <c r="L599" s="306"/>
      <c r="M599" s="289"/>
      <c r="N599" s="290"/>
      <c r="O599" s="291"/>
      <c r="P599" s="12"/>
      <c r="Q599" s="348"/>
      <c r="R599" s="7"/>
      <c r="S599" s="17">
        <f>IF(D599="",0,IF(D599=D598,COUNTIF(D$9:D598,D599)+1,1))</f>
        <v>0</v>
      </c>
      <c r="T599" s="17">
        <f t="shared" ca="1" si="46"/>
        <v>0</v>
      </c>
      <c r="U599" s="364">
        <f t="shared" si="44"/>
        <v>0</v>
      </c>
    </row>
    <row r="600" spans="1:21" ht="16.5" customHeight="1">
      <c r="A600" s="334" t="s">
        <v>876</v>
      </c>
      <c r="B600" s="65" t="str">
        <f t="shared" ca="1" si="43"/>
        <v>-1900</v>
      </c>
      <c r="C600" s="65" t="str">
        <f t="shared" ca="1" si="45"/>
        <v>-1900-0</v>
      </c>
      <c r="D600" s="340"/>
      <c r="E600" s="283"/>
      <c r="F600" s="12"/>
      <c r="G600" s="284"/>
      <c r="H600" s="285"/>
      <c r="I600" s="286"/>
      <c r="J600" s="287"/>
      <c r="K600" s="289"/>
      <c r="L600" s="306"/>
      <c r="M600" s="289"/>
      <c r="N600" s="290"/>
      <c r="O600" s="291"/>
      <c r="P600" s="12"/>
      <c r="Q600" s="348"/>
      <c r="R600" s="7"/>
      <c r="S600" s="17">
        <f>IF(D600="",0,IF(D600=D599,COUNTIF(D$9:D599,D600)+1,1))</f>
        <v>0</v>
      </c>
      <c r="T600" s="17">
        <f t="shared" ca="1" si="46"/>
        <v>0</v>
      </c>
      <c r="U600" s="364">
        <f t="shared" si="44"/>
        <v>0</v>
      </c>
    </row>
    <row r="601" spans="1:21" ht="16.5" customHeight="1">
      <c r="A601" s="334" t="s">
        <v>877</v>
      </c>
      <c r="B601" s="65" t="str">
        <f t="shared" ca="1" si="43"/>
        <v>-1900</v>
      </c>
      <c r="C601" s="65" t="str">
        <f t="shared" ca="1" si="45"/>
        <v>-1900-0</v>
      </c>
      <c r="D601" s="340"/>
      <c r="E601" s="283"/>
      <c r="F601" s="12"/>
      <c r="G601" s="284"/>
      <c r="H601" s="285"/>
      <c r="I601" s="286"/>
      <c r="J601" s="287"/>
      <c r="K601" s="289"/>
      <c r="L601" s="306"/>
      <c r="M601" s="289"/>
      <c r="N601" s="290"/>
      <c r="O601" s="291"/>
      <c r="P601" s="12"/>
      <c r="Q601" s="348"/>
      <c r="R601" s="7"/>
      <c r="S601" s="17">
        <f>IF(D601="",0,IF(D601=D600,COUNTIF(D$9:D600,D601)+1,1))</f>
        <v>0</v>
      </c>
      <c r="T601" s="17">
        <f t="shared" ca="1" si="46"/>
        <v>0</v>
      </c>
      <c r="U601" s="364">
        <f t="shared" si="44"/>
        <v>0</v>
      </c>
    </row>
    <row r="602" spans="1:21" ht="16.5" customHeight="1">
      <c r="A602" s="334" t="s">
        <v>878</v>
      </c>
      <c r="B602" s="65" t="str">
        <f t="shared" ca="1" si="43"/>
        <v>-1900</v>
      </c>
      <c r="C602" s="65" t="str">
        <f t="shared" ca="1" si="45"/>
        <v>-1900-0</v>
      </c>
      <c r="D602" s="340"/>
      <c r="E602" s="283"/>
      <c r="F602" s="12"/>
      <c r="G602" s="284"/>
      <c r="H602" s="285"/>
      <c r="I602" s="286"/>
      <c r="J602" s="287"/>
      <c r="K602" s="289"/>
      <c r="L602" s="306"/>
      <c r="M602" s="289"/>
      <c r="N602" s="290"/>
      <c r="O602" s="291"/>
      <c r="P602" s="12"/>
      <c r="Q602" s="348"/>
      <c r="R602" s="7"/>
      <c r="S602" s="17">
        <f>IF(D602="",0,IF(D602=D601,COUNTIF(D$9:D601,D602)+1,1))</f>
        <v>0</v>
      </c>
      <c r="T602" s="17">
        <f t="shared" ca="1" si="46"/>
        <v>0</v>
      </c>
      <c r="U602" s="364">
        <f t="shared" si="44"/>
        <v>0</v>
      </c>
    </row>
    <row r="603" spans="1:21" ht="16.5" customHeight="1">
      <c r="A603" s="334" t="s">
        <v>879</v>
      </c>
      <c r="B603" s="65" t="str">
        <f t="shared" ca="1" si="43"/>
        <v>-1900</v>
      </c>
      <c r="C603" s="65" t="str">
        <f t="shared" ca="1" si="45"/>
        <v>-1900-0</v>
      </c>
      <c r="D603" s="340"/>
      <c r="E603" s="283"/>
      <c r="F603" s="12"/>
      <c r="G603" s="284"/>
      <c r="H603" s="285"/>
      <c r="I603" s="286"/>
      <c r="J603" s="287"/>
      <c r="K603" s="289"/>
      <c r="L603" s="306"/>
      <c r="M603" s="289"/>
      <c r="N603" s="290"/>
      <c r="O603" s="291"/>
      <c r="P603" s="12"/>
      <c r="Q603" s="348"/>
      <c r="R603" s="7"/>
      <c r="S603" s="17">
        <f>IF(D603="",0,IF(D603=D602,COUNTIF(D$9:D602,D603)+1,1))</f>
        <v>0</v>
      </c>
      <c r="T603" s="17">
        <f t="shared" ca="1" si="46"/>
        <v>0</v>
      </c>
      <c r="U603" s="364">
        <f t="shared" si="44"/>
        <v>0</v>
      </c>
    </row>
    <row r="604" spans="1:21" ht="16.5" customHeight="1">
      <c r="A604" s="334" t="s">
        <v>880</v>
      </c>
      <c r="B604" s="65" t="str">
        <f t="shared" ca="1" si="43"/>
        <v>-1900</v>
      </c>
      <c r="C604" s="65" t="str">
        <f t="shared" ca="1" si="45"/>
        <v>-1900-0</v>
      </c>
      <c r="D604" s="340"/>
      <c r="E604" s="283"/>
      <c r="F604" s="12"/>
      <c r="G604" s="284"/>
      <c r="H604" s="285"/>
      <c r="I604" s="286"/>
      <c r="J604" s="287"/>
      <c r="K604" s="289"/>
      <c r="L604" s="306"/>
      <c r="M604" s="289"/>
      <c r="N604" s="290"/>
      <c r="O604" s="291"/>
      <c r="P604" s="12"/>
      <c r="Q604" s="348"/>
      <c r="R604" s="7"/>
      <c r="S604" s="17">
        <f>IF(D604="",0,IF(D604=D603,COUNTIF(D$9:D603,D604)+1,1))</f>
        <v>0</v>
      </c>
      <c r="T604" s="17">
        <f t="shared" ca="1" si="46"/>
        <v>0</v>
      </c>
      <c r="U604" s="364">
        <f t="shared" si="44"/>
        <v>0</v>
      </c>
    </row>
    <row r="605" spans="1:21" ht="16.5" customHeight="1">
      <c r="A605" s="334" t="s">
        <v>881</v>
      </c>
      <c r="B605" s="65" t="str">
        <f t="shared" ca="1" si="43"/>
        <v>-1900</v>
      </c>
      <c r="C605" s="65" t="str">
        <f t="shared" ca="1" si="45"/>
        <v>-1900-0</v>
      </c>
      <c r="D605" s="340"/>
      <c r="E605" s="283"/>
      <c r="F605" s="12"/>
      <c r="G605" s="284"/>
      <c r="H605" s="285"/>
      <c r="I605" s="286"/>
      <c r="J605" s="287"/>
      <c r="K605" s="289"/>
      <c r="L605" s="306"/>
      <c r="M605" s="289"/>
      <c r="N605" s="290"/>
      <c r="O605" s="291"/>
      <c r="P605" s="12"/>
      <c r="Q605" s="348"/>
      <c r="R605" s="7"/>
      <c r="S605" s="17">
        <f>IF(D605="",0,IF(D605=D604,COUNTIF(D$9:D604,D605)+1,1))</f>
        <v>0</v>
      </c>
      <c r="T605" s="17">
        <f t="shared" ca="1" si="46"/>
        <v>0</v>
      </c>
      <c r="U605" s="364">
        <f t="shared" si="44"/>
        <v>0</v>
      </c>
    </row>
    <row r="606" spans="1:21" ht="16.5" customHeight="1">
      <c r="A606" s="334" t="s">
        <v>882</v>
      </c>
      <c r="B606" s="65" t="str">
        <f t="shared" ca="1" si="43"/>
        <v>-1900</v>
      </c>
      <c r="C606" s="65" t="str">
        <f t="shared" ca="1" si="45"/>
        <v>-1900-0</v>
      </c>
      <c r="D606" s="340"/>
      <c r="E606" s="283"/>
      <c r="F606" s="12"/>
      <c r="G606" s="284"/>
      <c r="H606" s="285"/>
      <c r="I606" s="286"/>
      <c r="J606" s="287"/>
      <c r="K606" s="289"/>
      <c r="L606" s="306"/>
      <c r="M606" s="289"/>
      <c r="N606" s="290"/>
      <c r="O606" s="291"/>
      <c r="P606" s="12"/>
      <c r="Q606" s="348"/>
      <c r="R606" s="7"/>
      <c r="S606" s="17">
        <f>IF(D606="",0,IF(D606=D605,COUNTIF(D$9:D605,D606)+1,1))</f>
        <v>0</v>
      </c>
      <c r="T606" s="17">
        <f t="shared" ca="1" si="46"/>
        <v>0</v>
      </c>
      <c r="U606" s="364">
        <f t="shared" si="44"/>
        <v>0</v>
      </c>
    </row>
    <row r="607" spans="1:21" ht="16.5" customHeight="1">
      <c r="A607" s="334" t="s">
        <v>883</v>
      </c>
      <c r="B607" s="65" t="str">
        <f t="shared" ca="1" si="43"/>
        <v>-1900</v>
      </c>
      <c r="C607" s="65" t="str">
        <f t="shared" ca="1" si="45"/>
        <v>-1900-0</v>
      </c>
      <c r="D607" s="340"/>
      <c r="E607" s="283"/>
      <c r="F607" s="12"/>
      <c r="G607" s="284"/>
      <c r="H607" s="285"/>
      <c r="I607" s="286"/>
      <c r="J607" s="287"/>
      <c r="K607" s="289"/>
      <c r="L607" s="306"/>
      <c r="M607" s="289"/>
      <c r="N607" s="290"/>
      <c r="O607" s="291"/>
      <c r="P607" s="12"/>
      <c r="Q607" s="348"/>
      <c r="R607" s="7"/>
      <c r="S607" s="17">
        <f>IF(D607="",0,IF(D607=D606,COUNTIF(D$9:D606,D607)+1,1))</f>
        <v>0</v>
      </c>
      <c r="T607" s="17">
        <f t="shared" ca="1" si="46"/>
        <v>0</v>
      </c>
      <c r="U607" s="364">
        <f t="shared" si="44"/>
        <v>0</v>
      </c>
    </row>
    <row r="608" spans="1:21" ht="16.5" customHeight="1">
      <c r="A608" s="334" t="s">
        <v>884</v>
      </c>
      <c r="B608" s="65" t="str">
        <f t="shared" ca="1" si="43"/>
        <v>-1900</v>
      </c>
      <c r="C608" s="65" t="str">
        <f t="shared" ca="1" si="45"/>
        <v>-1900-0</v>
      </c>
      <c r="D608" s="340"/>
      <c r="E608" s="283"/>
      <c r="F608" s="12"/>
      <c r="G608" s="284"/>
      <c r="H608" s="285"/>
      <c r="I608" s="286"/>
      <c r="J608" s="287"/>
      <c r="K608" s="289"/>
      <c r="L608" s="306"/>
      <c r="M608" s="289"/>
      <c r="N608" s="290"/>
      <c r="O608" s="291"/>
      <c r="P608" s="12"/>
      <c r="Q608" s="348"/>
      <c r="R608" s="7"/>
      <c r="S608" s="17">
        <f>IF(D608="",0,IF(D608=D607,COUNTIF(D$9:D607,D608)+1,1))</f>
        <v>0</v>
      </c>
      <c r="T608" s="17">
        <f t="shared" ca="1" si="46"/>
        <v>0</v>
      </c>
      <c r="U608" s="364">
        <f t="shared" si="44"/>
        <v>0</v>
      </c>
    </row>
    <row r="609" spans="1:21" ht="16.5" customHeight="1">
      <c r="A609" s="334" t="s">
        <v>885</v>
      </c>
      <c r="B609" s="65" t="str">
        <f t="shared" ca="1" si="43"/>
        <v>-1900</v>
      </c>
      <c r="C609" s="65" t="str">
        <f t="shared" ca="1" si="45"/>
        <v>-1900-0</v>
      </c>
      <c r="D609" s="340"/>
      <c r="E609" s="283"/>
      <c r="F609" s="12"/>
      <c r="G609" s="284"/>
      <c r="H609" s="285"/>
      <c r="I609" s="286"/>
      <c r="J609" s="287"/>
      <c r="K609" s="289"/>
      <c r="L609" s="306"/>
      <c r="M609" s="289"/>
      <c r="N609" s="290"/>
      <c r="O609" s="291"/>
      <c r="P609" s="12"/>
      <c r="Q609" s="348"/>
      <c r="R609" s="7"/>
      <c r="S609" s="17">
        <f>IF(D609="",0,IF(D609=D608,COUNTIF(D$9:D608,D609)+1,1))</f>
        <v>0</v>
      </c>
      <c r="T609" s="17">
        <f t="shared" ca="1" si="46"/>
        <v>0</v>
      </c>
      <c r="U609" s="364">
        <f t="shared" si="44"/>
        <v>0</v>
      </c>
    </row>
    <row r="610" spans="1:21" ht="16.5" customHeight="1">
      <c r="A610" s="334" t="s">
        <v>886</v>
      </c>
      <c r="B610" s="65" t="str">
        <f t="shared" ca="1" si="43"/>
        <v>-1900</v>
      </c>
      <c r="C610" s="65" t="str">
        <f t="shared" ca="1" si="45"/>
        <v>-1900-0</v>
      </c>
      <c r="D610" s="340"/>
      <c r="E610" s="283"/>
      <c r="F610" s="12"/>
      <c r="G610" s="284"/>
      <c r="H610" s="285"/>
      <c r="I610" s="286"/>
      <c r="J610" s="287"/>
      <c r="K610" s="289"/>
      <c r="L610" s="306"/>
      <c r="M610" s="289"/>
      <c r="N610" s="290"/>
      <c r="O610" s="291"/>
      <c r="P610" s="12"/>
      <c r="Q610" s="348"/>
      <c r="R610" s="7"/>
      <c r="S610" s="17">
        <f>IF(D610="",0,IF(D610=D609,COUNTIF(D$9:D609,D610)+1,1))</f>
        <v>0</v>
      </c>
      <c r="T610" s="17">
        <f t="shared" ca="1" si="46"/>
        <v>0</v>
      </c>
      <c r="U610" s="364">
        <f t="shared" si="44"/>
        <v>0</v>
      </c>
    </row>
    <row r="611" spans="1:21" ht="16.5" customHeight="1">
      <c r="A611" s="334" t="s">
        <v>887</v>
      </c>
      <c r="B611" s="65" t="str">
        <f t="shared" ca="1" si="43"/>
        <v>-1900</v>
      </c>
      <c r="C611" s="65" t="str">
        <f t="shared" ca="1" si="45"/>
        <v>-1900-0</v>
      </c>
      <c r="D611" s="340"/>
      <c r="E611" s="283"/>
      <c r="F611" s="12"/>
      <c r="G611" s="284"/>
      <c r="H611" s="285"/>
      <c r="I611" s="286"/>
      <c r="J611" s="287"/>
      <c r="K611" s="289"/>
      <c r="L611" s="306"/>
      <c r="M611" s="289"/>
      <c r="N611" s="290"/>
      <c r="O611" s="291"/>
      <c r="P611" s="12"/>
      <c r="Q611" s="348"/>
      <c r="R611" s="7"/>
      <c r="S611" s="17">
        <f>IF(D611="",0,IF(D611=D610,COUNTIF(D$9:D610,D611)+1,1))</f>
        <v>0</v>
      </c>
      <c r="T611" s="17">
        <f t="shared" ca="1" si="46"/>
        <v>0</v>
      </c>
      <c r="U611" s="364">
        <f t="shared" si="44"/>
        <v>0</v>
      </c>
    </row>
    <row r="612" spans="1:21" ht="16.5" customHeight="1">
      <c r="A612" s="334" t="s">
        <v>888</v>
      </c>
      <c r="B612" s="65" t="str">
        <f t="shared" ca="1" si="43"/>
        <v>-1900</v>
      </c>
      <c r="C612" s="65" t="str">
        <f t="shared" ca="1" si="45"/>
        <v>-1900-0</v>
      </c>
      <c r="D612" s="340"/>
      <c r="E612" s="283"/>
      <c r="F612" s="12"/>
      <c r="G612" s="284"/>
      <c r="H612" s="285"/>
      <c r="I612" s="286"/>
      <c r="J612" s="287"/>
      <c r="K612" s="289"/>
      <c r="L612" s="306"/>
      <c r="M612" s="289"/>
      <c r="N612" s="290"/>
      <c r="O612" s="291"/>
      <c r="P612" s="12"/>
      <c r="Q612" s="348"/>
      <c r="R612" s="7"/>
      <c r="S612" s="17">
        <f>IF(D612="",0,IF(D612=D611,COUNTIF(D$9:D611,D612)+1,1))</f>
        <v>0</v>
      </c>
      <c r="T612" s="17">
        <f t="shared" ca="1" si="46"/>
        <v>0</v>
      </c>
      <c r="U612" s="364">
        <f t="shared" si="44"/>
        <v>0</v>
      </c>
    </row>
    <row r="613" spans="1:21" ht="16.5" customHeight="1">
      <c r="A613" s="334" t="s">
        <v>889</v>
      </c>
      <c r="B613" s="65" t="str">
        <f t="shared" ca="1" si="43"/>
        <v>-1900</v>
      </c>
      <c r="C613" s="65" t="str">
        <f t="shared" ca="1" si="45"/>
        <v>-1900-0</v>
      </c>
      <c r="D613" s="340"/>
      <c r="E613" s="283"/>
      <c r="F613" s="12"/>
      <c r="G613" s="284"/>
      <c r="H613" s="285"/>
      <c r="I613" s="286"/>
      <c r="J613" s="287"/>
      <c r="K613" s="289"/>
      <c r="L613" s="306"/>
      <c r="M613" s="289"/>
      <c r="N613" s="290"/>
      <c r="O613" s="291"/>
      <c r="P613" s="12"/>
      <c r="Q613" s="348"/>
      <c r="R613" s="7"/>
      <c r="S613" s="17">
        <f>IF(D613="",0,IF(D613=D612,COUNTIF(D$9:D612,D613)+1,1))</f>
        <v>0</v>
      </c>
      <c r="T613" s="17">
        <f t="shared" ca="1" si="46"/>
        <v>0</v>
      </c>
      <c r="U613" s="364">
        <f t="shared" si="44"/>
        <v>0</v>
      </c>
    </row>
    <row r="614" spans="1:21" ht="16.5" customHeight="1">
      <c r="A614" s="334" t="s">
        <v>890</v>
      </c>
      <c r="B614" s="65" t="str">
        <f t="shared" ca="1" si="43"/>
        <v>-1900</v>
      </c>
      <c r="C614" s="65" t="str">
        <f t="shared" ca="1" si="45"/>
        <v>-1900-0</v>
      </c>
      <c r="D614" s="340"/>
      <c r="E614" s="283"/>
      <c r="F614" s="12"/>
      <c r="G614" s="284"/>
      <c r="H614" s="285"/>
      <c r="I614" s="286"/>
      <c r="J614" s="287"/>
      <c r="K614" s="289"/>
      <c r="L614" s="306"/>
      <c r="M614" s="289"/>
      <c r="N614" s="290"/>
      <c r="O614" s="291"/>
      <c r="P614" s="12"/>
      <c r="Q614" s="348"/>
      <c r="R614" s="7"/>
      <c r="S614" s="17">
        <f>IF(D614="",0,IF(D614=D613,COUNTIF(D$9:D613,D614)+1,1))</f>
        <v>0</v>
      </c>
      <c r="T614" s="17">
        <f t="shared" ca="1" si="46"/>
        <v>0</v>
      </c>
      <c r="U614" s="364">
        <f t="shared" si="44"/>
        <v>0</v>
      </c>
    </row>
    <row r="615" spans="1:21" ht="16.5" customHeight="1">
      <c r="A615" s="334" t="s">
        <v>891</v>
      </c>
      <c r="B615" s="65" t="str">
        <f t="shared" ca="1" si="43"/>
        <v>-1900</v>
      </c>
      <c r="C615" s="65" t="str">
        <f t="shared" ca="1" si="45"/>
        <v>-1900-0</v>
      </c>
      <c r="D615" s="340"/>
      <c r="E615" s="283"/>
      <c r="F615" s="12"/>
      <c r="G615" s="284"/>
      <c r="H615" s="285"/>
      <c r="I615" s="286"/>
      <c r="J615" s="287"/>
      <c r="K615" s="289"/>
      <c r="L615" s="306"/>
      <c r="M615" s="289"/>
      <c r="N615" s="290"/>
      <c r="O615" s="291"/>
      <c r="P615" s="12"/>
      <c r="Q615" s="348"/>
      <c r="R615" s="7"/>
      <c r="S615" s="17">
        <f>IF(D615="",0,IF(D615=D614,COUNTIF(D$9:D614,D615)+1,1))</f>
        <v>0</v>
      </c>
      <c r="T615" s="17">
        <f t="shared" ca="1" si="46"/>
        <v>0</v>
      </c>
      <c r="U615" s="364">
        <f t="shared" si="44"/>
        <v>0</v>
      </c>
    </row>
    <row r="616" spans="1:21" ht="16.5" customHeight="1">
      <c r="A616" s="334" t="s">
        <v>892</v>
      </c>
      <c r="B616" s="65" t="str">
        <f t="shared" ca="1" si="43"/>
        <v>-1900</v>
      </c>
      <c r="C616" s="65" t="str">
        <f t="shared" ca="1" si="45"/>
        <v>-1900-0</v>
      </c>
      <c r="D616" s="340"/>
      <c r="E616" s="283"/>
      <c r="F616" s="12"/>
      <c r="G616" s="284"/>
      <c r="H616" s="285"/>
      <c r="I616" s="286"/>
      <c r="J616" s="287"/>
      <c r="K616" s="289"/>
      <c r="L616" s="306"/>
      <c r="M616" s="289"/>
      <c r="N616" s="290"/>
      <c r="O616" s="291"/>
      <c r="P616" s="12"/>
      <c r="Q616" s="348"/>
      <c r="R616" s="7"/>
      <c r="S616" s="17">
        <f>IF(D616="",0,IF(D616=D615,COUNTIF(D$9:D615,D616)+1,1))</f>
        <v>0</v>
      </c>
      <c r="T616" s="17">
        <f t="shared" ca="1" si="46"/>
        <v>0</v>
      </c>
      <c r="U616" s="364">
        <f t="shared" si="44"/>
        <v>0</v>
      </c>
    </row>
    <row r="617" spans="1:21" ht="16.5" customHeight="1">
      <c r="A617" s="334" t="s">
        <v>893</v>
      </c>
      <c r="B617" s="65" t="str">
        <f t="shared" ca="1" si="43"/>
        <v>-1900</v>
      </c>
      <c r="C617" s="65" t="str">
        <f t="shared" ca="1" si="45"/>
        <v>-1900-0</v>
      </c>
      <c r="D617" s="340"/>
      <c r="E617" s="283"/>
      <c r="F617" s="12"/>
      <c r="G617" s="284"/>
      <c r="H617" s="285"/>
      <c r="I617" s="286"/>
      <c r="J617" s="287"/>
      <c r="K617" s="289"/>
      <c r="L617" s="306"/>
      <c r="M617" s="289"/>
      <c r="N617" s="290"/>
      <c r="O617" s="291"/>
      <c r="P617" s="12"/>
      <c r="Q617" s="348"/>
      <c r="R617" s="7"/>
      <c r="S617" s="17">
        <f>IF(D617="",0,IF(D617=D616,COUNTIF(D$9:D616,D617)+1,1))</f>
        <v>0</v>
      </c>
      <c r="T617" s="17">
        <f t="shared" ca="1" si="46"/>
        <v>0</v>
      </c>
      <c r="U617" s="364">
        <f t="shared" si="44"/>
        <v>0</v>
      </c>
    </row>
    <row r="618" spans="1:21" ht="16.5" customHeight="1">
      <c r="A618" s="334" t="s">
        <v>894</v>
      </c>
      <c r="B618" s="65" t="str">
        <f t="shared" ca="1" si="43"/>
        <v>-1900</v>
      </c>
      <c r="C618" s="65" t="str">
        <f t="shared" ca="1" si="45"/>
        <v>-1900-0</v>
      </c>
      <c r="D618" s="340"/>
      <c r="E618" s="283"/>
      <c r="F618" s="12"/>
      <c r="G618" s="284"/>
      <c r="H618" s="285"/>
      <c r="I618" s="286"/>
      <c r="J618" s="287"/>
      <c r="K618" s="289"/>
      <c r="L618" s="306"/>
      <c r="M618" s="289"/>
      <c r="N618" s="290"/>
      <c r="O618" s="291"/>
      <c r="P618" s="12"/>
      <c r="Q618" s="348"/>
      <c r="R618" s="7"/>
      <c r="S618" s="17">
        <f>IF(D618="",0,IF(D618=D617,COUNTIF(D$9:D617,D618)+1,1))</f>
        <v>0</v>
      </c>
      <c r="T618" s="17">
        <f t="shared" ca="1" si="46"/>
        <v>0</v>
      </c>
      <c r="U618" s="364">
        <f t="shared" si="44"/>
        <v>0</v>
      </c>
    </row>
    <row r="619" spans="1:21" ht="16.5" customHeight="1">
      <c r="A619" s="334" t="s">
        <v>895</v>
      </c>
      <c r="B619" s="65" t="str">
        <f t="shared" ca="1" si="43"/>
        <v>-1900</v>
      </c>
      <c r="C619" s="65" t="str">
        <f t="shared" ca="1" si="45"/>
        <v>-1900-0</v>
      </c>
      <c r="D619" s="340"/>
      <c r="E619" s="283"/>
      <c r="F619" s="12"/>
      <c r="G619" s="284"/>
      <c r="H619" s="285"/>
      <c r="I619" s="286"/>
      <c r="J619" s="287"/>
      <c r="K619" s="289"/>
      <c r="L619" s="306"/>
      <c r="M619" s="289"/>
      <c r="N619" s="290"/>
      <c r="O619" s="291"/>
      <c r="P619" s="12"/>
      <c r="Q619" s="348"/>
      <c r="R619" s="7"/>
      <c r="S619" s="17">
        <f>IF(D619="",0,IF(D619=D618,COUNTIF(D$9:D618,D619)+1,1))</f>
        <v>0</v>
      </c>
      <c r="T619" s="17">
        <f t="shared" ca="1" si="46"/>
        <v>0</v>
      </c>
      <c r="U619" s="364">
        <f t="shared" si="44"/>
        <v>0</v>
      </c>
    </row>
    <row r="620" spans="1:21" ht="16.5" customHeight="1">
      <c r="A620" s="334" t="s">
        <v>896</v>
      </c>
      <c r="B620" s="65" t="str">
        <f t="shared" ca="1" si="43"/>
        <v>-1900</v>
      </c>
      <c r="C620" s="65" t="str">
        <f t="shared" ca="1" si="45"/>
        <v>-1900-0</v>
      </c>
      <c r="D620" s="340"/>
      <c r="E620" s="283"/>
      <c r="F620" s="12"/>
      <c r="G620" s="284"/>
      <c r="H620" s="285"/>
      <c r="I620" s="286"/>
      <c r="J620" s="287"/>
      <c r="K620" s="289"/>
      <c r="L620" s="306"/>
      <c r="M620" s="289"/>
      <c r="N620" s="290"/>
      <c r="O620" s="291"/>
      <c r="P620" s="12"/>
      <c r="Q620" s="348"/>
      <c r="R620" s="7"/>
      <c r="S620" s="17">
        <f>IF(D620="",0,IF(D620=D619,COUNTIF(D$9:D619,D620)+1,1))</f>
        <v>0</v>
      </c>
      <c r="T620" s="17">
        <f t="shared" ca="1" si="46"/>
        <v>0</v>
      </c>
      <c r="U620" s="364">
        <f t="shared" si="44"/>
        <v>0</v>
      </c>
    </row>
    <row r="621" spans="1:21" ht="16.5" customHeight="1">
      <c r="A621" s="334" t="s">
        <v>897</v>
      </c>
      <c r="B621" s="65" t="str">
        <f t="shared" ca="1" si="43"/>
        <v>-1900</v>
      </c>
      <c r="C621" s="65" t="str">
        <f t="shared" ca="1" si="45"/>
        <v>-1900-0</v>
      </c>
      <c r="D621" s="340"/>
      <c r="E621" s="283"/>
      <c r="F621" s="12"/>
      <c r="G621" s="284"/>
      <c r="H621" s="285"/>
      <c r="I621" s="286"/>
      <c r="J621" s="287"/>
      <c r="K621" s="289"/>
      <c r="L621" s="306"/>
      <c r="M621" s="289"/>
      <c r="N621" s="290"/>
      <c r="O621" s="291"/>
      <c r="P621" s="12"/>
      <c r="Q621" s="348"/>
      <c r="R621" s="7"/>
      <c r="S621" s="17">
        <f>IF(D621="",0,IF(D621=D620,COUNTIF(D$9:D620,D621)+1,1))</f>
        <v>0</v>
      </c>
      <c r="T621" s="17">
        <f t="shared" ca="1" si="46"/>
        <v>0</v>
      </c>
      <c r="U621" s="364">
        <f t="shared" si="44"/>
        <v>0</v>
      </c>
    </row>
    <row r="622" spans="1:21" ht="16.5" customHeight="1">
      <c r="A622" s="334" t="s">
        <v>898</v>
      </c>
      <c r="B622" s="65" t="str">
        <f t="shared" ca="1" si="43"/>
        <v>-1900</v>
      </c>
      <c r="C622" s="65" t="str">
        <f t="shared" ca="1" si="45"/>
        <v>-1900-0</v>
      </c>
      <c r="D622" s="340"/>
      <c r="E622" s="283"/>
      <c r="F622" s="12"/>
      <c r="G622" s="284"/>
      <c r="H622" s="285"/>
      <c r="I622" s="286"/>
      <c r="J622" s="287"/>
      <c r="K622" s="289"/>
      <c r="L622" s="306"/>
      <c r="M622" s="289"/>
      <c r="N622" s="290"/>
      <c r="O622" s="291"/>
      <c r="P622" s="12"/>
      <c r="Q622" s="348"/>
      <c r="R622" s="7"/>
      <c r="S622" s="17">
        <f>IF(D622="",0,IF(D622=D621,COUNTIF(D$9:D621,D622)+1,1))</f>
        <v>0</v>
      </c>
      <c r="T622" s="17">
        <f t="shared" ca="1" si="46"/>
        <v>0</v>
      </c>
      <c r="U622" s="364">
        <f t="shared" si="44"/>
        <v>0</v>
      </c>
    </row>
    <row r="623" spans="1:21" ht="16.5" customHeight="1">
      <c r="A623" s="334" t="s">
        <v>899</v>
      </c>
      <c r="B623" s="65" t="str">
        <f t="shared" ca="1" si="43"/>
        <v>-1900</v>
      </c>
      <c r="C623" s="65" t="str">
        <f t="shared" ca="1" si="45"/>
        <v>-1900-0</v>
      </c>
      <c r="D623" s="340"/>
      <c r="E623" s="283"/>
      <c r="F623" s="12"/>
      <c r="G623" s="284"/>
      <c r="H623" s="285"/>
      <c r="I623" s="286"/>
      <c r="J623" s="287"/>
      <c r="K623" s="289"/>
      <c r="L623" s="306"/>
      <c r="M623" s="289"/>
      <c r="N623" s="290"/>
      <c r="O623" s="291"/>
      <c r="P623" s="12"/>
      <c r="Q623" s="348"/>
      <c r="R623" s="7"/>
      <c r="S623" s="17">
        <f>IF(D623="",0,IF(D623=D622,COUNTIF(D$9:D622,D623)+1,1))</f>
        <v>0</v>
      </c>
      <c r="T623" s="17">
        <f t="shared" ca="1" si="46"/>
        <v>0</v>
      </c>
      <c r="U623" s="364">
        <f t="shared" si="44"/>
        <v>0</v>
      </c>
    </row>
    <row r="624" spans="1:21" ht="16.5" customHeight="1">
      <c r="A624" s="334" t="s">
        <v>900</v>
      </c>
      <c r="B624" s="65" t="str">
        <f t="shared" ca="1" si="43"/>
        <v>-1900</v>
      </c>
      <c r="C624" s="65" t="str">
        <f t="shared" ca="1" si="45"/>
        <v>-1900-0</v>
      </c>
      <c r="D624" s="340"/>
      <c r="E624" s="283"/>
      <c r="F624" s="12"/>
      <c r="G624" s="284"/>
      <c r="H624" s="285"/>
      <c r="I624" s="286"/>
      <c r="J624" s="287"/>
      <c r="K624" s="289"/>
      <c r="L624" s="306"/>
      <c r="M624" s="289"/>
      <c r="N624" s="290"/>
      <c r="O624" s="291"/>
      <c r="P624" s="12"/>
      <c r="Q624" s="348"/>
      <c r="R624" s="7"/>
      <c r="S624" s="17">
        <f>IF(D624="",0,IF(D624=D623,COUNTIF(D$9:D623,D624)+1,1))</f>
        <v>0</v>
      </c>
      <c r="T624" s="17">
        <f t="shared" ca="1" si="46"/>
        <v>0</v>
      </c>
      <c r="U624" s="364">
        <f t="shared" si="44"/>
        <v>0</v>
      </c>
    </row>
    <row r="625" spans="1:21" ht="16.5" customHeight="1">
      <c r="A625" s="334" t="s">
        <v>901</v>
      </c>
      <c r="B625" s="65" t="str">
        <f t="shared" ca="1" si="43"/>
        <v>-1900</v>
      </c>
      <c r="C625" s="65" t="str">
        <f t="shared" ca="1" si="45"/>
        <v>-1900-0</v>
      </c>
      <c r="D625" s="340"/>
      <c r="E625" s="283"/>
      <c r="F625" s="12"/>
      <c r="G625" s="284"/>
      <c r="H625" s="285"/>
      <c r="I625" s="286"/>
      <c r="J625" s="287"/>
      <c r="K625" s="289"/>
      <c r="L625" s="306"/>
      <c r="M625" s="289"/>
      <c r="N625" s="290"/>
      <c r="O625" s="291"/>
      <c r="P625" s="12"/>
      <c r="Q625" s="348"/>
      <c r="R625" s="7"/>
      <c r="S625" s="17">
        <f>IF(D625="",0,IF(D625=D624,COUNTIF(D$9:D624,D625)+1,1))</f>
        <v>0</v>
      </c>
      <c r="T625" s="17">
        <f t="shared" ca="1" si="46"/>
        <v>0</v>
      </c>
      <c r="U625" s="364">
        <f t="shared" si="44"/>
        <v>0</v>
      </c>
    </row>
    <row r="626" spans="1:21" ht="16.5" customHeight="1">
      <c r="A626" s="334" t="s">
        <v>902</v>
      </c>
      <c r="B626" s="65" t="str">
        <f t="shared" ca="1" si="43"/>
        <v>-1900</v>
      </c>
      <c r="C626" s="65" t="str">
        <f t="shared" ca="1" si="45"/>
        <v>-1900-0</v>
      </c>
      <c r="D626" s="340"/>
      <c r="E626" s="283"/>
      <c r="F626" s="12"/>
      <c r="G626" s="284"/>
      <c r="H626" s="285"/>
      <c r="I626" s="286"/>
      <c r="J626" s="287"/>
      <c r="K626" s="289"/>
      <c r="L626" s="306"/>
      <c r="M626" s="289"/>
      <c r="N626" s="290"/>
      <c r="O626" s="291"/>
      <c r="P626" s="12"/>
      <c r="Q626" s="348"/>
      <c r="R626" s="7"/>
      <c r="S626" s="17">
        <f>IF(D626="",0,IF(D626=D625,COUNTIF(D$9:D625,D626)+1,1))</f>
        <v>0</v>
      </c>
      <c r="T626" s="17">
        <f t="shared" ca="1" si="46"/>
        <v>0</v>
      </c>
      <c r="U626" s="364">
        <f t="shared" si="44"/>
        <v>0</v>
      </c>
    </row>
    <row r="627" spans="1:21" ht="16.5" customHeight="1">
      <c r="A627" s="334" t="s">
        <v>903</v>
      </c>
      <c r="B627" s="65" t="str">
        <f t="shared" ca="1" si="43"/>
        <v>-1900</v>
      </c>
      <c r="C627" s="65" t="str">
        <f t="shared" ca="1" si="45"/>
        <v>-1900-0</v>
      </c>
      <c r="D627" s="340"/>
      <c r="E627" s="283"/>
      <c r="F627" s="12"/>
      <c r="G627" s="284"/>
      <c r="H627" s="285"/>
      <c r="I627" s="286"/>
      <c r="J627" s="287"/>
      <c r="K627" s="289"/>
      <c r="L627" s="306"/>
      <c r="M627" s="289"/>
      <c r="N627" s="290"/>
      <c r="O627" s="291"/>
      <c r="P627" s="12"/>
      <c r="Q627" s="348"/>
      <c r="R627" s="7"/>
      <c r="S627" s="17">
        <f>IF(D627="",0,IF(D627=D626,COUNTIF(D$9:D626,D627)+1,1))</f>
        <v>0</v>
      </c>
      <c r="T627" s="17">
        <f t="shared" ca="1" si="46"/>
        <v>0</v>
      </c>
      <c r="U627" s="364">
        <f t="shared" si="44"/>
        <v>0</v>
      </c>
    </row>
    <row r="628" spans="1:21" ht="16.5" customHeight="1">
      <c r="A628" s="334" t="s">
        <v>904</v>
      </c>
      <c r="B628" s="65" t="str">
        <f t="shared" ca="1" si="43"/>
        <v>-1900</v>
      </c>
      <c r="C628" s="65" t="str">
        <f t="shared" ca="1" si="45"/>
        <v>-1900-0</v>
      </c>
      <c r="D628" s="340"/>
      <c r="E628" s="283"/>
      <c r="F628" s="12"/>
      <c r="G628" s="284"/>
      <c r="H628" s="285"/>
      <c r="I628" s="286"/>
      <c r="J628" s="287"/>
      <c r="K628" s="289"/>
      <c r="L628" s="306"/>
      <c r="M628" s="289"/>
      <c r="N628" s="290"/>
      <c r="O628" s="291"/>
      <c r="P628" s="12"/>
      <c r="Q628" s="348"/>
      <c r="R628" s="7"/>
      <c r="S628" s="17">
        <f>IF(D628="",0,IF(D628=D627,COUNTIF(D$9:D627,D628)+1,1))</f>
        <v>0</v>
      </c>
      <c r="T628" s="17">
        <f t="shared" ca="1" si="46"/>
        <v>0</v>
      </c>
      <c r="U628" s="364">
        <f t="shared" si="44"/>
        <v>0</v>
      </c>
    </row>
    <row r="629" spans="1:21" ht="16.5" customHeight="1">
      <c r="A629" s="334" t="s">
        <v>905</v>
      </c>
      <c r="B629" s="65" t="str">
        <f t="shared" ca="1" si="43"/>
        <v>-1900</v>
      </c>
      <c r="C629" s="65" t="str">
        <f t="shared" ca="1" si="45"/>
        <v>-1900-0</v>
      </c>
      <c r="D629" s="340"/>
      <c r="E629" s="283"/>
      <c r="F629" s="12"/>
      <c r="G629" s="284"/>
      <c r="H629" s="285"/>
      <c r="I629" s="286"/>
      <c r="J629" s="287"/>
      <c r="K629" s="289"/>
      <c r="L629" s="306"/>
      <c r="M629" s="289"/>
      <c r="N629" s="290"/>
      <c r="O629" s="291"/>
      <c r="P629" s="12"/>
      <c r="Q629" s="348"/>
      <c r="R629" s="7"/>
      <c r="S629" s="17">
        <f>IF(D629="",0,IF(D629=D628,COUNTIF(D$9:D628,D629)+1,1))</f>
        <v>0</v>
      </c>
      <c r="T629" s="17">
        <f t="shared" ca="1" si="46"/>
        <v>0</v>
      </c>
      <c r="U629" s="364">
        <f t="shared" si="44"/>
        <v>0</v>
      </c>
    </row>
    <row r="630" spans="1:21" ht="16.5" customHeight="1">
      <c r="A630" s="334" t="s">
        <v>906</v>
      </c>
      <c r="B630" s="65" t="str">
        <f t="shared" ca="1" si="43"/>
        <v>-1900</v>
      </c>
      <c r="C630" s="65" t="str">
        <f t="shared" ca="1" si="45"/>
        <v>-1900-0</v>
      </c>
      <c r="D630" s="340"/>
      <c r="E630" s="283"/>
      <c r="F630" s="12"/>
      <c r="G630" s="284"/>
      <c r="H630" s="285"/>
      <c r="I630" s="286"/>
      <c r="J630" s="287"/>
      <c r="K630" s="289"/>
      <c r="L630" s="306"/>
      <c r="M630" s="289"/>
      <c r="N630" s="290"/>
      <c r="O630" s="291"/>
      <c r="P630" s="12"/>
      <c r="Q630" s="348"/>
      <c r="R630" s="7"/>
      <c r="S630" s="17">
        <f>IF(D630="",0,IF(D630=D629,COUNTIF(D$9:D629,D630)+1,1))</f>
        <v>0</v>
      </c>
      <c r="T630" s="17">
        <f t="shared" ca="1" si="46"/>
        <v>0</v>
      </c>
      <c r="U630" s="364">
        <f t="shared" si="44"/>
        <v>0</v>
      </c>
    </row>
    <row r="631" spans="1:21" ht="16.5" customHeight="1">
      <c r="A631" s="334" t="s">
        <v>907</v>
      </c>
      <c r="B631" s="65" t="str">
        <f t="shared" ca="1" si="43"/>
        <v>-1900</v>
      </c>
      <c r="C631" s="65" t="str">
        <f t="shared" ca="1" si="45"/>
        <v>-1900-0</v>
      </c>
      <c r="D631" s="340"/>
      <c r="E631" s="283"/>
      <c r="F631" s="12"/>
      <c r="G631" s="284"/>
      <c r="H631" s="285"/>
      <c r="I631" s="286"/>
      <c r="J631" s="287"/>
      <c r="K631" s="289"/>
      <c r="L631" s="306"/>
      <c r="M631" s="289"/>
      <c r="N631" s="290"/>
      <c r="O631" s="291"/>
      <c r="P631" s="12"/>
      <c r="Q631" s="348"/>
      <c r="R631" s="7"/>
      <c r="S631" s="17">
        <f>IF(D631="",0,IF(D631=D630,COUNTIF(D$9:D630,D631)+1,1))</f>
        <v>0</v>
      </c>
      <c r="T631" s="17">
        <f t="shared" ca="1" si="46"/>
        <v>0</v>
      </c>
      <c r="U631" s="364">
        <f t="shared" si="44"/>
        <v>0</v>
      </c>
    </row>
    <row r="632" spans="1:21" ht="16.5" customHeight="1">
      <c r="A632" s="334" t="s">
        <v>908</v>
      </c>
      <c r="B632" s="65" t="str">
        <f t="shared" ca="1" si="43"/>
        <v>-1900</v>
      </c>
      <c r="C632" s="65" t="str">
        <f t="shared" ca="1" si="45"/>
        <v>-1900-0</v>
      </c>
      <c r="D632" s="340"/>
      <c r="E632" s="283"/>
      <c r="F632" s="12"/>
      <c r="G632" s="284"/>
      <c r="H632" s="285"/>
      <c r="I632" s="286"/>
      <c r="J632" s="287"/>
      <c r="K632" s="289"/>
      <c r="L632" s="306"/>
      <c r="M632" s="289"/>
      <c r="N632" s="290"/>
      <c r="O632" s="291"/>
      <c r="P632" s="12"/>
      <c r="Q632" s="348"/>
      <c r="R632" s="7"/>
      <c r="S632" s="17">
        <f>IF(D632="",0,IF(D632=D631,COUNTIF(D$9:D631,D632)+1,1))</f>
        <v>0</v>
      </c>
      <c r="T632" s="17">
        <f t="shared" ca="1" si="46"/>
        <v>0</v>
      </c>
      <c r="U632" s="364">
        <f t="shared" si="44"/>
        <v>0</v>
      </c>
    </row>
    <row r="633" spans="1:21" ht="16.5" customHeight="1">
      <c r="A633" s="334" t="s">
        <v>909</v>
      </c>
      <c r="B633" s="65" t="str">
        <f t="shared" ca="1" si="43"/>
        <v>-1900</v>
      </c>
      <c r="C633" s="65" t="str">
        <f t="shared" ca="1" si="45"/>
        <v>-1900-0</v>
      </c>
      <c r="D633" s="340"/>
      <c r="E633" s="283"/>
      <c r="F633" s="12"/>
      <c r="G633" s="284"/>
      <c r="H633" s="285"/>
      <c r="I633" s="286"/>
      <c r="J633" s="287"/>
      <c r="K633" s="289"/>
      <c r="L633" s="306"/>
      <c r="M633" s="289"/>
      <c r="N633" s="290"/>
      <c r="O633" s="291"/>
      <c r="P633" s="12"/>
      <c r="Q633" s="348"/>
      <c r="R633" s="7"/>
      <c r="S633" s="17">
        <f>IF(D633="",0,IF(D633=D632,COUNTIF(D$9:D632,D633)+1,1))</f>
        <v>0</v>
      </c>
      <c r="T633" s="17">
        <f t="shared" ca="1" si="46"/>
        <v>0</v>
      </c>
      <c r="U633" s="364">
        <f t="shared" si="44"/>
        <v>0</v>
      </c>
    </row>
    <row r="634" spans="1:21" ht="16.5" customHeight="1">
      <c r="A634" s="334" t="s">
        <v>910</v>
      </c>
      <c r="B634" s="65" t="str">
        <f t="shared" ca="1" si="43"/>
        <v>-1900</v>
      </c>
      <c r="C634" s="65" t="str">
        <f t="shared" ca="1" si="45"/>
        <v>-1900-0</v>
      </c>
      <c r="D634" s="340"/>
      <c r="E634" s="283"/>
      <c r="F634" s="12"/>
      <c r="G634" s="284"/>
      <c r="H634" s="285"/>
      <c r="I634" s="286"/>
      <c r="J634" s="287"/>
      <c r="K634" s="289"/>
      <c r="L634" s="306"/>
      <c r="M634" s="289"/>
      <c r="N634" s="290"/>
      <c r="O634" s="291"/>
      <c r="P634" s="12"/>
      <c r="Q634" s="348"/>
      <c r="R634" s="7"/>
      <c r="S634" s="17">
        <f>IF(D634="",0,IF(D634=D633,COUNTIF(D$9:D633,D634)+1,1))</f>
        <v>0</v>
      </c>
      <c r="T634" s="17">
        <f t="shared" ca="1" si="46"/>
        <v>0</v>
      </c>
      <c r="U634" s="364">
        <f t="shared" si="44"/>
        <v>0</v>
      </c>
    </row>
    <row r="635" spans="1:21" ht="16.5" customHeight="1">
      <c r="A635" s="334" t="s">
        <v>911</v>
      </c>
      <c r="B635" s="65" t="str">
        <f t="shared" ca="1" si="43"/>
        <v>-1900</v>
      </c>
      <c r="C635" s="65" t="str">
        <f t="shared" ca="1" si="45"/>
        <v>-1900-0</v>
      </c>
      <c r="D635" s="340"/>
      <c r="E635" s="283"/>
      <c r="F635" s="12"/>
      <c r="G635" s="284"/>
      <c r="H635" s="285"/>
      <c r="I635" s="286"/>
      <c r="J635" s="287"/>
      <c r="K635" s="289"/>
      <c r="L635" s="306"/>
      <c r="M635" s="289"/>
      <c r="N635" s="290"/>
      <c r="O635" s="291"/>
      <c r="P635" s="12"/>
      <c r="Q635" s="348"/>
      <c r="R635" s="7"/>
      <c r="S635" s="17">
        <f>IF(D635="",0,IF(D635=D634,COUNTIF(D$9:D634,D635)+1,1))</f>
        <v>0</v>
      </c>
      <c r="T635" s="17">
        <f t="shared" ca="1" si="46"/>
        <v>0</v>
      </c>
      <c r="U635" s="364">
        <f t="shared" si="44"/>
        <v>0</v>
      </c>
    </row>
    <row r="636" spans="1:21" ht="16.5" customHeight="1">
      <c r="A636" s="334" t="s">
        <v>912</v>
      </c>
      <c r="B636" s="65" t="str">
        <f t="shared" ca="1" si="43"/>
        <v>-1900</v>
      </c>
      <c r="C636" s="65" t="str">
        <f t="shared" ca="1" si="45"/>
        <v>-1900-0</v>
      </c>
      <c r="D636" s="340"/>
      <c r="E636" s="283"/>
      <c r="F636" s="12"/>
      <c r="G636" s="284"/>
      <c r="H636" s="285"/>
      <c r="I636" s="286"/>
      <c r="J636" s="287"/>
      <c r="K636" s="289"/>
      <c r="L636" s="306"/>
      <c r="M636" s="289"/>
      <c r="N636" s="290"/>
      <c r="O636" s="291"/>
      <c r="P636" s="12"/>
      <c r="Q636" s="348"/>
      <c r="R636" s="7"/>
      <c r="S636" s="17">
        <f>IF(D636="",0,IF(D636=D635,COUNTIF(D$9:D635,D636)+1,1))</f>
        <v>0</v>
      </c>
      <c r="T636" s="17">
        <f t="shared" ca="1" si="46"/>
        <v>0</v>
      </c>
      <c r="U636" s="364">
        <f t="shared" si="44"/>
        <v>0</v>
      </c>
    </row>
    <row r="637" spans="1:21" ht="16.5" customHeight="1">
      <c r="A637" s="334" t="s">
        <v>913</v>
      </c>
      <c r="B637" s="65" t="str">
        <f t="shared" ca="1" si="43"/>
        <v>-1900</v>
      </c>
      <c r="C637" s="65" t="str">
        <f t="shared" ca="1" si="45"/>
        <v>-1900-0</v>
      </c>
      <c r="D637" s="340"/>
      <c r="E637" s="283"/>
      <c r="F637" s="12"/>
      <c r="G637" s="284"/>
      <c r="H637" s="285"/>
      <c r="I637" s="286"/>
      <c r="J637" s="287"/>
      <c r="K637" s="289"/>
      <c r="L637" s="306"/>
      <c r="M637" s="289"/>
      <c r="N637" s="290"/>
      <c r="O637" s="291"/>
      <c r="P637" s="12"/>
      <c r="Q637" s="348"/>
      <c r="R637" s="7"/>
      <c r="S637" s="17">
        <f>IF(D637="",0,IF(D637=D636,COUNTIF(D$9:D636,D637)+1,1))</f>
        <v>0</v>
      </c>
      <c r="T637" s="17">
        <f t="shared" ca="1" si="46"/>
        <v>0</v>
      </c>
      <c r="U637" s="364">
        <f t="shared" si="44"/>
        <v>0</v>
      </c>
    </row>
    <row r="638" spans="1:21" ht="16.5" customHeight="1">
      <c r="A638" s="334" t="s">
        <v>914</v>
      </c>
      <c r="B638" s="65" t="str">
        <f t="shared" ca="1" si="43"/>
        <v>-1900</v>
      </c>
      <c r="C638" s="65" t="str">
        <f t="shared" ca="1" si="45"/>
        <v>-1900-0</v>
      </c>
      <c r="D638" s="340"/>
      <c r="E638" s="283"/>
      <c r="F638" s="12"/>
      <c r="G638" s="284"/>
      <c r="H638" s="285"/>
      <c r="I638" s="286"/>
      <c r="J638" s="287"/>
      <c r="K638" s="289"/>
      <c r="L638" s="306"/>
      <c r="M638" s="289"/>
      <c r="N638" s="290"/>
      <c r="O638" s="291"/>
      <c r="P638" s="12"/>
      <c r="Q638" s="348"/>
      <c r="R638" s="7"/>
      <c r="S638" s="17">
        <f>IF(D638="",0,IF(D638=D637,COUNTIF(D$9:D637,D638)+1,1))</f>
        <v>0</v>
      </c>
      <c r="T638" s="17">
        <f t="shared" ca="1" si="46"/>
        <v>0</v>
      </c>
      <c r="U638" s="364">
        <f t="shared" si="44"/>
        <v>0</v>
      </c>
    </row>
    <row r="639" spans="1:21" ht="16.5" customHeight="1">
      <c r="A639" s="334" t="s">
        <v>915</v>
      </c>
      <c r="B639" s="65" t="str">
        <f t="shared" ca="1" si="43"/>
        <v>-1900</v>
      </c>
      <c r="C639" s="65" t="str">
        <f t="shared" ca="1" si="45"/>
        <v>-1900-0</v>
      </c>
      <c r="D639" s="340"/>
      <c r="E639" s="283"/>
      <c r="F639" s="12"/>
      <c r="G639" s="284"/>
      <c r="H639" s="285"/>
      <c r="I639" s="286"/>
      <c r="J639" s="287"/>
      <c r="K639" s="289"/>
      <c r="L639" s="306"/>
      <c r="M639" s="289"/>
      <c r="N639" s="290"/>
      <c r="O639" s="291"/>
      <c r="P639" s="12"/>
      <c r="Q639" s="348"/>
      <c r="R639" s="7"/>
      <c r="S639" s="17">
        <f>IF(D639="",0,IF(D639=D638,COUNTIF(D$9:D638,D639)+1,1))</f>
        <v>0</v>
      </c>
      <c r="T639" s="17">
        <f t="shared" ca="1" si="46"/>
        <v>0</v>
      </c>
      <c r="U639" s="364">
        <f t="shared" si="44"/>
        <v>0</v>
      </c>
    </row>
    <row r="640" spans="1:21" ht="16.5" customHeight="1">
      <c r="A640" s="334" t="s">
        <v>916</v>
      </c>
      <c r="B640" s="65" t="str">
        <f t="shared" ca="1" si="43"/>
        <v>-1900</v>
      </c>
      <c r="C640" s="65" t="str">
        <f t="shared" ca="1" si="45"/>
        <v>-1900-0</v>
      </c>
      <c r="D640" s="340"/>
      <c r="E640" s="283"/>
      <c r="F640" s="12"/>
      <c r="G640" s="284"/>
      <c r="H640" s="285"/>
      <c r="I640" s="286"/>
      <c r="J640" s="287"/>
      <c r="K640" s="289"/>
      <c r="L640" s="306"/>
      <c r="M640" s="289"/>
      <c r="N640" s="290"/>
      <c r="O640" s="291"/>
      <c r="P640" s="12"/>
      <c r="Q640" s="348"/>
      <c r="R640" s="7"/>
      <c r="S640" s="17">
        <f>IF(D640="",0,IF(D640=D639,COUNTIF(D$9:D639,D640)+1,1))</f>
        <v>0</v>
      </c>
      <c r="T640" s="17">
        <f t="shared" ca="1" si="46"/>
        <v>0</v>
      </c>
      <c r="U640" s="364">
        <f t="shared" si="44"/>
        <v>0</v>
      </c>
    </row>
    <row r="641" spans="1:21" ht="16.5" customHeight="1">
      <c r="A641" s="334" t="s">
        <v>917</v>
      </c>
      <c r="B641" s="65" t="str">
        <f t="shared" ca="1" si="43"/>
        <v>-1900</v>
      </c>
      <c r="C641" s="65" t="str">
        <f t="shared" ca="1" si="45"/>
        <v>-1900-0</v>
      </c>
      <c r="D641" s="340"/>
      <c r="E641" s="283"/>
      <c r="F641" s="12"/>
      <c r="G641" s="284"/>
      <c r="H641" s="285"/>
      <c r="I641" s="286"/>
      <c r="J641" s="287"/>
      <c r="K641" s="289"/>
      <c r="L641" s="306"/>
      <c r="M641" s="289"/>
      <c r="N641" s="290"/>
      <c r="O641" s="291"/>
      <c r="P641" s="12"/>
      <c r="Q641" s="348"/>
      <c r="R641" s="7"/>
      <c r="S641" s="17">
        <f>IF(D641="",0,IF(D641=D640,COUNTIF(D$9:D640,D641)+1,1))</f>
        <v>0</v>
      </c>
      <c r="T641" s="17">
        <f t="shared" ca="1" si="46"/>
        <v>0</v>
      </c>
      <c r="U641" s="364">
        <f t="shared" si="44"/>
        <v>0</v>
      </c>
    </row>
    <row r="642" spans="1:21" ht="16.5" customHeight="1">
      <c r="A642" s="334" t="s">
        <v>918</v>
      </c>
      <c r="B642" s="65" t="str">
        <f t="shared" ca="1" si="43"/>
        <v>-1900</v>
      </c>
      <c r="C642" s="65" t="str">
        <f t="shared" ca="1" si="45"/>
        <v>-1900-0</v>
      </c>
      <c r="D642" s="340"/>
      <c r="E642" s="283"/>
      <c r="F642" s="12"/>
      <c r="G642" s="284"/>
      <c r="H642" s="285"/>
      <c r="I642" s="286"/>
      <c r="J642" s="287"/>
      <c r="K642" s="289"/>
      <c r="L642" s="306"/>
      <c r="M642" s="289"/>
      <c r="N642" s="290"/>
      <c r="O642" s="291"/>
      <c r="P642" s="12"/>
      <c r="Q642" s="348"/>
      <c r="R642" s="7"/>
      <c r="S642" s="17">
        <f>IF(D642="",0,IF(D642=D641,COUNTIF(D$9:D641,D642)+1,1))</f>
        <v>0</v>
      </c>
      <c r="T642" s="17">
        <f t="shared" ca="1" si="46"/>
        <v>0</v>
      </c>
      <c r="U642" s="364">
        <f t="shared" si="44"/>
        <v>0</v>
      </c>
    </row>
    <row r="643" spans="1:21" ht="16.5" customHeight="1">
      <c r="A643" s="334" t="s">
        <v>919</v>
      </c>
      <c r="B643" s="65" t="str">
        <f t="shared" ca="1" si="43"/>
        <v>-1900</v>
      </c>
      <c r="C643" s="65" t="str">
        <f t="shared" ca="1" si="45"/>
        <v>-1900-0</v>
      </c>
      <c r="D643" s="340"/>
      <c r="E643" s="283"/>
      <c r="F643" s="12"/>
      <c r="G643" s="284"/>
      <c r="H643" s="285"/>
      <c r="I643" s="286"/>
      <c r="J643" s="287"/>
      <c r="K643" s="289"/>
      <c r="L643" s="306"/>
      <c r="M643" s="289"/>
      <c r="N643" s="290"/>
      <c r="O643" s="291"/>
      <c r="P643" s="12"/>
      <c r="Q643" s="348"/>
      <c r="R643" s="7"/>
      <c r="S643" s="17">
        <f>IF(D643="",0,IF(D643=D642,COUNTIF(D$9:D642,D643)+1,1))</f>
        <v>0</v>
      </c>
      <c r="T643" s="17">
        <f t="shared" ca="1" si="46"/>
        <v>0</v>
      </c>
      <c r="U643" s="364">
        <f t="shared" si="44"/>
        <v>0</v>
      </c>
    </row>
    <row r="644" spans="1:21" ht="16.5" customHeight="1">
      <c r="A644" s="334" t="s">
        <v>920</v>
      </c>
      <c r="B644" s="65" t="str">
        <f t="shared" ca="1" si="43"/>
        <v>-1900</v>
      </c>
      <c r="C644" s="65" t="str">
        <f t="shared" ca="1" si="45"/>
        <v>-1900-0</v>
      </c>
      <c r="D644" s="340"/>
      <c r="E644" s="283"/>
      <c r="F644" s="12"/>
      <c r="G644" s="284"/>
      <c r="H644" s="285"/>
      <c r="I644" s="286"/>
      <c r="J644" s="287"/>
      <c r="K644" s="289"/>
      <c r="L644" s="306"/>
      <c r="M644" s="289"/>
      <c r="N644" s="290"/>
      <c r="O644" s="291"/>
      <c r="P644" s="12"/>
      <c r="Q644" s="348"/>
      <c r="R644" s="7"/>
      <c r="S644" s="17">
        <f>IF(D644="",0,IF(D644=D643,COUNTIF(D$9:D643,D644)+1,1))</f>
        <v>0</v>
      </c>
      <c r="T644" s="17">
        <f t="shared" ca="1" si="46"/>
        <v>0</v>
      </c>
      <c r="U644" s="364">
        <f t="shared" si="44"/>
        <v>0</v>
      </c>
    </row>
    <row r="645" spans="1:21" ht="16.5" customHeight="1">
      <c r="A645" s="334" t="s">
        <v>921</v>
      </c>
      <c r="B645" s="65" t="str">
        <f t="shared" ca="1" si="43"/>
        <v>-1900</v>
      </c>
      <c r="C645" s="65" t="str">
        <f t="shared" ca="1" si="45"/>
        <v>-1900-0</v>
      </c>
      <c r="D645" s="340"/>
      <c r="E645" s="283"/>
      <c r="F645" s="12"/>
      <c r="G645" s="284"/>
      <c r="H645" s="285"/>
      <c r="I645" s="286"/>
      <c r="J645" s="287"/>
      <c r="K645" s="289"/>
      <c r="L645" s="306"/>
      <c r="M645" s="289"/>
      <c r="N645" s="290"/>
      <c r="O645" s="291"/>
      <c r="P645" s="12"/>
      <c r="Q645" s="348"/>
      <c r="R645" s="7"/>
      <c r="S645" s="17">
        <f>IF(D645="",0,IF(D645=D644,COUNTIF(D$9:D644,D645)+1,1))</f>
        <v>0</v>
      </c>
      <c r="T645" s="17">
        <f t="shared" ca="1" si="46"/>
        <v>0</v>
      </c>
      <c r="U645" s="364">
        <f t="shared" si="44"/>
        <v>0</v>
      </c>
    </row>
    <row r="646" spans="1:21" ht="16.5" customHeight="1">
      <c r="A646" s="334" t="s">
        <v>922</v>
      </c>
      <c r="B646" s="65" t="str">
        <f t="shared" ca="1" si="43"/>
        <v>-1900</v>
      </c>
      <c r="C646" s="65" t="str">
        <f t="shared" ca="1" si="45"/>
        <v>-1900-0</v>
      </c>
      <c r="D646" s="340"/>
      <c r="E646" s="283"/>
      <c r="F646" s="12"/>
      <c r="G646" s="284"/>
      <c r="H646" s="285"/>
      <c r="I646" s="286"/>
      <c r="J646" s="287"/>
      <c r="K646" s="289"/>
      <c r="L646" s="306"/>
      <c r="M646" s="289"/>
      <c r="N646" s="290"/>
      <c r="O646" s="291"/>
      <c r="P646" s="12"/>
      <c r="Q646" s="348"/>
      <c r="R646" s="7"/>
      <c r="S646" s="17">
        <f>IF(D646="",0,IF(D646=D645,COUNTIF(D$9:D645,D646)+1,1))</f>
        <v>0</v>
      </c>
      <c r="T646" s="17">
        <f t="shared" ca="1" si="46"/>
        <v>0</v>
      </c>
      <c r="U646" s="364">
        <f t="shared" si="44"/>
        <v>0</v>
      </c>
    </row>
    <row r="647" spans="1:21" ht="16.5" customHeight="1">
      <c r="A647" s="334" t="s">
        <v>923</v>
      </c>
      <c r="B647" s="65" t="str">
        <f t="shared" ca="1" si="43"/>
        <v>-1900</v>
      </c>
      <c r="C647" s="65" t="str">
        <f t="shared" ca="1" si="45"/>
        <v>-1900-0</v>
      </c>
      <c r="D647" s="340"/>
      <c r="E647" s="283"/>
      <c r="F647" s="12"/>
      <c r="G647" s="284"/>
      <c r="H647" s="285"/>
      <c r="I647" s="286"/>
      <c r="J647" s="287"/>
      <c r="K647" s="289"/>
      <c r="L647" s="306"/>
      <c r="M647" s="289"/>
      <c r="N647" s="290"/>
      <c r="O647" s="291"/>
      <c r="P647" s="12"/>
      <c r="Q647" s="348"/>
      <c r="R647" s="7"/>
      <c r="S647" s="17">
        <f>IF(D647="",0,IF(D647=D646,COUNTIF(D$9:D646,D647)+1,1))</f>
        <v>0</v>
      </c>
      <c r="T647" s="17">
        <f t="shared" ca="1" si="46"/>
        <v>0</v>
      </c>
      <c r="U647" s="364">
        <f t="shared" si="44"/>
        <v>0</v>
      </c>
    </row>
    <row r="648" spans="1:21" ht="16.5" customHeight="1">
      <c r="A648" s="334" t="s">
        <v>924</v>
      </c>
      <c r="B648" s="65" t="str">
        <f t="shared" ca="1" si="43"/>
        <v>-1900</v>
      </c>
      <c r="C648" s="65" t="str">
        <f t="shared" ca="1" si="45"/>
        <v>-1900-0</v>
      </c>
      <c r="D648" s="340"/>
      <c r="E648" s="283"/>
      <c r="F648" s="12"/>
      <c r="G648" s="284"/>
      <c r="H648" s="285"/>
      <c r="I648" s="286"/>
      <c r="J648" s="287"/>
      <c r="K648" s="289"/>
      <c r="L648" s="306"/>
      <c r="M648" s="289"/>
      <c r="N648" s="290"/>
      <c r="O648" s="291"/>
      <c r="P648" s="12"/>
      <c r="Q648" s="348"/>
      <c r="R648" s="7"/>
      <c r="S648" s="17">
        <f>IF(D648="",0,IF(D648=D647,COUNTIF(D$9:D647,D648)+1,1))</f>
        <v>0</v>
      </c>
      <c r="T648" s="17">
        <f t="shared" ca="1" si="46"/>
        <v>0</v>
      </c>
      <c r="U648" s="364">
        <f t="shared" si="44"/>
        <v>0</v>
      </c>
    </row>
    <row r="649" spans="1:21" ht="16.5" customHeight="1">
      <c r="A649" s="334" t="s">
        <v>925</v>
      </c>
      <c r="B649" s="65" t="str">
        <f t="shared" ca="1" si="43"/>
        <v>-1900</v>
      </c>
      <c r="C649" s="65" t="str">
        <f t="shared" ca="1" si="45"/>
        <v>-1900-0</v>
      </c>
      <c r="D649" s="340"/>
      <c r="E649" s="283"/>
      <c r="F649" s="12"/>
      <c r="G649" s="284"/>
      <c r="H649" s="285"/>
      <c r="I649" s="286"/>
      <c r="J649" s="287"/>
      <c r="K649" s="289"/>
      <c r="L649" s="306"/>
      <c r="M649" s="289"/>
      <c r="N649" s="290"/>
      <c r="O649" s="291"/>
      <c r="P649" s="12"/>
      <c r="Q649" s="348"/>
      <c r="R649" s="7"/>
      <c r="S649" s="17">
        <f>IF(D649="",0,IF(D649=D648,COUNTIF(D$9:D648,D649)+1,1))</f>
        <v>0</v>
      </c>
      <c r="T649" s="17">
        <f t="shared" ca="1" si="46"/>
        <v>0</v>
      </c>
      <c r="U649" s="364">
        <f t="shared" si="44"/>
        <v>0</v>
      </c>
    </row>
    <row r="650" spans="1:21" ht="16.5" customHeight="1">
      <c r="A650" s="334" t="s">
        <v>926</v>
      </c>
      <c r="B650" s="65" t="str">
        <f t="shared" ref="B650:B713" ca="1" si="47">IF(U650=$U$1015,0,IF(L$1024=1,0,D650&amp;"-"&amp;YEAR(E650)))</f>
        <v>-1900</v>
      </c>
      <c r="C650" s="65" t="str">
        <f t="shared" ca="1" si="45"/>
        <v>-1900-0</v>
      </c>
      <c r="D650" s="340"/>
      <c r="E650" s="283"/>
      <c r="F650" s="12"/>
      <c r="G650" s="284"/>
      <c r="H650" s="285"/>
      <c r="I650" s="286"/>
      <c r="J650" s="287"/>
      <c r="K650" s="289"/>
      <c r="L650" s="306"/>
      <c r="M650" s="289"/>
      <c r="N650" s="290"/>
      <c r="O650" s="291"/>
      <c r="P650" s="12"/>
      <c r="Q650" s="348"/>
      <c r="R650" s="7"/>
      <c r="S650" s="17">
        <f>IF(D650="",0,IF(D650=D649,COUNTIF(D$9:D649,D650)+1,1))</f>
        <v>0</v>
      </c>
      <c r="T650" s="17">
        <f t="shared" ca="1" si="46"/>
        <v>0</v>
      </c>
      <c r="U650" s="364">
        <f t="shared" ref="U650:U713" si="48">IF(OR(MONTH(E650)&lt;$I$1026,MONTH(E650)&gt;$I$1027),U$1015,0)</f>
        <v>0</v>
      </c>
    </row>
    <row r="651" spans="1:21" ht="16.5" customHeight="1">
      <c r="A651" s="334" t="s">
        <v>927</v>
      </c>
      <c r="B651" s="65" t="str">
        <f t="shared" ca="1" si="47"/>
        <v>-1900</v>
      </c>
      <c r="C651" s="65" t="str">
        <f t="shared" ca="1" si="45"/>
        <v>-1900-0</v>
      </c>
      <c r="D651" s="340"/>
      <c r="E651" s="283"/>
      <c r="F651" s="12"/>
      <c r="G651" s="284"/>
      <c r="H651" s="285"/>
      <c r="I651" s="286"/>
      <c r="J651" s="287"/>
      <c r="K651" s="289"/>
      <c r="L651" s="306"/>
      <c r="M651" s="289"/>
      <c r="N651" s="290"/>
      <c r="O651" s="291"/>
      <c r="P651" s="12"/>
      <c r="Q651" s="348"/>
      <c r="R651" s="7"/>
      <c r="S651" s="17">
        <f>IF(D651="",0,IF(D651=D650,COUNTIF(D$9:D650,D651)+1,1))</f>
        <v>0</v>
      </c>
      <c r="T651" s="17">
        <f t="shared" ca="1" si="46"/>
        <v>0</v>
      </c>
      <c r="U651" s="364">
        <f t="shared" si="48"/>
        <v>0</v>
      </c>
    </row>
    <row r="652" spans="1:21" ht="16.5" customHeight="1">
      <c r="A652" s="334" t="s">
        <v>928</v>
      </c>
      <c r="B652" s="65" t="str">
        <f t="shared" ca="1" si="47"/>
        <v>-1900</v>
      </c>
      <c r="C652" s="65" t="str">
        <f t="shared" ca="1" si="45"/>
        <v>-1900-0</v>
      </c>
      <c r="D652" s="340"/>
      <c r="E652" s="283"/>
      <c r="F652" s="12"/>
      <c r="G652" s="284"/>
      <c r="H652" s="285"/>
      <c r="I652" s="286"/>
      <c r="J652" s="287"/>
      <c r="K652" s="289"/>
      <c r="L652" s="306"/>
      <c r="M652" s="289"/>
      <c r="N652" s="290"/>
      <c r="O652" s="291"/>
      <c r="P652" s="12"/>
      <c r="Q652" s="348"/>
      <c r="R652" s="7"/>
      <c r="S652" s="17">
        <f>IF(D652="",0,IF(D652=D651,COUNTIF(D$9:D651,D652)+1,1))</f>
        <v>0</v>
      </c>
      <c r="T652" s="17">
        <f t="shared" ca="1" si="46"/>
        <v>0</v>
      </c>
      <c r="U652" s="364">
        <f t="shared" si="48"/>
        <v>0</v>
      </c>
    </row>
    <row r="653" spans="1:21" ht="16.5" customHeight="1">
      <c r="A653" s="334" t="s">
        <v>929</v>
      </c>
      <c r="B653" s="65" t="str">
        <f t="shared" ca="1" si="47"/>
        <v>-1900</v>
      </c>
      <c r="C653" s="65" t="str">
        <f t="shared" ca="1" si="45"/>
        <v>-1900-0</v>
      </c>
      <c r="D653" s="340"/>
      <c r="E653" s="283"/>
      <c r="F653" s="12"/>
      <c r="G653" s="284"/>
      <c r="H653" s="285"/>
      <c r="I653" s="286"/>
      <c r="J653" s="287"/>
      <c r="K653" s="289"/>
      <c r="L653" s="306"/>
      <c r="M653" s="289"/>
      <c r="N653" s="290"/>
      <c r="O653" s="291"/>
      <c r="P653" s="12"/>
      <c r="Q653" s="348"/>
      <c r="R653" s="7"/>
      <c r="S653" s="17">
        <f>IF(D653="",0,IF(D653=D652,COUNTIF(D$9:D652,D653)+1,1))</f>
        <v>0</v>
      </c>
      <c r="T653" s="17">
        <f t="shared" ca="1" si="46"/>
        <v>0</v>
      </c>
      <c r="U653" s="364">
        <f t="shared" si="48"/>
        <v>0</v>
      </c>
    </row>
    <row r="654" spans="1:21" ht="16.5" customHeight="1">
      <c r="A654" s="334" t="s">
        <v>930</v>
      </c>
      <c r="B654" s="65" t="str">
        <f t="shared" ca="1" si="47"/>
        <v>-1900</v>
      </c>
      <c r="C654" s="65" t="str">
        <f t="shared" ca="1" si="45"/>
        <v>-1900-0</v>
      </c>
      <c r="D654" s="340"/>
      <c r="E654" s="283"/>
      <c r="F654" s="12"/>
      <c r="G654" s="284"/>
      <c r="H654" s="285"/>
      <c r="I654" s="286"/>
      <c r="J654" s="287"/>
      <c r="K654" s="289"/>
      <c r="L654" s="306"/>
      <c r="M654" s="289"/>
      <c r="N654" s="290"/>
      <c r="O654" s="291"/>
      <c r="P654" s="12"/>
      <c r="Q654" s="348"/>
      <c r="R654" s="7"/>
      <c r="S654" s="17">
        <f>IF(D654="",0,IF(D654=D653,COUNTIF(D$9:D653,D654)+1,1))</f>
        <v>0</v>
      </c>
      <c r="T654" s="17">
        <f t="shared" ca="1" si="46"/>
        <v>0</v>
      </c>
      <c r="U654" s="364">
        <f t="shared" si="48"/>
        <v>0</v>
      </c>
    </row>
    <row r="655" spans="1:21" ht="16.5" customHeight="1">
      <c r="A655" s="334" t="s">
        <v>931</v>
      </c>
      <c r="B655" s="65" t="str">
        <f t="shared" ca="1" si="47"/>
        <v>-1900</v>
      </c>
      <c r="C655" s="65" t="str">
        <f t="shared" ref="C655:C718" ca="1" si="49">IF(L$1024=1,0,B655&amp;"-"&amp;S655)</f>
        <v>-1900-0</v>
      </c>
      <c r="D655" s="340"/>
      <c r="E655" s="283"/>
      <c r="F655" s="12"/>
      <c r="G655" s="284"/>
      <c r="H655" s="285"/>
      <c r="I655" s="286"/>
      <c r="J655" s="287"/>
      <c r="K655" s="289"/>
      <c r="L655" s="306"/>
      <c r="M655" s="289"/>
      <c r="N655" s="290"/>
      <c r="O655" s="291"/>
      <c r="P655" s="12"/>
      <c r="Q655" s="348"/>
      <c r="R655" s="7"/>
      <c r="S655" s="17">
        <f>IF(D655="",0,IF(D655=D654,COUNTIF(D$9:D654,D655)+1,1))</f>
        <v>0</v>
      </c>
      <c r="T655" s="17">
        <f t="shared" ref="T655:T718" ca="1" si="50">IF(OR(D655="",L$1024=1),0,IF(S655=4,1,0))</f>
        <v>0</v>
      </c>
      <c r="U655" s="364">
        <f t="shared" si="48"/>
        <v>0</v>
      </c>
    </row>
    <row r="656" spans="1:21" ht="16.5" customHeight="1">
      <c r="A656" s="334" t="s">
        <v>932</v>
      </c>
      <c r="B656" s="65" t="str">
        <f t="shared" ca="1" si="47"/>
        <v>-1900</v>
      </c>
      <c r="C656" s="65" t="str">
        <f t="shared" ca="1" si="49"/>
        <v>-1900-0</v>
      </c>
      <c r="D656" s="340"/>
      <c r="E656" s="283"/>
      <c r="F656" s="12"/>
      <c r="G656" s="284"/>
      <c r="H656" s="285"/>
      <c r="I656" s="286"/>
      <c r="J656" s="287"/>
      <c r="K656" s="289"/>
      <c r="L656" s="306"/>
      <c r="M656" s="289"/>
      <c r="N656" s="290"/>
      <c r="O656" s="291"/>
      <c r="P656" s="12"/>
      <c r="Q656" s="348"/>
      <c r="R656" s="7"/>
      <c r="S656" s="17">
        <f>IF(D656="",0,IF(D656=D655,COUNTIF(D$9:D655,D656)+1,1))</f>
        <v>0</v>
      </c>
      <c r="T656" s="17">
        <f t="shared" ca="1" si="50"/>
        <v>0</v>
      </c>
      <c r="U656" s="364">
        <f t="shared" si="48"/>
        <v>0</v>
      </c>
    </row>
    <row r="657" spans="1:21" ht="16.5" customHeight="1">
      <c r="A657" s="334" t="s">
        <v>933</v>
      </c>
      <c r="B657" s="65" t="str">
        <f t="shared" ca="1" si="47"/>
        <v>-1900</v>
      </c>
      <c r="C657" s="65" t="str">
        <f t="shared" ca="1" si="49"/>
        <v>-1900-0</v>
      </c>
      <c r="D657" s="340"/>
      <c r="E657" s="283"/>
      <c r="F657" s="12"/>
      <c r="G657" s="284"/>
      <c r="H657" s="285"/>
      <c r="I657" s="286"/>
      <c r="J657" s="287"/>
      <c r="K657" s="289"/>
      <c r="L657" s="306"/>
      <c r="M657" s="289"/>
      <c r="N657" s="290"/>
      <c r="O657" s="291"/>
      <c r="P657" s="12"/>
      <c r="Q657" s="348"/>
      <c r="R657" s="7"/>
      <c r="S657" s="17">
        <f>IF(D657="",0,IF(D657=D656,COUNTIF(D$9:D656,D657)+1,1))</f>
        <v>0</v>
      </c>
      <c r="T657" s="17">
        <f t="shared" ca="1" si="50"/>
        <v>0</v>
      </c>
      <c r="U657" s="364">
        <f t="shared" si="48"/>
        <v>0</v>
      </c>
    </row>
    <row r="658" spans="1:21" ht="16.5" customHeight="1">
      <c r="A658" s="334" t="s">
        <v>934</v>
      </c>
      <c r="B658" s="65" t="str">
        <f t="shared" ca="1" si="47"/>
        <v>-1900</v>
      </c>
      <c r="C658" s="65" t="str">
        <f t="shared" ca="1" si="49"/>
        <v>-1900-0</v>
      </c>
      <c r="D658" s="340"/>
      <c r="E658" s="283"/>
      <c r="F658" s="12"/>
      <c r="G658" s="284"/>
      <c r="H658" s="285"/>
      <c r="I658" s="286"/>
      <c r="J658" s="287"/>
      <c r="K658" s="289"/>
      <c r="L658" s="306"/>
      <c r="M658" s="289"/>
      <c r="N658" s="290"/>
      <c r="O658" s="291"/>
      <c r="P658" s="12"/>
      <c r="Q658" s="348"/>
      <c r="R658" s="7"/>
      <c r="S658" s="17">
        <f>IF(D658="",0,IF(D658=D657,COUNTIF(D$9:D657,D658)+1,1))</f>
        <v>0</v>
      </c>
      <c r="T658" s="17">
        <f t="shared" ca="1" si="50"/>
        <v>0</v>
      </c>
      <c r="U658" s="364">
        <f t="shared" si="48"/>
        <v>0</v>
      </c>
    </row>
    <row r="659" spans="1:21" ht="16.5" customHeight="1">
      <c r="A659" s="334" t="s">
        <v>935</v>
      </c>
      <c r="B659" s="65" t="str">
        <f t="shared" ca="1" si="47"/>
        <v>-1900</v>
      </c>
      <c r="C659" s="65" t="str">
        <f t="shared" ca="1" si="49"/>
        <v>-1900-0</v>
      </c>
      <c r="D659" s="340"/>
      <c r="E659" s="283"/>
      <c r="F659" s="12"/>
      <c r="G659" s="284"/>
      <c r="H659" s="285"/>
      <c r="I659" s="286"/>
      <c r="J659" s="287"/>
      <c r="K659" s="289"/>
      <c r="L659" s="306"/>
      <c r="M659" s="289"/>
      <c r="N659" s="290"/>
      <c r="O659" s="291"/>
      <c r="P659" s="12"/>
      <c r="Q659" s="348"/>
      <c r="R659" s="7"/>
      <c r="S659" s="17">
        <f>IF(D659="",0,IF(D659=D658,COUNTIF(D$9:D658,D659)+1,1))</f>
        <v>0</v>
      </c>
      <c r="T659" s="17">
        <f t="shared" ca="1" si="50"/>
        <v>0</v>
      </c>
      <c r="U659" s="364">
        <f t="shared" si="48"/>
        <v>0</v>
      </c>
    </row>
    <row r="660" spans="1:21" ht="16.5" customHeight="1">
      <c r="A660" s="334" t="s">
        <v>936</v>
      </c>
      <c r="B660" s="65" t="str">
        <f t="shared" ca="1" si="47"/>
        <v>-1900</v>
      </c>
      <c r="C660" s="65" t="str">
        <f t="shared" ca="1" si="49"/>
        <v>-1900-0</v>
      </c>
      <c r="D660" s="340"/>
      <c r="E660" s="283"/>
      <c r="F660" s="12"/>
      <c r="G660" s="284"/>
      <c r="H660" s="285"/>
      <c r="I660" s="286"/>
      <c r="J660" s="287"/>
      <c r="K660" s="289"/>
      <c r="L660" s="306"/>
      <c r="M660" s="289"/>
      <c r="N660" s="290"/>
      <c r="O660" s="291"/>
      <c r="P660" s="12"/>
      <c r="Q660" s="348"/>
      <c r="R660" s="7"/>
      <c r="S660" s="17">
        <f>IF(D660="",0,IF(D660=D659,COUNTIF(D$9:D659,D660)+1,1))</f>
        <v>0</v>
      </c>
      <c r="T660" s="17">
        <f t="shared" ca="1" si="50"/>
        <v>0</v>
      </c>
      <c r="U660" s="364">
        <f t="shared" si="48"/>
        <v>0</v>
      </c>
    </row>
    <row r="661" spans="1:21" ht="16.5" customHeight="1">
      <c r="A661" s="334" t="s">
        <v>937</v>
      </c>
      <c r="B661" s="65" t="str">
        <f t="shared" ca="1" si="47"/>
        <v>-1900</v>
      </c>
      <c r="C661" s="65" t="str">
        <f t="shared" ca="1" si="49"/>
        <v>-1900-0</v>
      </c>
      <c r="D661" s="340"/>
      <c r="E661" s="283"/>
      <c r="F661" s="12"/>
      <c r="G661" s="284"/>
      <c r="H661" s="285"/>
      <c r="I661" s="286"/>
      <c r="J661" s="287"/>
      <c r="K661" s="289"/>
      <c r="L661" s="306"/>
      <c r="M661" s="289"/>
      <c r="N661" s="290"/>
      <c r="O661" s="291"/>
      <c r="P661" s="12"/>
      <c r="Q661" s="348"/>
      <c r="R661" s="7"/>
      <c r="S661" s="17">
        <f>IF(D661="",0,IF(D661=D660,COUNTIF(D$9:D660,D661)+1,1))</f>
        <v>0</v>
      </c>
      <c r="T661" s="17">
        <f t="shared" ca="1" si="50"/>
        <v>0</v>
      </c>
      <c r="U661" s="364">
        <f t="shared" si="48"/>
        <v>0</v>
      </c>
    </row>
    <row r="662" spans="1:21" ht="16.5" customHeight="1">
      <c r="A662" s="334" t="s">
        <v>938</v>
      </c>
      <c r="B662" s="65" t="str">
        <f t="shared" ca="1" si="47"/>
        <v>-1900</v>
      </c>
      <c r="C662" s="65" t="str">
        <f t="shared" ca="1" si="49"/>
        <v>-1900-0</v>
      </c>
      <c r="D662" s="340"/>
      <c r="E662" s="283"/>
      <c r="F662" s="12"/>
      <c r="G662" s="284"/>
      <c r="H662" s="285"/>
      <c r="I662" s="286"/>
      <c r="J662" s="287"/>
      <c r="K662" s="289"/>
      <c r="L662" s="306"/>
      <c r="M662" s="289"/>
      <c r="N662" s="290"/>
      <c r="O662" s="291"/>
      <c r="P662" s="12"/>
      <c r="Q662" s="348"/>
      <c r="R662" s="7"/>
      <c r="S662" s="17">
        <f>IF(D662="",0,IF(D662=D661,COUNTIF(D$9:D661,D662)+1,1))</f>
        <v>0</v>
      </c>
      <c r="T662" s="17">
        <f t="shared" ca="1" si="50"/>
        <v>0</v>
      </c>
      <c r="U662" s="364">
        <f t="shared" si="48"/>
        <v>0</v>
      </c>
    </row>
    <row r="663" spans="1:21" ht="16.5" customHeight="1">
      <c r="A663" s="334" t="s">
        <v>939</v>
      </c>
      <c r="B663" s="65" t="str">
        <f t="shared" ca="1" si="47"/>
        <v>-1900</v>
      </c>
      <c r="C663" s="65" t="str">
        <f t="shared" ca="1" si="49"/>
        <v>-1900-0</v>
      </c>
      <c r="D663" s="340"/>
      <c r="E663" s="283"/>
      <c r="F663" s="12"/>
      <c r="G663" s="284"/>
      <c r="H663" s="285"/>
      <c r="I663" s="286"/>
      <c r="J663" s="287"/>
      <c r="K663" s="289"/>
      <c r="L663" s="306"/>
      <c r="M663" s="289"/>
      <c r="N663" s="290"/>
      <c r="O663" s="291"/>
      <c r="P663" s="12"/>
      <c r="Q663" s="348"/>
      <c r="R663" s="7"/>
      <c r="S663" s="17">
        <f>IF(D663="",0,IF(D663=D662,COUNTIF(D$9:D662,D663)+1,1))</f>
        <v>0</v>
      </c>
      <c r="T663" s="17">
        <f t="shared" ca="1" si="50"/>
        <v>0</v>
      </c>
      <c r="U663" s="364">
        <f t="shared" si="48"/>
        <v>0</v>
      </c>
    </row>
    <row r="664" spans="1:21" ht="16.5" customHeight="1">
      <c r="A664" s="334" t="s">
        <v>940</v>
      </c>
      <c r="B664" s="65" t="str">
        <f t="shared" ca="1" si="47"/>
        <v>-1900</v>
      </c>
      <c r="C664" s="65" t="str">
        <f t="shared" ca="1" si="49"/>
        <v>-1900-0</v>
      </c>
      <c r="D664" s="340"/>
      <c r="E664" s="283"/>
      <c r="F664" s="12"/>
      <c r="G664" s="284"/>
      <c r="H664" s="285"/>
      <c r="I664" s="286"/>
      <c r="J664" s="287"/>
      <c r="K664" s="289"/>
      <c r="L664" s="306"/>
      <c r="M664" s="289"/>
      <c r="N664" s="290"/>
      <c r="O664" s="291"/>
      <c r="P664" s="12"/>
      <c r="Q664" s="348"/>
      <c r="R664" s="7"/>
      <c r="S664" s="17">
        <f>IF(D664="",0,IF(D664=D663,COUNTIF(D$9:D663,D664)+1,1))</f>
        <v>0</v>
      </c>
      <c r="T664" s="17">
        <f t="shared" ca="1" si="50"/>
        <v>0</v>
      </c>
      <c r="U664" s="364">
        <f t="shared" si="48"/>
        <v>0</v>
      </c>
    </row>
    <row r="665" spans="1:21" ht="16.5" customHeight="1">
      <c r="A665" s="334" t="s">
        <v>941</v>
      </c>
      <c r="B665" s="65" t="str">
        <f t="shared" ca="1" si="47"/>
        <v>-1900</v>
      </c>
      <c r="C665" s="65" t="str">
        <f t="shared" ca="1" si="49"/>
        <v>-1900-0</v>
      </c>
      <c r="D665" s="340"/>
      <c r="E665" s="283"/>
      <c r="F665" s="12"/>
      <c r="G665" s="284"/>
      <c r="H665" s="285"/>
      <c r="I665" s="286"/>
      <c r="J665" s="287"/>
      <c r="K665" s="289"/>
      <c r="L665" s="306"/>
      <c r="M665" s="289"/>
      <c r="N665" s="290"/>
      <c r="O665" s="291"/>
      <c r="P665" s="12"/>
      <c r="Q665" s="348"/>
      <c r="R665" s="7"/>
      <c r="S665" s="17">
        <f>IF(D665="",0,IF(D665=D664,COUNTIF(D$9:D664,D665)+1,1))</f>
        <v>0</v>
      </c>
      <c r="T665" s="17">
        <f t="shared" ca="1" si="50"/>
        <v>0</v>
      </c>
      <c r="U665" s="364">
        <f t="shared" si="48"/>
        <v>0</v>
      </c>
    </row>
    <row r="666" spans="1:21" ht="16.5" customHeight="1">
      <c r="A666" s="334" t="s">
        <v>942</v>
      </c>
      <c r="B666" s="65" t="str">
        <f t="shared" ca="1" si="47"/>
        <v>-1900</v>
      </c>
      <c r="C666" s="65" t="str">
        <f t="shared" ca="1" si="49"/>
        <v>-1900-0</v>
      </c>
      <c r="D666" s="340"/>
      <c r="E666" s="283"/>
      <c r="F666" s="12"/>
      <c r="G666" s="284"/>
      <c r="H666" s="285"/>
      <c r="I666" s="286"/>
      <c r="J666" s="287"/>
      <c r="K666" s="289"/>
      <c r="L666" s="306"/>
      <c r="M666" s="289"/>
      <c r="N666" s="290"/>
      <c r="O666" s="291"/>
      <c r="P666" s="12"/>
      <c r="Q666" s="348"/>
      <c r="R666" s="7"/>
      <c r="S666" s="17">
        <f>IF(D666="",0,IF(D666=D665,COUNTIF(D$9:D665,D666)+1,1))</f>
        <v>0</v>
      </c>
      <c r="T666" s="17">
        <f t="shared" ca="1" si="50"/>
        <v>0</v>
      </c>
      <c r="U666" s="364">
        <f t="shared" si="48"/>
        <v>0</v>
      </c>
    </row>
    <row r="667" spans="1:21" ht="16.5" customHeight="1">
      <c r="A667" s="334" t="s">
        <v>943</v>
      </c>
      <c r="B667" s="65" t="str">
        <f t="shared" ca="1" si="47"/>
        <v>-1900</v>
      </c>
      <c r="C667" s="65" t="str">
        <f t="shared" ca="1" si="49"/>
        <v>-1900-0</v>
      </c>
      <c r="D667" s="340"/>
      <c r="E667" s="283"/>
      <c r="F667" s="12"/>
      <c r="G667" s="284"/>
      <c r="H667" s="285"/>
      <c r="I667" s="286"/>
      <c r="J667" s="287"/>
      <c r="K667" s="289"/>
      <c r="L667" s="306"/>
      <c r="M667" s="289"/>
      <c r="N667" s="290"/>
      <c r="O667" s="291"/>
      <c r="P667" s="12"/>
      <c r="Q667" s="348"/>
      <c r="R667" s="7"/>
      <c r="S667" s="17">
        <f>IF(D667="",0,IF(D667=D666,COUNTIF(D$9:D666,D667)+1,1))</f>
        <v>0</v>
      </c>
      <c r="T667" s="17">
        <f t="shared" ca="1" si="50"/>
        <v>0</v>
      </c>
      <c r="U667" s="364">
        <f t="shared" si="48"/>
        <v>0</v>
      </c>
    </row>
    <row r="668" spans="1:21" ht="16.5" customHeight="1">
      <c r="A668" s="334" t="s">
        <v>944</v>
      </c>
      <c r="B668" s="65" t="str">
        <f t="shared" ca="1" si="47"/>
        <v>-1900</v>
      </c>
      <c r="C668" s="65" t="str">
        <f t="shared" ca="1" si="49"/>
        <v>-1900-0</v>
      </c>
      <c r="D668" s="340"/>
      <c r="E668" s="283"/>
      <c r="F668" s="12"/>
      <c r="G668" s="284"/>
      <c r="H668" s="285"/>
      <c r="I668" s="286"/>
      <c r="J668" s="287"/>
      <c r="K668" s="289"/>
      <c r="L668" s="306"/>
      <c r="M668" s="289"/>
      <c r="N668" s="290"/>
      <c r="O668" s="291"/>
      <c r="P668" s="12"/>
      <c r="Q668" s="348"/>
      <c r="R668" s="7"/>
      <c r="S668" s="17">
        <f>IF(D668="",0,IF(D668=D667,COUNTIF(D$9:D667,D668)+1,1))</f>
        <v>0</v>
      </c>
      <c r="T668" s="17">
        <f t="shared" ca="1" si="50"/>
        <v>0</v>
      </c>
      <c r="U668" s="364">
        <f t="shared" si="48"/>
        <v>0</v>
      </c>
    </row>
    <row r="669" spans="1:21" ht="16.5" customHeight="1">
      <c r="A669" s="334" t="s">
        <v>945</v>
      </c>
      <c r="B669" s="65" t="str">
        <f t="shared" ca="1" si="47"/>
        <v>-1900</v>
      </c>
      <c r="C669" s="65" t="str">
        <f t="shared" ca="1" si="49"/>
        <v>-1900-0</v>
      </c>
      <c r="D669" s="340"/>
      <c r="E669" s="283"/>
      <c r="F669" s="12"/>
      <c r="G669" s="284"/>
      <c r="H669" s="285"/>
      <c r="I669" s="286"/>
      <c r="J669" s="287"/>
      <c r="K669" s="289"/>
      <c r="L669" s="306"/>
      <c r="M669" s="289"/>
      <c r="N669" s="290"/>
      <c r="O669" s="291"/>
      <c r="P669" s="12"/>
      <c r="Q669" s="348"/>
      <c r="R669" s="7"/>
      <c r="S669" s="17">
        <f>IF(D669="",0,IF(D669=D668,COUNTIF(D$9:D668,D669)+1,1))</f>
        <v>0</v>
      </c>
      <c r="T669" s="17">
        <f t="shared" ca="1" si="50"/>
        <v>0</v>
      </c>
      <c r="U669" s="364">
        <f t="shared" si="48"/>
        <v>0</v>
      </c>
    </row>
    <row r="670" spans="1:21" ht="16.5" customHeight="1">
      <c r="A670" s="334" t="s">
        <v>946</v>
      </c>
      <c r="B670" s="65" t="str">
        <f t="shared" ca="1" si="47"/>
        <v>-1900</v>
      </c>
      <c r="C670" s="65" t="str">
        <f t="shared" ca="1" si="49"/>
        <v>-1900-0</v>
      </c>
      <c r="D670" s="340"/>
      <c r="E670" s="283"/>
      <c r="F670" s="12"/>
      <c r="G670" s="284"/>
      <c r="H670" s="285"/>
      <c r="I670" s="286"/>
      <c r="J670" s="287"/>
      <c r="K670" s="289"/>
      <c r="L670" s="306"/>
      <c r="M670" s="289"/>
      <c r="N670" s="290"/>
      <c r="O670" s="291"/>
      <c r="P670" s="12"/>
      <c r="Q670" s="348"/>
      <c r="R670" s="7"/>
      <c r="S670" s="17">
        <f>IF(D670="",0,IF(D670=D669,COUNTIF(D$9:D669,D670)+1,1))</f>
        <v>0</v>
      </c>
      <c r="T670" s="17">
        <f t="shared" ca="1" si="50"/>
        <v>0</v>
      </c>
      <c r="U670" s="364">
        <f t="shared" si="48"/>
        <v>0</v>
      </c>
    </row>
    <row r="671" spans="1:21" ht="16.5" customHeight="1">
      <c r="A671" s="334" t="s">
        <v>947</v>
      </c>
      <c r="B671" s="65" t="str">
        <f t="shared" ca="1" si="47"/>
        <v>-1900</v>
      </c>
      <c r="C671" s="65" t="str">
        <f t="shared" ca="1" si="49"/>
        <v>-1900-0</v>
      </c>
      <c r="D671" s="340"/>
      <c r="E671" s="283"/>
      <c r="F671" s="12"/>
      <c r="G671" s="284"/>
      <c r="H671" s="285"/>
      <c r="I671" s="286"/>
      <c r="J671" s="287"/>
      <c r="K671" s="289"/>
      <c r="L671" s="306"/>
      <c r="M671" s="289"/>
      <c r="N671" s="290"/>
      <c r="O671" s="291"/>
      <c r="P671" s="12"/>
      <c r="Q671" s="348"/>
      <c r="R671" s="7"/>
      <c r="S671" s="17">
        <f>IF(D671="",0,IF(D671=D670,COUNTIF(D$9:D670,D671)+1,1))</f>
        <v>0</v>
      </c>
      <c r="T671" s="17">
        <f t="shared" ca="1" si="50"/>
        <v>0</v>
      </c>
      <c r="U671" s="364">
        <f t="shared" si="48"/>
        <v>0</v>
      </c>
    </row>
    <row r="672" spans="1:21" ht="16.5" customHeight="1">
      <c r="A672" s="334" t="s">
        <v>948</v>
      </c>
      <c r="B672" s="65" t="str">
        <f t="shared" ca="1" si="47"/>
        <v>-1900</v>
      </c>
      <c r="C672" s="65" t="str">
        <f t="shared" ca="1" si="49"/>
        <v>-1900-0</v>
      </c>
      <c r="D672" s="340"/>
      <c r="E672" s="283"/>
      <c r="F672" s="12"/>
      <c r="G672" s="284"/>
      <c r="H672" s="285"/>
      <c r="I672" s="286"/>
      <c r="J672" s="287"/>
      <c r="K672" s="289"/>
      <c r="L672" s="306"/>
      <c r="M672" s="289"/>
      <c r="N672" s="290"/>
      <c r="O672" s="291"/>
      <c r="P672" s="12"/>
      <c r="Q672" s="348"/>
      <c r="R672" s="7"/>
      <c r="S672" s="17">
        <f>IF(D672="",0,IF(D672=D671,COUNTIF(D$9:D671,D672)+1,1))</f>
        <v>0</v>
      </c>
      <c r="T672" s="17">
        <f t="shared" ca="1" si="50"/>
        <v>0</v>
      </c>
      <c r="U672" s="364">
        <f t="shared" si="48"/>
        <v>0</v>
      </c>
    </row>
    <row r="673" spans="1:21" ht="16.5" customHeight="1">
      <c r="A673" s="334" t="s">
        <v>949</v>
      </c>
      <c r="B673" s="65" t="str">
        <f t="shared" ca="1" si="47"/>
        <v>-1900</v>
      </c>
      <c r="C673" s="65" t="str">
        <f t="shared" ca="1" si="49"/>
        <v>-1900-0</v>
      </c>
      <c r="D673" s="340"/>
      <c r="E673" s="283"/>
      <c r="F673" s="12"/>
      <c r="G673" s="284"/>
      <c r="H673" s="285"/>
      <c r="I673" s="286"/>
      <c r="J673" s="287"/>
      <c r="K673" s="289"/>
      <c r="L673" s="306"/>
      <c r="M673" s="289"/>
      <c r="N673" s="290"/>
      <c r="O673" s="291"/>
      <c r="P673" s="12"/>
      <c r="Q673" s="348"/>
      <c r="R673" s="7"/>
      <c r="S673" s="17">
        <f>IF(D673="",0,IF(D673=D672,COUNTIF(D$9:D672,D673)+1,1))</f>
        <v>0</v>
      </c>
      <c r="T673" s="17">
        <f t="shared" ca="1" si="50"/>
        <v>0</v>
      </c>
      <c r="U673" s="364">
        <f t="shared" si="48"/>
        <v>0</v>
      </c>
    </row>
    <row r="674" spans="1:21" ht="16.5" customHeight="1">
      <c r="A674" s="334" t="s">
        <v>950</v>
      </c>
      <c r="B674" s="65" t="str">
        <f t="shared" ca="1" si="47"/>
        <v>-1900</v>
      </c>
      <c r="C674" s="65" t="str">
        <f t="shared" ca="1" si="49"/>
        <v>-1900-0</v>
      </c>
      <c r="D674" s="340"/>
      <c r="E674" s="283"/>
      <c r="F674" s="12"/>
      <c r="G674" s="284"/>
      <c r="H674" s="285"/>
      <c r="I674" s="286"/>
      <c r="J674" s="287"/>
      <c r="K674" s="289"/>
      <c r="L674" s="306"/>
      <c r="M674" s="289"/>
      <c r="N674" s="290"/>
      <c r="O674" s="291"/>
      <c r="P674" s="12"/>
      <c r="Q674" s="348"/>
      <c r="R674" s="7"/>
      <c r="S674" s="17">
        <f>IF(D674="",0,IF(D674=D673,COUNTIF(D$9:D673,D674)+1,1))</f>
        <v>0</v>
      </c>
      <c r="T674" s="17">
        <f t="shared" ca="1" si="50"/>
        <v>0</v>
      </c>
      <c r="U674" s="364">
        <f t="shared" si="48"/>
        <v>0</v>
      </c>
    </row>
    <row r="675" spans="1:21" ht="16.5" customHeight="1">
      <c r="A675" s="334" t="s">
        <v>951</v>
      </c>
      <c r="B675" s="65" t="str">
        <f t="shared" ca="1" si="47"/>
        <v>-1900</v>
      </c>
      <c r="C675" s="65" t="str">
        <f t="shared" ca="1" si="49"/>
        <v>-1900-0</v>
      </c>
      <c r="D675" s="340"/>
      <c r="E675" s="283"/>
      <c r="F675" s="12"/>
      <c r="G675" s="284"/>
      <c r="H675" s="285"/>
      <c r="I675" s="286"/>
      <c r="J675" s="287"/>
      <c r="K675" s="289"/>
      <c r="L675" s="306"/>
      <c r="M675" s="289"/>
      <c r="N675" s="290"/>
      <c r="O675" s="291"/>
      <c r="P675" s="12"/>
      <c r="Q675" s="348"/>
      <c r="R675" s="7"/>
      <c r="S675" s="17">
        <f>IF(D675="",0,IF(D675=D674,COUNTIF(D$9:D674,D675)+1,1))</f>
        <v>0</v>
      </c>
      <c r="T675" s="17">
        <f t="shared" ca="1" si="50"/>
        <v>0</v>
      </c>
      <c r="U675" s="364">
        <f t="shared" si="48"/>
        <v>0</v>
      </c>
    </row>
    <row r="676" spans="1:21" ht="16.5" customHeight="1">
      <c r="A676" s="334" t="s">
        <v>952</v>
      </c>
      <c r="B676" s="65" t="str">
        <f t="shared" ca="1" si="47"/>
        <v>-1900</v>
      </c>
      <c r="C676" s="65" t="str">
        <f t="shared" ca="1" si="49"/>
        <v>-1900-0</v>
      </c>
      <c r="D676" s="340"/>
      <c r="E676" s="283"/>
      <c r="F676" s="12"/>
      <c r="G676" s="284"/>
      <c r="H676" s="285"/>
      <c r="I676" s="286"/>
      <c r="J676" s="287"/>
      <c r="K676" s="289"/>
      <c r="L676" s="306"/>
      <c r="M676" s="289"/>
      <c r="N676" s="290"/>
      <c r="O676" s="291"/>
      <c r="P676" s="12"/>
      <c r="Q676" s="348"/>
      <c r="R676" s="7"/>
      <c r="S676" s="17">
        <f>IF(D676="",0,IF(D676=D675,COUNTIF(D$9:D675,D676)+1,1))</f>
        <v>0</v>
      </c>
      <c r="T676" s="17">
        <f t="shared" ca="1" si="50"/>
        <v>0</v>
      </c>
      <c r="U676" s="364">
        <f t="shared" si="48"/>
        <v>0</v>
      </c>
    </row>
    <row r="677" spans="1:21" ht="16.5" customHeight="1">
      <c r="A677" s="334" t="s">
        <v>953</v>
      </c>
      <c r="B677" s="65" t="str">
        <f t="shared" ca="1" si="47"/>
        <v>-1900</v>
      </c>
      <c r="C677" s="65" t="str">
        <f t="shared" ca="1" si="49"/>
        <v>-1900-0</v>
      </c>
      <c r="D677" s="340"/>
      <c r="E677" s="283"/>
      <c r="F677" s="12"/>
      <c r="G677" s="284"/>
      <c r="H677" s="285"/>
      <c r="I677" s="286"/>
      <c r="J677" s="287"/>
      <c r="K677" s="289"/>
      <c r="L677" s="306"/>
      <c r="M677" s="289"/>
      <c r="N677" s="290"/>
      <c r="O677" s="291"/>
      <c r="P677" s="12"/>
      <c r="Q677" s="348"/>
      <c r="R677" s="7"/>
      <c r="S677" s="17">
        <f>IF(D677="",0,IF(D677=D676,COUNTIF(D$9:D676,D677)+1,1))</f>
        <v>0</v>
      </c>
      <c r="T677" s="17">
        <f t="shared" ca="1" si="50"/>
        <v>0</v>
      </c>
      <c r="U677" s="364">
        <f t="shared" si="48"/>
        <v>0</v>
      </c>
    </row>
    <row r="678" spans="1:21" ht="16.5" customHeight="1">
      <c r="A678" s="334" t="s">
        <v>954</v>
      </c>
      <c r="B678" s="65" t="str">
        <f t="shared" ca="1" si="47"/>
        <v>-1900</v>
      </c>
      <c r="C678" s="65" t="str">
        <f t="shared" ca="1" si="49"/>
        <v>-1900-0</v>
      </c>
      <c r="D678" s="340"/>
      <c r="E678" s="283"/>
      <c r="F678" s="12"/>
      <c r="G678" s="284"/>
      <c r="H678" s="285"/>
      <c r="I678" s="286"/>
      <c r="J678" s="287"/>
      <c r="K678" s="289"/>
      <c r="L678" s="306"/>
      <c r="M678" s="289"/>
      <c r="N678" s="290"/>
      <c r="O678" s="291"/>
      <c r="P678" s="12"/>
      <c r="Q678" s="348"/>
      <c r="R678" s="7"/>
      <c r="S678" s="17">
        <f>IF(D678="",0,IF(D678=D677,COUNTIF(D$9:D677,D678)+1,1))</f>
        <v>0</v>
      </c>
      <c r="T678" s="17">
        <f t="shared" ca="1" si="50"/>
        <v>0</v>
      </c>
      <c r="U678" s="364">
        <f t="shared" si="48"/>
        <v>0</v>
      </c>
    </row>
    <row r="679" spans="1:21" ht="16.5" customHeight="1">
      <c r="A679" s="334" t="s">
        <v>955</v>
      </c>
      <c r="B679" s="65" t="str">
        <f t="shared" ca="1" si="47"/>
        <v>-1900</v>
      </c>
      <c r="C679" s="65" t="str">
        <f t="shared" ca="1" si="49"/>
        <v>-1900-0</v>
      </c>
      <c r="D679" s="340"/>
      <c r="E679" s="283"/>
      <c r="F679" s="12"/>
      <c r="G679" s="284"/>
      <c r="H679" s="285"/>
      <c r="I679" s="286"/>
      <c r="J679" s="287"/>
      <c r="K679" s="289"/>
      <c r="L679" s="306"/>
      <c r="M679" s="289"/>
      <c r="N679" s="290"/>
      <c r="O679" s="291"/>
      <c r="P679" s="12"/>
      <c r="Q679" s="348"/>
      <c r="R679" s="7"/>
      <c r="S679" s="17">
        <f>IF(D679="",0,IF(D679=D678,COUNTIF(D$9:D678,D679)+1,1))</f>
        <v>0</v>
      </c>
      <c r="T679" s="17">
        <f t="shared" ca="1" si="50"/>
        <v>0</v>
      </c>
      <c r="U679" s="364">
        <f t="shared" si="48"/>
        <v>0</v>
      </c>
    </row>
    <row r="680" spans="1:21" ht="16.5" customHeight="1">
      <c r="A680" s="334" t="s">
        <v>956</v>
      </c>
      <c r="B680" s="65" t="str">
        <f t="shared" ca="1" si="47"/>
        <v>-1900</v>
      </c>
      <c r="C680" s="65" t="str">
        <f t="shared" ca="1" si="49"/>
        <v>-1900-0</v>
      </c>
      <c r="D680" s="340"/>
      <c r="E680" s="283"/>
      <c r="F680" s="12"/>
      <c r="G680" s="284"/>
      <c r="H680" s="285"/>
      <c r="I680" s="286"/>
      <c r="J680" s="287"/>
      <c r="K680" s="289"/>
      <c r="L680" s="306"/>
      <c r="M680" s="289"/>
      <c r="N680" s="290"/>
      <c r="O680" s="291"/>
      <c r="P680" s="12"/>
      <c r="Q680" s="348"/>
      <c r="R680" s="7"/>
      <c r="S680" s="17">
        <f>IF(D680="",0,IF(D680=D679,COUNTIF(D$9:D679,D680)+1,1))</f>
        <v>0</v>
      </c>
      <c r="T680" s="17">
        <f t="shared" ca="1" si="50"/>
        <v>0</v>
      </c>
      <c r="U680" s="364">
        <f t="shared" si="48"/>
        <v>0</v>
      </c>
    </row>
    <row r="681" spans="1:21" ht="16.5" customHeight="1">
      <c r="A681" s="334" t="s">
        <v>957</v>
      </c>
      <c r="B681" s="65" t="str">
        <f t="shared" ca="1" si="47"/>
        <v>-1900</v>
      </c>
      <c r="C681" s="65" t="str">
        <f t="shared" ca="1" si="49"/>
        <v>-1900-0</v>
      </c>
      <c r="D681" s="340"/>
      <c r="E681" s="283"/>
      <c r="F681" s="12"/>
      <c r="G681" s="284"/>
      <c r="H681" s="285"/>
      <c r="I681" s="286"/>
      <c r="J681" s="287"/>
      <c r="K681" s="289"/>
      <c r="L681" s="306"/>
      <c r="M681" s="289"/>
      <c r="N681" s="290"/>
      <c r="O681" s="291"/>
      <c r="P681" s="12"/>
      <c r="Q681" s="348"/>
      <c r="R681" s="7"/>
      <c r="S681" s="17">
        <f>IF(D681="",0,IF(D681=D680,COUNTIF(D$9:D680,D681)+1,1))</f>
        <v>0</v>
      </c>
      <c r="T681" s="17">
        <f t="shared" ca="1" si="50"/>
        <v>0</v>
      </c>
      <c r="U681" s="364">
        <f t="shared" si="48"/>
        <v>0</v>
      </c>
    </row>
    <row r="682" spans="1:21" ht="16.5" customHeight="1">
      <c r="A682" s="334" t="s">
        <v>958</v>
      </c>
      <c r="B682" s="65" t="str">
        <f t="shared" ca="1" si="47"/>
        <v>-1900</v>
      </c>
      <c r="C682" s="65" t="str">
        <f t="shared" ca="1" si="49"/>
        <v>-1900-0</v>
      </c>
      <c r="D682" s="340"/>
      <c r="E682" s="283"/>
      <c r="F682" s="12"/>
      <c r="G682" s="284"/>
      <c r="H682" s="285"/>
      <c r="I682" s="286"/>
      <c r="J682" s="287"/>
      <c r="K682" s="289"/>
      <c r="L682" s="306"/>
      <c r="M682" s="289"/>
      <c r="N682" s="290"/>
      <c r="O682" s="291"/>
      <c r="P682" s="12"/>
      <c r="Q682" s="348"/>
      <c r="R682" s="7"/>
      <c r="S682" s="17">
        <f>IF(D682="",0,IF(D682=D681,COUNTIF(D$9:D681,D682)+1,1))</f>
        <v>0</v>
      </c>
      <c r="T682" s="17">
        <f t="shared" ca="1" si="50"/>
        <v>0</v>
      </c>
      <c r="U682" s="364">
        <f t="shared" si="48"/>
        <v>0</v>
      </c>
    </row>
    <row r="683" spans="1:21" ht="16.5" customHeight="1">
      <c r="A683" s="334" t="s">
        <v>959</v>
      </c>
      <c r="B683" s="65" t="str">
        <f t="shared" ca="1" si="47"/>
        <v>-1900</v>
      </c>
      <c r="C683" s="65" t="str">
        <f t="shared" ca="1" si="49"/>
        <v>-1900-0</v>
      </c>
      <c r="D683" s="340"/>
      <c r="E683" s="283"/>
      <c r="F683" s="12"/>
      <c r="G683" s="284"/>
      <c r="H683" s="285"/>
      <c r="I683" s="286"/>
      <c r="J683" s="287"/>
      <c r="K683" s="289"/>
      <c r="L683" s="306"/>
      <c r="M683" s="289"/>
      <c r="N683" s="290"/>
      <c r="O683" s="291"/>
      <c r="P683" s="12"/>
      <c r="Q683" s="348"/>
      <c r="R683" s="7"/>
      <c r="S683" s="17">
        <f>IF(D683="",0,IF(D683=D682,COUNTIF(D$9:D682,D683)+1,1))</f>
        <v>0</v>
      </c>
      <c r="T683" s="17">
        <f t="shared" ca="1" si="50"/>
        <v>0</v>
      </c>
      <c r="U683" s="364">
        <f t="shared" si="48"/>
        <v>0</v>
      </c>
    </row>
    <row r="684" spans="1:21" ht="16.5" customHeight="1">
      <c r="A684" s="334" t="s">
        <v>960</v>
      </c>
      <c r="B684" s="65" t="str">
        <f t="shared" ca="1" si="47"/>
        <v>-1900</v>
      </c>
      <c r="C684" s="65" t="str">
        <f t="shared" ca="1" si="49"/>
        <v>-1900-0</v>
      </c>
      <c r="D684" s="340"/>
      <c r="E684" s="283"/>
      <c r="F684" s="12"/>
      <c r="G684" s="284"/>
      <c r="H684" s="285"/>
      <c r="I684" s="286"/>
      <c r="J684" s="287"/>
      <c r="K684" s="289"/>
      <c r="L684" s="306"/>
      <c r="M684" s="289"/>
      <c r="N684" s="290"/>
      <c r="O684" s="291"/>
      <c r="P684" s="12"/>
      <c r="Q684" s="348"/>
      <c r="R684" s="7"/>
      <c r="S684" s="17">
        <f>IF(D684="",0,IF(D684=D683,COUNTIF(D$9:D683,D684)+1,1))</f>
        <v>0</v>
      </c>
      <c r="T684" s="17">
        <f t="shared" ca="1" si="50"/>
        <v>0</v>
      </c>
      <c r="U684" s="364">
        <f t="shared" si="48"/>
        <v>0</v>
      </c>
    </row>
    <row r="685" spans="1:21" ht="16.5" customHeight="1">
      <c r="A685" s="334" t="s">
        <v>961</v>
      </c>
      <c r="B685" s="65" t="str">
        <f t="shared" ca="1" si="47"/>
        <v>-1900</v>
      </c>
      <c r="C685" s="65" t="str">
        <f t="shared" ca="1" si="49"/>
        <v>-1900-0</v>
      </c>
      <c r="D685" s="340"/>
      <c r="E685" s="283"/>
      <c r="F685" s="12"/>
      <c r="G685" s="284"/>
      <c r="H685" s="285"/>
      <c r="I685" s="286"/>
      <c r="J685" s="287"/>
      <c r="K685" s="289"/>
      <c r="L685" s="306"/>
      <c r="M685" s="289"/>
      <c r="N685" s="290"/>
      <c r="O685" s="291"/>
      <c r="P685" s="12"/>
      <c r="Q685" s="348"/>
      <c r="R685" s="7"/>
      <c r="S685" s="17">
        <f>IF(D685="",0,IF(D685=D684,COUNTIF(D$9:D684,D685)+1,1))</f>
        <v>0</v>
      </c>
      <c r="T685" s="17">
        <f t="shared" ca="1" si="50"/>
        <v>0</v>
      </c>
      <c r="U685" s="364">
        <f t="shared" si="48"/>
        <v>0</v>
      </c>
    </row>
    <row r="686" spans="1:21" ht="16.5" customHeight="1">
      <c r="A686" s="334" t="s">
        <v>962</v>
      </c>
      <c r="B686" s="65" t="str">
        <f t="shared" ca="1" si="47"/>
        <v>-1900</v>
      </c>
      <c r="C686" s="65" t="str">
        <f t="shared" ca="1" si="49"/>
        <v>-1900-0</v>
      </c>
      <c r="D686" s="340"/>
      <c r="E686" s="283"/>
      <c r="F686" s="12"/>
      <c r="G686" s="284"/>
      <c r="H686" s="285"/>
      <c r="I686" s="286"/>
      <c r="J686" s="287"/>
      <c r="K686" s="289"/>
      <c r="L686" s="306"/>
      <c r="M686" s="289"/>
      <c r="N686" s="290"/>
      <c r="O686" s="291"/>
      <c r="P686" s="12"/>
      <c r="Q686" s="348"/>
      <c r="R686" s="7"/>
      <c r="S686" s="17">
        <f>IF(D686="",0,IF(D686=D685,COUNTIF(D$9:D685,D686)+1,1))</f>
        <v>0</v>
      </c>
      <c r="T686" s="17">
        <f t="shared" ca="1" si="50"/>
        <v>0</v>
      </c>
      <c r="U686" s="364">
        <f t="shared" si="48"/>
        <v>0</v>
      </c>
    </row>
    <row r="687" spans="1:21" ht="16.5" customHeight="1">
      <c r="A687" s="334" t="s">
        <v>963</v>
      </c>
      <c r="B687" s="65" t="str">
        <f t="shared" ca="1" si="47"/>
        <v>-1900</v>
      </c>
      <c r="C687" s="65" t="str">
        <f t="shared" ca="1" si="49"/>
        <v>-1900-0</v>
      </c>
      <c r="D687" s="340"/>
      <c r="E687" s="283"/>
      <c r="F687" s="12"/>
      <c r="G687" s="284"/>
      <c r="H687" s="285"/>
      <c r="I687" s="286"/>
      <c r="J687" s="287"/>
      <c r="K687" s="289"/>
      <c r="L687" s="306"/>
      <c r="M687" s="289"/>
      <c r="N687" s="290"/>
      <c r="O687" s="291"/>
      <c r="P687" s="12"/>
      <c r="Q687" s="348"/>
      <c r="R687" s="7"/>
      <c r="S687" s="17">
        <f>IF(D687="",0,IF(D687=D686,COUNTIF(D$9:D686,D687)+1,1))</f>
        <v>0</v>
      </c>
      <c r="T687" s="17">
        <f t="shared" ca="1" si="50"/>
        <v>0</v>
      </c>
      <c r="U687" s="364">
        <f t="shared" si="48"/>
        <v>0</v>
      </c>
    </row>
    <row r="688" spans="1:21" ht="16.5" customHeight="1">
      <c r="A688" s="334" t="s">
        <v>964</v>
      </c>
      <c r="B688" s="65" t="str">
        <f t="shared" ca="1" si="47"/>
        <v>-1900</v>
      </c>
      <c r="C688" s="65" t="str">
        <f t="shared" ca="1" si="49"/>
        <v>-1900-0</v>
      </c>
      <c r="D688" s="340"/>
      <c r="E688" s="283"/>
      <c r="F688" s="12"/>
      <c r="G688" s="284"/>
      <c r="H688" s="285"/>
      <c r="I688" s="286"/>
      <c r="J688" s="287"/>
      <c r="K688" s="289"/>
      <c r="L688" s="306"/>
      <c r="M688" s="289"/>
      <c r="N688" s="290"/>
      <c r="O688" s="291"/>
      <c r="P688" s="12"/>
      <c r="Q688" s="348"/>
      <c r="R688" s="7"/>
      <c r="S688" s="17">
        <f>IF(D688="",0,IF(D688=D687,COUNTIF(D$9:D687,D688)+1,1))</f>
        <v>0</v>
      </c>
      <c r="T688" s="17">
        <f t="shared" ca="1" si="50"/>
        <v>0</v>
      </c>
      <c r="U688" s="364">
        <f t="shared" si="48"/>
        <v>0</v>
      </c>
    </row>
    <row r="689" spans="1:21" ht="16.5" customHeight="1">
      <c r="A689" s="334" t="s">
        <v>965</v>
      </c>
      <c r="B689" s="65" t="str">
        <f t="shared" ca="1" si="47"/>
        <v>-1900</v>
      </c>
      <c r="C689" s="65" t="str">
        <f t="shared" ca="1" si="49"/>
        <v>-1900-0</v>
      </c>
      <c r="D689" s="340"/>
      <c r="E689" s="283"/>
      <c r="F689" s="12"/>
      <c r="G689" s="284"/>
      <c r="H689" s="285"/>
      <c r="I689" s="286"/>
      <c r="J689" s="287"/>
      <c r="K689" s="289"/>
      <c r="L689" s="306"/>
      <c r="M689" s="289"/>
      <c r="N689" s="290"/>
      <c r="O689" s="291"/>
      <c r="P689" s="12"/>
      <c r="Q689" s="348"/>
      <c r="R689" s="7"/>
      <c r="S689" s="17">
        <f>IF(D689="",0,IF(D689=D688,COUNTIF(D$9:D688,D689)+1,1))</f>
        <v>0</v>
      </c>
      <c r="T689" s="17">
        <f t="shared" ca="1" si="50"/>
        <v>0</v>
      </c>
      <c r="U689" s="364">
        <f t="shared" si="48"/>
        <v>0</v>
      </c>
    </row>
    <row r="690" spans="1:21" ht="16.5" customHeight="1">
      <c r="A690" s="334" t="s">
        <v>966</v>
      </c>
      <c r="B690" s="65" t="str">
        <f t="shared" ca="1" si="47"/>
        <v>-1900</v>
      </c>
      <c r="C690" s="65" t="str">
        <f t="shared" ca="1" si="49"/>
        <v>-1900-0</v>
      </c>
      <c r="D690" s="340"/>
      <c r="E690" s="283"/>
      <c r="F690" s="12"/>
      <c r="G690" s="284"/>
      <c r="H690" s="285"/>
      <c r="I690" s="286"/>
      <c r="J690" s="287"/>
      <c r="K690" s="289"/>
      <c r="L690" s="306"/>
      <c r="M690" s="289"/>
      <c r="N690" s="290"/>
      <c r="O690" s="291"/>
      <c r="P690" s="12"/>
      <c r="Q690" s="348"/>
      <c r="R690" s="7"/>
      <c r="S690" s="17">
        <f>IF(D690="",0,IF(D690=D689,COUNTIF(D$9:D689,D690)+1,1))</f>
        <v>0</v>
      </c>
      <c r="T690" s="17">
        <f t="shared" ca="1" si="50"/>
        <v>0</v>
      </c>
      <c r="U690" s="364">
        <f t="shared" si="48"/>
        <v>0</v>
      </c>
    </row>
    <row r="691" spans="1:21" ht="16.5" customHeight="1">
      <c r="A691" s="334" t="s">
        <v>967</v>
      </c>
      <c r="B691" s="65" t="str">
        <f t="shared" ca="1" si="47"/>
        <v>-1900</v>
      </c>
      <c r="C691" s="65" t="str">
        <f t="shared" ca="1" si="49"/>
        <v>-1900-0</v>
      </c>
      <c r="D691" s="340"/>
      <c r="E691" s="283"/>
      <c r="F691" s="12"/>
      <c r="G691" s="284"/>
      <c r="H691" s="285"/>
      <c r="I691" s="286"/>
      <c r="J691" s="287"/>
      <c r="K691" s="289"/>
      <c r="L691" s="306"/>
      <c r="M691" s="289"/>
      <c r="N691" s="290"/>
      <c r="O691" s="291"/>
      <c r="P691" s="12"/>
      <c r="Q691" s="348"/>
      <c r="R691" s="7"/>
      <c r="S691" s="17">
        <f>IF(D691="",0,IF(D691=D690,COUNTIF(D$9:D690,D691)+1,1))</f>
        <v>0</v>
      </c>
      <c r="T691" s="17">
        <f t="shared" ca="1" si="50"/>
        <v>0</v>
      </c>
      <c r="U691" s="364">
        <f t="shared" si="48"/>
        <v>0</v>
      </c>
    </row>
    <row r="692" spans="1:21" ht="16.5" customHeight="1">
      <c r="A692" s="334" t="s">
        <v>968</v>
      </c>
      <c r="B692" s="65" t="str">
        <f t="shared" ca="1" si="47"/>
        <v>-1900</v>
      </c>
      <c r="C692" s="65" t="str">
        <f t="shared" ca="1" si="49"/>
        <v>-1900-0</v>
      </c>
      <c r="D692" s="340"/>
      <c r="E692" s="283"/>
      <c r="F692" s="12"/>
      <c r="G692" s="284"/>
      <c r="H692" s="285"/>
      <c r="I692" s="286"/>
      <c r="J692" s="287"/>
      <c r="K692" s="289"/>
      <c r="L692" s="306"/>
      <c r="M692" s="289"/>
      <c r="N692" s="290"/>
      <c r="O692" s="291"/>
      <c r="P692" s="12"/>
      <c r="Q692" s="348"/>
      <c r="R692" s="7"/>
      <c r="S692" s="17">
        <f>IF(D692="",0,IF(D692=D691,COUNTIF(D$9:D691,D692)+1,1))</f>
        <v>0</v>
      </c>
      <c r="T692" s="17">
        <f t="shared" ca="1" si="50"/>
        <v>0</v>
      </c>
      <c r="U692" s="364">
        <f t="shared" si="48"/>
        <v>0</v>
      </c>
    </row>
    <row r="693" spans="1:21" ht="16.5" customHeight="1">
      <c r="A693" s="334" t="s">
        <v>969</v>
      </c>
      <c r="B693" s="65" t="str">
        <f t="shared" ca="1" si="47"/>
        <v>-1900</v>
      </c>
      <c r="C693" s="65" t="str">
        <f t="shared" ca="1" si="49"/>
        <v>-1900-0</v>
      </c>
      <c r="D693" s="340"/>
      <c r="E693" s="283"/>
      <c r="F693" s="12"/>
      <c r="G693" s="284"/>
      <c r="H693" s="285"/>
      <c r="I693" s="286"/>
      <c r="J693" s="287"/>
      <c r="K693" s="289"/>
      <c r="L693" s="306"/>
      <c r="M693" s="289"/>
      <c r="N693" s="290"/>
      <c r="O693" s="291"/>
      <c r="P693" s="12"/>
      <c r="Q693" s="348"/>
      <c r="R693" s="7"/>
      <c r="S693" s="17">
        <f>IF(D693="",0,IF(D693=D692,COUNTIF(D$9:D692,D693)+1,1))</f>
        <v>0</v>
      </c>
      <c r="T693" s="17">
        <f t="shared" ca="1" si="50"/>
        <v>0</v>
      </c>
      <c r="U693" s="364">
        <f t="shared" si="48"/>
        <v>0</v>
      </c>
    </row>
    <row r="694" spans="1:21" ht="16.5" customHeight="1">
      <c r="A694" s="334" t="s">
        <v>970</v>
      </c>
      <c r="B694" s="65" t="str">
        <f t="shared" ca="1" si="47"/>
        <v>-1900</v>
      </c>
      <c r="C694" s="65" t="str">
        <f t="shared" ca="1" si="49"/>
        <v>-1900-0</v>
      </c>
      <c r="D694" s="340"/>
      <c r="E694" s="283"/>
      <c r="F694" s="12"/>
      <c r="G694" s="284"/>
      <c r="H694" s="285"/>
      <c r="I694" s="286"/>
      <c r="J694" s="287"/>
      <c r="K694" s="289"/>
      <c r="L694" s="306"/>
      <c r="M694" s="289"/>
      <c r="N694" s="290"/>
      <c r="O694" s="291"/>
      <c r="P694" s="12"/>
      <c r="Q694" s="348"/>
      <c r="R694" s="7"/>
      <c r="S694" s="17">
        <f>IF(D694="",0,IF(D694=D693,COUNTIF(D$9:D693,D694)+1,1))</f>
        <v>0</v>
      </c>
      <c r="T694" s="17">
        <f t="shared" ca="1" si="50"/>
        <v>0</v>
      </c>
      <c r="U694" s="364">
        <f t="shared" si="48"/>
        <v>0</v>
      </c>
    </row>
    <row r="695" spans="1:21" ht="16.5" customHeight="1">
      <c r="A695" s="334" t="s">
        <v>971</v>
      </c>
      <c r="B695" s="65" t="str">
        <f t="shared" ca="1" si="47"/>
        <v>-1900</v>
      </c>
      <c r="C695" s="65" t="str">
        <f t="shared" ca="1" si="49"/>
        <v>-1900-0</v>
      </c>
      <c r="D695" s="340"/>
      <c r="E695" s="283"/>
      <c r="F695" s="12"/>
      <c r="G695" s="284"/>
      <c r="H695" s="285"/>
      <c r="I695" s="286"/>
      <c r="J695" s="287"/>
      <c r="K695" s="289"/>
      <c r="L695" s="306"/>
      <c r="M695" s="289"/>
      <c r="N695" s="290"/>
      <c r="O695" s="291"/>
      <c r="P695" s="12"/>
      <c r="Q695" s="348"/>
      <c r="R695" s="7"/>
      <c r="S695" s="17">
        <f>IF(D695="",0,IF(D695=D694,COUNTIF(D$9:D694,D695)+1,1))</f>
        <v>0</v>
      </c>
      <c r="T695" s="17">
        <f t="shared" ca="1" si="50"/>
        <v>0</v>
      </c>
      <c r="U695" s="364">
        <f t="shared" si="48"/>
        <v>0</v>
      </c>
    </row>
    <row r="696" spans="1:21" ht="16.5" customHeight="1">
      <c r="A696" s="334" t="s">
        <v>972</v>
      </c>
      <c r="B696" s="65" t="str">
        <f t="shared" ca="1" si="47"/>
        <v>-1900</v>
      </c>
      <c r="C696" s="65" t="str">
        <f t="shared" ca="1" si="49"/>
        <v>-1900-0</v>
      </c>
      <c r="D696" s="340"/>
      <c r="E696" s="283"/>
      <c r="F696" s="12"/>
      <c r="G696" s="284"/>
      <c r="H696" s="285"/>
      <c r="I696" s="286"/>
      <c r="J696" s="287"/>
      <c r="K696" s="289"/>
      <c r="L696" s="306"/>
      <c r="M696" s="289"/>
      <c r="N696" s="290"/>
      <c r="O696" s="291"/>
      <c r="P696" s="12"/>
      <c r="Q696" s="348"/>
      <c r="R696" s="7"/>
      <c r="S696" s="17">
        <f>IF(D696="",0,IF(D696=D695,COUNTIF(D$9:D695,D696)+1,1))</f>
        <v>0</v>
      </c>
      <c r="T696" s="17">
        <f t="shared" ca="1" si="50"/>
        <v>0</v>
      </c>
      <c r="U696" s="364">
        <f t="shared" si="48"/>
        <v>0</v>
      </c>
    </row>
    <row r="697" spans="1:21" ht="16.5" customHeight="1">
      <c r="A697" s="334" t="s">
        <v>973</v>
      </c>
      <c r="B697" s="65" t="str">
        <f t="shared" ca="1" si="47"/>
        <v>-1900</v>
      </c>
      <c r="C697" s="65" t="str">
        <f t="shared" ca="1" si="49"/>
        <v>-1900-0</v>
      </c>
      <c r="D697" s="340"/>
      <c r="E697" s="283"/>
      <c r="F697" s="12"/>
      <c r="G697" s="284"/>
      <c r="H697" s="285"/>
      <c r="I697" s="286"/>
      <c r="J697" s="287"/>
      <c r="K697" s="289"/>
      <c r="L697" s="306"/>
      <c r="M697" s="289"/>
      <c r="N697" s="290"/>
      <c r="O697" s="291"/>
      <c r="P697" s="12"/>
      <c r="Q697" s="348"/>
      <c r="R697" s="7"/>
      <c r="S697" s="17">
        <f>IF(D697="",0,IF(D697=D696,COUNTIF(D$9:D696,D697)+1,1))</f>
        <v>0</v>
      </c>
      <c r="T697" s="17">
        <f t="shared" ca="1" si="50"/>
        <v>0</v>
      </c>
      <c r="U697" s="364">
        <f t="shared" si="48"/>
        <v>0</v>
      </c>
    </row>
    <row r="698" spans="1:21" ht="16.5" customHeight="1">
      <c r="A698" s="334" t="s">
        <v>974</v>
      </c>
      <c r="B698" s="65" t="str">
        <f t="shared" ca="1" si="47"/>
        <v>-1900</v>
      </c>
      <c r="C698" s="65" t="str">
        <f t="shared" ca="1" si="49"/>
        <v>-1900-0</v>
      </c>
      <c r="D698" s="340"/>
      <c r="E698" s="283"/>
      <c r="F698" s="12"/>
      <c r="G698" s="284"/>
      <c r="H698" s="285"/>
      <c r="I698" s="286"/>
      <c r="J698" s="287"/>
      <c r="K698" s="289"/>
      <c r="L698" s="306"/>
      <c r="M698" s="289"/>
      <c r="N698" s="290"/>
      <c r="O698" s="291"/>
      <c r="P698" s="12"/>
      <c r="Q698" s="348"/>
      <c r="R698" s="7"/>
      <c r="S698" s="17">
        <f>IF(D698="",0,IF(D698=D697,COUNTIF(D$9:D697,D698)+1,1))</f>
        <v>0</v>
      </c>
      <c r="T698" s="17">
        <f t="shared" ca="1" si="50"/>
        <v>0</v>
      </c>
      <c r="U698" s="364">
        <f t="shared" si="48"/>
        <v>0</v>
      </c>
    </row>
    <row r="699" spans="1:21" ht="16.5" customHeight="1">
      <c r="A699" s="334" t="s">
        <v>975</v>
      </c>
      <c r="B699" s="65" t="str">
        <f t="shared" ca="1" si="47"/>
        <v>-1900</v>
      </c>
      <c r="C699" s="65" t="str">
        <f t="shared" ca="1" si="49"/>
        <v>-1900-0</v>
      </c>
      <c r="D699" s="340"/>
      <c r="E699" s="283"/>
      <c r="F699" s="12"/>
      <c r="G699" s="284"/>
      <c r="H699" s="285"/>
      <c r="I699" s="286"/>
      <c r="J699" s="287"/>
      <c r="K699" s="289"/>
      <c r="L699" s="306"/>
      <c r="M699" s="289"/>
      <c r="N699" s="290"/>
      <c r="O699" s="291"/>
      <c r="P699" s="12"/>
      <c r="Q699" s="348"/>
      <c r="R699" s="7"/>
      <c r="S699" s="17">
        <f>IF(D699="",0,IF(D699=D698,COUNTIF(D$9:D698,D699)+1,1))</f>
        <v>0</v>
      </c>
      <c r="T699" s="17">
        <f t="shared" ca="1" si="50"/>
        <v>0</v>
      </c>
      <c r="U699" s="364">
        <f t="shared" si="48"/>
        <v>0</v>
      </c>
    </row>
    <row r="700" spans="1:21" ht="16.5" customHeight="1">
      <c r="A700" s="334" t="s">
        <v>976</v>
      </c>
      <c r="B700" s="65" t="str">
        <f t="shared" ca="1" si="47"/>
        <v>-1900</v>
      </c>
      <c r="C700" s="65" t="str">
        <f t="shared" ca="1" si="49"/>
        <v>-1900-0</v>
      </c>
      <c r="D700" s="340"/>
      <c r="E700" s="283"/>
      <c r="F700" s="12"/>
      <c r="G700" s="284"/>
      <c r="H700" s="285"/>
      <c r="I700" s="286"/>
      <c r="J700" s="287"/>
      <c r="K700" s="289"/>
      <c r="L700" s="306"/>
      <c r="M700" s="289"/>
      <c r="N700" s="290"/>
      <c r="O700" s="291"/>
      <c r="P700" s="12"/>
      <c r="Q700" s="348"/>
      <c r="R700" s="7"/>
      <c r="S700" s="17">
        <f>IF(D700="",0,IF(D700=D699,COUNTIF(D$9:D699,D700)+1,1))</f>
        <v>0</v>
      </c>
      <c r="T700" s="17">
        <f t="shared" ca="1" si="50"/>
        <v>0</v>
      </c>
      <c r="U700" s="364">
        <f t="shared" si="48"/>
        <v>0</v>
      </c>
    </row>
    <row r="701" spans="1:21" ht="16.5" customHeight="1">
      <c r="A701" s="334" t="s">
        <v>977</v>
      </c>
      <c r="B701" s="65" t="str">
        <f t="shared" ca="1" si="47"/>
        <v>-1900</v>
      </c>
      <c r="C701" s="65" t="str">
        <f t="shared" ca="1" si="49"/>
        <v>-1900-0</v>
      </c>
      <c r="D701" s="340"/>
      <c r="E701" s="283"/>
      <c r="F701" s="12"/>
      <c r="G701" s="284"/>
      <c r="H701" s="285"/>
      <c r="I701" s="286"/>
      <c r="J701" s="287"/>
      <c r="K701" s="289"/>
      <c r="L701" s="306"/>
      <c r="M701" s="289"/>
      <c r="N701" s="290"/>
      <c r="O701" s="291"/>
      <c r="P701" s="12"/>
      <c r="Q701" s="348"/>
      <c r="R701" s="7"/>
      <c r="S701" s="17">
        <f>IF(D701="",0,IF(D701=D700,COUNTIF(D$9:D700,D701)+1,1))</f>
        <v>0</v>
      </c>
      <c r="T701" s="17">
        <f t="shared" ca="1" si="50"/>
        <v>0</v>
      </c>
      <c r="U701" s="364">
        <f t="shared" si="48"/>
        <v>0</v>
      </c>
    </row>
    <row r="702" spans="1:21" ht="16.5" customHeight="1">
      <c r="A702" s="334" t="s">
        <v>978</v>
      </c>
      <c r="B702" s="65" t="str">
        <f t="shared" ca="1" si="47"/>
        <v>-1900</v>
      </c>
      <c r="C702" s="65" t="str">
        <f t="shared" ca="1" si="49"/>
        <v>-1900-0</v>
      </c>
      <c r="D702" s="340"/>
      <c r="E702" s="283"/>
      <c r="F702" s="12"/>
      <c r="G702" s="284"/>
      <c r="H702" s="285"/>
      <c r="I702" s="286"/>
      <c r="J702" s="287"/>
      <c r="K702" s="289"/>
      <c r="L702" s="306"/>
      <c r="M702" s="289"/>
      <c r="N702" s="290"/>
      <c r="O702" s="291"/>
      <c r="P702" s="12"/>
      <c r="Q702" s="348"/>
      <c r="R702" s="7"/>
      <c r="S702" s="17">
        <f>IF(D702="",0,IF(D702=D701,COUNTIF(D$9:D701,D702)+1,1))</f>
        <v>0</v>
      </c>
      <c r="T702" s="17">
        <f t="shared" ca="1" si="50"/>
        <v>0</v>
      </c>
      <c r="U702" s="364">
        <f t="shared" si="48"/>
        <v>0</v>
      </c>
    </row>
    <row r="703" spans="1:21" ht="16.5" customHeight="1">
      <c r="A703" s="334" t="s">
        <v>979</v>
      </c>
      <c r="B703" s="65" t="str">
        <f t="shared" ca="1" si="47"/>
        <v>-1900</v>
      </c>
      <c r="C703" s="65" t="str">
        <f t="shared" ca="1" si="49"/>
        <v>-1900-0</v>
      </c>
      <c r="D703" s="340"/>
      <c r="E703" s="283"/>
      <c r="F703" s="12"/>
      <c r="G703" s="284"/>
      <c r="H703" s="285"/>
      <c r="I703" s="286"/>
      <c r="J703" s="287"/>
      <c r="K703" s="289"/>
      <c r="L703" s="306"/>
      <c r="M703" s="289"/>
      <c r="N703" s="290"/>
      <c r="O703" s="291"/>
      <c r="P703" s="12"/>
      <c r="Q703" s="348"/>
      <c r="R703" s="7"/>
      <c r="S703" s="17">
        <f>IF(D703="",0,IF(D703=D702,COUNTIF(D$9:D702,D703)+1,1))</f>
        <v>0</v>
      </c>
      <c r="T703" s="17">
        <f t="shared" ca="1" si="50"/>
        <v>0</v>
      </c>
      <c r="U703" s="364">
        <f t="shared" si="48"/>
        <v>0</v>
      </c>
    </row>
    <row r="704" spans="1:21" ht="16.5" customHeight="1">
      <c r="A704" s="334" t="s">
        <v>980</v>
      </c>
      <c r="B704" s="65" t="str">
        <f t="shared" ca="1" si="47"/>
        <v>-1900</v>
      </c>
      <c r="C704" s="65" t="str">
        <f t="shared" ca="1" si="49"/>
        <v>-1900-0</v>
      </c>
      <c r="D704" s="340"/>
      <c r="E704" s="283"/>
      <c r="F704" s="12"/>
      <c r="G704" s="284"/>
      <c r="H704" s="285"/>
      <c r="I704" s="286"/>
      <c r="J704" s="287"/>
      <c r="K704" s="289"/>
      <c r="L704" s="306"/>
      <c r="M704" s="289"/>
      <c r="N704" s="290"/>
      <c r="O704" s="291"/>
      <c r="P704" s="12"/>
      <c r="Q704" s="348"/>
      <c r="R704" s="7"/>
      <c r="S704" s="17">
        <f>IF(D704="",0,IF(D704=D703,COUNTIF(D$9:D703,D704)+1,1))</f>
        <v>0</v>
      </c>
      <c r="T704" s="17">
        <f t="shared" ca="1" si="50"/>
        <v>0</v>
      </c>
      <c r="U704" s="364">
        <f t="shared" si="48"/>
        <v>0</v>
      </c>
    </row>
    <row r="705" spans="1:21" ht="16.5" customHeight="1">
      <c r="A705" s="334" t="s">
        <v>981</v>
      </c>
      <c r="B705" s="65" t="str">
        <f t="shared" ca="1" si="47"/>
        <v>-1900</v>
      </c>
      <c r="C705" s="65" t="str">
        <f t="shared" ca="1" si="49"/>
        <v>-1900-0</v>
      </c>
      <c r="D705" s="340"/>
      <c r="E705" s="283"/>
      <c r="F705" s="12"/>
      <c r="G705" s="284"/>
      <c r="H705" s="285"/>
      <c r="I705" s="286"/>
      <c r="J705" s="287"/>
      <c r="K705" s="289"/>
      <c r="L705" s="306"/>
      <c r="M705" s="289"/>
      <c r="N705" s="290"/>
      <c r="O705" s="291"/>
      <c r="P705" s="12"/>
      <c r="Q705" s="348"/>
      <c r="R705" s="7"/>
      <c r="S705" s="17">
        <f>IF(D705="",0,IF(D705=D704,COUNTIF(D$9:D704,D705)+1,1))</f>
        <v>0</v>
      </c>
      <c r="T705" s="17">
        <f t="shared" ca="1" si="50"/>
        <v>0</v>
      </c>
      <c r="U705" s="364">
        <f t="shared" si="48"/>
        <v>0</v>
      </c>
    </row>
    <row r="706" spans="1:21" ht="16.5" customHeight="1">
      <c r="A706" s="334" t="s">
        <v>982</v>
      </c>
      <c r="B706" s="65" t="str">
        <f t="shared" ca="1" si="47"/>
        <v>-1900</v>
      </c>
      <c r="C706" s="65" t="str">
        <f t="shared" ca="1" si="49"/>
        <v>-1900-0</v>
      </c>
      <c r="D706" s="340"/>
      <c r="E706" s="283"/>
      <c r="F706" s="12"/>
      <c r="G706" s="284"/>
      <c r="H706" s="285"/>
      <c r="I706" s="286"/>
      <c r="J706" s="287"/>
      <c r="K706" s="289"/>
      <c r="L706" s="306"/>
      <c r="M706" s="289"/>
      <c r="N706" s="290"/>
      <c r="O706" s="291"/>
      <c r="P706" s="12"/>
      <c r="Q706" s="348"/>
      <c r="R706" s="7"/>
      <c r="S706" s="17">
        <f>IF(D706="",0,IF(D706=D705,COUNTIF(D$9:D705,D706)+1,1))</f>
        <v>0</v>
      </c>
      <c r="T706" s="17">
        <f t="shared" ca="1" si="50"/>
        <v>0</v>
      </c>
      <c r="U706" s="364">
        <f t="shared" si="48"/>
        <v>0</v>
      </c>
    </row>
    <row r="707" spans="1:21" ht="16.5" customHeight="1">
      <c r="A707" s="334" t="s">
        <v>983</v>
      </c>
      <c r="B707" s="65" t="str">
        <f t="shared" ca="1" si="47"/>
        <v>-1900</v>
      </c>
      <c r="C707" s="65" t="str">
        <f t="shared" ca="1" si="49"/>
        <v>-1900-0</v>
      </c>
      <c r="D707" s="340"/>
      <c r="E707" s="283"/>
      <c r="F707" s="12"/>
      <c r="G707" s="284"/>
      <c r="H707" s="285"/>
      <c r="I707" s="286"/>
      <c r="J707" s="287"/>
      <c r="K707" s="289"/>
      <c r="L707" s="306"/>
      <c r="M707" s="289"/>
      <c r="N707" s="290"/>
      <c r="O707" s="291"/>
      <c r="P707" s="12"/>
      <c r="Q707" s="348"/>
      <c r="R707" s="7"/>
      <c r="S707" s="17">
        <f>IF(D707="",0,IF(D707=D706,COUNTIF(D$9:D706,D707)+1,1))</f>
        <v>0</v>
      </c>
      <c r="T707" s="17">
        <f t="shared" ca="1" si="50"/>
        <v>0</v>
      </c>
      <c r="U707" s="364">
        <f t="shared" si="48"/>
        <v>0</v>
      </c>
    </row>
    <row r="708" spans="1:21" ht="16.5" customHeight="1">
      <c r="A708" s="334" t="s">
        <v>984</v>
      </c>
      <c r="B708" s="65" t="str">
        <f t="shared" ca="1" si="47"/>
        <v>-1900</v>
      </c>
      <c r="C708" s="65" t="str">
        <f t="shared" ca="1" si="49"/>
        <v>-1900-0</v>
      </c>
      <c r="D708" s="340"/>
      <c r="E708" s="283"/>
      <c r="F708" s="12"/>
      <c r="G708" s="284"/>
      <c r="H708" s="285"/>
      <c r="I708" s="286"/>
      <c r="J708" s="287"/>
      <c r="K708" s="289"/>
      <c r="L708" s="306"/>
      <c r="M708" s="289"/>
      <c r="N708" s="290"/>
      <c r="O708" s="291"/>
      <c r="P708" s="12"/>
      <c r="Q708" s="348"/>
      <c r="R708" s="7"/>
      <c r="S708" s="17">
        <f>IF(D708="",0,IF(D708=D707,COUNTIF(D$9:D707,D708)+1,1))</f>
        <v>0</v>
      </c>
      <c r="T708" s="17">
        <f t="shared" ca="1" si="50"/>
        <v>0</v>
      </c>
      <c r="U708" s="364">
        <f t="shared" si="48"/>
        <v>0</v>
      </c>
    </row>
    <row r="709" spans="1:21" ht="16.5" customHeight="1">
      <c r="A709" s="334" t="s">
        <v>985</v>
      </c>
      <c r="B709" s="65" t="str">
        <f t="shared" ca="1" si="47"/>
        <v>-1900</v>
      </c>
      <c r="C709" s="65" t="str">
        <f t="shared" ca="1" si="49"/>
        <v>-1900-0</v>
      </c>
      <c r="D709" s="340"/>
      <c r="E709" s="283"/>
      <c r="F709" s="12"/>
      <c r="G709" s="284"/>
      <c r="H709" s="285"/>
      <c r="I709" s="286"/>
      <c r="J709" s="287"/>
      <c r="K709" s="289"/>
      <c r="L709" s="306"/>
      <c r="M709" s="289"/>
      <c r="N709" s="290"/>
      <c r="O709" s="291"/>
      <c r="P709" s="12"/>
      <c r="Q709" s="348"/>
      <c r="R709" s="7"/>
      <c r="S709" s="17">
        <f>IF(D709="",0,IF(D709=D708,COUNTIF(D$9:D708,D709)+1,1))</f>
        <v>0</v>
      </c>
      <c r="T709" s="17">
        <f t="shared" ca="1" si="50"/>
        <v>0</v>
      </c>
      <c r="U709" s="364">
        <f t="shared" si="48"/>
        <v>0</v>
      </c>
    </row>
    <row r="710" spans="1:21" ht="16.5" customHeight="1">
      <c r="A710" s="334" t="s">
        <v>986</v>
      </c>
      <c r="B710" s="65" t="str">
        <f t="shared" ca="1" si="47"/>
        <v>-1900</v>
      </c>
      <c r="C710" s="65" t="str">
        <f t="shared" ca="1" si="49"/>
        <v>-1900-0</v>
      </c>
      <c r="D710" s="340"/>
      <c r="E710" s="283"/>
      <c r="F710" s="12"/>
      <c r="G710" s="284"/>
      <c r="H710" s="285"/>
      <c r="I710" s="286"/>
      <c r="J710" s="287"/>
      <c r="K710" s="289"/>
      <c r="L710" s="306"/>
      <c r="M710" s="289"/>
      <c r="N710" s="290"/>
      <c r="O710" s="291"/>
      <c r="P710" s="12"/>
      <c r="Q710" s="348"/>
      <c r="R710" s="7"/>
      <c r="S710" s="17">
        <f>IF(D710="",0,IF(D710=D709,COUNTIF(D$9:D709,D710)+1,1))</f>
        <v>0</v>
      </c>
      <c r="T710" s="17">
        <f t="shared" ca="1" si="50"/>
        <v>0</v>
      </c>
      <c r="U710" s="364">
        <f t="shared" si="48"/>
        <v>0</v>
      </c>
    </row>
    <row r="711" spans="1:21" ht="16.5" customHeight="1">
      <c r="A711" s="334" t="s">
        <v>987</v>
      </c>
      <c r="B711" s="65" t="str">
        <f t="shared" ca="1" si="47"/>
        <v>-1900</v>
      </c>
      <c r="C711" s="65" t="str">
        <f t="shared" ca="1" si="49"/>
        <v>-1900-0</v>
      </c>
      <c r="D711" s="340"/>
      <c r="E711" s="283"/>
      <c r="F711" s="12"/>
      <c r="G711" s="284"/>
      <c r="H711" s="285"/>
      <c r="I711" s="286"/>
      <c r="J711" s="287"/>
      <c r="K711" s="289"/>
      <c r="L711" s="306"/>
      <c r="M711" s="289"/>
      <c r="N711" s="290"/>
      <c r="O711" s="291"/>
      <c r="P711" s="12"/>
      <c r="Q711" s="348"/>
      <c r="R711" s="7"/>
      <c r="S711" s="17">
        <f>IF(D711="",0,IF(D711=D710,COUNTIF(D$9:D710,D711)+1,1))</f>
        <v>0</v>
      </c>
      <c r="T711" s="17">
        <f t="shared" ca="1" si="50"/>
        <v>0</v>
      </c>
      <c r="U711" s="364">
        <f t="shared" si="48"/>
        <v>0</v>
      </c>
    </row>
    <row r="712" spans="1:21" ht="16.5" customHeight="1">
      <c r="A712" s="334" t="s">
        <v>988</v>
      </c>
      <c r="B712" s="65" t="str">
        <f t="shared" ca="1" si="47"/>
        <v>-1900</v>
      </c>
      <c r="C712" s="65" t="str">
        <f t="shared" ca="1" si="49"/>
        <v>-1900-0</v>
      </c>
      <c r="D712" s="340"/>
      <c r="E712" s="283"/>
      <c r="F712" s="12"/>
      <c r="G712" s="284"/>
      <c r="H712" s="285"/>
      <c r="I712" s="286"/>
      <c r="J712" s="287"/>
      <c r="K712" s="289"/>
      <c r="L712" s="306"/>
      <c r="M712" s="289"/>
      <c r="N712" s="290"/>
      <c r="O712" s="291"/>
      <c r="P712" s="12"/>
      <c r="Q712" s="348"/>
      <c r="R712" s="7"/>
      <c r="S712" s="17">
        <f>IF(D712="",0,IF(D712=D711,COUNTIF(D$9:D711,D712)+1,1))</f>
        <v>0</v>
      </c>
      <c r="T712" s="17">
        <f t="shared" ca="1" si="50"/>
        <v>0</v>
      </c>
      <c r="U712" s="364">
        <f t="shared" si="48"/>
        <v>0</v>
      </c>
    </row>
    <row r="713" spans="1:21" ht="16.5" customHeight="1">
      <c r="A713" s="334" t="s">
        <v>989</v>
      </c>
      <c r="B713" s="65" t="str">
        <f t="shared" ca="1" si="47"/>
        <v>-1900</v>
      </c>
      <c r="C713" s="65" t="str">
        <f t="shared" ca="1" si="49"/>
        <v>-1900-0</v>
      </c>
      <c r="D713" s="340"/>
      <c r="E713" s="283"/>
      <c r="F713" s="12"/>
      <c r="G713" s="284"/>
      <c r="H713" s="285"/>
      <c r="I713" s="286"/>
      <c r="J713" s="287"/>
      <c r="K713" s="289"/>
      <c r="L713" s="306"/>
      <c r="M713" s="289"/>
      <c r="N713" s="290"/>
      <c r="O713" s="291"/>
      <c r="P713" s="12"/>
      <c r="Q713" s="348"/>
      <c r="R713" s="7"/>
      <c r="S713" s="17">
        <f>IF(D713="",0,IF(D713=D712,COUNTIF(D$9:D712,D713)+1,1))</f>
        <v>0</v>
      </c>
      <c r="T713" s="17">
        <f t="shared" ca="1" si="50"/>
        <v>0</v>
      </c>
      <c r="U713" s="364">
        <f t="shared" si="48"/>
        <v>0</v>
      </c>
    </row>
    <row r="714" spans="1:21" ht="16.5" customHeight="1">
      <c r="A714" s="334" t="s">
        <v>990</v>
      </c>
      <c r="B714" s="65" t="str">
        <f t="shared" ref="B714:B777" ca="1" si="51">IF(U714=$U$1015,0,IF(L$1024=1,0,D714&amp;"-"&amp;YEAR(E714)))</f>
        <v>-1900</v>
      </c>
      <c r="C714" s="65" t="str">
        <f t="shared" ca="1" si="49"/>
        <v>-1900-0</v>
      </c>
      <c r="D714" s="340"/>
      <c r="E714" s="283"/>
      <c r="F714" s="12"/>
      <c r="G714" s="284"/>
      <c r="H714" s="285"/>
      <c r="I714" s="286"/>
      <c r="J714" s="287"/>
      <c r="K714" s="289"/>
      <c r="L714" s="306"/>
      <c r="M714" s="289"/>
      <c r="N714" s="290"/>
      <c r="O714" s="291"/>
      <c r="P714" s="12"/>
      <c r="Q714" s="348"/>
      <c r="R714" s="7"/>
      <c r="S714" s="17">
        <f>IF(D714="",0,IF(D714=D713,COUNTIF(D$9:D713,D714)+1,1))</f>
        <v>0</v>
      </c>
      <c r="T714" s="17">
        <f t="shared" ca="1" si="50"/>
        <v>0</v>
      </c>
      <c r="U714" s="364">
        <f t="shared" ref="U714:U777" si="52">IF(OR(MONTH(E714)&lt;$I$1026,MONTH(E714)&gt;$I$1027),U$1015,0)</f>
        <v>0</v>
      </c>
    </row>
    <row r="715" spans="1:21" ht="16.5" customHeight="1">
      <c r="A715" s="334" t="s">
        <v>991</v>
      </c>
      <c r="B715" s="65" t="str">
        <f t="shared" ca="1" si="51"/>
        <v>-1900</v>
      </c>
      <c r="C715" s="65" t="str">
        <f t="shared" ca="1" si="49"/>
        <v>-1900-0</v>
      </c>
      <c r="D715" s="340"/>
      <c r="E715" s="283"/>
      <c r="F715" s="12"/>
      <c r="G715" s="284"/>
      <c r="H715" s="285"/>
      <c r="I715" s="286"/>
      <c r="J715" s="287"/>
      <c r="K715" s="289"/>
      <c r="L715" s="306"/>
      <c r="M715" s="289"/>
      <c r="N715" s="290"/>
      <c r="O715" s="291"/>
      <c r="P715" s="12"/>
      <c r="Q715" s="348"/>
      <c r="R715" s="7"/>
      <c r="S715" s="17">
        <f>IF(D715="",0,IF(D715=D714,COUNTIF(D$9:D714,D715)+1,1))</f>
        <v>0</v>
      </c>
      <c r="T715" s="17">
        <f t="shared" ca="1" si="50"/>
        <v>0</v>
      </c>
      <c r="U715" s="364">
        <f t="shared" si="52"/>
        <v>0</v>
      </c>
    </row>
    <row r="716" spans="1:21" ht="16.5" customHeight="1">
      <c r="A716" s="334" t="s">
        <v>992</v>
      </c>
      <c r="B716" s="65" t="str">
        <f t="shared" ca="1" si="51"/>
        <v>-1900</v>
      </c>
      <c r="C716" s="65" t="str">
        <f t="shared" ca="1" si="49"/>
        <v>-1900-0</v>
      </c>
      <c r="D716" s="340"/>
      <c r="E716" s="283"/>
      <c r="F716" s="12"/>
      <c r="G716" s="284"/>
      <c r="H716" s="285"/>
      <c r="I716" s="286"/>
      <c r="J716" s="287"/>
      <c r="K716" s="289"/>
      <c r="L716" s="306"/>
      <c r="M716" s="289"/>
      <c r="N716" s="290"/>
      <c r="O716" s="291"/>
      <c r="P716" s="12"/>
      <c r="Q716" s="348"/>
      <c r="R716" s="7"/>
      <c r="S716" s="17">
        <f>IF(D716="",0,IF(D716=D715,COUNTIF(D$9:D715,D716)+1,1))</f>
        <v>0</v>
      </c>
      <c r="T716" s="17">
        <f t="shared" ca="1" si="50"/>
        <v>0</v>
      </c>
      <c r="U716" s="364">
        <f t="shared" si="52"/>
        <v>0</v>
      </c>
    </row>
    <row r="717" spans="1:21" ht="16.5" customHeight="1">
      <c r="A717" s="334" t="s">
        <v>993</v>
      </c>
      <c r="B717" s="65" t="str">
        <f t="shared" ca="1" si="51"/>
        <v>-1900</v>
      </c>
      <c r="C717" s="65" t="str">
        <f t="shared" ca="1" si="49"/>
        <v>-1900-0</v>
      </c>
      <c r="D717" s="340"/>
      <c r="E717" s="283"/>
      <c r="F717" s="12"/>
      <c r="G717" s="284"/>
      <c r="H717" s="285"/>
      <c r="I717" s="286"/>
      <c r="J717" s="287"/>
      <c r="K717" s="289"/>
      <c r="L717" s="306"/>
      <c r="M717" s="289"/>
      <c r="N717" s="290"/>
      <c r="O717" s="291"/>
      <c r="P717" s="12"/>
      <c r="Q717" s="348"/>
      <c r="R717" s="7"/>
      <c r="S717" s="17">
        <f>IF(D717="",0,IF(D717=D716,COUNTIF(D$9:D716,D717)+1,1))</f>
        <v>0</v>
      </c>
      <c r="T717" s="17">
        <f t="shared" ca="1" si="50"/>
        <v>0</v>
      </c>
      <c r="U717" s="364">
        <f t="shared" si="52"/>
        <v>0</v>
      </c>
    </row>
    <row r="718" spans="1:21" ht="16.5" customHeight="1">
      <c r="A718" s="334" t="s">
        <v>994</v>
      </c>
      <c r="B718" s="65" t="str">
        <f t="shared" ca="1" si="51"/>
        <v>-1900</v>
      </c>
      <c r="C718" s="65" t="str">
        <f t="shared" ca="1" si="49"/>
        <v>-1900-0</v>
      </c>
      <c r="D718" s="340"/>
      <c r="E718" s="283"/>
      <c r="F718" s="12"/>
      <c r="G718" s="284"/>
      <c r="H718" s="285"/>
      <c r="I718" s="286"/>
      <c r="J718" s="287"/>
      <c r="K718" s="289"/>
      <c r="L718" s="306"/>
      <c r="M718" s="289"/>
      <c r="N718" s="290"/>
      <c r="O718" s="291"/>
      <c r="P718" s="12"/>
      <c r="Q718" s="348"/>
      <c r="R718" s="7"/>
      <c r="S718" s="17">
        <f>IF(D718="",0,IF(D718=D717,COUNTIF(D$9:D717,D718)+1,1))</f>
        <v>0</v>
      </c>
      <c r="T718" s="17">
        <f t="shared" ca="1" si="50"/>
        <v>0</v>
      </c>
      <c r="U718" s="364">
        <f t="shared" si="52"/>
        <v>0</v>
      </c>
    </row>
    <row r="719" spans="1:21" ht="16.5" customHeight="1">
      <c r="A719" s="334" t="s">
        <v>995</v>
      </c>
      <c r="B719" s="65" t="str">
        <f t="shared" ca="1" si="51"/>
        <v>-1900</v>
      </c>
      <c r="C719" s="65" t="str">
        <f t="shared" ref="C719:C782" ca="1" si="53">IF(L$1024=1,0,B719&amp;"-"&amp;S719)</f>
        <v>-1900-0</v>
      </c>
      <c r="D719" s="340"/>
      <c r="E719" s="283"/>
      <c r="F719" s="12"/>
      <c r="G719" s="284"/>
      <c r="H719" s="285"/>
      <c r="I719" s="286"/>
      <c r="J719" s="287"/>
      <c r="K719" s="289"/>
      <c r="L719" s="306"/>
      <c r="M719" s="289"/>
      <c r="N719" s="290"/>
      <c r="O719" s="291"/>
      <c r="P719" s="12"/>
      <c r="Q719" s="348"/>
      <c r="R719" s="7"/>
      <c r="S719" s="17">
        <f>IF(D719="",0,IF(D719=D718,COUNTIF(D$9:D718,D719)+1,1))</f>
        <v>0</v>
      </c>
      <c r="T719" s="17">
        <f t="shared" ref="T719:T782" ca="1" si="54">IF(OR(D719="",L$1024=1),0,IF(S719=4,1,0))</f>
        <v>0</v>
      </c>
      <c r="U719" s="364">
        <f t="shared" si="52"/>
        <v>0</v>
      </c>
    </row>
    <row r="720" spans="1:21" ht="16.5" customHeight="1">
      <c r="A720" s="334" t="s">
        <v>996</v>
      </c>
      <c r="B720" s="65" t="str">
        <f t="shared" ca="1" si="51"/>
        <v>-1900</v>
      </c>
      <c r="C720" s="65" t="str">
        <f t="shared" ca="1" si="53"/>
        <v>-1900-0</v>
      </c>
      <c r="D720" s="340"/>
      <c r="E720" s="283"/>
      <c r="F720" s="12"/>
      <c r="G720" s="284"/>
      <c r="H720" s="285"/>
      <c r="I720" s="286"/>
      <c r="J720" s="287"/>
      <c r="K720" s="289"/>
      <c r="L720" s="306"/>
      <c r="M720" s="289"/>
      <c r="N720" s="290"/>
      <c r="O720" s="291"/>
      <c r="P720" s="12"/>
      <c r="Q720" s="348"/>
      <c r="R720" s="7"/>
      <c r="S720" s="17">
        <f>IF(D720="",0,IF(D720=D719,COUNTIF(D$9:D719,D720)+1,1))</f>
        <v>0</v>
      </c>
      <c r="T720" s="17">
        <f t="shared" ca="1" si="54"/>
        <v>0</v>
      </c>
      <c r="U720" s="364">
        <f t="shared" si="52"/>
        <v>0</v>
      </c>
    </row>
    <row r="721" spans="1:21" ht="16.5" customHeight="1">
      <c r="A721" s="334" t="s">
        <v>997</v>
      </c>
      <c r="B721" s="65" t="str">
        <f t="shared" ca="1" si="51"/>
        <v>-1900</v>
      </c>
      <c r="C721" s="65" t="str">
        <f t="shared" ca="1" si="53"/>
        <v>-1900-0</v>
      </c>
      <c r="D721" s="340"/>
      <c r="E721" s="283"/>
      <c r="F721" s="12"/>
      <c r="G721" s="284"/>
      <c r="H721" s="285"/>
      <c r="I721" s="286"/>
      <c r="J721" s="287"/>
      <c r="K721" s="289"/>
      <c r="L721" s="306"/>
      <c r="M721" s="289"/>
      <c r="N721" s="290"/>
      <c r="O721" s="291"/>
      <c r="P721" s="12"/>
      <c r="Q721" s="348"/>
      <c r="R721" s="7"/>
      <c r="S721" s="17">
        <f>IF(D721="",0,IF(D721=D720,COUNTIF(D$9:D720,D721)+1,1))</f>
        <v>0</v>
      </c>
      <c r="T721" s="17">
        <f t="shared" ca="1" si="54"/>
        <v>0</v>
      </c>
      <c r="U721" s="364">
        <f t="shared" si="52"/>
        <v>0</v>
      </c>
    </row>
    <row r="722" spans="1:21" ht="16.5" customHeight="1">
      <c r="A722" s="334" t="s">
        <v>998</v>
      </c>
      <c r="B722" s="65" t="str">
        <f t="shared" ca="1" si="51"/>
        <v>-1900</v>
      </c>
      <c r="C722" s="65" t="str">
        <f t="shared" ca="1" si="53"/>
        <v>-1900-0</v>
      </c>
      <c r="D722" s="340"/>
      <c r="E722" s="283"/>
      <c r="F722" s="12"/>
      <c r="G722" s="284"/>
      <c r="H722" s="285"/>
      <c r="I722" s="286"/>
      <c r="J722" s="287"/>
      <c r="K722" s="289"/>
      <c r="L722" s="306"/>
      <c r="M722" s="289"/>
      <c r="N722" s="290"/>
      <c r="O722" s="291"/>
      <c r="P722" s="12"/>
      <c r="Q722" s="348"/>
      <c r="R722" s="7"/>
      <c r="S722" s="17">
        <f>IF(D722="",0,IF(D722=D721,COUNTIF(D$9:D721,D722)+1,1))</f>
        <v>0</v>
      </c>
      <c r="T722" s="17">
        <f t="shared" ca="1" si="54"/>
        <v>0</v>
      </c>
      <c r="U722" s="364">
        <f t="shared" si="52"/>
        <v>0</v>
      </c>
    </row>
    <row r="723" spans="1:21" ht="16.5" customHeight="1">
      <c r="A723" s="334" t="s">
        <v>999</v>
      </c>
      <c r="B723" s="65" t="str">
        <f t="shared" ca="1" si="51"/>
        <v>-1900</v>
      </c>
      <c r="C723" s="65" t="str">
        <f t="shared" ca="1" si="53"/>
        <v>-1900-0</v>
      </c>
      <c r="D723" s="340"/>
      <c r="E723" s="283"/>
      <c r="F723" s="12"/>
      <c r="G723" s="284"/>
      <c r="H723" s="285"/>
      <c r="I723" s="286"/>
      <c r="J723" s="287"/>
      <c r="K723" s="289"/>
      <c r="L723" s="306"/>
      <c r="M723" s="289"/>
      <c r="N723" s="290"/>
      <c r="O723" s="291"/>
      <c r="P723" s="12"/>
      <c r="Q723" s="348"/>
      <c r="R723" s="7"/>
      <c r="S723" s="17">
        <f>IF(D723="",0,IF(D723=D722,COUNTIF(D$9:D722,D723)+1,1))</f>
        <v>0</v>
      </c>
      <c r="T723" s="17">
        <f t="shared" ca="1" si="54"/>
        <v>0</v>
      </c>
      <c r="U723" s="364">
        <f t="shared" si="52"/>
        <v>0</v>
      </c>
    </row>
    <row r="724" spans="1:21" ht="16.5" customHeight="1">
      <c r="A724" s="334" t="s">
        <v>1000</v>
      </c>
      <c r="B724" s="65" t="str">
        <f t="shared" ca="1" si="51"/>
        <v>-1900</v>
      </c>
      <c r="C724" s="65" t="str">
        <f t="shared" ca="1" si="53"/>
        <v>-1900-0</v>
      </c>
      <c r="D724" s="340"/>
      <c r="E724" s="283"/>
      <c r="F724" s="12"/>
      <c r="G724" s="284"/>
      <c r="H724" s="285"/>
      <c r="I724" s="286"/>
      <c r="J724" s="287"/>
      <c r="K724" s="289"/>
      <c r="L724" s="306"/>
      <c r="M724" s="289"/>
      <c r="N724" s="290"/>
      <c r="O724" s="291"/>
      <c r="P724" s="12"/>
      <c r="Q724" s="348"/>
      <c r="R724" s="7"/>
      <c r="S724" s="17">
        <f>IF(D724="",0,IF(D724=D723,COUNTIF(D$9:D723,D724)+1,1))</f>
        <v>0</v>
      </c>
      <c r="T724" s="17">
        <f t="shared" ca="1" si="54"/>
        <v>0</v>
      </c>
      <c r="U724" s="364">
        <f t="shared" si="52"/>
        <v>0</v>
      </c>
    </row>
    <row r="725" spans="1:21" ht="16.5" customHeight="1">
      <c r="A725" s="334" t="s">
        <v>1001</v>
      </c>
      <c r="B725" s="65" t="str">
        <f t="shared" ca="1" si="51"/>
        <v>-1900</v>
      </c>
      <c r="C725" s="65" t="str">
        <f t="shared" ca="1" si="53"/>
        <v>-1900-0</v>
      </c>
      <c r="D725" s="340"/>
      <c r="E725" s="283"/>
      <c r="F725" s="12"/>
      <c r="G725" s="284"/>
      <c r="H725" s="285"/>
      <c r="I725" s="286"/>
      <c r="J725" s="287"/>
      <c r="K725" s="289"/>
      <c r="L725" s="306"/>
      <c r="M725" s="289"/>
      <c r="N725" s="290"/>
      <c r="O725" s="291"/>
      <c r="P725" s="12"/>
      <c r="Q725" s="348"/>
      <c r="R725" s="7"/>
      <c r="S725" s="17">
        <f>IF(D725="",0,IF(D725=D724,COUNTIF(D$9:D724,D725)+1,1))</f>
        <v>0</v>
      </c>
      <c r="T725" s="17">
        <f t="shared" ca="1" si="54"/>
        <v>0</v>
      </c>
      <c r="U725" s="364">
        <f t="shared" si="52"/>
        <v>0</v>
      </c>
    </row>
    <row r="726" spans="1:21" ht="16.5" customHeight="1">
      <c r="A726" s="334" t="s">
        <v>1002</v>
      </c>
      <c r="B726" s="65" t="str">
        <f t="shared" ca="1" si="51"/>
        <v>-1900</v>
      </c>
      <c r="C726" s="65" t="str">
        <f t="shared" ca="1" si="53"/>
        <v>-1900-0</v>
      </c>
      <c r="D726" s="340"/>
      <c r="E726" s="283"/>
      <c r="F726" s="12"/>
      <c r="G726" s="284"/>
      <c r="H726" s="285"/>
      <c r="I726" s="286"/>
      <c r="J726" s="287"/>
      <c r="K726" s="289"/>
      <c r="L726" s="306"/>
      <c r="M726" s="289"/>
      <c r="N726" s="290"/>
      <c r="O726" s="291"/>
      <c r="P726" s="12"/>
      <c r="Q726" s="348"/>
      <c r="R726" s="7"/>
      <c r="S726" s="17">
        <f>IF(D726="",0,IF(D726=D725,COUNTIF(D$9:D725,D726)+1,1))</f>
        <v>0</v>
      </c>
      <c r="T726" s="17">
        <f t="shared" ca="1" si="54"/>
        <v>0</v>
      </c>
      <c r="U726" s="364">
        <f t="shared" si="52"/>
        <v>0</v>
      </c>
    </row>
    <row r="727" spans="1:21" ht="16.5" customHeight="1">
      <c r="A727" s="334" t="s">
        <v>1003</v>
      </c>
      <c r="B727" s="65" t="str">
        <f t="shared" ca="1" si="51"/>
        <v>-1900</v>
      </c>
      <c r="C727" s="65" t="str">
        <f t="shared" ca="1" si="53"/>
        <v>-1900-0</v>
      </c>
      <c r="D727" s="340"/>
      <c r="E727" s="283"/>
      <c r="F727" s="12"/>
      <c r="G727" s="284"/>
      <c r="H727" s="285"/>
      <c r="I727" s="286"/>
      <c r="J727" s="287"/>
      <c r="K727" s="289"/>
      <c r="L727" s="306"/>
      <c r="M727" s="289"/>
      <c r="N727" s="290"/>
      <c r="O727" s="291"/>
      <c r="P727" s="12"/>
      <c r="Q727" s="348"/>
      <c r="R727" s="7"/>
      <c r="S727" s="17">
        <f>IF(D727="",0,IF(D727=D726,COUNTIF(D$9:D726,D727)+1,1))</f>
        <v>0</v>
      </c>
      <c r="T727" s="17">
        <f t="shared" ca="1" si="54"/>
        <v>0</v>
      </c>
      <c r="U727" s="364">
        <f t="shared" si="52"/>
        <v>0</v>
      </c>
    </row>
    <row r="728" spans="1:21" ht="16.5" customHeight="1">
      <c r="A728" s="334" t="s">
        <v>1004</v>
      </c>
      <c r="B728" s="65" t="str">
        <f t="shared" ca="1" si="51"/>
        <v>-1900</v>
      </c>
      <c r="C728" s="65" t="str">
        <f t="shared" ca="1" si="53"/>
        <v>-1900-0</v>
      </c>
      <c r="D728" s="340"/>
      <c r="E728" s="283"/>
      <c r="F728" s="12"/>
      <c r="G728" s="284"/>
      <c r="H728" s="285"/>
      <c r="I728" s="286"/>
      <c r="J728" s="287"/>
      <c r="K728" s="289"/>
      <c r="L728" s="306"/>
      <c r="M728" s="289"/>
      <c r="N728" s="290"/>
      <c r="O728" s="291"/>
      <c r="P728" s="12"/>
      <c r="Q728" s="348"/>
      <c r="R728" s="7"/>
      <c r="S728" s="17">
        <f>IF(D728="",0,IF(D728=D727,COUNTIF(D$9:D727,D728)+1,1))</f>
        <v>0</v>
      </c>
      <c r="T728" s="17">
        <f t="shared" ca="1" si="54"/>
        <v>0</v>
      </c>
      <c r="U728" s="364">
        <f t="shared" si="52"/>
        <v>0</v>
      </c>
    </row>
    <row r="729" spans="1:21" ht="16.5" customHeight="1">
      <c r="A729" s="334" t="s">
        <v>1005</v>
      </c>
      <c r="B729" s="65" t="str">
        <f t="shared" ca="1" si="51"/>
        <v>-1900</v>
      </c>
      <c r="C729" s="65" t="str">
        <f t="shared" ca="1" si="53"/>
        <v>-1900-0</v>
      </c>
      <c r="D729" s="340"/>
      <c r="E729" s="283"/>
      <c r="F729" s="12"/>
      <c r="G729" s="284"/>
      <c r="H729" s="285"/>
      <c r="I729" s="286"/>
      <c r="J729" s="287"/>
      <c r="K729" s="289"/>
      <c r="L729" s="306"/>
      <c r="M729" s="289"/>
      <c r="N729" s="290"/>
      <c r="O729" s="291"/>
      <c r="P729" s="12"/>
      <c r="Q729" s="348"/>
      <c r="R729" s="7"/>
      <c r="S729" s="17">
        <f>IF(D729="",0,IF(D729=D728,COUNTIF(D$9:D728,D729)+1,1))</f>
        <v>0</v>
      </c>
      <c r="T729" s="17">
        <f t="shared" ca="1" si="54"/>
        <v>0</v>
      </c>
      <c r="U729" s="364">
        <f t="shared" si="52"/>
        <v>0</v>
      </c>
    </row>
    <row r="730" spans="1:21" ht="16.5" customHeight="1">
      <c r="A730" s="334" t="s">
        <v>1006</v>
      </c>
      <c r="B730" s="65" t="str">
        <f t="shared" ca="1" si="51"/>
        <v>-1900</v>
      </c>
      <c r="C730" s="65" t="str">
        <f t="shared" ca="1" si="53"/>
        <v>-1900-0</v>
      </c>
      <c r="D730" s="340"/>
      <c r="E730" s="283"/>
      <c r="F730" s="12"/>
      <c r="G730" s="284"/>
      <c r="H730" s="285"/>
      <c r="I730" s="286"/>
      <c r="J730" s="287"/>
      <c r="K730" s="289"/>
      <c r="L730" s="306"/>
      <c r="M730" s="289"/>
      <c r="N730" s="290"/>
      <c r="O730" s="291"/>
      <c r="P730" s="12"/>
      <c r="Q730" s="348"/>
      <c r="R730" s="7"/>
      <c r="S730" s="17">
        <f>IF(D730="",0,IF(D730=D729,COUNTIF(D$9:D729,D730)+1,1))</f>
        <v>0</v>
      </c>
      <c r="T730" s="17">
        <f t="shared" ca="1" si="54"/>
        <v>0</v>
      </c>
      <c r="U730" s="364">
        <f t="shared" si="52"/>
        <v>0</v>
      </c>
    </row>
    <row r="731" spans="1:21" ht="16.5" customHeight="1">
      <c r="A731" s="334" t="s">
        <v>1007</v>
      </c>
      <c r="B731" s="65" t="str">
        <f t="shared" ca="1" si="51"/>
        <v>-1900</v>
      </c>
      <c r="C731" s="65" t="str">
        <f t="shared" ca="1" si="53"/>
        <v>-1900-0</v>
      </c>
      <c r="D731" s="340"/>
      <c r="E731" s="283"/>
      <c r="F731" s="12"/>
      <c r="G731" s="284"/>
      <c r="H731" s="285"/>
      <c r="I731" s="286"/>
      <c r="J731" s="287"/>
      <c r="K731" s="289"/>
      <c r="L731" s="306"/>
      <c r="M731" s="289"/>
      <c r="N731" s="290"/>
      <c r="O731" s="291"/>
      <c r="P731" s="12"/>
      <c r="Q731" s="348"/>
      <c r="R731" s="7"/>
      <c r="S731" s="17">
        <f>IF(D731="",0,IF(D731=D730,COUNTIF(D$9:D730,D731)+1,1))</f>
        <v>0</v>
      </c>
      <c r="T731" s="17">
        <f t="shared" ca="1" si="54"/>
        <v>0</v>
      </c>
      <c r="U731" s="364">
        <f t="shared" si="52"/>
        <v>0</v>
      </c>
    </row>
    <row r="732" spans="1:21" ht="16.5" customHeight="1">
      <c r="A732" s="334" t="s">
        <v>1008</v>
      </c>
      <c r="B732" s="65" t="str">
        <f t="shared" ca="1" si="51"/>
        <v>-1900</v>
      </c>
      <c r="C732" s="65" t="str">
        <f t="shared" ca="1" si="53"/>
        <v>-1900-0</v>
      </c>
      <c r="D732" s="340"/>
      <c r="E732" s="283"/>
      <c r="F732" s="12"/>
      <c r="G732" s="284"/>
      <c r="H732" s="285"/>
      <c r="I732" s="286"/>
      <c r="J732" s="287"/>
      <c r="K732" s="289"/>
      <c r="L732" s="306"/>
      <c r="M732" s="289"/>
      <c r="N732" s="290"/>
      <c r="O732" s="291"/>
      <c r="P732" s="12"/>
      <c r="Q732" s="348"/>
      <c r="R732" s="7"/>
      <c r="S732" s="17">
        <f>IF(D732="",0,IF(D732=D731,COUNTIF(D$9:D731,D732)+1,1))</f>
        <v>0</v>
      </c>
      <c r="T732" s="17">
        <f t="shared" ca="1" si="54"/>
        <v>0</v>
      </c>
      <c r="U732" s="364">
        <f t="shared" si="52"/>
        <v>0</v>
      </c>
    </row>
    <row r="733" spans="1:21" ht="16.5" customHeight="1">
      <c r="A733" s="334" t="s">
        <v>1009</v>
      </c>
      <c r="B733" s="65" t="str">
        <f t="shared" ca="1" si="51"/>
        <v>-1900</v>
      </c>
      <c r="C733" s="65" t="str">
        <f t="shared" ca="1" si="53"/>
        <v>-1900-0</v>
      </c>
      <c r="D733" s="340"/>
      <c r="E733" s="283"/>
      <c r="F733" s="12"/>
      <c r="G733" s="284"/>
      <c r="H733" s="285"/>
      <c r="I733" s="286"/>
      <c r="J733" s="287"/>
      <c r="K733" s="289"/>
      <c r="L733" s="306"/>
      <c r="M733" s="289"/>
      <c r="N733" s="290"/>
      <c r="O733" s="291"/>
      <c r="P733" s="12"/>
      <c r="Q733" s="348"/>
      <c r="R733" s="7"/>
      <c r="S733" s="17">
        <f>IF(D733="",0,IF(D733=D732,COUNTIF(D$9:D732,D733)+1,1))</f>
        <v>0</v>
      </c>
      <c r="T733" s="17">
        <f t="shared" ca="1" si="54"/>
        <v>0</v>
      </c>
      <c r="U733" s="364">
        <f t="shared" si="52"/>
        <v>0</v>
      </c>
    </row>
    <row r="734" spans="1:21" ht="16.5" customHeight="1">
      <c r="A734" s="334" t="s">
        <v>1010</v>
      </c>
      <c r="B734" s="65" t="str">
        <f t="shared" ca="1" si="51"/>
        <v>-1900</v>
      </c>
      <c r="C734" s="65" t="str">
        <f t="shared" ca="1" si="53"/>
        <v>-1900-0</v>
      </c>
      <c r="D734" s="340"/>
      <c r="E734" s="283"/>
      <c r="F734" s="12"/>
      <c r="G734" s="284"/>
      <c r="H734" s="285"/>
      <c r="I734" s="286"/>
      <c r="J734" s="287"/>
      <c r="K734" s="289"/>
      <c r="L734" s="306"/>
      <c r="M734" s="289"/>
      <c r="N734" s="290"/>
      <c r="O734" s="291"/>
      <c r="P734" s="12"/>
      <c r="Q734" s="348"/>
      <c r="R734" s="7"/>
      <c r="S734" s="17">
        <f>IF(D734="",0,IF(D734=D733,COUNTIF(D$9:D733,D734)+1,1))</f>
        <v>0</v>
      </c>
      <c r="T734" s="17">
        <f t="shared" ca="1" si="54"/>
        <v>0</v>
      </c>
      <c r="U734" s="364">
        <f t="shared" si="52"/>
        <v>0</v>
      </c>
    </row>
    <row r="735" spans="1:21" ht="16.5" customHeight="1">
      <c r="A735" s="334" t="s">
        <v>1011</v>
      </c>
      <c r="B735" s="65" t="str">
        <f t="shared" ca="1" si="51"/>
        <v>-1900</v>
      </c>
      <c r="C735" s="65" t="str">
        <f t="shared" ca="1" si="53"/>
        <v>-1900-0</v>
      </c>
      <c r="D735" s="340"/>
      <c r="E735" s="283"/>
      <c r="F735" s="12"/>
      <c r="G735" s="284"/>
      <c r="H735" s="285"/>
      <c r="I735" s="286"/>
      <c r="J735" s="287"/>
      <c r="K735" s="289"/>
      <c r="L735" s="306"/>
      <c r="M735" s="289"/>
      <c r="N735" s="290"/>
      <c r="O735" s="291"/>
      <c r="P735" s="12"/>
      <c r="Q735" s="348"/>
      <c r="R735" s="7"/>
      <c r="S735" s="17">
        <f>IF(D735="",0,IF(D735=D734,COUNTIF(D$9:D734,D735)+1,1))</f>
        <v>0</v>
      </c>
      <c r="T735" s="17">
        <f t="shared" ca="1" si="54"/>
        <v>0</v>
      </c>
      <c r="U735" s="364">
        <f t="shared" si="52"/>
        <v>0</v>
      </c>
    </row>
    <row r="736" spans="1:21" ht="16.5" customHeight="1">
      <c r="A736" s="334" t="s">
        <v>1012</v>
      </c>
      <c r="B736" s="65" t="str">
        <f t="shared" ca="1" si="51"/>
        <v>-1900</v>
      </c>
      <c r="C736" s="65" t="str">
        <f t="shared" ca="1" si="53"/>
        <v>-1900-0</v>
      </c>
      <c r="D736" s="340"/>
      <c r="E736" s="283"/>
      <c r="F736" s="12"/>
      <c r="G736" s="284"/>
      <c r="H736" s="285"/>
      <c r="I736" s="286"/>
      <c r="J736" s="287"/>
      <c r="K736" s="289"/>
      <c r="L736" s="306"/>
      <c r="M736" s="289"/>
      <c r="N736" s="290"/>
      <c r="O736" s="291"/>
      <c r="P736" s="12"/>
      <c r="Q736" s="348"/>
      <c r="R736" s="7"/>
      <c r="S736" s="17">
        <f>IF(D736="",0,IF(D736=D735,COUNTIF(D$9:D735,D736)+1,1))</f>
        <v>0</v>
      </c>
      <c r="T736" s="17">
        <f t="shared" ca="1" si="54"/>
        <v>0</v>
      </c>
      <c r="U736" s="364">
        <f t="shared" si="52"/>
        <v>0</v>
      </c>
    </row>
    <row r="737" spans="1:21" ht="16.5" customHeight="1">
      <c r="A737" s="334" t="s">
        <v>1013</v>
      </c>
      <c r="B737" s="65" t="str">
        <f t="shared" ca="1" si="51"/>
        <v>-1900</v>
      </c>
      <c r="C737" s="65" t="str">
        <f t="shared" ca="1" si="53"/>
        <v>-1900-0</v>
      </c>
      <c r="D737" s="340"/>
      <c r="E737" s="283"/>
      <c r="F737" s="12"/>
      <c r="G737" s="284"/>
      <c r="H737" s="285"/>
      <c r="I737" s="286"/>
      <c r="J737" s="287"/>
      <c r="K737" s="289"/>
      <c r="L737" s="306"/>
      <c r="M737" s="289"/>
      <c r="N737" s="290"/>
      <c r="O737" s="291"/>
      <c r="P737" s="12"/>
      <c r="Q737" s="348"/>
      <c r="R737" s="7"/>
      <c r="S737" s="17">
        <f>IF(D737="",0,IF(D737=D736,COUNTIF(D$9:D736,D737)+1,1))</f>
        <v>0</v>
      </c>
      <c r="T737" s="17">
        <f t="shared" ca="1" si="54"/>
        <v>0</v>
      </c>
      <c r="U737" s="364">
        <f t="shared" si="52"/>
        <v>0</v>
      </c>
    </row>
    <row r="738" spans="1:21" ht="16.5" customHeight="1">
      <c r="A738" s="334" t="s">
        <v>1014</v>
      </c>
      <c r="B738" s="65" t="str">
        <f t="shared" ca="1" si="51"/>
        <v>-1900</v>
      </c>
      <c r="C738" s="65" t="str">
        <f t="shared" ca="1" si="53"/>
        <v>-1900-0</v>
      </c>
      <c r="D738" s="340"/>
      <c r="E738" s="283"/>
      <c r="F738" s="12"/>
      <c r="G738" s="284"/>
      <c r="H738" s="285"/>
      <c r="I738" s="286"/>
      <c r="J738" s="287"/>
      <c r="K738" s="289"/>
      <c r="L738" s="306"/>
      <c r="M738" s="289"/>
      <c r="N738" s="290"/>
      <c r="O738" s="291"/>
      <c r="P738" s="12"/>
      <c r="Q738" s="348"/>
      <c r="R738" s="7"/>
      <c r="S738" s="17">
        <f>IF(D738="",0,IF(D738=D737,COUNTIF(D$9:D737,D738)+1,1))</f>
        <v>0</v>
      </c>
      <c r="T738" s="17">
        <f t="shared" ca="1" si="54"/>
        <v>0</v>
      </c>
      <c r="U738" s="364">
        <f t="shared" si="52"/>
        <v>0</v>
      </c>
    </row>
    <row r="739" spans="1:21" ht="16.5" customHeight="1">
      <c r="A739" s="334" t="s">
        <v>1015</v>
      </c>
      <c r="B739" s="65" t="str">
        <f t="shared" ca="1" si="51"/>
        <v>-1900</v>
      </c>
      <c r="C739" s="65" t="str">
        <f t="shared" ca="1" si="53"/>
        <v>-1900-0</v>
      </c>
      <c r="D739" s="340"/>
      <c r="E739" s="283"/>
      <c r="F739" s="12"/>
      <c r="G739" s="284"/>
      <c r="H739" s="285"/>
      <c r="I739" s="286"/>
      <c r="J739" s="287"/>
      <c r="K739" s="289"/>
      <c r="L739" s="306"/>
      <c r="M739" s="289"/>
      <c r="N739" s="290"/>
      <c r="O739" s="291"/>
      <c r="P739" s="12"/>
      <c r="Q739" s="348"/>
      <c r="R739" s="7"/>
      <c r="S739" s="17">
        <f>IF(D739="",0,IF(D739=D738,COUNTIF(D$9:D738,D739)+1,1))</f>
        <v>0</v>
      </c>
      <c r="T739" s="17">
        <f t="shared" ca="1" si="54"/>
        <v>0</v>
      </c>
      <c r="U739" s="364">
        <f t="shared" si="52"/>
        <v>0</v>
      </c>
    </row>
    <row r="740" spans="1:21" ht="16.5" customHeight="1">
      <c r="A740" s="334" t="s">
        <v>1016</v>
      </c>
      <c r="B740" s="65" t="str">
        <f t="shared" ca="1" si="51"/>
        <v>-1900</v>
      </c>
      <c r="C740" s="65" t="str">
        <f t="shared" ca="1" si="53"/>
        <v>-1900-0</v>
      </c>
      <c r="D740" s="340"/>
      <c r="E740" s="283"/>
      <c r="F740" s="12"/>
      <c r="G740" s="284"/>
      <c r="H740" s="285"/>
      <c r="I740" s="286"/>
      <c r="J740" s="287"/>
      <c r="K740" s="289"/>
      <c r="L740" s="306"/>
      <c r="M740" s="289"/>
      <c r="N740" s="290"/>
      <c r="O740" s="291"/>
      <c r="P740" s="12"/>
      <c r="Q740" s="348"/>
      <c r="R740" s="7"/>
      <c r="S740" s="17">
        <f>IF(D740="",0,IF(D740=D739,COUNTIF(D$9:D739,D740)+1,1))</f>
        <v>0</v>
      </c>
      <c r="T740" s="17">
        <f t="shared" ca="1" si="54"/>
        <v>0</v>
      </c>
      <c r="U740" s="364">
        <f t="shared" si="52"/>
        <v>0</v>
      </c>
    </row>
    <row r="741" spans="1:21" ht="16.5" customHeight="1">
      <c r="A741" s="334" t="s">
        <v>1017</v>
      </c>
      <c r="B741" s="65" t="str">
        <f t="shared" ca="1" si="51"/>
        <v>-1900</v>
      </c>
      <c r="C741" s="65" t="str">
        <f t="shared" ca="1" si="53"/>
        <v>-1900-0</v>
      </c>
      <c r="D741" s="340"/>
      <c r="E741" s="283"/>
      <c r="F741" s="12"/>
      <c r="G741" s="284"/>
      <c r="H741" s="285"/>
      <c r="I741" s="286"/>
      <c r="J741" s="287"/>
      <c r="K741" s="289"/>
      <c r="L741" s="306"/>
      <c r="M741" s="289"/>
      <c r="N741" s="290"/>
      <c r="O741" s="291"/>
      <c r="P741" s="12"/>
      <c r="Q741" s="348"/>
      <c r="R741" s="7"/>
      <c r="S741" s="17">
        <f>IF(D741="",0,IF(D741=D740,COUNTIF(D$9:D740,D741)+1,1))</f>
        <v>0</v>
      </c>
      <c r="T741" s="17">
        <f t="shared" ca="1" si="54"/>
        <v>0</v>
      </c>
      <c r="U741" s="364">
        <f t="shared" si="52"/>
        <v>0</v>
      </c>
    </row>
    <row r="742" spans="1:21" ht="16.5" customHeight="1">
      <c r="A742" s="334" t="s">
        <v>1018</v>
      </c>
      <c r="B742" s="65" t="str">
        <f t="shared" ca="1" si="51"/>
        <v>-1900</v>
      </c>
      <c r="C742" s="65" t="str">
        <f t="shared" ca="1" si="53"/>
        <v>-1900-0</v>
      </c>
      <c r="D742" s="340"/>
      <c r="E742" s="283"/>
      <c r="F742" s="12"/>
      <c r="G742" s="284"/>
      <c r="H742" s="285"/>
      <c r="I742" s="286"/>
      <c r="J742" s="287"/>
      <c r="K742" s="289"/>
      <c r="L742" s="306"/>
      <c r="M742" s="289"/>
      <c r="N742" s="290"/>
      <c r="O742" s="291"/>
      <c r="P742" s="12"/>
      <c r="Q742" s="348"/>
      <c r="R742" s="7"/>
      <c r="S742" s="17">
        <f>IF(D742="",0,IF(D742=D741,COUNTIF(D$9:D741,D742)+1,1))</f>
        <v>0</v>
      </c>
      <c r="T742" s="17">
        <f t="shared" ca="1" si="54"/>
        <v>0</v>
      </c>
      <c r="U742" s="364">
        <f t="shared" si="52"/>
        <v>0</v>
      </c>
    </row>
    <row r="743" spans="1:21" ht="16.5" customHeight="1">
      <c r="A743" s="334" t="s">
        <v>1019</v>
      </c>
      <c r="B743" s="65" t="str">
        <f t="shared" ca="1" si="51"/>
        <v>-1900</v>
      </c>
      <c r="C743" s="65" t="str">
        <f t="shared" ca="1" si="53"/>
        <v>-1900-0</v>
      </c>
      <c r="D743" s="340"/>
      <c r="E743" s="283"/>
      <c r="F743" s="12"/>
      <c r="G743" s="284"/>
      <c r="H743" s="285"/>
      <c r="I743" s="286"/>
      <c r="J743" s="287"/>
      <c r="K743" s="289"/>
      <c r="L743" s="306"/>
      <c r="M743" s="289"/>
      <c r="N743" s="290"/>
      <c r="O743" s="291"/>
      <c r="P743" s="12"/>
      <c r="Q743" s="348"/>
      <c r="R743" s="7"/>
      <c r="S743" s="17">
        <f>IF(D743="",0,IF(D743=D742,COUNTIF(D$9:D742,D743)+1,1))</f>
        <v>0</v>
      </c>
      <c r="T743" s="17">
        <f t="shared" ca="1" si="54"/>
        <v>0</v>
      </c>
      <c r="U743" s="364">
        <f t="shared" si="52"/>
        <v>0</v>
      </c>
    </row>
    <row r="744" spans="1:21" ht="16.5" customHeight="1">
      <c r="A744" s="334" t="s">
        <v>1020</v>
      </c>
      <c r="B744" s="65" t="str">
        <f t="shared" ca="1" si="51"/>
        <v>-1900</v>
      </c>
      <c r="C744" s="65" t="str">
        <f t="shared" ca="1" si="53"/>
        <v>-1900-0</v>
      </c>
      <c r="D744" s="340"/>
      <c r="E744" s="283"/>
      <c r="F744" s="12"/>
      <c r="G744" s="284"/>
      <c r="H744" s="285"/>
      <c r="I744" s="286"/>
      <c r="J744" s="287"/>
      <c r="K744" s="289"/>
      <c r="L744" s="306"/>
      <c r="M744" s="289"/>
      <c r="N744" s="290"/>
      <c r="O744" s="291"/>
      <c r="P744" s="12"/>
      <c r="Q744" s="348"/>
      <c r="R744" s="7"/>
      <c r="S744" s="17">
        <f>IF(D744="",0,IF(D744=D743,COUNTIF(D$9:D743,D744)+1,1))</f>
        <v>0</v>
      </c>
      <c r="T744" s="17">
        <f t="shared" ca="1" si="54"/>
        <v>0</v>
      </c>
      <c r="U744" s="364">
        <f t="shared" si="52"/>
        <v>0</v>
      </c>
    </row>
    <row r="745" spans="1:21" ht="16.5" customHeight="1">
      <c r="A745" s="334" t="s">
        <v>1021</v>
      </c>
      <c r="B745" s="65" t="str">
        <f t="shared" ca="1" si="51"/>
        <v>-1900</v>
      </c>
      <c r="C745" s="65" t="str">
        <f t="shared" ca="1" si="53"/>
        <v>-1900-0</v>
      </c>
      <c r="D745" s="340"/>
      <c r="E745" s="283"/>
      <c r="F745" s="12"/>
      <c r="G745" s="284"/>
      <c r="H745" s="285"/>
      <c r="I745" s="286"/>
      <c r="J745" s="287"/>
      <c r="K745" s="289"/>
      <c r="L745" s="306"/>
      <c r="M745" s="289"/>
      <c r="N745" s="290"/>
      <c r="O745" s="291"/>
      <c r="P745" s="12"/>
      <c r="Q745" s="348"/>
      <c r="R745" s="7"/>
      <c r="S745" s="17">
        <f>IF(D745="",0,IF(D745=D744,COUNTIF(D$9:D744,D745)+1,1))</f>
        <v>0</v>
      </c>
      <c r="T745" s="17">
        <f t="shared" ca="1" si="54"/>
        <v>0</v>
      </c>
      <c r="U745" s="364">
        <f t="shared" si="52"/>
        <v>0</v>
      </c>
    </row>
    <row r="746" spans="1:21" ht="16.5" customHeight="1">
      <c r="A746" s="334" t="s">
        <v>1022</v>
      </c>
      <c r="B746" s="65" t="str">
        <f t="shared" ca="1" si="51"/>
        <v>-1900</v>
      </c>
      <c r="C746" s="65" t="str">
        <f t="shared" ca="1" si="53"/>
        <v>-1900-0</v>
      </c>
      <c r="D746" s="340"/>
      <c r="E746" s="283"/>
      <c r="F746" s="12"/>
      <c r="G746" s="284"/>
      <c r="H746" s="285"/>
      <c r="I746" s="286"/>
      <c r="J746" s="287"/>
      <c r="K746" s="289"/>
      <c r="L746" s="306"/>
      <c r="M746" s="289"/>
      <c r="N746" s="290"/>
      <c r="O746" s="291"/>
      <c r="P746" s="12"/>
      <c r="Q746" s="348"/>
      <c r="R746" s="7"/>
      <c r="S746" s="17">
        <f>IF(D746="",0,IF(D746=D745,COUNTIF(D$9:D745,D746)+1,1))</f>
        <v>0</v>
      </c>
      <c r="T746" s="17">
        <f t="shared" ca="1" si="54"/>
        <v>0</v>
      </c>
      <c r="U746" s="364">
        <f t="shared" si="52"/>
        <v>0</v>
      </c>
    </row>
    <row r="747" spans="1:21" ht="16.5" customHeight="1">
      <c r="A747" s="334" t="s">
        <v>1023</v>
      </c>
      <c r="B747" s="65" t="str">
        <f t="shared" ca="1" si="51"/>
        <v>-1900</v>
      </c>
      <c r="C747" s="65" t="str">
        <f t="shared" ca="1" si="53"/>
        <v>-1900-0</v>
      </c>
      <c r="D747" s="340"/>
      <c r="E747" s="283"/>
      <c r="F747" s="12"/>
      <c r="G747" s="284"/>
      <c r="H747" s="285"/>
      <c r="I747" s="286"/>
      <c r="J747" s="287"/>
      <c r="K747" s="289"/>
      <c r="L747" s="306"/>
      <c r="M747" s="289"/>
      <c r="N747" s="290"/>
      <c r="O747" s="291"/>
      <c r="P747" s="12"/>
      <c r="Q747" s="348"/>
      <c r="R747" s="7"/>
      <c r="S747" s="17">
        <f>IF(D747="",0,IF(D747=D746,COUNTIF(D$9:D746,D747)+1,1))</f>
        <v>0</v>
      </c>
      <c r="T747" s="17">
        <f t="shared" ca="1" si="54"/>
        <v>0</v>
      </c>
      <c r="U747" s="364">
        <f t="shared" si="52"/>
        <v>0</v>
      </c>
    </row>
    <row r="748" spans="1:21" ht="16.5" customHeight="1">
      <c r="A748" s="334" t="s">
        <v>1024</v>
      </c>
      <c r="B748" s="65" t="str">
        <f t="shared" ca="1" si="51"/>
        <v>-1900</v>
      </c>
      <c r="C748" s="65" t="str">
        <f t="shared" ca="1" si="53"/>
        <v>-1900-0</v>
      </c>
      <c r="D748" s="340"/>
      <c r="E748" s="283"/>
      <c r="F748" s="12"/>
      <c r="G748" s="284"/>
      <c r="H748" s="285"/>
      <c r="I748" s="286"/>
      <c r="J748" s="287"/>
      <c r="K748" s="289"/>
      <c r="L748" s="306"/>
      <c r="M748" s="289"/>
      <c r="N748" s="290"/>
      <c r="O748" s="291"/>
      <c r="P748" s="12"/>
      <c r="Q748" s="348"/>
      <c r="R748" s="7"/>
      <c r="S748" s="17">
        <f>IF(D748="",0,IF(D748=D747,COUNTIF(D$9:D747,D748)+1,1))</f>
        <v>0</v>
      </c>
      <c r="T748" s="17">
        <f t="shared" ca="1" si="54"/>
        <v>0</v>
      </c>
      <c r="U748" s="364">
        <f t="shared" si="52"/>
        <v>0</v>
      </c>
    </row>
    <row r="749" spans="1:21" ht="16.5" customHeight="1">
      <c r="A749" s="334" t="s">
        <v>1025</v>
      </c>
      <c r="B749" s="65" t="str">
        <f t="shared" ca="1" si="51"/>
        <v>-1900</v>
      </c>
      <c r="C749" s="65" t="str">
        <f t="shared" ca="1" si="53"/>
        <v>-1900-0</v>
      </c>
      <c r="D749" s="340"/>
      <c r="E749" s="283"/>
      <c r="F749" s="12"/>
      <c r="G749" s="284"/>
      <c r="H749" s="285"/>
      <c r="I749" s="286"/>
      <c r="J749" s="287"/>
      <c r="K749" s="289"/>
      <c r="L749" s="306"/>
      <c r="M749" s="289"/>
      <c r="N749" s="290"/>
      <c r="O749" s="291"/>
      <c r="P749" s="12"/>
      <c r="Q749" s="348"/>
      <c r="R749" s="7"/>
      <c r="S749" s="17">
        <f>IF(D749="",0,IF(D749=D748,COUNTIF(D$9:D748,D749)+1,1))</f>
        <v>0</v>
      </c>
      <c r="T749" s="17">
        <f t="shared" ca="1" si="54"/>
        <v>0</v>
      </c>
      <c r="U749" s="364">
        <f t="shared" si="52"/>
        <v>0</v>
      </c>
    </row>
    <row r="750" spans="1:21" ht="16.5" customHeight="1">
      <c r="A750" s="334" t="s">
        <v>1026</v>
      </c>
      <c r="B750" s="65" t="str">
        <f t="shared" ca="1" si="51"/>
        <v>-1900</v>
      </c>
      <c r="C750" s="65" t="str">
        <f t="shared" ca="1" si="53"/>
        <v>-1900-0</v>
      </c>
      <c r="D750" s="340"/>
      <c r="E750" s="283"/>
      <c r="F750" s="12"/>
      <c r="G750" s="284"/>
      <c r="H750" s="285"/>
      <c r="I750" s="286"/>
      <c r="J750" s="287"/>
      <c r="K750" s="289"/>
      <c r="L750" s="306"/>
      <c r="M750" s="289"/>
      <c r="N750" s="290"/>
      <c r="O750" s="291"/>
      <c r="P750" s="12"/>
      <c r="Q750" s="348"/>
      <c r="R750" s="7"/>
      <c r="S750" s="17">
        <f>IF(D750="",0,IF(D750=D749,COUNTIF(D$9:D749,D750)+1,1))</f>
        <v>0</v>
      </c>
      <c r="T750" s="17">
        <f t="shared" ca="1" si="54"/>
        <v>0</v>
      </c>
      <c r="U750" s="364">
        <f t="shared" si="52"/>
        <v>0</v>
      </c>
    </row>
    <row r="751" spans="1:21" ht="16.5" customHeight="1">
      <c r="A751" s="334" t="s">
        <v>1027</v>
      </c>
      <c r="B751" s="65" t="str">
        <f t="shared" ca="1" si="51"/>
        <v>-1900</v>
      </c>
      <c r="C751" s="65" t="str">
        <f t="shared" ca="1" si="53"/>
        <v>-1900-0</v>
      </c>
      <c r="D751" s="340"/>
      <c r="E751" s="283"/>
      <c r="F751" s="12"/>
      <c r="G751" s="284"/>
      <c r="H751" s="285"/>
      <c r="I751" s="286"/>
      <c r="J751" s="287"/>
      <c r="K751" s="289"/>
      <c r="L751" s="306"/>
      <c r="M751" s="289"/>
      <c r="N751" s="290"/>
      <c r="O751" s="291"/>
      <c r="P751" s="12"/>
      <c r="Q751" s="348"/>
      <c r="R751" s="7"/>
      <c r="S751" s="17">
        <f>IF(D751="",0,IF(D751=D750,COUNTIF(D$9:D750,D751)+1,1))</f>
        <v>0</v>
      </c>
      <c r="T751" s="17">
        <f t="shared" ca="1" si="54"/>
        <v>0</v>
      </c>
      <c r="U751" s="364">
        <f t="shared" si="52"/>
        <v>0</v>
      </c>
    </row>
    <row r="752" spans="1:21" ht="16.5" customHeight="1">
      <c r="A752" s="334" t="s">
        <v>1028</v>
      </c>
      <c r="B752" s="65" t="str">
        <f t="shared" ca="1" si="51"/>
        <v>-1900</v>
      </c>
      <c r="C752" s="65" t="str">
        <f t="shared" ca="1" si="53"/>
        <v>-1900-0</v>
      </c>
      <c r="D752" s="340"/>
      <c r="E752" s="283"/>
      <c r="F752" s="12"/>
      <c r="G752" s="284"/>
      <c r="H752" s="285"/>
      <c r="I752" s="286"/>
      <c r="J752" s="287"/>
      <c r="K752" s="289"/>
      <c r="L752" s="306"/>
      <c r="M752" s="289"/>
      <c r="N752" s="290"/>
      <c r="O752" s="291"/>
      <c r="P752" s="12"/>
      <c r="Q752" s="348"/>
      <c r="R752" s="7"/>
      <c r="S752" s="17">
        <f>IF(D752="",0,IF(D752=D751,COUNTIF(D$9:D751,D752)+1,1))</f>
        <v>0</v>
      </c>
      <c r="T752" s="17">
        <f t="shared" ca="1" si="54"/>
        <v>0</v>
      </c>
      <c r="U752" s="364">
        <f t="shared" si="52"/>
        <v>0</v>
      </c>
    </row>
    <row r="753" spans="1:21" ht="16.5" customHeight="1">
      <c r="A753" s="334" t="s">
        <v>1029</v>
      </c>
      <c r="B753" s="65" t="str">
        <f t="shared" ca="1" si="51"/>
        <v>-1900</v>
      </c>
      <c r="C753" s="65" t="str">
        <f t="shared" ca="1" si="53"/>
        <v>-1900-0</v>
      </c>
      <c r="D753" s="340"/>
      <c r="E753" s="283"/>
      <c r="F753" s="12"/>
      <c r="G753" s="284"/>
      <c r="H753" s="285"/>
      <c r="I753" s="286"/>
      <c r="J753" s="287"/>
      <c r="K753" s="289"/>
      <c r="L753" s="306"/>
      <c r="M753" s="289"/>
      <c r="N753" s="290"/>
      <c r="O753" s="291"/>
      <c r="P753" s="12"/>
      <c r="Q753" s="348"/>
      <c r="R753" s="7"/>
      <c r="S753" s="17">
        <f>IF(D753="",0,IF(D753=D752,COUNTIF(D$9:D752,D753)+1,1))</f>
        <v>0</v>
      </c>
      <c r="T753" s="17">
        <f t="shared" ca="1" si="54"/>
        <v>0</v>
      </c>
      <c r="U753" s="364">
        <f t="shared" si="52"/>
        <v>0</v>
      </c>
    </row>
    <row r="754" spans="1:21" ht="16.5" customHeight="1">
      <c r="A754" s="334" t="s">
        <v>1030</v>
      </c>
      <c r="B754" s="65" t="str">
        <f t="shared" ca="1" si="51"/>
        <v>-1900</v>
      </c>
      <c r="C754" s="65" t="str">
        <f t="shared" ca="1" si="53"/>
        <v>-1900-0</v>
      </c>
      <c r="D754" s="340"/>
      <c r="E754" s="283"/>
      <c r="F754" s="12"/>
      <c r="G754" s="284"/>
      <c r="H754" s="285"/>
      <c r="I754" s="286"/>
      <c r="J754" s="287"/>
      <c r="K754" s="289"/>
      <c r="L754" s="306"/>
      <c r="M754" s="289"/>
      <c r="N754" s="290"/>
      <c r="O754" s="291"/>
      <c r="P754" s="12"/>
      <c r="Q754" s="348"/>
      <c r="R754" s="7"/>
      <c r="S754" s="17">
        <f>IF(D754="",0,IF(D754=D753,COUNTIF(D$9:D753,D754)+1,1))</f>
        <v>0</v>
      </c>
      <c r="T754" s="17">
        <f t="shared" ca="1" si="54"/>
        <v>0</v>
      </c>
      <c r="U754" s="364">
        <f t="shared" si="52"/>
        <v>0</v>
      </c>
    </row>
    <row r="755" spans="1:21" ht="16.5" customHeight="1">
      <c r="A755" s="334" t="s">
        <v>1031</v>
      </c>
      <c r="B755" s="65" t="str">
        <f t="shared" ca="1" si="51"/>
        <v>-1900</v>
      </c>
      <c r="C755" s="65" t="str">
        <f t="shared" ca="1" si="53"/>
        <v>-1900-0</v>
      </c>
      <c r="D755" s="340"/>
      <c r="E755" s="283"/>
      <c r="F755" s="12"/>
      <c r="G755" s="284"/>
      <c r="H755" s="285"/>
      <c r="I755" s="286"/>
      <c r="J755" s="287"/>
      <c r="K755" s="289"/>
      <c r="L755" s="306"/>
      <c r="M755" s="289"/>
      <c r="N755" s="290"/>
      <c r="O755" s="291"/>
      <c r="P755" s="12"/>
      <c r="Q755" s="348"/>
      <c r="R755" s="7"/>
      <c r="S755" s="17">
        <f>IF(D755="",0,IF(D755=D754,COUNTIF(D$9:D754,D755)+1,1))</f>
        <v>0</v>
      </c>
      <c r="T755" s="17">
        <f t="shared" ca="1" si="54"/>
        <v>0</v>
      </c>
      <c r="U755" s="364">
        <f t="shared" si="52"/>
        <v>0</v>
      </c>
    </row>
    <row r="756" spans="1:21" ht="16.5" customHeight="1">
      <c r="A756" s="334" t="s">
        <v>1032</v>
      </c>
      <c r="B756" s="65" t="str">
        <f t="shared" ca="1" si="51"/>
        <v>-1900</v>
      </c>
      <c r="C756" s="65" t="str">
        <f t="shared" ca="1" si="53"/>
        <v>-1900-0</v>
      </c>
      <c r="D756" s="340"/>
      <c r="E756" s="283"/>
      <c r="F756" s="12"/>
      <c r="G756" s="284"/>
      <c r="H756" s="285"/>
      <c r="I756" s="286"/>
      <c r="J756" s="287"/>
      <c r="K756" s="289"/>
      <c r="L756" s="306"/>
      <c r="M756" s="289"/>
      <c r="N756" s="290"/>
      <c r="O756" s="291"/>
      <c r="P756" s="12"/>
      <c r="Q756" s="348"/>
      <c r="R756" s="7"/>
      <c r="S756" s="17">
        <f>IF(D756="",0,IF(D756=D755,COUNTIF(D$9:D755,D756)+1,1))</f>
        <v>0</v>
      </c>
      <c r="T756" s="17">
        <f t="shared" ca="1" si="54"/>
        <v>0</v>
      </c>
      <c r="U756" s="364">
        <f t="shared" si="52"/>
        <v>0</v>
      </c>
    </row>
    <row r="757" spans="1:21" ht="16.5" customHeight="1">
      <c r="A757" s="334" t="s">
        <v>1033</v>
      </c>
      <c r="B757" s="65" t="str">
        <f t="shared" ca="1" si="51"/>
        <v>-1900</v>
      </c>
      <c r="C757" s="65" t="str">
        <f t="shared" ca="1" si="53"/>
        <v>-1900-0</v>
      </c>
      <c r="D757" s="340"/>
      <c r="E757" s="283"/>
      <c r="F757" s="12"/>
      <c r="G757" s="284"/>
      <c r="H757" s="285"/>
      <c r="I757" s="286"/>
      <c r="J757" s="287"/>
      <c r="K757" s="289"/>
      <c r="L757" s="306"/>
      <c r="M757" s="289"/>
      <c r="N757" s="290"/>
      <c r="O757" s="291"/>
      <c r="P757" s="12"/>
      <c r="Q757" s="348"/>
      <c r="R757" s="7"/>
      <c r="S757" s="17">
        <f>IF(D757="",0,IF(D757=D756,COUNTIF(D$9:D756,D757)+1,1))</f>
        <v>0</v>
      </c>
      <c r="T757" s="17">
        <f t="shared" ca="1" si="54"/>
        <v>0</v>
      </c>
      <c r="U757" s="364">
        <f t="shared" si="52"/>
        <v>0</v>
      </c>
    </row>
    <row r="758" spans="1:21" ht="16.5" customHeight="1">
      <c r="A758" s="334" t="s">
        <v>1034</v>
      </c>
      <c r="B758" s="65" t="str">
        <f t="shared" ca="1" si="51"/>
        <v>-1900</v>
      </c>
      <c r="C758" s="65" t="str">
        <f t="shared" ca="1" si="53"/>
        <v>-1900-0</v>
      </c>
      <c r="D758" s="340"/>
      <c r="E758" s="283"/>
      <c r="F758" s="12"/>
      <c r="G758" s="284"/>
      <c r="H758" s="285"/>
      <c r="I758" s="286"/>
      <c r="J758" s="287"/>
      <c r="K758" s="289"/>
      <c r="L758" s="306"/>
      <c r="M758" s="289"/>
      <c r="N758" s="290"/>
      <c r="O758" s="291"/>
      <c r="P758" s="12"/>
      <c r="Q758" s="348"/>
      <c r="R758" s="7"/>
      <c r="S758" s="17">
        <f>IF(D758="",0,IF(D758=D757,COUNTIF(D$9:D757,D758)+1,1))</f>
        <v>0</v>
      </c>
      <c r="T758" s="17">
        <f t="shared" ca="1" si="54"/>
        <v>0</v>
      </c>
      <c r="U758" s="364">
        <f t="shared" si="52"/>
        <v>0</v>
      </c>
    </row>
    <row r="759" spans="1:21" ht="16.5" customHeight="1">
      <c r="A759" s="334" t="s">
        <v>1035</v>
      </c>
      <c r="B759" s="65" t="str">
        <f t="shared" ca="1" si="51"/>
        <v>-1900</v>
      </c>
      <c r="C759" s="65" t="str">
        <f t="shared" ca="1" si="53"/>
        <v>-1900-0</v>
      </c>
      <c r="D759" s="340"/>
      <c r="E759" s="283"/>
      <c r="F759" s="12"/>
      <c r="G759" s="284"/>
      <c r="H759" s="285"/>
      <c r="I759" s="286"/>
      <c r="J759" s="287"/>
      <c r="K759" s="289"/>
      <c r="L759" s="306"/>
      <c r="M759" s="289"/>
      <c r="N759" s="290"/>
      <c r="O759" s="291"/>
      <c r="P759" s="12"/>
      <c r="Q759" s="348"/>
      <c r="R759" s="7"/>
      <c r="S759" s="17">
        <f>IF(D759="",0,IF(D759=D758,COUNTIF(D$9:D758,D759)+1,1))</f>
        <v>0</v>
      </c>
      <c r="T759" s="17">
        <f t="shared" ca="1" si="54"/>
        <v>0</v>
      </c>
      <c r="U759" s="364">
        <f t="shared" si="52"/>
        <v>0</v>
      </c>
    </row>
    <row r="760" spans="1:21" ht="16.5" customHeight="1">
      <c r="A760" s="334" t="s">
        <v>1036</v>
      </c>
      <c r="B760" s="65" t="str">
        <f t="shared" ca="1" si="51"/>
        <v>-1900</v>
      </c>
      <c r="C760" s="65" t="str">
        <f t="shared" ca="1" si="53"/>
        <v>-1900-0</v>
      </c>
      <c r="D760" s="340"/>
      <c r="E760" s="283"/>
      <c r="F760" s="12"/>
      <c r="G760" s="284"/>
      <c r="H760" s="285"/>
      <c r="I760" s="286"/>
      <c r="J760" s="287"/>
      <c r="K760" s="289"/>
      <c r="L760" s="306"/>
      <c r="M760" s="289"/>
      <c r="N760" s="290"/>
      <c r="O760" s="291"/>
      <c r="P760" s="12"/>
      <c r="Q760" s="348"/>
      <c r="R760" s="7"/>
      <c r="S760" s="17">
        <f>IF(D760="",0,IF(D760=D759,COUNTIF(D$9:D759,D760)+1,1))</f>
        <v>0</v>
      </c>
      <c r="T760" s="17">
        <f t="shared" ca="1" si="54"/>
        <v>0</v>
      </c>
      <c r="U760" s="364">
        <f t="shared" si="52"/>
        <v>0</v>
      </c>
    </row>
    <row r="761" spans="1:21" ht="16.5" customHeight="1">
      <c r="A761" s="334" t="s">
        <v>1037</v>
      </c>
      <c r="B761" s="65" t="str">
        <f t="shared" ca="1" si="51"/>
        <v>-1900</v>
      </c>
      <c r="C761" s="65" t="str">
        <f t="shared" ca="1" si="53"/>
        <v>-1900-0</v>
      </c>
      <c r="D761" s="340"/>
      <c r="E761" s="283"/>
      <c r="F761" s="12"/>
      <c r="G761" s="284"/>
      <c r="H761" s="285"/>
      <c r="I761" s="286"/>
      <c r="J761" s="287"/>
      <c r="K761" s="289"/>
      <c r="L761" s="306"/>
      <c r="M761" s="289"/>
      <c r="N761" s="290"/>
      <c r="O761" s="291"/>
      <c r="P761" s="12"/>
      <c r="Q761" s="348"/>
      <c r="R761" s="7"/>
      <c r="S761" s="17">
        <f>IF(D761="",0,IF(D761=D760,COUNTIF(D$9:D760,D761)+1,1))</f>
        <v>0</v>
      </c>
      <c r="T761" s="17">
        <f t="shared" ca="1" si="54"/>
        <v>0</v>
      </c>
      <c r="U761" s="364">
        <f t="shared" si="52"/>
        <v>0</v>
      </c>
    </row>
    <row r="762" spans="1:21" ht="16.5" customHeight="1">
      <c r="A762" s="334" t="s">
        <v>1038</v>
      </c>
      <c r="B762" s="65" t="str">
        <f t="shared" ca="1" si="51"/>
        <v>-1900</v>
      </c>
      <c r="C762" s="65" t="str">
        <f t="shared" ca="1" si="53"/>
        <v>-1900-0</v>
      </c>
      <c r="D762" s="340"/>
      <c r="E762" s="283"/>
      <c r="F762" s="12"/>
      <c r="G762" s="284"/>
      <c r="H762" s="285"/>
      <c r="I762" s="286"/>
      <c r="J762" s="287"/>
      <c r="K762" s="289"/>
      <c r="L762" s="306"/>
      <c r="M762" s="289"/>
      <c r="N762" s="290"/>
      <c r="O762" s="291"/>
      <c r="P762" s="12"/>
      <c r="Q762" s="348"/>
      <c r="R762" s="7"/>
      <c r="S762" s="17">
        <f>IF(D762="",0,IF(D762=D761,COUNTIF(D$9:D761,D762)+1,1))</f>
        <v>0</v>
      </c>
      <c r="T762" s="17">
        <f t="shared" ca="1" si="54"/>
        <v>0</v>
      </c>
      <c r="U762" s="364">
        <f t="shared" si="52"/>
        <v>0</v>
      </c>
    </row>
    <row r="763" spans="1:21" ht="16.5" customHeight="1">
      <c r="A763" s="334" t="s">
        <v>1039</v>
      </c>
      <c r="B763" s="65" t="str">
        <f t="shared" ca="1" si="51"/>
        <v>-1900</v>
      </c>
      <c r="C763" s="65" t="str">
        <f t="shared" ca="1" si="53"/>
        <v>-1900-0</v>
      </c>
      <c r="D763" s="340"/>
      <c r="E763" s="283"/>
      <c r="F763" s="12"/>
      <c r="G763" s="284"/>
      <c r="H763" s="285"/>
      <c r="I763" s="286"/>
      <c r="J763" s="287"/>
      <c r="K763" s="289"/>
      <c r="L763" s="306"/>
      <c r="M763" s="289"/>
      <c r="N763" s="290"/>
      <c r="O763" s="291"/>
      <c r="P763" s="12"/>
      <c r="Q763" s="348"/>
      <c r="R763" s="7"/>
      <c r="S763" s="17">
        <f>IF(D763="",0,IF(D763=D762,COUNTIF(D$9:D762,D763)+1,1))</f>
        <v>0</v>
      </c>
      <c r="T763" s="17">
        <f t="shared" ca="1" si="54"/>
        <v>0</v>
      </c>
      <c r="U763" s="364">
        <f t="shared" si="52"/>
        <v>0</v>
      </c>
    </row>
    <row r="764" spans="1:21" ht="16.5" customHeight="1">
      <c r="A764" s="334" t="s">
        <v>1040</v>
      </c>
      <c r="B764" s="65" t="str">
        <f t="shared" ca="1" si="51"/>
        <v>-1900</v>
      </c>
      <c r="C764" s="65" t="str">
        <f t="shared" ca="1" si="53"/>
        <v>-1900-0</v>
      </c>
      <c r="D764" s="340"/>
      <c r="E764" s="283"/>
      <c r="F764" s="12"/>
      <c r="G764" s="284"/>
      <c r="H764" s="285"/>
      <c r="I764" s="286"/>
      <c r="J764" s="287"/>
      <c r="K764" s="289"/>
      <c r="L764" s="306"/>
      <c r="M764" s="289"/>
      <c r="N764" s="290"/>
      <c r="O764" s="291"/>
      <c r="P764" s="12"/>
      <c r="Q764" s="348"/>
      <c r="R764" s="7"/>
      <c r="S764" s="17">
        <f>IF(D764="",0,IF(D764=D763,COUNTIF(D$9:D763,D764)+1,1))</f>
        <v>0</v>
      </c>
      <c r="T764" s="17">
        <f t="shared" ca="1" si="54"/>
        <v>0</v>
      </c>
      <c r="U764" s="364">
        <f t="shared" si="52"/>
        <v>0</v>
      </c>
    </row>
    <row r="765" spans="1:21" ht="16.5" customHeight="1">
      <c r="A765" s="334" t="s">
        <v>1041</v>
      </c>
      <c r="B765" s="65" t="str">
        <f t="shared" ca="1" si="51"/>
        <v>-1900</v>
      </c>
      <c r="C765" s="65" t="str">
        <f t="shared" ca="1" si="53"/>
        <v>-1900-0</v>
      </c>
      <c r="D765" s="340"/>
      <c r="E765" s="283"/>
      <c r="F765" s="12"/>
      <c r="G765" s="284"/>
      <c r="H765" s="285"/>
      <c r="I765" s="286"/>
      <c r="J765" s="287"/>
      <c r="K765" s="289"/>
      <c r="L765" s="306"/>
      <c r="M765" s="289"/>
      <c r="N765" s="290"/>
      <c r="O765" s="291"/>
      <c r="P765" s="12"/>
      <c r="Q765" s="348"/>
      <c r="R765" s="7"/>
      <c r="S765" s="17">
        <f>IF(D765="",0,IF(D765=D764,COUNTIF(D$9:D764,D765)+1,1))</f>
        <v>0</v>
      </c>
      <c r="T765" s="17">
        <f t="shared" ca="1" si="54"/>
        <v>0</v>
      </c>
      <c r="U765" s="364">
        <f t="shared" si="52"/>
        <v>0</v>
      </c>
    </row>
    <row r="766" spans="1:21" ht="16.5" customHeight="1">
      <c r="A766" s="334" t="s">
        <v>1042</v>
      </c>
      <c r="B766" s="65" t="str">
        <f t="shared" ca="1" si="51"/>
        <v>-1900</v>
      </c>
      <c r="C766" s="65" t="str">
        <f t="shared" ca="1" si="53"/>
        <v>-1900-0</v>
      </c>
      <c r="D766" s="340"/>
      <c r="E766" s="283"/>
      <c r="F766" s="12"/>
      <c r="G766" s="284"/>
      <c r="H766" s="285"/>
      <c r="I766" s="286"/>
      <c r="J766" s="287"/>
      <c r="K766" s="289"/>
      <c r="L766" s="306"/>
      <c r="M766" s="289"/>
      <c r="N766" s="290"/>
      <c r="O766" s="291"/>
      <c r="P766" s="12"/>
      <c r="Q766" s="348"/>
      <c r="R766" s="7"/>
      <c r="S766" s="17">
        <f>IF(D766="",0,IF(D766=D765,COUNTIF(D$9:D765,D766)+1,1))</f>
        <v>0</v>
      </c>
      <c r="T766" s="17">
        <f t="shared" ca="1" si="54"/>
        <v>0</v>
      </c>
      <c r="U766" s="364">
        <f t="shared" si="52"/>
        <v>0</v>
      </c>
    </row>
    <row r="767" spans="1:21" ht="16.5" customHeight="1">
      <c r="A767" s="334" t="s">
        <v>1043</v>
      </c>
      <c r="B767" s="65" t="str">
        <f t="shared" ca="1" si="51"/>
        <v>-1900</v>
      </c>
      <c r="C767" s="65" t="str">
        <f t="shared" ca="1" si="53"/>
        <v>-1900-0</v>
      </c>
      <c r="D767" s="340"/>
      <c r="E767" s="283"/>
      <c r="F767" s="12"/>
      <c r="G767" s="284"/>
      <c r="H767" s="285"/>
      <c r="I767" s="286"/>
      <c r="J767" s="287"/>
      <c r="K767" s="289"/>
      <c r="L767" s="306"/>
      <c r="M767" s="289"/>
      <c r="N767" s="290"/>
      <c r="O767" s="291"/>
      <c r="P767" s="12"/>
      <c r="Q767" s="348"/>
      <c r="R767" s="7"/>
      <c r="S767" s="17">
        <f>IF(D767="",0,IF(D767=D766,COUNTIF(D$9:D766,D767)+1,1))</f>
        <v>0</v>
      </c>
      <c r="T767" s="17">
        <f t="shared" ca="1" si="54"/>
        <v>0</v>
      </c>
      <c r="U767" s="364">
        <f t="shared" si="52"/>
        <v>0</v>
      </c>
    </row>
    <row r="768" spans="1:21" ht="16.5" customHeight="1">
      <c r="A768" s="334" t="s">
        <v>1044</v>
      </c>
      <c r="B768" s="65" t="str">
        <f t="shared" ca="1" si="51"/>
        <v>-1900</v>
      </c>
      <c r="C768" s="65" t="str">
        <f t="shared" ca="1" si="53"/>
        <v>-1900-0</v>
      </c>
      <c r="D768" s="340"/>
      <c r="E768" s="283"/>
      <c r="F768" s="12"/>
      <c r="G768" s="284"/>
      <c r="H768" s="285"/>
      <c r="I768" s="286"/>
      <c r="J768" s="287"/>
      <c r="K768" s="289"/>
      <c r="L768" s="306"/>
      <c r="M768" s="289"/>
      <c r="N768" s="290"/>
      <c r="O768" s="291"/>
      <c r="P768" s="12"/>
      <c r="Q768" s="348"/>
      <c r="R768" s="7"/>
      <c r="S768" s="17">
        <f>IF(D768="",0,IF(D768=D767,COUNTIF(D$9:D767,D768)+1,1))</f>
        <v>0</v>
      </c>
      <c r="T768" s="17">
        <f t="shared" ca="1" si="54"/>
        <v>0</v>
      </c>
      <c r="U768" s="364">
        <f t="shared" si="52"/>
        <v>0</v>
      </c>
    </row>
    <row r="769" spans="1:21" ht="16.5" customHeight="1">
      <c r="A769" s="334" t="s">
        <v>1045</v>
      </c>
      <c r="B769" s="65" t="str">
        <f t="shared" ca="1" si="51"/>
        <v>-1900</v>
      </c>
      <c r="C769" s="65" t="str">
        <f t="shared" ca="1" si="53"/>
        <v>-1900-0</v>
      </c>
      <c r="D769" s="340"/>
      <c r="E769" s="283"/>
      <c r="F769" s="12"/>
      <c r="G769" s="284"/>
      <c r="H769" s="285"/>
      <c r="I769" s="286"/>
      <c r="J769" s="287"/>
      <c r="K769" s="289"/>
      <c r="L769" s="306"/>
      <c r="M769" s="289"/>
      <c r="N769" s="290"/>
      <c r="O769" s="291"/>
      <c r="P769" s="12"/>
      <c r="Q769" s="348"/>
      <c r="R769" s="7"/>
      <c r="S769" s="17">
        <f>IF(D769="",0,IF(D769=D768,COUNTIF(D$9:D768,D769)+1,1))</f>
        <v>0</v>
      </c>
      <c r="T769" s="17">
        <f t="shared" ca="1" si="54"/>
        <v>0</v>
      </c>
      <c r="U769" s="364">
        <f t="shared" si="52"/>
        <v>0</v>
      </c>
    </row>
    <row r="770" spans="1:21" ht="16.5" customHeight="1">
      <c r="A770" s="334" t="s">
        <v>1046</v>
      </c>
      <c r="B770" s="65" t="str">
        <f t="shared" ca="1" si="51"/>
        <v>-1900</v>
      </c>
      <c r="C770" s="65" t="str">
        <f t="shared" ca="1" si="53"/>
        <v>-1900-0</v>
      </c>
      <c r="D770" s="340"/>
      <c r="E770" s="283"/>
      <c r="F770" s="12"/>
      <c r="G770" s="284"/>
      <c r="H770" s="285"/>
      <c r="I770" s="286"/>
      <c r="J770" s="287"/>
      <c r="K770" s="289"/>
      <c r="L770" s="306"/>
      <c r="M770" s="289"/>
      <c r="N770" s="290"/>
      <c r="O770" s="291"/>
      <c r="P770" s="12"/>
      <c r="Q770" s="348"/>
      <c r="R770" s="7"/>
      <c r="S770" s="17">
        <f>IF(D770="",0,IF(D770=D769,COUNTIF(D$9:D769,D770)+1,1))</f>
        <v>0</v>
      </c>
      <c r="T770" s="17">
        <f t="shared" ca="1" si="54"/>
        <v>0</v>
      </c>
      <c r="U770" s="364">
        <f t="shared" si="52"/>
        <v>0</v>
      </c>
    </row>
    <row r="771" spans="1:21" ht="16.5" customHeight="1">
      <c r="A771" s="334" t="s">
        <v>1047</v>
      </c>
      <c r="B771" s="65" t="str">
        <f t="shared" ca="1" si="51"/>
        <v>-1900</v>
      </c>
      <c r="C771" s="65" t="str">
        <f t="shared" ca="1" si="53"/>
        <v>-1900-0</v>
      </c>
      <c r="D771" s="340"/>
      <c r="E771" s="283"/>
      <c r="F771" s="12"/>
      <c r="G771" s="284"/>
      <c r="H771" s="285"/>
      <c r="I771" s="286"/>
      <c r="J771" s="287"/>
      <c r="K771" s="289"/>
      <c r="L771" s="306"/>
      <c r="M771" s="289"/>
      <c r="N771" s="290"/>
      <c r="O771" s="291"/>
      <c r="P771" s="12"/>
      <c r="Q771" s="348"/>
      <c r="R771" s="7"/>
      <c r="S771" s="17">
        <f>IF(D771="",0,IF(D771=D770,COUNTIF(D$9:D770,D771)+1,1))</f>
        <v>0</v>
      </c>
      <c r="T771" s="17">
        <f t="shared" ca="1" si="54"/>
        <v>0</v>
      </c>
      <c r="U771" s="364">
        <f t="shared" si="52"/>
        <v>0</v>
      </c>
    </row>
    <row r="772" spans="1:21" ht="16.5" customHeight="1">
      <c r="A772" s="334" t="s">
        <v>1048</v>
      </c>
      <c r="B772" s="65" t="str">
        <f t="shared" ca="1" si="51"/>
        <v>-1900</v>
      </c>
      <c r="C772" s="65" t="str">
        <f t="shared" ca="1" si="53"/>
        <v>-1900-0</v>
      </c>
      <c r="D772" s="340"/>
      <c r="E772" s="283"/>
      <c r="F772" s="12"/>
      <c r="G772" s="284"/>
      <c r="H772" s="285"/>
      <c r="I772" s="286"/>
      <c r="J772" s="287"/>
      <c r="K772" s="289"/>
      <c r="L772" s="306"/>
      <c r="M772" s="289"/>
      <c r="N772" s="290"/>
      <c r="O772" s="291"/>
      <c r="P772" s="12"/>
      <c r="Q772" s="348"/>
      <c r="R772" s="7"/>
      <c r="S772" s="17">
        <f>IF(D772="",0,IF(D772=D771,COUNTIF(D$9:D771,D772)+1,1))</f>
        <v>0</v>
      </c>
      <c r="T772" s="17">
        <f t="shared" ca="1" si="54"/>
        <v>0</v>
      </c>
      <c r="U772" s="364">
        <f t="shared" si="52"/>
        <v>0</v>
      </c>
    </row>
    <row r="773" spans="1:21" ht="16.5" customHeight="1">
      <c r="A773" s="334" t="s">
        <v>1049</v>
      </c>
      <c r="B773" s="65" t="str">
        <f t="shared" ca="1" si="51"/>
        <v>-1900</v>
      </c>
      <c r="C773" s="65" t="str">
        <f t="shared" ca="1" si="53"/>
        <v>-1900-0</v>
      </c>
      <c r="D773" s="340"/>
      <c r="E773" s="283"/>
      <c r="F773" s="12"/>
      <c r="G773" s="284"/>
      <c r="H773" s="285"/>
      <c r="I773" s="286"/>
      <c r="J773" s="287"/>
      <c r="K773" s="289"/>
      <c r="L773" s="306"/>
      <c r="M773" s="289"/>
      <c r="N773" s="290"/>
      <c r="O773" s="291"/>
      <c r="P773" s="12"/>
      <c r="Q773" s="348"/>
      <c r="R773" s="7"/>
      <c r="S773" s="17">
        <f>IF(D773="",0,IF(D773=D772,COUNTIF(D$9:D772,D773)+1,1))</f>
        <v>0</v>
      </c>
      <c r="T773" s="17">
        <f t="shared" ca="1" si="54"/>
        <v>0</v>
      </c>
      <c r="U773" s="364">
        <f t="shared" si="52"/>
        <v>0</v>
      </c>
    </row>
    <row r="774" spans="1:21" ht="16.5" customHeight="1">
      <c r="A774" s="334" t="s">
        <v>1050</v>
      </c>
      <c r="B774" s="65" t="str">
        <f t="shared" ca="1" si="51"/>
        <v>-1900</v>
      </c>
      <c r="C774" s="65" t="str">
        <f t="shared" ca="1" si="53"/>
        <v>-1900-0</v>
      </c>
      <c r="D774" s="340"/>
      <c r="E774" s="283"/>
      <c r="F774" s="12"/>
      <c r="G774" s="284"/>
      <c r="H774" s="285"/>
      <c r="I774" s="286"/>
      <c r="J774" s="287"/>
      <c r="K774" s="289"/>
      <c r="L774" s="306"/>
      <c r="M774" s="289"/>
      <c r="N774" s="290"/>
      <c r="O774" s="291"/>
      <c r="P774" s="12"/>
      <c r="Q774" s="348"/>
      <c r="R774" s="7"/>
      <c r="S774" s="17">
        <f>IF(D774="",0,IF(D774=D773,COUNTIF(D$9:D773,D774)+1,1))</f>
        <v>0</v>
      </c>
      <c r="T774" s="17">
        <f t="shared" ca="1" si="54"/>
        <v>0</v>
      </c>
      <c r="U774" s="364">
        <f t="shared" si="52"/>
        <v>0</v>
      </c>
    </row>
    <row r="775" spans="1:21" ht="16.5" customHeight="1">
      <c r="A775" s="334" t="s">
        <v>1051</v>
      </c>
      <c r="B775" s="65" t="str">
        <f t="shared" ca="1" si="51"/>
        <v>-1900</v>
      </c>
      <c r="C775" s="65" t="str">
        <f t="shared" ca="1" si="53"/>
        <v>-1900-0</v>
      </c>
      <c r="D775" s="340"/>
      <c r="E775" s="283"/>
      <c r="F775" s="12"/>
      <c r="G775" s="284"/>
      <c r="H775" s="285"/>
      <c r="I775" s="286"/>
      <c r="J775" s="287"/>
      <c r="K775" s="289"/>
      <c r="L775" s="306"/>
      <c r="M775" s="289"/>
      <c r="N775" s="290"/>
      <c r="O775" s="291"/>
      <c r="P775" s="12"/>
      <c r="Q775" s="348"/>
      <c r="R775" s="7"/>
      <c r="S775" s="17">
        <f>IF(D775="",0,IF(D775=D774,COUNTIF(D$9:D774,D775)+1,1))</f>
        <v>0</v>
      </c>
      <c r="T775" s="17">
        <f t="shared" ca="1" si="54"/>
        <v>0</v>
      </c>
      <c r="U775" s="364">
        <f t="shared" si="52"/>
        <v>0</v>
      </c>
    </row>
    <row r="776" spans="1:21" ht="16.5" customHeight="1">
      <c r="A776" s="334" t="s">
        <v>1052</v>
      </c>
      <c r="B776" s="65" t="str">
        <f t="shared" ca="1" si="51"/>
        <v>-1900</v>
      </c>
      <c r="C776" s="65" t="str">
        <f t="shared" ca="1" si="53"/>
        <v>-1900-0</v>
      </c>
      <c r="D776" s="340"/>
      <c r="E776" s="283"/>
      <c r="F776" s="12"/>
      <c r="G776" s="284"/>
      <c r="H776" s="285"/>
      <c r="I776" s="286"/>
      <c r="J776" s="287"/>
      <c r="K776" s="289"/>
      <c r="L776" s="306"/>
      <c r="M776" s="289"/>
      <c r="N776" s="290"/>
      <c r="O776" s="291"/>
      <c r="P776" s="12"/>
      <c r="Q776" s="348"/>
      <c r="R776" s="7"/>
      <c r="S776" s="17">
        <f>IF(D776="",0,IF(D776=D775,COUNTIF(D$9:D775,D776)+1,1))</f>
        <v>0</v>
      </c>
      <c r="T776" s="17">
        <f t="shared" ca="1" si="54"/>
        <v>0</v>
      </c>
      <c r="U776" s="364">
        <f t="shared" si="52"/>
        <v>0</v>
      </c>
    </row>
    <row r="777" spans="1:21" ht="16.5" customHeight="1">
      <c r="A777" s="334" t="s">
        <v>1053</v>
      </c>
      <c r="B777" s="65" t="str">
        <f t="shared" ca="1" si="51"/>
        <v>-1900</v>
      </c>
      <c r="C777" s="65" t="str">
        <f t="shared" ca="1" si="53"/>
        <v>-1900-0</v>
      </c>
      <c r="D777" s="340"/>
      <c r="E777" s="283"/>
      <c r="F777" s="12"/>
      <c r="G777" s="284"/>
      <c r="H777" s="285"/>
      <c r="I777" s="286"/>
      <c r="J777" s="287"/>
      <c r="K777" s="289"/>
      <c r="L777" s="306"/>
      <c r="M777" s="289"/>
      <c r="N777" s="290"/>
      <c r="O777" s="291"/>
      <c r="P777" s="12"/>
      <c r="Q777" s="348"/>
      <c r="R777" s="7"/>
      <c r="S777" s="17">
        <f>IF(D777="",0,IF(D777=D776,COUNTIF(D$9:D776,D777)+1,1))</f>
        <v>0</v>
      </c>
      <c r="T777" s="17">
        <f t="shared" ca="1" si="54"/>
        <v>0</v>
      </c>
      <c r="U777" s="364">
        <f t="shared" si="52"/>
        <v>0</v>
      </c>
    </row>
    <row r="778" spans="1:21" ht="16.5" customHeight="1">
      <c r="A778" s="334" t="s">
        <v>1054</v>
      </c>
      <c r="B778" s="65" t="str">
        <f t="shared" ref="B778:B841" ca="1" si="55">IF(U778=$U$1015,0,IF(L$1024=1,0,D778&amp;"-"&amp;YEAR(E778)))</f>
        <v>-1900</v>
      </c>
      <c r="C778" s="65" t="str">
        <f t="shared" ca="1" si="53"/>
        <v>-1900-0</v>
      </c>
      <c r="D778" s="340"/>
      <c r="E778" s="283"/>
      <c r="F778" s="12"/>
      <c r="G778" s="284"/>
      <c r="H778" s="285"/>
      <c r="I778" s="286"/>
      <c r="J778" s="287"/>
      <c r="K778" s="289"/>
      <c r="L778" s="306"/>
      <c r="M778" s="289"/>
      <c r="N778" s="290"/>
      <c r="O778" s="291"/>
      <c r="P778" s="12"/>
      <c r="Q778" s="348"/>
      <c r="R778" s="7"/>
      <c r="S778" s="17">
        <f>IF(D778="",0,IF(D778=D777,COUNTIF(D$9:D777,D778)+1,1))</f>
        <v>0</v>
      </c>
      <c r="T778" s="17">
        <f t="shared" ca="1" si="54"/>
        <v>0</v>
      </c>
      <c r="U778" s="364">
        <f t="shared" ref="U778:U841" si="56">IF(OR(MONTH(E778)&lt;$I$1026,MONTH(E778)&gt;$I$1027),U$1015,0)</f>
        <v>0</v>
      </c>
    </row>
    <row r="779" spans="1:21" ht="16.5" customHeight="1">
      <c r="A779" s="334" t="s">
        <v>1055</v>
      </c>
      <c r="B779" s="65" t="str">
        <f t="shared" ca="1" si="55"/>
        <v>-1900</v>
      </c>
      <c r="C779" s="65" t="str">
        <f t="shared" ca="1" si="53"/>
        <v>-1900-0</v>
      </c>
      <c r="D779" s="340"/>
      <c r="E779" s="283"/>
      <c r="F779" s="12"/>
      <c r="G779" s="284"/>
      <c r="H779" s="285"/>
      <c r="I779" s="286"/>
      <c r="J779" s="287"/>
      <c r="K779" s="289"/>
      <c r="L779" s="306"/>
      <c r="M779" s="289"/>
      <c r="N779" s="290"/>
      <c r="O779" s="291"/>
      <c r="P779" s="12"/>
      <c r="Q779" s="348"/>
      <c r="R779" s="7"/>
      <c r="S779" s="17">
        <f>IF(D779="",0,IF(D779=D778,COUNTIF(D$9:D778,D779)+1,1))</f>
        <v>0</v>
      </c>
      <c r="T779" s="17">
        <f t="shared" ca="1" si="54"/>
        <v>0</v>
      </c>
      <c r="U779" s="364">
        <f t="shared" si="56"/>
        <v>0</v>
      </c>
    </row>
    <row r="780" spans="1:21" ht="16.5" customHeight="1">
      <c r="A780" s="334" t="s">
        <v>1056</v>
      </c>
      <c r="B780" s="65" t="str">
        <f t="shared" ca="1" si="55"/>
        <v>-1900</v>
      </c>
      <c r="C780" s="65" t="str">
        <f t="shared" ca="1" si="53"/>
        <v>-1900-0</v>
      </c>
      <c r="D780" s="340"/>
      <c r="E780" s="283"/>
      <c r="F780" s="12"/>
      <c r="G780" s="284"/>
      <c r="H780" s="285"/>
      <c r="I780" s="286"/>
      <c r="J780" s="287"/>
      <c r="K780" s="289"/>
      <c r="L780" s="306"/>
      <c r="M780" s="289"/>
      <c r="N780" s="290"/>
      <c r="O780" s="291"/>
      <c r="P780" s="12"/>
      <c r="Q780" s="348"/>
      <c r="R780" s="7"/>
      <c r="S780" s="17">
        <f>IF(D780="",0,IF(D780=D779,COUNTIF(D$9:D779,D780)+1,1))</f>
        <v>0</v>
      </c>
      <c r="T780" s="17">
        <f t="shared" ca="1" si="54"/>
        <v>0</v>
      </c>
      <c r="U780" s="364">
        <f t="shared" si="56"/>
        <v>0</v>
      </c>
    </row>
    <row r="781" spans="1:21" ht="16.5" customHeight="1">
      <c r="A781" s="334" t="s">
        <v>1057</v>
      </c>
      <c r="B781" s="65" t="str">
        <f t="shared" ca="1" si="55"/>
        <v>-1900</v>
      </c>
      <c r="C781" s="65" t="str">
        <f t="shared" ca="1" si="53"/>
        <v>-1900-0</v>
      </c>
      <c r="D781" s="340"/>
      <c r="E781" s="283"/>
      <c r="F781" s="12"/>
      <c r="G781" s="284"/>
      <c r="H781" s="285"/>
      <c r="I781" s="286"/>
      <c r="J781" s="287"/>
      <c r="K781" s="289"/>
      <c r="L781" s="306"/>
      <c r="M781" s="289"/>
      <c r="N781" s="290"/>
      <c r="O781" s="291"/>
      <c r="P781" s="12"/>
      <c r="Q781" s="348"/>
      <c r="R781" s="7"/>
      <c r="S781" s="17">
        <f>IF(D781="",0,IF(D781=D780,COUNTIF(D$9:D780,D781)+1,1))</f>
        <v>0</v>
      </c>
      <c r="T781" s="17">
        <f t="shared" ca="1" si="54"/>
        <v>0</v>
      </c>
      <c r="U781" s="364">
        <f t="shared" si="56"/>
        <v>0</v>
      </c>
    </row>
    <row r="782" spans="1:21" ht="16.5" customHeight="1">
      <c r="A782" s="334" t="s">
        <v>1058</v>
      </c>
      <c r="B782" s="65" t="str">
        <f t="shared" ca="1" si="55"/>
        <v>-1900</v>
      </c>
      <c r="C782" s="65" t="str">
        <f t="shared" ca="1" si="53"/>
        <v>-1900-0</v>
      </c>
      <c r="D782" s="340"/>
      <c r="E782" s="283"/>
      <c r="F782" s="12"/>
      <c r="G782" s="284"/>
      <c r="H782" s="285"/>
      <c r="I782" s="286"/>
      <c r="J782" s="287"/>
      <c r="K782" s="289"/>
      <c r="L782" s="306"/>
      <c r="M782" s="289"/>
      <c r="N782" s="290"/>
      <c r="O782" s="291"/>
      <c r="P782" s="12"/>
      <c r="Q782" s="348"/>
      <c r="R782" s="7"/>
      <c r="S782" s="17">
        <f>IF(D782="",0,IF(D782=D781,COUNTIF(D$9:D781,D782)+1,1))</f>
        <v>0</v>
      </c>
      <c r="T782" s="17">
        <f t="shared" ca="1" si="54"/>
        <v>0</v>
      </c>
      <c r="U782" s="364">
        <f t="shared" si="56"/>
        <v>0</v>
      </c>
    </row>
    <row r="783" spans="1:21" ht="16.5" customHeight="1">
      <c r="A783" s="334" t="s">
        <v>1059</v>
      </c>
      <c r="B783" s="65" t="str">
        <f t="shared" ca="1" si="55"/>
        <v>-1900</v>
      </c>
      <c r="C783" s="65" t="str">
        <f t="shared" ref="C783:C846" ca="1" si="57">IF(L$1024=1,0,B783&amp;"-"&amp;S783)</f>
        <v>-1900-0</v>
      </c>
      <c r="D783" s="340"/>
      <c r="E783" s="283"/>
      <c r="F783" s="12"/>
      <c r="G783" s="284"/>
      <c r="H783" s="285"/>
      <c r="I783" s="286"/>
      <c r="J783" s="287"/>
      <c r="K783" s="289"/>
      <c r="L783" s="306"/>
      <c r="M783" s="289"/>
      <c r="N783" s="290"/>
      <c r="O783" s="291"/>
      <c r="P783" s="12"/>
      <c r="Q783" s="348"/>
      <c r="R783" s="7"/>
      <c r="S783" s="17">
        <f>IF(D783="",0,IF(D783=D782,COUNTIF(D$9:D782,D783)+1,1))</f>
        <v>0</v>
      </c>
      <c r="T783" s="17">
        <f t="shared" ref="T783:T846" ca="1" si="58">IF(OR(D783="",L$1024=1),0,IF(S783=4,1,0))</f>
        <v>0</v>
      </c>
      <c r="U783" s="364">
        <f t="shared" si="56"/>
        <v>0</v>
      </c>
    </row>
    <row r="784" spans="1:21" ht="16.5" customHeight="1">
      <c r="A784" s="334" t="s">
        <v>1060</v>
      </c>
      <c r="B784" s="65" t="str">
        <f t="shared" ca="1" si="55"/>
        <v>-1900</v>
      </c>
      <c r="C784" s="65" t="str">
        <f t="shared" ca="1" si="57"/>
        <v>-1900-0</v>
      </c>
      <c r="D784" s="340"/>
      <c r="E784" s="283"/>
      <c r="F784" s="12"/>
      <c r="G784" s="284"/>
      <c r="H784" s="285"/>
      <c r="I784" s="286"/>
      <c r="J784" s="287"/>
      <c r="K784" s="289"/>
      <c r="L784" s="306"/>
      <c r="M784" s="289"/>
      <c r="N784" s="290"/>
      <c r="O784" s="291"/>
      <c r="P784" s="12"/>
      <c r="Q784" s="348"/>
      <c r="R784" s="7"/>
      <c r="S784" s="17">
        <f>IF(D784="",0,IF(D784=D783,COUNTIF(D$9:D783,D784)+1,1))</f>
        <v>0</v>
      </c>
      <c r="T784" s="17">
        <f t="shared" ca="1" si="58"/>
        <v>0</v>
      </c>
      <c r="U784" s="364">
        <f t="shared" si="56"/>
        <v>0</v>
      </c>
    </row>
    <row r="785" spans="1:21" ht="16.5" customHeight="1">
      <c r="A785" s="334" t="s">
        <v>1061</v>
      </c>
      <c r="B785" s="65" t="str">
        <f t="shared" ca="1" si="55"/>
        <v>-1900</v>
      </c>
      <c r="C785" s="65" t="str">
        <f t="shared" ca="1" si="57"/>
        <v>-1900-0</v>
      </c>
      <c r="D785" s="340"/>
      <c r="E785" s="283"/>
      <c r="F785" s="12"/>
      <c r="G785" s="284"/>
      <c r="H785" s="285"/>
      <c r="I785" s="286"/>
      <c r="J785" s="287"/>
      <c r="K785" s="289"/>
      <c r="L785" s="306"/>
      <c r="M785" s="289"/>
      <c r="N785" s="290"/>
      <c r="O785" s="291"/>
      <c r="P785" s="12"/>
      <c r="Q785" s="348"/>
      <c r="R785" s="7"/>
      <c r="S785" s="17">
        <f>IF(D785="",0,IF(D785=D784,COUNTIF(D$9:D784,D785)+1,1))</f>
        <v>0</v>
      </c>
      <c r="T785" s="17">
        <f t="shared" ca="1" si="58"/>
        <v>0</v>
      </c>
      <c r="U785" s="364">
        <f t="shared" si="56"/>
        <v>0</v>
      </c>
    </row>
    <row r="786" spans="1:21" ht="16.5" customHeight="1">
      <c r="A786" s="334" t="s">
        <v>1062</v>
      </c>
      <c r="B786" s="65" t="str">
        <f t="shared" ca="1" si="55"/>
        <v>-1900</v>
      </c>
      <c r="C786" s="65" t="str">
        <f t="shared" ca="1" si="57"/>
        <v>-1900-0</v>
      </c>
      <c r="D786" s="340"/>
      <c r="E786" s="283"/>
      <c r="F786" s="12"/>
      <c r="G786" s="284"/>
      <c r="H786" s="285"/>
      <c r="I786" s="286"/>
      <c r="J786" s="287"/>
      <c r="K786" s="289"/>
      <c r="L786" s="306"/>
      <c r="M786" s="289"/>
      <c r="N786" s="290"/>
      <c r="O786" s="291"/>
      <c r="P786" s="12"/>
      <c r="Q786" s="348"/>
      <c r="R786" s="7"/>
      <c r="S786" s="17">
        <f>IF(D786="",0,IF(D786=D785,COUNTIF(D$9:D785,D786)+1,1))</f>
        <v>0</v>
      </c>
      <c r="T786" s="17">
        <f t="shared" ca="1" si="58"/>
        <v>0</v>
      </c>
      <c r="U786" s="364">
        <f t="shared" si="56"/>
        <v>0</v>
      </c>
    </row>
    <row r="787" spans="1:21" ht="16.5" customHeight="1">
      <c r="A787" s="334" t="s">
        <v>1063</v>
      </c>
      <c r="B787" s="65" t="str">
        <f t="shared" ca="1" si="55"/>
        <v>-1900</v>
      </c>
      <c r="C787" s="65" t="str">
        <f t="shared" ca="1" si="57"/>
        <v>-1900-0</v>
      </c>
      <c r="D787" s="340"/>
      <c r="E787" s="283"/>
      <c r="F787" s="12"/>
      <c r="G787" s="284"/>
      <c r="H787" s="285"/>
      <c r="I787" s="286"/>
      <c r="J787" s="287"/>
      <c r="K787" s="289"/>
      <c r="L787" s="306"/>
      <c r="M787" s="289"/>
      <c r="N787" s="290"/>
      <c r="O787" s="291"/>
      <c r="P787" s="12"/>
      <c r="Q787" s="348"/>
      <c r="R787" s="7"/>
      <c r="S787" s="17">
        <f>IF(D787="",0,IF(D787=D786,COUNTIF(D$9:D786,D787)+1,1))</f>
        <v>0</v>
      </c>
      <c r="T787" s="17">
        <f t="shared" ca="1" si="58"/>
        <v>0</v>
      </c>
      <c r="U787" s="364">
        <f t="shared" si="56"/>
        <v>0</v>
      </c>
    </row>
    <row r="788" spans="1:21" ht="16.5" customHeight="1">
      <c r="A788" s="334" t="s">
        <v>1064</v>
      </c>
      <c r="B788" s="65" t="str">
        <f t="shared" ca="1" si="55"/>
        <v>-1900</v>
      </c>
      <c r="C788" s="65" t="str">
        <f t="shared" ca="1" si="57"/>
        <v>-1900-0</v>
      </c>
      <c r="D788" s="340"/>
      <c r="E788" s="283"/>
      <c r="F788" s="12"/>
      <c r="G788" s="284"/>
      <c r="H788" s="285"/>
      <c r="I788" s="286"/>
      <c r="J788" s="287"/>
      <c r="K788" s="289"/>
      <c r="L788" s="306"/>
      <c r="M788" s="289"/>
      <c r="N788" s="290"/>
      <c r="O788" s="291"/>
      <c r="P788" s="12"/>
      <c r="Q788" s="348"/>
      <c r="R788" s="7"/>
      <c r="S788" s="17">
        <f>IF(D788="",0,IF(D788=D787,COUNTIF(D$9:D787,D788)+1,1))</f>
        <v>0</v>
      </c>
      <c r="T788" s="17">
        <f t="shared" ca="1" si="58"/>
        <v>0</v>
      </c>
      <c r="U788" s="364">
        <f t="shared" si="56"/>
        <v>0</v>
      </c>
    </row>
    <row r="789" spans="1:21" ht="16.5" customHeight="1">
      <c r="A789" s="334" t="s">
        <v>1065</v>
      </c>
      <c r="B789" s="65" t="str">
        <f t="shared" ca="1" si="55"/>
        <v>-1900</v>
      </c>
      <c r="C789" s="65" t="str">
        <f t="shared" ca="1" si="57"/>
        <v>-1900-0</v>
      </c>
      <c r="D789" s="340"/>
      <c r="E789" s="283"/>
      <c r="F789" s="12"/>
      <c r="G789" s="284"/>
      <c r="H789" s="285"/>
      <c r="I789" s="286"/>
      <c r="J789" s="287"/>
      <c r="K789" s="289"/>
      <c r="L789" s="306"/>
      <c r="M789" s="289"/>
      <c r="N789" s="290"/>
      <c r="O789" s="291"/>
      <c r="P789" s="12"/>
      <c r="Q789" s="348"/>
      <c r="R789" s="7"/>
      <c r="S789" s="17">
        <f>IF(D789="",0,IF(D789=D788,COUNTIF(D$9:D788,D789)+1,1))</f>
        <v>0</v>
      </c>
      <c r="T789" s="17">
        <f t="shared" ca="1" si="58"/>
        <v>0</v>
      </c>
      <c r="U789" s="364">
        <f t="shared" si="56"/>
        <v>0</v>
      </c>
    </row>
    <row r="790" spans="1:21" ht="16.5" customHeight="1">
      <c r="A790" s="334" t="s">
        <v>1066</v>
      </c>
      <c r="B790" s="65" t="str">
        <f t="shared" ca="1" si="55"/>
        <v>-1900</v>
      </c>
      <c r="C790" s="65" t="str">
        <f t="shared" ca="1" si="57"/>
        <v>-1900-0</v>
      </c>
      <c r="D790" s="340"/>
      <c r="E790" s="283"/>
      <c r="F790" s="12"/>
      <c r="G790" s="284"/>
      <c r="H790" s="285"/>
      <c r="I790" s="286"/>
      <c r="J790" s="287"/>
      <c r="K790" s="289"/>
      <c r="L790" s="306"/>
      <c r="M790" s="289"/>
      <c r="N790" s="290"/>
      <c r="O790" s="291"/>
      <c r="P790" s="12"/>
      <c r="Q790" s="348"/>
      <c r="R790" s="7"/>
      <c r="S790" s="17">
        <f>IF(D790="",0,IF(D790=D789,COUNTIF(D$9:D789,D790)+1,1))</f>
        <v>0</v>
      </c>
      <c r="T790" s="17">
        <f t="shared" ca="1" si="58"/>
        <v>0</v>
      </c>
      <c r="U790" s="364">
        <f t="shared" si="56"/>
        <v>0</v>
      </c>
    </row>
    <row r="791" spans="1:21" ht="16.5" customHeight="1">
      <c r="A791" s="334" t="s">
        <v>1067</v>
      </c>
      <c r="B791" s="65" t="str">
        <f t="shared" ca="1" si="55"/>
        <v>-1900</v>
      </c>
      <c r="C791" s="65" t="str">
        <f t="shared" ca="1" si="57"/>
        <v>-1900-0</v>
      </c>
      <c r="D791" s="340"/>
      <c r="E791" s="283"/>
      <c r="F791" s="12"/>
      <c r="G791" s="284"/>
      <c r="H791" s="285"/>
      <c r="I791" s="286"/>
      <c r="J791" s="287"/>
      <c r="K791" s="289"/>
      <c r="L791" s="306"/>
      <c r="M791" s="289"/>
      <c r="N791" s="290"/>
      <c r="O791" s="291"/>
      <c r="P791" s="12"/>
      <c r="Q791" s="348"/>
      <c r="R791" s="7"/>
      <c r="S791" s="17">
        <f>IF(D791="",0,IF(D791=D790,COUNTIF(D$9:D790,D791)+1,1))</f>
        <v>0</v>
      </c>
      <c r="T791" s="17">
        <f t="shared" ca="1" si="58"/>
        <v>0</v>
      </c>
      <c r="U791" s="364">
        <f t="shared" si="56"/>
        <v>0</v>
      </c>
    </row>
    <row r="792" spans="1:21" ht="16.5" customHeight="1">
      <c r="A792" s="334" t="s">
        <v>1068</v>
      </c>
      <c r="B792" s="65" t="str">
        <f t="shared" ca="1" si="55"/>
        <v>-1900</v>
      </c>
      <c r="C792" s="65" t="str">
        <f t="shared" ca="1" si="57"/>
        <v>-1900-0</v>
      </c>
      <c r="D792" s="340"/>
      <c r="E792" s="283"/>
      <c r="F792" s="12"/>
      <c r="G792" s="284"/>
      <c r="H792" s="285"/>
      <c r="I792" s="286"/>
      <c r="J792" s="287"/>
      <c r="K792" s="289"/>
      <c r="L792" s="306"/>
      <c r="M792" s="289"/>
      <c r="N792" s="290"/>
      <c r="O792" s="291"/>
      <c r="P792" s="12"/>
      <c r="Q792" s="348"/>
      <c r="R792" s="7"/>
      <c r="S792" s="17">
        <f>IF(D792="",0,IF(D792=D791,COUNTIF(D$9:D791,D792)+1,1))</f>
        <v>0</v>
      </c>
      <c r="T792" s="17">
        <f t="shared" ca="1" si="58"/>
        <v>0</v>
      </c>
      <c r="U792" s="364">
        <f t="shared" si="56"/>
        <v>0</v>
      </c>
    </row>
    <row r="793" spans="1:21" ht="16.5" customHeight="1">
      <c r="A793" s="334" t="s">
        <v>1069</v>
      </c>
      <c r="B793" s="65" t="str">
        <f t="shared" ca="1" si="55"/>
        <v>-1900</v>
      </c>
      <c r="C793" s="65" t="str">
        <f t="shared" ca="1" si="57"/>
        <v>-1900-0</v>
      </c>
      <c r="D793" s="340"/>
      <c r="E793" s="283"/>
      <c r="F793" s="12"/>
      <c r="G793" s="284"/>
      <c r="H793" s="285"/>
      <c r="I793" s="286"/>
      <c r="J793" s="287"/>
      <c r="K793" s="289"/>
      <c r="L793" s="306"/>
      <c r="M793" s="289"/>
      <c r="N793" s="290"/>
      <c r="O793" s="291"/>
      <c r="P793" s="12"/>
      <c r="Q793" s="348"/>
      <c r="R793" s="7"/>
      <c r="S793" s="17">
        <f>IF(D793="",0,IF(D793=D792,COUNTIF(D$9:D792,D793)+1,1))</f>
        <v>0</v>
      </c>
      <c r="T793" s="17">
        <f t="shared" ca="1" si="58"/>
        <v>0</v>
      </c>
      <c r="U793" s="364">
        <f t="shared" si="56"/>
        <v>0</v>
      </c>
    </row>
    <row r="794" spans="1:21" ht="16.5" customHeight="1">
      <c r="A794" s="334" t="s">
        <v>1070</v>
      </c>
      <c r="B794" s="65" t="str">
        <f t="shared" ca="1" si="55"/>
        <v>-1900</v>
      </c>
      <c r="C794" s="65" t="str">
        <f t="shared" ca="1" si="57"/>
        <v>-1900-0</v>
      </c>
      <c r="D794" s="340"/>
      <c r="E794" s="283"/>
      <c r="F794" s="12"/>
      <c r="G794" s="284"/>
      <c r="H794" s="285"/>
      <c r="I794" s="286"/>
      <c r="J794" s="287"/>
      <c r="K794" s="289"/>
      <c r="L794" s="306"/>
      <c r="M794" s="289"/>
      <c r="N794" s="290"/>
      <c r="O794" s="291"/>
      <c r="P794" s="12"/>
      <c r="Q794" s="348"/>
      <c r="R794" s="7"/>
      <c r="S794" s="17">
        <f>IF(D794="",0,IF(D794=D793,COUNTIF(D$9:D793,D794)+1,1))</f>
        <v>0</v>
      </c>
      <c r="T794" s="17">
        <f t="shared" ca="1" si="58"/>
        <v>0</v>
      </c>
      <c r="U794" s="364">
        <f t="shared" si="56"/>
        <v>0</v>
      </c>
    </row>
    <row r="795" spans="1:21" ht="16.5" customHeight="1">
      <c r="A795" s="334" t="s">
        <v>1071</v>
      </c>
      <c r="B795" s="65" t="str">
        <f t="shared" ca="1" si="55"/>
        <v>-1900</v>
      </c>
      <c r="C795" s="65" t="str">
        <f t="shared" ca="1" si="57"/>
        <v>-1900-0</v>
      </c>
      <c r="D795" s="340"/>
      <c r="E795" s="283"/>
      <c r="F795" s="12"/>
      <c r="G795" s="284"/>
      <c r="H795" s="285"/>
      <c r="I795" s="286"/>
      <c r="J795" s="287"/>
      <c r="K795" s="289"/>
      <c r="L795" s="306"/>
      <c r="M795" s="289"/>
      <c r="N795" s="290"/>
      <c r="O795" s="291"/>
      <c r="P795" s="12"/>
      <c r="Q795" s="348"/>
      <c r="R795" s="7"/>
      <c r="S795" s="17">
        <f>IF(D795="",0,IF(D795=D794,COUNTIF(D$9:D794,D795)+1,1))</f>
        <v>0</v>
      </c>
      <c r="T795" s="17">
        <f t="shared" ca="1" si="58"/>
        <v>0</v>
      </c>
      <c r="U795" s="364">
        <f t="shared" si="56"/>
        <v>0</v>
      </c>
    </row>
    <row r="796" spans="1:21" ht="16.5" customHeight="1">
      <c r="A796" s="334" t="s">
        <v>1072</v>
      </c>
      <c r="B796" s="65" t="str">
        <f t="shared" ca="1" si="55"/>
        <v>-1900</v>
      </c>
      <c r="C796" s="65" t="str">
        <f t="shared" ca="1" si="57"/>
        <v>-1900-0</v>
      </c>
      <c r="D796" s="340"/>
      <c r="E796" s="283"/>
      <c r="F796" s="12"/>
      <c r="G796" s="284"/>
      <c r="H796" s="285"/>
      <c r="I796" s="286"/>
      <c r="J796" s="287"/>
      <c r="K796" s="289"/>
      <c r="L796" s="306"/>
      <c r="M796" s="289"/>
      <c r="N796" s="290"/>
      <c r="O796" s="291"/>
      <c r="P796" s="12"/>
      <c r="Q796" s="348"/>
      <c r="R796" s="7"/>
      <c r="S796" s="17">
        <f>IF(D796="",0,IF(D796=D795,COUNTIF(D$9:D795,D796)+1,1))</f>
        <v>0</v>
      </c>
      <c r="T796" s="17">
        <f t="shared" ca="1" si="58"/>
        <v>0</v>
      </c>
      <c r="U796" s="364">
        <f t="shared" si="56"/>
        <v>0</v>
      </c>
    </row>
    <row r="797" spans="1:21" ht="16.5" customHeight="1">
      <c r="A797" s="334" t="s">
        <v>1073</v>
      </c>
      <c r="B797" s="65" t="str">
        <f t="shared" ca="1" si="55"/>
        <v>-1900</v>
      </c>
      <c r="C797" s="65" t="str">
        <f t="shared" ca="1" si="57"/>
        <v>-1900-0</v>
      </c>
      <c r="D797" s="340"/>
      <c r="E797" s="283"/>
      <c r="F797" s="12"/>
      <c r="G797" s="284"/>
      <c r="H797" s="285"/>
      <c r="I797" s="286"/>
      <c r="J797" s="287"/>
      <c r="K797" s="289"/>
      <c r="L797" s="306"/>
      <c r="M797" s="289"/>
      <c r="N797" s="290"/>
      <c r="O797" s="291"/>
      <c r="P797" s="12"/>
      <c r="Q797" s="348"/>
      <c r="R797" s="7"/>
      <c r="S797" s="17">
        <f>IF(D797="",0,IF(D797=D796,COUNTIF(D$9:D796,D797)+1,1))</f>
        <v>0</v>
      </c>
      <c r="T797" s="17">
        <f t="shared" ca="1" si="58"/>
        <v>0</v>
      </c>
      <c r="U797" s="364">
        <f t="shared" si="56"/>
        <v>0</v>
      </c>
    </row>
    <row r="798" spans="1:21" ht="16.5" customHeight="1">
      <c r="A798" s="334" t="s">
        <v>1074</v>
      </c>
      <c r="B798" s="65" t="str">
        <f t="shared" ca="1" si="55"/>
        <v>-1900</v>
      </c>
      <c r="C798" s="65" t="str">
        <f t="shared" ca="1" si="57"/>
        <v>-1900-0</v>
      </c>
      <c r="D798" s="340"/>
      <c r="E798" s="283"/>
      <c r="F798" s="12"/>
      <c r="G798" s="284"/>
      <c r="H798" s="285"/>
      <c r="I798" s="286"/>
      <c r="J798" s="287"/>
      <c r="K798" s="289"/>
      <c r="L798" s="306"/>
      <c r="M798" s="289"/>
      <c r="N798" s="290"/>
      <c r="O798" s="291"/>
      <c r="P798" s="12"/>
      <c r="Q798" s="348"/>
      <c r="R798" s="7"/>
      <c r="S798" s="17">
        <f>IF(D798="",0,IF(D798=D797,COUNTIF(D$9:D797,D798)+1,1))</f>
        <v>0</v>
      </c>
      <c r="T798" s="17">
        <f t="shared" ca="1" si="58"/>
        <v>0</v>
      </c>
      <c r="U798" s="364">
        <f t="shared" si="56"/>
        <v>0</v>
      </c>
    </row>
    <row r="799" spans="1:21" ht="16.5" customHeight="1">
      <c r="A799" s="334" t="s">
        <v>1075</v>
      </c>
      <c r="B799" s="65" t="str">
        <f t="shared" ca="1" si="55"/>
        <v>-1900</v>
      </c>
      <c r="C799" s="65" t="str">
        <f t="shared" ca="1" si="57"/>
        <v>-1900-0</v>
      </c>
      <c r="D799" s="340"/>
      <c r="E799" s="283"/>
      <c r="F799" s="12"/>
      <c r="G799" s="284"/>
      <c r="H799" s="285"/>
      <c r="I799" s="286"/>
      <c r="J799" s="287"/>
      <c r="K799" s="289"/>
      <c r="L799" s="306"/>
      <c r="M799" s="289"/>
      <c r="N799" s="290"/>
      <c r="O799" s="291"/>
      <c r="P799" s="12"/>
      <c r="Q799" s="348"/>
      <c r="R799" s="7"/>
      <c r="S799" s="17">
        <f>IF(D799="",0,IF(D799=D798,COUNTIF(D$9:D798,D799)+1,1))</f>
        <v>0</v>
      </c>
      <c r="T799" s="17">
        <f t="shared" ca="1" si="58"/>
        <v>0</v>
      </c>
      <c r="U799" s="364">
        <f t="shared" si="56"/>
        <v>0</v>
      </c>
    </row>
    <row r="800" spans="1:21" ht="16.5" customHeight="1">
      <c r="A800" s="334" t="s">
        <v>1076</v>
      </c>
      <c r="B800" s="65" t="str">
        <f t="shared" ca="1" si="55"/>
        <v>-1900</v>
      </c>
      <c r="C800" s="65" t="str">
        <f t="shared" ca="1" si="57"/>
        <v>-1900-0</v>
      </c>
      <c r="D800" s="340"/>
      <c r="E800" s="283"/>
      <c r="F800" s="12"/>
      <c r="G800" s="284"/>
      <c r="H800" s="285"/>
      <c r="I800" s="286"/>
      <c r="J800" s="287"/>
      <c r="K800" s="289"/>
      <c r="L800" s="306"/>
      <c r="M800" s="289"/>
      <c r="N800" s="290"/>
      <c r="O800" s="291"/>
      <c r="P800" s="12"/>
      <c r="Q800" s="348"/>
      <c r="R800" s="7"/>
      <c r="S800" s="17">
        <f>IF(D800="",0,IF(D800=D799,COUNTIF(D$9:D799,D800)+1,1))</f>
        <v>0</v>
      </c>
      <c r="T800" s="17">
        <f t="shared" ca="1" si="58"/>
        <v>0</v>
      </c>
      <c r="U800" s="364">
        <f t="shared" si="56"/>
        <v>0</v>
      </c>
    </row>
    <row r="801" spans="1:21" ht="16.5" customHeight="1">
      <c r="A801" s="334" t="s">
        <v>1077</v>
      </c>
      <c r="B801" s="65" t="str">
        <f t="shared" ca="1" si="55"/>
        <v>-1900</v>
      </c>
      <c r="C801" s="65" t="str">
        <f t="shared" ca="1" si="57"/>
        <v>-1900-0</v>
      </c>
      <c r="D801" s="340"/>
      <c r="E801" s="283"/>
      <c r="F801" s="12"/>
      <c r="G801" s="284"/>
      <c r="H801" s="285"/>
      <c r="I801" s="286"/>
      <c r="J801" s="287"/>
      <c r="K801" s="289"/>
      <c r="L801" s="306"/>
      <c r="M801" s="289"/>
      <c r="N801" s="290"/>
      <c r="O801" s="291"/>
      <c r="P801" s="12"/>
      <c r="Q801" s="348"/>
      <c r="R801" s="7"/>
      <c r="S801" s="17">
        <f>IF(D801="",0,IF(D801=D800,COUNTIF(D$9:D800,D801)+1,1))</f>
        <v>0</v>
      </c>
      <c r="T801" s="17">
        <f t="shared" ca="1" si="58"/>
        <v>0</v>
      </c>
      <c r="U801" s="364">
        <f t="shared" si="56"/>
        <v>0</v>
      </c>
    </row>
    <row r="802" spans="1:21" ht="16.5" customHeight="1">
      <c r="A802" s="334" t="s">
        <v>1078</v>
      </c>
      <c r="B802" s="65" t="str">
        <f t="shared" ca="1" si="55"/>
        <v>-1900</v>
      </c>
      <c r="C802" s="65" t="str">
        <f t="shared" ca="1" si="57"/>
        <v>-1900-0</v>
      </c>
      <c r="D802" s="340"/>
      <c r="E802" s="283"/>
      <c r="F802" s="12"/>
      <c r="G802" s="284"/>
      <c r="H802" s="285"/>
      <c r="I802" s="286"/>
      <c r="J802" s="287"/>
      <c r="K802" s="289"/>
      <c r="L802" s="306"/>
      <c r="M802" s="289"/>
      <c r="N802" s="290"/>
      <c r="O802" s="291"/>
      <c r="P802" s="12"/>
      <c r="Q802" s="348"/>
      <c r="R802" s="7"/>
      <c r="S802" s="17">
        <f>IF(D802="",0,IF(D802=D801,COUNTIF(D$9:D801,D802)+1,1))</f>
        <v>0</v>
      </c>
      <c r="T802" s="17">
        <f t="shared" ca="1" si="58"/>
        <v>0</v>
      </c>
      <c r="U802" s="364">
        <f t="shared" si="56"/>
        <v>0</v>
      </c>
    </row>
    <row r="803" spans="1:21" ht="16.5" customHeight="1">
      <c r="A803" s="334" t="s">
        <v>1079</v>
      </c>
      <c r="B803" s="65" t="str">
        <f t="shared" ca="1" si="55"/>
        <v>-1900</v>
      </c>
      <c r="C803" s="65" t="str">
        <f t="shared" ca="1" si="57"/>
        <v>-1900-0</v>
      </c>
      <c r="D803" s="340"/>
      <c r="E803" s="283"/>
      <c r="F803" s="12"/>
      <c r="G803" s="284"/>
      <c r="H803" s="285"/>
      <c r="I803" s="286"/>
      <c r="J803" s="287"/>
      <c r="K803" s="289"/>
      <c r="L803" s="306"/>
      <c r="M803" s="289"/>
      <c r="N803" s="290"/>
      <c r="O803" s="291"/>
      <c r="P803" s="12"/>
      <c r="Q803" s="348"/>
      <c r="R803" s="7"/>
      <c r="S803" s="17">
        <f>IF(D803="",0,IF(D803=D802,COUNTIF(D$9:D802,D803)+1,1))</f>
        <v>0</v>
      </c>
      <c r="T803" s="17">
        <f t="shared" ca="1" si="58"/>
        <v>0</v>
      </c>
      <c r="U803" s="364">
        <f t="shared" si="56"/>
        <v>0</v>
      </c>
    </row>
    <row r="804" spans="1:21" ht="16.5" customHeight="1">
      <c r="A804" s="334" t="s">
        <v>1080</v>
      </c>
      <c r="B804" s="65" t="str">
        <f t="shared" ca="1" si="55"/>
        <v>-1900</v>
      </c>
      <c r="C804" s="65" t="str">
        <f t="shared" ca="1" si="57"/>
        <v>-1900-0</v>
      </c>
      <c r="D804" s="340"/>
      <c r="E804" s="283"/>
      <c r="F804" s="12"/>
      <c r="G804" s="284"/>
      <c r="H804" s="285"/>
      <c r="I804" s="286"/>
      <c r="J804" s="287"/>
      <c r="K804" s="289"/>
      <c r="L804" s="306"/>
      <c r="M804" s="289"/>
      <c r="N804" s="290"/>
      <c r="O804" s="291"/>
      <c r="P804" s="12"/>
      <c r="Q804" s="348"/>
      <c r="R804" s="7"/>
      <c r="S804" s="17">
        <f>IF(D804="",0,IF(D804=D803,COUNTIF(D$9:D803,D804)+1,1))</f>
        <v>0</v>
      </c>
      <c r="T804" s="17">
        <f t="shared" ca="1" si="58"/>
        <v>0</v>
      </c>
      <c r="U804" s="364">
        <f t="shared" si="56"/>
        <v>0</v>
      </c>
    </row>
    <row r="805" spans="1:21" ht="16.5" customHeight="1">
      <c r="A805" s="334" t="s">
        <v>1081</v>
      </c>
      <c r="B805" s="65" t="str">
        <f t="shared" ca="1" si="55"/>
        <v>-1900</v>
      </c>
      <c r="C805" s="65" t="str">
        <f t="shared" ca="1" si="57"/>
        <v>-1900-0</v>
      </c>
      <c r="D805" s="340"/>
      <c r="E805" s="283"/>
      <c r="F805" s="12"/>
      <c r="G805" s="284"/>
      <c r="H805" s="285"/>
      <c r="I805" s="286"/>
      <c r="J805" s="287"/>
      <c r="K805" s="289"/>
      <c r="L805" s="306"/>
      <c r="M805" s="289"/>
      <c r="N805" s="290"/>
      <c r="O805" s="291"/>
      <c r="P805" s="12"/>
      <c r="Q805" s="348"/>
      <c r="R805" s="7"/>
      <c r="S805" s="17">
        <f>IF(D805="",0,IF(D805=D804,COUNTIF(D$9:D804,D805)+1,1))</f>
        <v>0</v>
      </c>
      <c r="T805" s="17">
        <f t="shared" ca="1" si="58"/>
        <v>0</v>
      </c>
      <c r="U805" s="364">
        <f t="shared" si="56"/>
        <v>0</v>
      </c>
    </row>
    <row r="806" spans="1:21" ht="16.5" customHeight="1">
      <c r="A806" s="334" t="s">
        <v>1082</v>
      </c>
      <c r="B806" s="65" t="str">
        <f t="shared" ca="1" si="55"/>
        <v>-1900</v>
      </c>
      <c r="C806" s="65" t="str">
        <f t="shared" ca="1" si="57"/>
        <v>-1900-0</v>
      </c>
      <c r="D806" s="340"/>
      <c r="E806" s="283"/>
      <c r="F806" s="12"/>
      <c r="G806" s="284"/>
      <c r="H806" s="285"/>
      <c r="I806" s="286"/>
      <c r="J806" s="287"/>
      <c r="K806" s="289"/>
      <c r="L806" s="306"/>
      <c r="M806" s="289"/>
      <c r="N806" s="290"/>
      <c r="O806" s="291"/>
      <c r="P806" s="12"/>
      <c r="Q806" s="348"/>
      <c r="R806" s="7"/>
      <c r="S806" s="17">
        <f>IF(D806="",0,IF(D806=D805,COUNTIF(D$9:D805,D806)+1,1))</f>
        <v>0</v>
      </c>
      <c r="T806" s="17">
        <f t="shared" ca="1" si="58"/>
        <v>0</v>
      </c>
      <c r="U806" s="364">
        <f t="shared" si="56"/>
        <v>0</v>
      </c>
    </row>
    <row r="807" spans="1:21" ht="16.5" customHeight="1">
      <c r="A807" s="334" t="s">
        <v>1083</v>
      </c>
      <c r="B807" s="65" t="str">
        <f t="shared" ca="1" si="55"/>
        <v>-1900</v>
      </c>
      <c r="C807" s="65" t="str">
        <f t="shared" ca="1" si="57"/>
        <v>-1900-0</v>
      </c>
      <c r="D807" s="340"/>
      <c r="E807" s="283"/>
      <c r="F807" s="12"/>
      <c r="G807" s="284"/>
      <c r="H807" s="285"/>
      <c r="I807" s="286"/>
      <c r="J807" s="287"/>
      <c r="K807" s="289"/>
      <c r="L807" s="306"/>
      <c r="M807" s="289"/>
      <c r="N807" s="290"/>
      <c r="O807" s="291"/>
      <c r="P807" s="12"/>
      <c r="Q807" s="348"/>
      <c r="R807" s="7"/>
      <c r="S807" s="17">
        <f>IF(D807="",0,IF(D807=D806,COUNTIF(D$9:D806,D807)+1,1))</f>
        <v>0</v>
      </c>
      <c r="T807" s="17">
        <f t="shared" ca="1" si="58"/>
        <v>0</v>
      </c>
      <c r="U807" s="364">
        <f t="shared" si="56"/>
        <v>0</v>
      </c>
    </row>
    <row r="808" spans="1:21" ht="16.5" customHeight="1">
      <c r="A808" s="334" t="s">
        <v>1084</v>
      </c>
      <c r="B808" s="65" t="str">
        <f t="shared" ca="1" si="55"/>
        <v>-1900</v>
      </c>
      <c r="C808" s="65" t="str">
        <f t="shared" ca="1" si="57"/>
        <v>-1900-0</v>
      </c>
      <c r="D808" s="340"/>
      <c r="E808" s="283"/>
      <c r="F808" s="12"/>
      <c r="G808" s="284"/>
      <c r="H808" s="285"/>
      <c r="I808" s="286"/>
      <c r="J808" s="287"/>
      <c r="K808" s="289"/>
      <c r="L808" s="306"/>
      <c r="M808" s="289"/>
      <c r="N808" s="290"/>
      <c r="O808" s="291"/>
      <c r="P808" s="12"/>
      <c r="Q808" s="348"/>
      <c r="R808" s="7"/>
      <c r="S808" s="17">
        <f>IF(D808="",0,IF(D808=D807,COUNTIF(D$9:D807,D808)+1,1))</f>
        <v>0</v>
      </c>
      <c r="T808" s="17">
        <f t="shared" ca="1" si="58"/>
        <v>0</v>
      </c>
      <c r="U808" s="364">
        <f t="shared" si="56"/>
        <v>0</v>
      </c>
    </row>
    <row r="809" spans="1:21" ht="16.5" customHeight="1">
      <c r="A809" s="334" t="s">
        <v>1085</v>
      </c>
      <c r="B809" s="65" t="str">
        <f t="shared" ca="1" si="55"/>
        <v>-1900</v>
      </c>
      <c r="C809" s="65" t="str">
        <f t="shared" ca="1" si="57"/>
        <v>-1900-0</v>
      </c>
      <c r="D809" s="340"/>
      <c r="E809" s="283"/>
      <c r="F809" s="12"/>
      <c r="G809" s="284"/>
      <c r="H809" s="285"/>
      <c r="I809" s="286"/>
      <c r="J809" s="287"/>
      <c r="K809" s="289"/>
      <c r="L809" s="306"/>
      <c r="M809" s="289"/>
      <c r="N809" s="290"/>
      <c r="O809" s="291"/>
      <c r="P809" s="12"/>
      <c r="Q809" s="348"/>
      <c r="R809" s="7"/>
      <c r="S809" s="17">
        <f>IF(D809="",0,IF(D809=D808,COUNTIF(D$9:D808,D809)+1,1))</f>
        <v>0</v>
      </c>
      <c r="T809" s="17">
        <f t="shared" ca="1" si="58"/>
        <v>0</v>
      </c>
      <c r="U809" s="364">
        <f t="shared" si="56"/>
        <v>0</v>
      </c>
    </row>
    <row r="810" spans="1:21" ht="16.5" customHeight="1">
      <c r="A810" s="334" t="s">
        <v>1086</v>
      </c>
      <c r="B810" s="65" t="str">
        <f t="shared" ca="1" si="55"/>
        <v>-1900</v>
      </c>
      <c r="C810" s="65" t="str">
        <f t="shared" ca="1" si="57"/>
        <v>-1900-0</v>
      </c>
      <c r="D810" s="340"/>
      <c r="E810" s="283"/>
      <c r="F810" s="12"/>
      <c r="G810" s="284"/>
      <c r="H810" s="285"/>
      <c r="I810" s="286"/>
      <c r="J810" s="287"/>
      <c r="K810" s="289"/>
      <c r="L810" s="306"/>
      <c r="M810" s="289"/>
      <c r="N810" s="290"/>
      <c r="O810" s="291"/>
      <c r="P810" s="12"/>
      <c r="Q810" s="348"/>
      <c r="R810" s="7"/>
      <c r="S810" s="17">
        <f>IF(D810="",0,IF(D810=D809,COUNTIF(D$9:D809,D810)+1,1))</f>
        <v>0</v>
      </c>
      <c r="T810" s="17">
        <f t="shared" ca="1" si="58"/>
        <v>0</v>
      </c>
      <c r="U810" s="364">
        <f t="shared" si="56"/>
        <v>0</v>
      </c>
    </row>
    <row r="811" spans="1:21" ht="16.5" customHeight="1">
      <c r="A811" s="334" t="s">
        <v>1087</v>
      </c>
      <c r="B811" s="65" t="str">
        <f t="shared" ca="1" si="55"/>
        <v>-1900</v>
      </c>
      <c r="C811" s="65" t="str">
        <f t="shared" ca="1" si="57"/>
        <v>-1900-0</v>
      </c>
      <c r="D811" s="340"/>
      <c r="E811" s="283"/>
      <c r="F811" s="12"/>
      <c r="G811" s="284"/>
      <c r="H811" s="285"/>
      <c r="I811" s="286"/>
      <c r="J811" s="287"/>
      <c r="K811" s="289"/>
      <c r="L811" s="306"/>
      <c r="M811" s="289"/>
      <c r="N811" s="290"/>
      <c r="O811" s="291"/>
      <c r="P811" s="12"/>
      <c r="Q811" s="348"/>
      <c r="R811" s="7"/>
      <c r="S811" s="17">
        <f>IF(D811="",0,IF(D811=D810,COUNTIF(D$9:D810,D811)+1,1))</f>
        <v>0</v>
      </c>
      <c r="T811" s="17">
        <f t="shared" ca="1" si="58"/>
        <v>0</v>
      </c>
      <c r="U811" s="364">
        <f t="shared" si="56"/>
        <v>0</v>
      </c>
    </row>
    <row r="812" spans="1:21" ht="16.5" customHeight="1">
      <c r="A812" s="334" t="s">
        <v>1088</v>
      </c>
      <c r="B812" s="65" t="str">
        <f t="shared" ca="1" si="55"/>
        <v>-1900</v>
      </c>
      <c r="C812" s="65" t="str">
        <f t="shared" ca="1" si="57"/>
        <v>-1900-0</v>
      </c>
      <c r="D812" s="340"/>
      <c r="E812" s="283"/>
      <c r="F812" s="12"/>
      <c r="G812" s="284"/>
      <c r="H812" s="285"/>
      <c r="I812" s="286"/>
      <c r="J812" s="287"/>
      <c r="K812" s="289"/>
      <c r="L812" s="306"/>
      <c r="M812" s="289"/>
      <c r="N812" s="290"/>
      <c r="O812" s="291"/>
      <c r="P812" s="12"/>
      <c r="Q812" s="348"/>
      <c r="R812" s="7"/>
      <c r="S812" s="17">
        <f>IF(D812="",0,IF(D812=D811,COUNTIF(D$9:D811,D812)+1,1))</f>
        <v>0</v>
      </c>
      <c r="T812" s="17">
        <f t="shared" ca="1" si="58"/>
        <v>0</v>
      </c>
      <c r="U812" s="364">
        <f t="shared" si="56"/>
        <v>0</v>
      </c>
    </row>
    <row r="813" spans="1:21" ht="16.5" customHeight="1">
      <c r="A813" s="334" t="s">
        <v>1089</v>
      </c>
      <c r="B813" s="65" t="str">
        <f t="shared" ca="1" si="55"/>
        <v>-1900</v>
      </c>
      <c r="C813" s="65" t="str">
        <f t="shared" ca="1" si="57"/>
        <v>-1900-0</v>
      </c>
      <c r="D813" s="340"/>
      <c r="E813" s="283"/>
      <c r="F813" s="12"/>
      <c r="G813" s="284"/>
      <c r="H813" s="285"/>
      <c r="I813" s="286"/>
      <c r="J813" s="287"/>
      <c r="K813" s="289"/>
      <c r="L813" s="306"/>
      <c r="M813" s="289"/>
      <c r="N813" s="290"/>
      <c r="O813" s="291"/>
      <c r="P813" s="12"/>
      <c r="Q813" s="348"/>
      <c r="R813" s="7"/>
      <c r="S813" s="17">
        <f>IF(D813="",0,IF(D813=D812,COUNTIF(D$9:D812,D813)+1,1))</f>
        <v>0</v>
      </c>
      <c r="T813" s="17">
        <f t="shared" ca="1" si="58"/>
        <v>0</v>
      </c>
      <c r="U813" s="364">
        <f t="shared" si="56"/>
        <v>0</v>
      </c>
    </row>
    <row r="814" spans="1:21" ht="16.5" customHeight="1">
      <c r="A814" s="334" t="s">
        <v>1090</v>
      </c>
      <c r="B814" s="65" t="str">
        <f t="shared" ca="1" si="55"/>
        <v>-1900</v>
      </c>
      <c r="C814" s="65" t="str">
        <f t="shared" ca="1" si="57"/>
        <v>-1900-0</v>
      </c>
      <c r="D814" s="340"/>
      <c r="E814" s="283"/>
      <c r="F814" s="12"/>
      <c r="G814" s="284"/>
      <c r="H814" s="285"/>
      <c r="I814" s="286"/>
      <c r="J814" s="287"/>
      <c r="K814" s="289"/>
      <c r="L814" s="306"/>
      <c r="M814" s="289"/>
      <c r="N814" s="290"/>
      <c r="O814" s="291"/>
      <c r="P814" s="12"/>
      <c r="Q814" s="348"/>
      <c r="R814" s="7"/>
      <c r="S814" s="17">
        <f>IF(D814="",0,IF(D814=D813,COUNTIF(D$9:D813,D814)+1,1))</f>
        <v>0</v>
      </c>
      <c r="T814" s="17">
        <f t="shared" ca="1" si="58"/>
        <v>0</v>
      </c>
      <c r="U814" s="364">
        <f t="shared" si="56"/>
        <v>0</v>
      </c>
    </row>
    <row r="815" spans="1:21" ht="16.5" customHeight="1">
      <c r="A815" s="334" t="s">
        <v>1091</v>
      </c>
      <c r="B815" s="65" t="str">
        <f t="shared" ca="1" si="55"/>
        <v>-1900</v>
      </c>
      <c r="C815" s="65" t="str">
        <f t="shared" ca="1" si="57"/>
        <v>-1900-0</v>
      </c>
      <c r="D815" s="340"/>
      <c r="E815" s="283"/>
      <c r="F815" s="12"/>
      <c r="G815" s="284"/>
      <c r="H815" s="285"/>
      <c r="I815" s="286"/>
      <c r="J815" s="287"/>
      <c r="K815" s="289"/>
      <c r="L815" s="306"/>
      <c r="M815" s="289"/>
      <c r="N815" s="290"/>
      <c r="O815" s="291"/>
      <c r="P815" s="12"/>
      <c r="Q815" s="348"/>
      <c r="R815" s="7"/>
      <c r="S815" s="17">
        <f>IF(D815="",0,IF(D815=D814,COUNTIF(D$9:D814,D815)+1,1))</f>
        <v>0</v>
      </c>
      <c r="T815" s="17">
        <f t="shared" ca="1" si="58"/>
        <v>0</v>
      </c>
      <c r="U815" s="364">
        <f t="shared" si="56"/>
        <v>0</v>
      </c>
    </row>
    <row r="816" spans="1:21" ht="16.5" customHeight="1">
      <c r="A816" s="334" t="s">
        <v>1092</v>
      </c>
      <c r="B816" s="65" t="str">
        <f t="shared" ca="1" si="55"/>
        <v>-1900</v>
      </c>
      <c r="C816" s="65" t="str">
        <f t="shared" ca="1" si="57"/>
        <v>-1900-0</v>
      </c>
      <c r="D816" s="340"/>
      <c r="E816" s="283"/>
      <c r="F816" s="12"/>
      <c r="G816" s="284"/>
      <c r="H816" s="285"/>
      <c r="I816" s="286"/>
      <c r="J816" s="287"/>
      <c r="K816" s="289"/>
      <c r="L816" s="306"/>
      <c r="M816" s="289"/>
      <c r="N816" s="290"/>
      <c r="O816" s="291"/>
      <c r="P816" s="12"/>
      <c r="Q816" s="348"/>
      <c r="R816" s="7"/>
      <c r="S816" s="17">
        <f>IF(D816="",0,IF(D816=D815,COUNTIF(D$9:D815,D816)+1,1))</f>
        <v>0</v>
      </c>
      <c r="T816" s="17">
        <f t="shared" ca="1" si="58"/>
        <v>0</v>
      </c>
      <c r="U816" s="364">
        <f t="shared" si="56"/>
        <v>0</v>
      </c>
    </row>
    <row r="817" spans="1:21" ht="16.5" customHeight="1">
      <c r="A817" s="334" t="s">
        <v>1093</v>
      </c>
      <c r="B817" s="65" t="str">
        <f t="shared" ca="1" si="55"/>
        <v>-1900</v>
      </c>
      <c r="C817" s="65" t="str">
        <f t="shared" ca="1" si="57"/>
        <v>-1900-0</v>
      </c>
      <c r="D817" s="340"/>
      <c r="E817" s="283"/>
      <c r="F817" s="12"/>
      <c r="G817" s="284"/>
      <c r="H817" s="285"/>
      <c r="I817" s="286"/>
      <c r="J817" s="287"/>
      <c r="K817" s="289"/>
      <c r="L817" s="306"/>
      <c r="M817" s="289"/>
      <c r="N817" s="290"/>
      <c r="O817" s="291"/>
      <c r="P817" s="12"/>
      <c r="Q817" s="348"/>
      <c r="R817" s="7"/>
      <c r="S817" s="17">
        <f>IF(D817="",0,IF(D817=D816,COUNTIF(D$9:D816,D817)+1,1))</f>
        <v>0</v>
      </c>
      <c r="T817" s="17">
        <f t="shared" ca="1" si="58"/>
        <v>0</v>
      </c>
      <c r="U817" s="364">
        <f t="shared" si="56"/>
        <v>0</v>
      </c>
    </row>
    <row r="818" spans="1:21" ht="16.5" customHeight="1">
      <c r="A818" s="334" t="s">
        <v>1094</v>
      </c>
      <c r="B818" s="65" t="str">
        <f t="shared" ca="1" si="55"/>
        <v>-1900</v>
      </c>
      <c r="C818" s="65" t="str">
        <f t="shared" ca="1" si="57"/>
        <v>-1900-0</v>
      </c>
      <c r="D818" s="340"/>
      <c r="E818" s="283"/>
      <c r="F818" s="12"/>
      <c r="G818" s="284"/>
      <c r="H818" s="285"/>
      <c r="I818" s="286"/>
      <c r="J818" s="287"/>
      <c r="K818" s="289"/>
      <c r="L818" s="306"/>
      <c r="M818" s="289"/>
      <c r="N818" s="290"/>
      <c r="O818" s="291"/>
      <c r="P818" s="12"/>
      <c r="Q818" s="348"/>
      <c r="R818" s="7"/>
      <c r="S818" s="17">
        <f>IF(D818="",0,IF(D818=D817,COUNTIF(D$9:D817,D818)+1,1))</f>
        <v>0</v>
      </c>
      <c r="T818" s="17">
        <f t="shared" ca="1" si="58"/>
        <v>0</v>
      </c>
      <c r="U818" s="364">
        <f t="shared" si="56"/>
        <v>0</v>
      </c>
    </row>
    <row r="819" spans="1:21" ht="16.5" customHeight="1">
      <c r="A819" s="334" t="s">
        <v>1095</v>
      </c>
      <c r="B819" s="65" t="str">
        <f t="shared" ca="1" si="55"/>
        <v>-1900</v>
      </c>
      <c r="C819" s="65" t="str">
        <f t="shared" ca="1" si="57"/>
        <v>-1900-0</v>
      </c>
      <c r="D819" s="340"/>
      <c r="E819" s="283"/>
      <c r="F819" s="12"/>
      <c r="G819" s="284"/>
      <c r="H819" s="285"/>
      <c r="I819" s="286"/>
      <c r="J819" s="287"/>
      <c r="K819" s="289"/>
      <c r="L819" s="306"/>
      <c r="M819" s="289"/>
      <c r="N819" s="290"/>
      <c r="O819" s="291"/>
      <c r="P819" s="12"/>
      <c r="Q819" s="348"/>
      <c r="R819" s="7"/>
      <c r="S819" s="17">
        <f>IF(D819="",0,IF(D819=D818,COUNTIF(D$9:D818,D819)+1,1))</f>
        <v>0</v>
      </c>
      <c r="T819" s="17">
        <f t="shared" ca="1" si="58"/>
        <v>0</v>
      </c>
      <c r="U819" s="364">
        <f t="shared" si="56"/>
        <v>0</v>
      </c>
    </row>
    <row r="820" spans="1:21" ht="16.5" customHeight="1">
      <c r="A820" s="334" t="s">
        <v>1096</v>
      </c>
      <c r="B820" s="65" t="str">
        <f t="shared" ca="1" si="55"/>
        <v>-1900</v>
      </c>
      <c r="C820" s="65" t="str">
        <f t="shared" ca="1" si="57"/>
        <v>-1900-0</v>
      </c>
      <c r="D820" s="340"/>
      <c r="E820" s="283"/>
      <c r="F820" s="12"/>
      <c r="G820" s="284"/>
      <c r="H820" s="285"/>
      <c r="I820" s="286"/>
      <c r="J820" s="287"/>
      <c r="K820" s="289"/>
      <c r="L820" s="306"/>
      <c r="M820" s="289"/>
      <c r="N820" s="290"/>
      <c r="O820" s="291"/>
      <c r="P820" s="12"/>
      <c r="Q820" s="348"/>
      <c r="R820" s="7"/>
      <c r="S820" s="17">
        <f>IF(D820="",0,IF(D820=D819,COUNTIF(D$9:D819,D820)+1,1))</f>
        <v>0</v>
      </c>
      <c r="T820" s="17">
        <f t="shared" ca="1" si="58"/>
        <v>0</v>
      </c>
      <c r="U820" s="364">
        <f t="shared" si="56"/>
        <v>0</v>
      </c>
    </row>
    <row r="821" spans="1:21" ht="16.5" customHeight="1">
      <c r="A821" s="334" t="s">
        <v>1097</v>
      </c>
      <c r="B821" s="65" t="str">
        <f t="shared" ca="1" si="55"/>
        <v>-1900</v>
      </c>
      <c r="C821" s="65" t="str">
        <f t="shared" ca="1" si="57"/>
        <v>-1900-0</v>
      </c>
      <c r="D821" s="340"/>
      <c r="E821" s="283"/>
      <c r="F821" s="12"/>
      <c r="G821" s="284"/>
      <c r="H821" s="285"/>
      <c r="I821" s="286"/>
      <c r="J821" s="287"/>
      <c r="K821" s="289"/>
      <c r="L821" s="306"/>
      <c r="M821" s="289"/>
      <c r="N821" s="290"/>
      <c r="O821" s="291"/>
      <c r="P821" s="12"/>
      <c r="Q821" s="348"/>
      <c r="R821" s="7"/>
      <c r="S821" s="17">
        <f>IF(D821="",0,IF(D821=D820,COUNTIF(D$9:D820,D821)+1,1))</f>
        <v>0</v>
      </c>
      <c r="T821" s="17">
        <f t="shared" ca="1" si="58"/>
        <v>0</v>
      </c>
      <c r="U821" s="364">
        <f t="shared" si="56"/>
        <v>0</v>
      </c>
    </row>
    <row r="822" spans="1:21" ht="16.5" customHeight="1">
      <c r="A822" s="334" t="s">
        <v>1098</v>
      </c>
      <c r="B822" s="65" t="str">
        <f t="shared" ca="1" si="55"/>
        <v>-1900</v>
      </c>
      <c r="C822" s="65" t="str">
        <f t="shared" ca="1" si="57"/>
        <v>-1900-0</v>
      </c>
      <c r="D822" s="340"/>
      <c r="E822" s="283"/>
      <c r="F822" s="12"/>
      <c r="G822" s="284"/>
      <c r="H822" s="285"/>
      <c r="I822" s="286"/>
      <c r="J822" s="287"/>
      <c r="K822" s="289"/>
      <c r="L822" s="306"/>
      <c r="M822" s="289"/>
      <c r="N822" s="290"/>
      <c r="O822" s="291"/>
      <c r="P822" s="12"/>
      <c r="Q822" s="348"/>
      <c r="R822" s="7"/>
      <c r="S822" s="17">
        <f>IF(D822="",0,IF(D822=D821,COUNTIF(D$9:D821,D822)+1,1))</f>
        <v>0</v>
      </c>
      <c r="T822" s="17">
        <f t="shared" ca="1" si="58"/>
        <v>0</v>
      </c>
      <c r="U822" s="364">
        <f t="shared" si="56"/>
        <v>0</v>
      </c>
    </row>
    <row r="823" spans="1:21" ht="16.5" customHeight="1">
      <c r="A823" s="334" t="s">
        <v>1099</v>
      </c>
      <c r="B823" s="65" t="str">
        <f t="shared" ca="1" si="55"/>
        <v>-1900</v>
      </c>
      <c r="C823" s="65" t="str">
        <f t="shared" ca="1" si="57"/>
        <v>-1900-0</v>
      </c>
      <c r="D823" s="340"/>
      <c r="E823" s="283"/>
      <c r="F823" s="12"/>
      <c r="G823" s="284"/>
      <c r="H823" s="285"/>
      <c r="I823" s="286"/>
      <c r="J823" s="287"/>
      <c r="K823" s="289"/>
      <c r="L823" s="306"/>
      <c r="M823" s="289"/>
      <c r="N823" s="290"/>
      <c r="O823" s="291"/>
      <c r="P823" s="12"/>
      <c r="Q823" s="348"/>
      <c r="R823" s="7"/>
      <c r="S823" s="17">
        <f>IF(D823="",0,IF(D823=D822,COUNTIF(D$9:D822,D823)+1,1))</f>
        <v>0</v>
      </c>
      <c r="T823" s="17">
        <f t="shared" ca="1" si="58"/>
        <v>0</v>
      </c>
      <c r="U823" s="364">
        <f t="shared" si="56"/>
        <v>0</v>
      </c>
    </row>
    <row r="824" spans="1:21" ht="16.5" customHeight="1">
      <c r="A824" s="334" t="s">
        <v>1100</v>
      </c>
      <c r="B824" s="65" t="str">
        <f t="shared" ca="1" si="55"/>
        <v>-1900</v>
      </c>
      <c r="C824" s="65" t="str">
        <f t="shared" ca="1" si="57"/>
        <v>-1900-0</v>
      </c>
      <c r="D824" s="340"/>
      <c r="E824" s="283"/>
      <c r="F824" s="12"/>
      <c r="G824" s="284"/>
      <c r="H824" s="285"/>
      <c r="I824" s="286"/>
      <c r="J824" s="287"/>
      <c r="K824" s="289"/>
      <c r="L824" s="306"/>
      <c r="M824" s="289"/>
      <c r="N824" s="290"/>
      <c r="O824" s="291"/>
      <c r="P824" s="12"/>
      <c r="Q824" s="348"/>
      <c r="R824" s="7"/>
      <c r="S824" s="17">
        <f>IF(D824="",0,IF(D824=D823,COUNTIF(D$9:D823,D824)+1,1))</f>
        <v>0</v>
      </c>
      <c r="T824" s="17">
        <f t="shared" ca="1" si="58"/>
        <v>0</v>
      </c>
      <c r="U824" s="364">
        <f t="shared" si="56"/>
        <v>0</v>
      </c>
    </row>
    <row r="825" spans="1:21" ht="16.5" customHeight="1">
      <c r="A825" s="334" t="s">
        <v>1101</v>
      </c>
      <c r="B825" s="65" t="str">
        <f t="shared" ca="1" si="55"/>
        <v>-1900</v>
      </c>
      <c r="C825" s="65" t="str">
        <f t="shared" ca="1" si="57"/>
        <v>-1900-0</v>
      </c>
      <c r="D825" s="340"/>
      <c r="E825" s="283"/>
      <c r="F825" s="12"/>
      <c r="G825" s="284"/>
      <c r="H825" s="285"/>
      <c r="I825" s="286"/>
      <c r="J825" s="287"/>
      <c r="K825" s="289"/>
      <c r="L825" s="306"/>
      <c r="M825" s="289"/>
      <c r="N825" s="290"/>
      <c r="O825" s="291"/>
      <c r="P825" s="12"/>
      <c r="Q825" s="348"/>
      <c r="R825" s="7"/>
      <c r="S825" s="17">
        <f>IF(D825="",0,IF(D825=D824,COUNTIF(D$9:D824,D825)+1,1))</f>
        <v>0</v>
      </c>
      <c r="T825" s="17">
        <f t="shared" ca="1" si="58"/>
        <v>0</v>
      </c>
      <c r="U825" s="364">
        <f t="shared" si="56"/>
        <v>0</v>
      </c>
    </row>
    <row r="826" spans="1:21" ht="16.5" customHeight="1">
      <c r="A826" s="334" t="s">
        <v>1102</v>
      </c>
      <c r="B826" s="65" t="str">
        <f t="shared" ca="1" si="55"/>
        <v>-1900</v>
      </c>
      <c r="C826" s="65" t="str">
        <f t="shared" ca="1" si="57"/>
        <v>-1900-0</v>
      </c>
      <c r="D826" s="340"/>
      <c r="E826" s="283"/>
      <c r="F826" s="12"/>
      <c r="G826" s="284"/>
      <c r="H826" s="285"/>
      <c r="I826" s="286"/>
      <c r="J826" s="287"/>
      <c r="K826" s="289"/>
      <c r="L826" s="306"/>
      <c r="M826" s="289"/>
      <c r="N826" s="290"/>
      <c r="O826" s="291"/>
      <c r="P826" s="12"/>
      <c r="Q826" s="348"/>
      <c r="R826" s="7"/>
      <c r="S826" s="17">
        <f>IF(D826="",0,IF(D826=D825,COUNTIF(D$9:D825,D826)+1,1))</f>
        <v>0</v>
      </c>
      <c r="T826" s="17">
        <f t="shared" ca="1" si="58"/>
        <v>0</v>
      </c>
      <c r="U826" s="364">
        <f t="shared" si="56"/>
        <v>0</v>
      </c>
    </row>
    <row r="827" spans="1:21" ht="16.5" customHeight="1">
      <c r="A827" s="334" t="s">
        <v>1103</v>
      </c>
      <c r="B827" s="65" t="str">
        <f t="shared" ca="1" si="55"/>
        <v>-1900</v>
      </c>
      <c r="C827" s="65" t="str">
        <f t="shared" ca="1" si="57"/>
        <v>-1900-0</v>
      </c>
      <c r="D827" s="340"/>
      <c r="E827" s="283"/>
      <c r="F827" s="12"/>
      <c r="G827" s="284"/>
      <c r="H827" s="285"/>
      <c r="I827" s="286"/>
      <c r="J827" s="287"/>
      <c r="K827" s="289"/>
      <c r="L827" s="306"/>
      <c r="M827" s="289"/>
      <c r="N827" s="290"/>
      <c r="O827" s="291"/>
      <c r="P827" s="12"/>
      <c r="Q827" s="348"/>
      <c r="R827" s="7"/>
      <c r="S827" s="17">
        <f>IF(D827="",0,IF(D827=D826,COUNTIF(D$9:D826,D827)+1,1))</f>
        <v>0</v>
      </c>
      <c r="T827" s="17">
        <f t="shared" ca="1" si="58"/>
        <v>0</v>
      </c>
      <c r="U827" s="364">
        <f t="shared" si="56"/>
        <v>0</v>
      </c>
    </row>
    <row r="828" spans="1:21" ht="16.5" customHeight="1">
      <c r="A828" s="334" t="s">
        <v>1104</v>
      </c>
      <c r="B828" s="65" t="str">
        <f t="shared" ca="1" si="55"/>
        <v>-1900</v>
      </c>
      <c r="C828" s="65" t="str">
        <f t="shared" ca="1" si="57"/>
        <v>-1900-0</v>
      </c>
      <c r="D828" s="340"/>
      <c r="E828" s="283"/>
      <c r="F828" s="12"/>
      <c r="G828" s="284"/>
      <c r="H828" s="285"/>
      <c r="I828" s="286"/>
      <c r="J828" s="287"/>
      <c r="K828" s="289"/>
      <c r="L828" s="306"/>
      <c r="M828" s="289"/>
      <c r="N828" s="290"/>
      <c r="O828" s="291"/>
      <c r="P828" s="12"/>
      <c r="Q828" s="348"/>
      <c r="R828" s="7"/>
      <c r="S828" s="17">
        <f>IF(D828="",0,IF(D828=D827,COUNTIF(D$9:D827,D828)+1,1))</f>
        <v>0</v>
      </c>
      <c r="T828" s="17">
        <f t="shared" ca="1" si="58"/>
        <v>0</v>
      </c>
      <c r="U828" s="364">
        <f t="shared" si="56"/>
        <v>0</v>
      </c>
    </row>
    <row r="829" spans="1:21" ht="16.5" customHeight="1">
      <c r="A829" s="334" t="s">
        <v>1105</v>
      </c>
      <c r="B829" s="65" t="str">
        <f t="shared" ca="1" si="55"/>
        <v>-1900</v>
      </c>
      <c r="C829" s="65" t="str">
        <f t="shared" ca="1" si="57"/>
        <v>-1900-0</v>
      </c>
      <c r="D829" s="340"/>
      <c r="E829" s="283"/>
      <c r="F829" s="12"/>
      <c r="G829" s="284"/>
      <c r="H829" s="285"/>
      <c r="I829" s="286"/>
      <c r="J829" s="287"/>
      <c r="K829" s="289"/>
      <c r="L829" s="306"/>
      <c r="M829" s="289"/>
      <c r="N829" s="290"/>
      <c r="O829" s="291"/>
      <c r="P829" s="12"/>
      <c r="Q829" s="348"/>
      <c r="R829" s="7"/>
      <c r="S829" s="17">
        <f>IF(D829="",0,IF(D829=D828,COUNTIF(D$9:D828,D829)+1,1))</f>
        <v>0</v>
      </c>
      <c r="T829" s="17">
        <f t="shared" ca="1" si="58"/>
        <v>0</v>
      </c>
      <c r="U829" s="364">
        <f t="shared" si="56"/>
        <v>0</v>
      </c>
    </row>
    <row r="830" spans="1:21" ht="16.5" customHeight="1">
      <c r="A830" s="334" t="s">
        <v>1106</v>
      </c>
      <c r="B830" s="65" t="str">
        <f t="shared" ca="1" si="55"/>
        <v>-1900</v>
      </c>
      <c r="C830" s="65" t="str">
        <f t="shared" ca="1" si="57"/>
        <v>-1900-0</v>
      </c>
      <c r="D830" s="340"/>
      <c r="E830" s="283"/>
      <c r="F830" s="12"/>
      <c r="G830" s="284"/>
      <c r="H830" s="285"/>
      <c r="I830" s="286"/>
      <c r="J830" s="287"/>
      <c r="K830" s="289"/>
      <c r="L830" s="306"/>
      <c r="M830" s="289"/>
      <c r="N830" s="290"/>
      <c r="O830" s="291"/>
      <c r="P830" s="12"/>
      <c r="Q830" s="348"/>
      <c r="R830" s="7"/>
      <c r="S830" s="17">
        <f>IF(D830="",0,IF(D830=D829,COUNTIF(D$9:D829,D830)+1,1))</f>
        <v>0</v>
      </c>
      <c r="T830" s="17">
        <f t="shared" ca="1" si="58"/>
        <v>0</v>
      </c>
      <c r="U830" s="364">
        <f t="shared" si="56"/>
        <v>0</v>
      </c>
    </row>
    <row r="831" spans="1:21" ht="16.5" customHeight="1">
      <c r="A831" s="334" t="s">
        <v>1107</v>
      </c>
      <c r="B831" s="65" t="str">
        <f t="shared" ca="1" si="55"/>
        <v>-1900</v>
      </c>
      <c r="C831" s="65" t="str">
        <f t="shared" ca="1" si="57"/>
        <v>-1900-0</v>
      </c>
      <c r="D831" s="340"/>
      <c r="E831" s="283"/>
      <c r="F831" s="12"/>
      <c r="G831" s="284"/>
      <c r="H831" s="285"/>
      <c r="I831" s="286"/>
      <c r="J831" s="287"/>
      <c r="K831" s="289"/>
      <c r="L831" s="306"/>
      <c r="M831" s="289"/>
      <c r="N831" s="290"/>
      <c r="O831" s="291"/>
      <c r="P831" s="12"/>
      <c r="Q831" s="348"/>
      <c r="R831" s="7"/>
      <c r="S831" s="17">
        <f>IF(D831="",0,IF(D831=D830,COUNTIF(D$9:D830,D831)+1,1))</f>
        <v>0</v>
      </c>
      <c r="T831" s="17">
        <f t="shared" ca="1" si="58"/>
        <v>0</v>
      </c>
      <c r="U831" s="364">
        <f t="shared" si="56"/>
        <v>0</v>
      </c>
    </row>
    <row r="832" spans="1:21" ht="16.5" customHeight="1">
      <c r="A832" s="334" t="s">
        <v>1108</v>
      </c>
      <c r="B832" s="65" t="str">
        <f t="shared" ca="1" si="55"/>
        <v>-1900</v>
      </c>
      <c r="C832" s="65" t="str">
        <f t="shared" ca="1" si="57"/>
        <v>-1900-0</v>
      </c>
      <c r="D832" s="340"/>
      <c r="E832" s="283"/>
      <c r="F832" s="12"/>
      <c r="G832" s="284"/>
      <c r="H832" s="285"/>
      <c r="I832" s="286"/>
      <c r="J832" s="287"/>
      <c r="K832" s="289"/>
      <c r="L832" s="306"/>
      <c r="M832" s="289"/>
      <c r="N832" s="290"/>
      <c r="O832" s="291"/>
      <c r="P832" s="12"/>
      <c r="Q832" s="348"/>
      <c r="R832" s="7"/>
      <c r="S832" s="17">
        <f>IF(D832="",0,IF(D832=D831,COUNTIF(D$9:D831,D832)+1,1))</f>
        <v>0</v>
      </c>
      <c r="T832" s="17">
        <f t="shared" ca="1" si="58"/>
        <v>0</v>
      </c>
      <c r="U832" s="364">
        <f t="shared" si="56"/>
        <v>0</v>
      </c>
    </row>
    <row r="833" spans="1:21" ht="16.5" customHeight="1">
      <c r="A833" s="334" t="s">
        <v>1109</v>
      </c>
      <c r="B833" s="65" t="str">
        <f t="shared" ca="1" si="55"/>
        <v>-1900</v>
      </c>
      <c r="C833" s="65" t="str">
        <f t="shared" ca="1" si="57"/>
        <v>-1900-0</v>
      </c>
      <c r="D833" s="340"/>
      <c r="E833" s="283"/>
      <c r="F833" s="12"/>
      <c r="G833" s="284"/>
      <c r="H833" s="285"/>
      <c r="I833" s="286"/>
      <c r="J833" s="287"/>
      <c r="K833" s="289"/>
      <c r="L833" s="306"/>
      <c r="M833" s="289"/>
      <c r="N833" s="290"/>
      <c r="O833" s="291"/>
      <c r="P833" s="12"/>
      <c r="Q833" s="348"/>
      <c r="R833" s="7"/>
      <c r="S833" s="17">
        <f>IF(D833="",0,IF(D833=D832,COUNTIF(D$9:D832,D833)+1,1))</f>
        <v>0</v>
      </c>
      <c r="T833" s="17">
        <f t="shared" ca="1" si="58"/>
        <v>0</v>
      </c>
      <c r="U833" s="364">
        <f t="shared" si="56"/>
        <v>0</v>
      </c>
    </row>
    <row r="834" spans="1:21" ht="16.5" customHeight="1">
      <c r="A834" s="334" t="s">
        <v>1110</v>
      </c>
      <c r="B834" s="65" t="str">
        <f t="shared" ca="1" si="55"/>
        <v>-1900</v>
      </c>
      <c r="C834" s="65" t="str">
        <f t="shared" ca="1" si="57"/>
        <v>-1900-0</v>
      </c>
      <c r="D834" s="340"/>
      <c r="E834" s="283"/>
      <c r="F834" s="12"/>
      <c r="G834" s="284"/>
      <c r="H834" s="285"/>
      <c r="I834" s="286"/>
      <c r="J834" s="287"/>
      <c r="K834" s="289"/>
      <c r="L834" s="306"/>
      <c r="M834" s="289"/>
      <c r="N834" s="290"/>
      <c r="O834" s="291"/>
      <c r="P834" s="12"/>
      <c r="Q834" s="348"/>
      <c r="R834" s="7"/>
      <c r="S834" s="17">
        <f>IF(D834="",0,IF(D834=D833,COUNTIF(D$9:D833,D834)+1,1))</f>
        <v>0</v>
      </c>
      <c r="T834" s="17">
        <f t="shared" ca="1" si="58"/>
        <v>0</v>
      </c>
      <c r="U834" s="364">
        <f t="shared" si="56"/>
        <v>0</v>
      </c>
    </row>
    <row r="835" spans="1:21" ht="16.5" customHeight="1">
      <c r="A835" s="334" t="s">
        <v>1111</v>
      </c>
      <c r="B835" s="65" t="str">
        <f t="shared" ca="1" si="55"/>
        <v>-1900</v>
      </c>
      <c r="C835" s="65" t="str">
        <f t="shared" ca="1" si="57"/>
        <v>-1900-0</v>
      </c>
      <c r="D835" s="340"/>
      <c r="E835" s="283"/>
      <c r="F835" s="12"/>
      <c r="G835" s="284"/>
      <c r="H835" s="285"/>
      <c r="I835" s="286"/>
      <c r="J835" s="287"/>
      <c r="K835" s="289"/>
      <c r="L835" s="306"/>
      <c r="M835" s="289"/>
      <c r="N835" s="290"/>
      <c r="O835" s="291"/>
      <c r="P835" s="12"/>
      <c r="Q835" s="348"/>
      <c r="R835" s="7"/>
      <c r="S835" s="17">
        <f>IF(D835="",0,IF(D835=D834,COUNTIF(D$9:D834,D835)+1,1))</f>
        <v>0</v>
      </c>
      <c r="T835" s="17">
        <f t="shared" ca="1" si="58"/>
        <v>0</v>
      </c>
      <c r="U835" s="364">
        <f t="shared" si="56"/>
        <v>0</v>
      </c>
    </row>
    <row r="836" spans="1:21" ht="16.5" customHeight="1">
      <c r="A836" s="334" t="s">
        <v>1112</v>
      </c>
      <c r="B836" s="65" t="str">
        <f t="shared" ca="1" si="55"/>
        <v>-1900</v>
      </c>
      <c r="C836" s="65" t="str">
        <f t="shared" ca="1" si="57"/>
        <v>-1900-0</v>
      </c>
      <c r="D836" s="340"/>
      <c r="E836" s="283"/>
      <c r="F836" s="12"/>
      <c r="G836" s="284"/>
      <c r="H836" s="285"/>
      <c r="I836" s="286"/>
      <c r="J836" s="287"/>
      <c r="K836" s="289"/>
      <c r="L836" s="306"/>
      <c r="M836" s="289"/>
      <c r="N836" s="290"/>
      <c r="O836" s="291"/>
      <c r="P836" s="12"/>
      <c r="Q836" s="348"/>
      <c r="R836" s="7"/>
      <c r="S836" s="17">
        <f>IF(D836="",0,IF(D836=D835,COUNTIF(D$9:D835,D836)+1,1))</f>
        <v>0</v>
      </c>
      <c r="T836" s="17">
        <f t="shared" ca="1" si="58"/>
        <v>0</v>
      </c>
      <c r="U836" s="364">
        <f t="shared" si="56"/>
        <v>0</v>
      </c>
    </row>
    <row r="837" spans="1:21" ht="16.5" customHeight="1">
      <c r="A837" s="334" t="s">
        <v>1113</v>
      </c>
      <c r="B837" s="65" t="str">
        <f t="shared" ca="1" si="55"/>
        <v>-1900</v>
      </c>
      <c r="C837" s="65" t="str">
        <f t="shared" ca="1" si="57"/>
        <v>-1900-0</v>
      </c>
      <c r="D837" s="340"/>
      <c r="E837" s="283"/>
      <c r="F837" s="12"/>
      <c r="G837" s="284"/>
      <c r="H837" s="285"/>
      <c r="I837" s="286"/>
      <c r="J837" s="287"/>
      <c r="K837" s="289"/>
      <c r="L837" s="306"/>
      <c r="M837" s="289"/>
      <c r="N837" s="290"/>
      <c r="O837" s="291"/>
      <c r="P837" s="12"/>
      <c r="Q837" s="348"/>
      <c r="R837" s="7"/>
      <c r="S837" s="17">
        <f>IF(D837="",0,IF(D837=D836,COUNTIF(D$9:D836,D837)+1,1))</f>
        <v>0</v>
      </c>
      <c r="T837" s="17">
        <f t="shared" ca="1" si="58"/>
        <v>0</v>
      </c>
      <c r="U837" s="364">
        <f t="shared" si="56"/>
        <v>0</v>
      </c>
    </row>
    <row r="838" spans="1:21" ht="16.5" customHeight="1">
      <c r="A838" s="334" t="s">
        <v>1114</v>
      </c>
      <c r="B838" s="65" t="str">
        <f t="shared" ca="1" si="55"/>
        <v>-1900</v>
      </c>
      <c r="C838" s="65" t="str">
        <f t="shared" ca="1" si="57"/>
        <v>-1900-0</v>
      </c>
      <c r="D838" s="340"/>
      <c r="E838" s="283"/>
      <c r="F838" s="12"/>
      <c r="G838" s="284"/>
      <c r="H838" s="285"/>
      <c r="I838" s="286"/>
      <c r="J838" s="287"/>
      <c r="K838" s="289"/>
      <c r="L838" s="306"/>
      <c r="M838" s="289"/>
      <c r="N838" s="290"/>
      <c r="O838" s="291"/>
      <c r="P838" s="12"/>
      <c r="Q838" s="348"/>
      <c r="R838" s="7"/>
      <c r="S838" s="17">
        <f>IF(D838="",0,IF(D838=D837,COUNTIF(D$9:D837,D838)+1,1))</f>
        <v>0</v>
      </c>
      <c r="T838" s="17">
        <f t="shared" ca="1" si="58"/>
        <v>0</v>
      </c>
      <c r="U838" s="364">
        <f t="shared" si="56"/>
        <v>0</v>
      </c>
    </row>
    <row r="839" spans="1:21" ht="16.5" customHeight="1">
      <c r="A839" s="334" t="s">
        <v>1115</v>
      </c>
      <c r="B839" s="65" t="str">
        <f t="shared" ca="1" si="55"/>
        <v>-1900</v>
      </c>
      <c r="C839" s="65" t="str">
        <f t="shared" ca="1" si="57"/>
        <v>-1900-0</v>
      </c>
      <c r="D839" s="340"/>
      <c r="E839" s="283"/>
      <c r="F839" s="12"/>
      <c r="G839" s="284"/>
      <c r="H839" s="285"/>
      <c r="I839" s="286"/>
      <c r="J839" s="287"/>
      <c r="K839" s="289"/>
      <c r="L839" s="306"/>
      <c r="M839" s="289"/>
      <c r="N839" s="290"/>
      <c r="O839" s="291"/>
      <c r="P839" s="12"/>
      <c r="Q839" s="348"/>
      <c r="R839" s="7"/>
      <c r="S839" s="17">
        <f>IF(D839="",0,IF(D839=D838,COUNTIF(D$9:D838,D839)+1,1))</f>
        <v>0</v>
      </c>
      <c r="T839" s="17">
        <f t="shared" ca="1" si="58"/>
        <v>0</v>
      </c>
      <c r="U839" s="364">
        <f t="shared" si="56"/>
        <v>0</v>
      </c>
    </row>
    <row r="840" spans="1:21" ht="16.5" customHeight="1">
      <c r="A840" s="334" t="s">
        <v>1116</v>
      </c>
      <c r="B840" s="65" t="str">
        <f t="shared" ca="1" si="55"/>
        <v>-1900</v>
      </c>
      <c r="C840" s="65" t="str">
        <f t="shared" ca="1" si="57"/>
        <v>-1900-0</v>
      </c>
      <c r="D840" s="340"/>
      <c r="E840" s="283"/>
      <c r="F840" s="12"/>
      <c r="G840" s="284"/>
      <c r="H840" s="285"/>
      <c r="I840" s="286"/>
      <c r="J840" s="287"/>
      <c r="K840" s="289"/>
      <c r="L840" s="306"/>
      <c r="M840" s="289"/>
      <c r="N840" s="290"/>
      <c r="O840" s="291"/>
      <c r="P840" s="12"/>
      <c r="Q840" s="348"/>
      <c r="R840" s="7"/>
      <c r="S840" s="17">
        <f>IF(D840="",0,IF(D840=D839,COUNTIF(D$9:D839,D840)+1,1))</f>
        <v>0</v>
      </c>
      <c r="T840" s="17">
        <f t="shared" ca="1" si="58"/>
        <v>0</v>
      </c>
      <c r="U840" s="364">
        <f t="shared" si="56"/>
        <v>0</v>
      </c>
    </row>
    <row r="841" spans="1:21" ht="16.5" customHeight="1">
      <c r="A841" s="334" t="s">
        <v>1117</v>
      </c>
      <c r="B841" s="65" t="str">
        <f t="shared" ca="1" si="55"/>
        <v>-1900</v>
      </c>
      <c r="C841" s="65" t="str">
        <f t="shared" ca="1" si="57"/>
        <v>-1900-0</v>
      </c>
      <c r="D841" s="340"/>
      <c r="E841" s="283"/>
      <c r="F841" s="12"/>
      <c r="G841" s="284"/>
      <c r="H841" s="285"/>
      <c r="I841" s="286"/>
      <c r="J841" s="287"/>
      <c r="K841" s="289"/>
      <c r="L841" s="306"/>
      <c r="M841" s="289"/>
      <c r="N841" s="290"/>
      <c r="O841" s="291"/>
      <c r="P841" s="12"/>
      <c r="Q841" s="348"/>
      <c r="R841" s="7"/>
      <c r="S841" s="17">
        <f>IF(D841="",0,IF(D841=D840,COUNTIF(D$9:D840,D841)+1,1))</f>
        <v>0</v>
      </c>
      <c r="T841" s="17">
        <f t="shared" ca="1" si="58"/>
        <v>0</v>
      </c>
      <c r="U841" s="364">
        <f t="shared" si="56"/>
        <v>0</v>
      </c>
    </row>
    <row r="842" spans="1:21" ht="16.5" customHeight="1">
      <c r="A842" s="334" t="s">
        <v>1118</v>
      </c>
      <c r="B842" s="65" t="str">
        <f t="shared" ref="B842:B905" ca="1" si="59">IF(U842=$U$1015,0,IF(L$1024=1,0,D842&amp;"-"&amp;YEAR(E842)))</f>
        <v>-1900</v>
      </c>
      <c r="C842" s="65" t="str">
        <f t="shared" ca="1" si="57"/>
        <v>-1900-0</v>
      </c>
      <c r="D842" s="340"/>
      <c r="E842" s="283"/>
      <c r="F842" s="12"/>
      <c r="G842" s="284"/>
      <c r="H842" s="285"/>
      <c r="I842" s="286"/>
      <c r="J842" s="287"/>
      <c r="K842" s="289"/>
      <c r="L842" s="306"/>
      <c r="M842" s="289"/>
      <c r="N842" s="290"/>
      <c r="O842" s="291"/>
      <c r="P842" s="12"/>
      <c r="Q842" s="348"/>
      <c r="R842" s="7"/>
      <c r="S842" s="17">
        <f>IF(D842="",0,IF(D842=D841,COUNTIF(D$9:D841,D842)+1,1))</f>
        <v>0</v>
      </c>
      <c r="T842" s="17">
        <f t="shared" ca="1" si="58"/>
        <v>0</v>
      </c>
      <c r="U842" s="364">
        <f t="shared" ref="U842:U905" si="60">IF(OR(MONTH(E842)&lt;$I$1026,MONTH(E842)&gt;$I$1027),U$1015,0)</f>
        <v>0</v>
      </c>
    </row>
    <row r="843" spans="1:21" ht="16.5" customHeight="1">
      <c r="A843" s="334" t="s">
        <v>1119</v>
      </c>
      <c r="B843" s="65" t="str">
        <f t="shared" ca="1" si="59"/>
        <v>-1900</v>
      </c>
      <c r="C843" s="65" t="str">
        <f t="shared" ca="1" si="57"/>
        <v>-1900-0</v>
      </c>
      <c r="D843" s="340"/>
      <c r="E843" s="283"/>
      <c r="F843" s="12"/>
      <c r="G843" s="284"/>
      <c r="H843" s="285"/>
      <c r="I843" s="286"/>
      <c r="J843" s="287"/>
      <c r="K843" s="289"/>
      <c r="L843" s="306"/>
      <c r="M843" s="289"/>
      <c r="N843" s="290"/>
      <c r="O843" s="291"/>
      <c r="P843" s="12"/>
      <c r="Q843" s="348"/>
      <c r="R843" s="7"/>
      <c r="S843" s="17">
        <f>IF(D843="",0,IF(D843=D842,COUNTIF(D$9:D842,D843)+1,1))</f>
        <v>0</v>
      </c>
      <c r="T843" s="17">
        <f t="shared" ca="1" si="58"/>
        <v>0</v>
      </c>
      <c r="U843" s="364">
        <f t="shared" si="60"/>
        <v>0</v>
      </c>
    </row>
    <row r="844" spans="1:21" ht="16.5" customHeight="1">
      <c r="A844" s="334" t="s">
        <v>1120</v>
      </c>
      <c r="B844" s="65" t="str">
        <f t="shared" ca="1" si="59"/>
        <v>-1900</v>
      </c>
      <c r="C844" s="65" t="str">
        <f t="shared" ca="1" si="57"/>
        <v>-1900-0</v>
      </c>
      <c r="D844" s="340"/>
      <c r="E844" s="283"/>
      <c r="F844" s="12"/>
      <c r="G844" s="284"/>
      <c r="H844" s="285"/>
      <c r="I844" s="286"/>
      <c r="J844" s="287"/>
      <c r="K844" s="289"/>
      <c r="L844" s="306"/>
      <c r="M844" s="289"/>
      <c r="N844" s="290"/>
      <c r="O844" s="291"/>
      <c r="P844" s="12"/>
      <c r="Q844" s="348"/>
      <c r="R844" s="7"/>
      <c r="S844" s="17">
        <f>IF(D844="",0,IF(D844=D843,COUNTIF(D$9:D843,D844)+1,1))</f>
        <v>0</v>
      </c>
      <c r="T844" s="17">
        <f t="shared" ca="1" si="58"/>
        <v>0</v>
      </c>
      <c r="U844" s="364">
        <f t="shared" si="60"/>
        <v>0</v>
      </c>
    </row>
    <row r="845" spans="1:21" ht="16.5" customHeight="1">
      <c r="A845" s="334" t="s">
        <v>1121</v>
      </c>
      <c r="B845" s="65" t="str">
        <f t="shared" ca="1" si="59"/>
        <v>-1900</v>
      </c>
      <c r="C845" s="65" t="str">
        <f t="shared" ca="1" si="57"/>
        <v>-1900-0</v>
      </c>
      <c r="D845" s="340"/>
      <c r="E845" s="283"/>
      <c r="F845" s="12"/>
      <c r="G845" s="284"/>
      <c r="H845" s="285"/>
      <c r="I845" s="286"/>
      <c r="J845" s="287"/>
      <c r="K845" s="289"/>
      <c r="L845" s="306"/>
      <c r="M845" s="289"/>
      <c r="N845" s="290"/>
      <c r="O845" s="291"/>
      <c r="P845" s="12"/>
      <c r="Q845" s="348"/>
      <c r="R845" s="7"/>
      <c r="S845" s="17">
        <f>IF(D845="",0,IF(D845=D844,COUNTIF(D$9:D844,D845)+1,1))</f>
        <v>0</v>
      </c>
      <c r="T845" s="17">
        <f t="shared" ca="1" si="58"/>
        <v>0</v>
      </c>
      <c r="U845" s="364">
        <f t="shared" si="60"/>
        <v>0</v>
      </c>
    </row>
    <row r="846" spans="1:21" ht="16.5" customHeight="1">
      <c r="A846" s="334" t="s">
        <v>1122</v>
      </c>
      <c r="B846" s="65" t="str">
        <f t="shared" ca="1" si="59"/>
        <v>-1900</v>
      </c>
      <c r="C846" s="65" t="str">
        <f t="shared" ca="1" si="57"/>
        <v>-1900-0</v>
      </c>
      <c r="D846" s="340"/>
      <c r="E846" s="283"/>
      <c r="F846" s="12"/>
      <c r="G846" s="284"/>
      <c r="H846" s="285"/>
      <c r="I846" s="286"/>
      <c r="J846" s="287"/>
      <c r="K846" s="289"/>
      <c r="L846" s="306"/>
      <c r="M846" s="289"/>
      <c r="N846" s="290"/>
      <c r="O846" s="291"/>
      <c r="P846" s="12"/>
      <c r="Q846" s="348"/>
      <c r="R846" s="7"/>
      <c r="S846" s="17">
        <f>IF(D846="",0,IF(D846=D845,COUNTIF(D$9:D845,D846)+1,1))</f>
        <v>0</v>
      </c>
      <c r="T846" s="17">
        <f t="shared" ca="1" si="58"/>
        <v>0</v>
      </c>
      <c r="U846" s="364">
        <f t="shared" si="60"/>
        <v>0</v>
      </c>
    </row>
    <row r="847" spans="1:21" ht="16.5" customHeight="1">
      <c r="A847" s="334" t="s">
        <v>1123</v>
      </c>
      <c r="B847" s="65" t="str">
        <f t="shared" ca="1" si="59"/>
        <v>-1900</v>
      </c>
      <c r="C847" s="65" t="str">
        <f t="shared" ref="C847:C910" ca="1" si="61">IF(L$1024=1,0,B847&amp;"-"&amp;S847)</f>
        <v>-1900-0</v>
      </c>
      <c r="D847" s="340"/>
      <c r="E847" s="283"/>
      <c r="F847" s="12"/>
      <c r="G847" s="284"/>
      <c r="H847" s="285"/>
      <c r="I847" s="286"/>
      <c r="J847" s="287"/>
      <c r="K847" s="289"/>
      <c r="L847" s="306"/>
      <c r="M847" s="289"/>
      <c r="N847" s="290"/>
      <c r="O847" s="291"/>
      <c r="P847" s="12"/>
      <c r="Q847" s="348"/>
      <c r="R847" s="7"/>
      <c r="S847" s="17">
        <f>IF(D847="",0,IF(D847=D846,COUNTIF(D$9:D846,D847)+1,1))</f>
        <v>0</v>
      </c>
      <c r="T847" s="17">
        <f t="shared" ref="T847:T910" ca="1" si="62">IF(OR(D847="",L$1024=1),0,IF(S847=4,1,0))</f>
        <v>0</v>
      </c>
      <c r="U847" s="364">
        <f t="shared" si="60"/>
        <v>0</v>
      </c>
    </row>
    <row r="848" spans="1:21" ht="16.5" customHeight="1">
      <c r="A848" s="334" t="s">
        <v>1124</v>
      </c>
      <c r="B848" s="65" t="str">
        <f t="shared" ca="1" si="59"/>
        <v>-1900</v>
      </c>
      <c r="C848" s="65" t="str">
        <f t="shared" ca="1" si="61"/>
        <v>-1900-0</v>
      </c>
      <c r="D848" s="340"/>
      <c r="E848" s="283"/>
      <c r="F848" s="12"/>
      <c r="G848" s="284"/>
      <c r="H848" s="285"/>
      <c r="I848" s="286"/>
      <c r="J848" s="287"/>
      <c r="K848" s="289"/>
      <c r="L848" s="306"/>
      <c r="M848" s="289"/>
      <c r="N848" s="290"/>
      <c r="O848" s="291"/>
      <c r="P848" s="12"/>
      <c r="Q848" s="348"/>
      <c r="R848" s="7"/>
      <c r="S848" s="17">
        <f>IF(D848="",0,IF(D848=D847,COUNTIF(D$9:D847,D848)+1,1))</f>
        <v>0</v>
      </c>
      <c r="T848" s="17">
        <f t="shared" ca="1" si="62"/>
        <v>0</v>
      </c>
      <c r="U848" s="364">
        <f t="shared" si="60"/>
        <v>0</v>
      </c>
    </row>
    <row r="849" spans="1:21" ht="16.5" customHeight="1">
      <c r="A849" s="334" t="s">
        <v>1125</v>
      </c>
      <c r="B849" s="65" t="str">
        <f t="shared" ca="1" si="59"/>
        <v>-1900</v>
      </c>
      <c r="C849" s="65" t="str">
        <f t="shared" ca="1" si="61"/>
        <v>-1900-0</v>
      </c>
      <c r="D849" s="340"/>
      <c r="E849" s="283"/>
      <c r="F849" s="12"/>
      <c r="G849" s="284"/>
      <c r="H849" s="285"/>
      <c r="I849" s="286"/>
      <c r="J849" s="287"/>
      <c r="K849" s="289"/>
      <c r="L849" s="306"/>
      <c r="M849" s="289"/>
      <c r="N849" s="290"/>
      <c r="O849" s="291"/>
      <c r="P849" s="12"/>
      <c r="Q849" s="348"/>
      <c r="R849" s="7"/>
      <c r="S849" s="17">
        <f>IF(D849="",0,IF(D849=D848,COUNTIF(D$9:D848,D849)+1,1))</f>
        <v>0</v>
      </c>
      <c r="T849" s="17">
        <f t="shared" ca="1" si="62"/>
        <v>0</v>
      </c>
      <c r="U849" s="364">
        <f t="shared" si="60"/>
        <v>0</v>
      </c>
    </row>
    <row r="850" spans="1:21" ht="16.5" customHeight="1">
      <c r="A850" s="334" t="s">
        <v>1126</v>
      </c>
      <c r="B850" s="65" t="str">
        <f t="shared" ca="1" si="59"/>
        <v>-1900</v>
      </c>
      <c r="C850" s="65" t="str">
        <f t="shared" ca="1" si="61"/>
        <v>-1900-0</v>
      </c>
      <c r="D850" s="340"/>
      <c r="E850" s="283"/>
      <c r="F850" s="12"/>
      <c r="G850" s="284"/>
      <c r="H850" s="285"/>
      <c r="I850" s="286"/>
      <c r="J850" s="287"/>
      <c r="K850" s="289"/>
      <c r="L850" s="306"/>
      <c r="M850" s="289"/>
      <c r="N850" s="290"/>
      <c r="O850" s="291"/>
      <c r="P850" s="12"/>
      <c r="Q850" s="348"/>
      <c r="R850" s="7"/>
      <c r="S850" s="17">
        <f>IF(D850="",0,IF(D850=D849,COUNTIF(D$9:D849,D850)+1,1))</f>
        <v>0</v>
      </c>
      <c r="T850" s="17">
        <f t="shared" ca="1" si="62"/>
        <v>0</v>
      </c>
      <c r="U850" s="364">
        <f t="shared" si="60"/>
        <v>0</v>
      </c>
    </row>
    <row r="851" spans="1:21" ht="16.5" customHeight="1">
      <c r="A851" s="334" t="s">
        <v>1127</v>
      </c>
      <c r="B851" s="65" t="str">
        <f t="shared" ca="1" si="59"/>
        <v>-1900</v>
      </c>
      <c r="C851" s="65" t="str">
        <f t="shared" ca="1" si="61"/>
        <v>-1900-0</v>
      </c>
      <c r="D851" s="340"/>
      <c r="E851" s="283"/>
      <c r="F851" s="12"/>
      <c r="G851" s="284"/>
      <c r="H851" s="285"/>
      <c r="I851" s="286"/>
      <c r="J851" s="287"/>
      <c r="K851" s="289"/>
      <c r="L851" s="306"/>
      <c r="M851" s="289"/>
      <c r="N851" s="290"/>
      <c r="O851" s="291"/>
      <c r="P851" s="12"/>
      <c r="Q851" s="348"/>
      <c r="R851" s="7"/>
      <c r="S851" s="17">
        <f>IF(D851="",0,IF(D851=D850,COUNTIF(D$9:D850,D851)+1,1))</f>
        <v>0</v>
      </c>
      <c r="T851" s="17">
        <f t="shared" ca="1" si="62"/>
        <v>0</v>
      </c>
      <c r="U851" s="364">
        <f t="shared" si="60"/>
        <v>0</v>
      </c>
    </row>
    <row r="852" spans="1:21" ht="16.5" customHeight="1">
      <c r="A852" s="334" t="s">
        <v>1128</v>
      </c>
      <c r="B852" s="65" t="str">
        <f t="shared" ca="1" si="59"/>
        <v>-1900</v>
      </c>
      <c r="C852" s="65" t="str">
        <f t="shared" ca="1" si="61"/>
        <v>-1900-0</v>
      </c>
      <c r="D852" s="340"/>
      <c r="E852" s="283"/>
      <c r="F852" s="12"/>
      <c r="G852" s="284"/>
      <c r="H852" s="285"/>
      <c r="I852" s="286"/>
      <c r="J852" s="287"/>
      <c r="K852" s="289"/>
      <c r="L852" s="306"/>
      <c r="M852" s="289"/>
      <c r="N852" s="290"/>
      <c r="O852" s="291"/>
      <c r="P852" s="12"/>
      <c r="Q852" s="348"/>
      <c r="R852" s="7"/>
      <c r="S852" s="17">
        <f>IF(D852="",0,IF(D852=D851,COUNTIF(D$9:D851,D852)+1,1))</f>
        <v>0</v>
      </c>
      <c r="T852" s="17">
        <f t="shared" ca="1" si="62"/>
        <v>0</v>
      </c>
      <c r="U852" s="364">
        <f t="shared" si="60"/>
        <v>0</v>
      </c>
    </row>
    <row r="853" spans="1:21" ht="16.5" customHeight="1">
      <c r="A853" s="334" t="s">
        <v>1129</v>
      </c>
      <c r="B853" s="65" t="str">
        <f t="shared" ca="1" si="59"/>
        <v>-1900</v>
      </c>
      <c r="C853" s="65" t="str">
        <f t="shared" ca="1" si="61"/>
        <v>-1900-0</v>
      </c>
      <c r="D853" s="340"/>
      <c r="E853" s="283"/>
      <c r="F853" s="12"/>
      <c r="G853" s="284"/>
      <c r="H853" s="285"/>
      <c r="I853" s="286"/>
      <c r="J853" s="287"/>
      <c r="K853" s="289"/>
      <c r="L853" s="306"/>
      <c r="M853" s="289"/>
      <c r="N853" s="290"/>
      <c r="O853" s="291"/>
      <c r="P853" s="12"/>
      <c r="Q853" s="348"/>
      <c r="R853" s="7"/>
      <c r="S853" s="17">
        <f>IF(D853="",0,IF(D853=D852,COUNTIF(D$9:D852,D853)+1,1))</f>
        <v>0</v>
      </c>
      <c r="T853" s="17">
        <f t="shared" ca="1" si="62"/>
        <v>0</v>
      </c>
      <c r="U853" s="364">
        <f t="shared" si="60"/>
        <v>0</v>
      </c>
    </row>
    <row r="854" spans="1:21" ht="16.5" customHeight="1">
      <c r="A854" s="334" t="s">
        <v>1130</v>
      </c>
      <c r="B854" s="65" t="str">
        <f t="shared" ca="1" si="59"/>
        <v>-1900</v>
      </c>
      <c r="C854" s="65" t="str">
        <f t="shared" ca="1" si="61"/>
        <v>-1900-0</v>
      </c>
      <c r="D854" s="340"/>
      <c r="E854" s="283"/>
      <c r="F854" s="12"/>
      <c r="G854" s="284"/>
      <c r="H854" s="285"/>
      <c r="I854" s="286"/>
      <c r="J854" s="287"/>
      <c r="K854" s="289"/>
      <c r="L854" s="306"/>
      <c r="M854" s="289"/>
      <c r="N854" s="290"/>
      <c r="O854" s="291"/>
      <c r="P854" s="12"/>
      <c r="Q854" s="348"/>
      <c r="R854" s="7"/>
      <c r="S854" s="17">
        <f>IF(D854="",0,IF(D854=D853,COUNTIF(D$9:D853,D854)+1,1))</f>
        <v>0</v>
      </c>
      <c r="T854" s="17">
        <f t="shared" ca="1" si="62"/>
        <v>0</v>
      </c>
      <c r="U854" s="364">
        <f t="shared" si="60"/>
        <v>0</v>
      </c>
    </row>
    <row r="855" spans="1:21" ht="16.5" customHeight="1">
      <c r="A855" s="334" t="s">
        <v>1131</v>
      </c>
      <c r="B855" s="65" t="str">
        <f t="shared" ca="1" si="59"/>
        <v>-1900</v>
      </c>
      <c r="C855" s="65" t="str">
        <f t="shared" ca="1" si="61"/>
        <v>-1900-0</v>
      </c>
      <c r="D855" s="340"/>
      <c r="E855" s="283"/>
      <c r="F855" s="12"/>
      <c r="G855" s="284"/>
      <c r="H855" s="285"/>
      <c r="I855" s="286"/>
      <c r="J855" s="287"/>
      <c r="K855" s="289"/>
      <c r="L855" s="306"/>
      <c r="M855" s="289"/>
      <c r="N855" s="290"/>
      <c r="O855" s="291"/>
      <c r="P855" s="12"/>
      <c r="Q855" s="348"/>
      <c r="R855" s="7"/>
      <c r="S855" s="17">
        <f>IF(D855="",0,IF(D855=D854,COUNTIF(D$9:D854,D855)+1,1))</f>
        <v>0</v>
      </c>
      <c r="T855" s="17">
        <f t="shared" ca="1" si="62"/>
        <v>0</v>
      </c>
      <c r="U855" s="364">
        <f t="shared" si="60"/>
        <v>0</v>
      </c>
    </row>
    <row r="856" spans="1:21" ht="16.5" customHeight="1">
      <c r="A856" s="334" t="s">
        <v>1132</v>
      </c>
      <c r="B856" s="65" t="str">
        <f t="shared" ca="1" si="59"/>
        <v>-1900</v>
      </c>
      <c r="C856" s="65" t="str">
        <f t="shared" ca="1" si="61"/>
        <v>-1900-0</v>
      </c>
      <c r="D856" s="340"/>
      <c r="E856" s="283"/>
      <c r="F856" s="12"/>
      <c r="G856" s="284"/>
      <c r="H856" s="285"/>
      <c r="I856" s="286"/>
      <c r="J856" s="287"/>
      <c r="K856" s="289"/>
      <c r="L856" s="306"/>
      <c r="M856" s="289"/>
      <c r="N856" s="290"/>
      <c r="O856" s="291"/>
      <c r="P856" s="12"/>
      <c r="Q856" s="348"/>
      <c r="R856" s="7"/>
      <c r="S856" s="17">
        <f>IF(D856="",0,IF(D856=D855,COUNTIF(D$9:D855,D856)+1,1))</f>
        <v>0</v>
      </c>
      <c r="T856" s="17">
        <f t="shared" ca="1" si="62"/>
        <v>0</v>
      </c>
      <c r="U856" s="364">
        <f t="shared" si="60"/>
        <v>0</v>
      </c>
    </row>
    <row r="857" spans="1:21" ht="16.5" customHeight="1">
      <c r="A857" s="334" t="s">
        <v>1133</v>
      </c>
      <c r="B857" s="65" t="str">
        <f t="shared" ca="1" si="59"/>
        <v>-1900</v>
      </c>
      <c r="C857" s="65" t="str">
        <f t="shared" ca="1" si="61"/>
        <v>-1900-0</v>
      </c>
      <c r="D857" s="340"/>
      <c r="E857" s="283"/>
      <c r="F857" s="12"/>
      <c r="G857" s="284"/>
      <c r="H857" s="285"/>
      <c r="I857" s="286"/>
      <c r="J857" s="287"/>
      <c r="K857" s="289"/>
      <c r="L857" s="306"/>
      <c r="M857" s="289"/>
      <c r="N857" s="290"/>
      <c r="O857" s="291"/>
      <c r="P857" s="12"/>
      <c r="Q857" s="348"/>
      <c r="R857" s="7"/>
      <c r="S857" s="17">
        <f>IF(D857="",0,IF(D857=D856,COUNTIF(D$9:D856,D857)+1,1))</f>
        <v>0</v>
      </c>
      <c r="T857" s="17">
        <f t="shared" ca="1" si="62"/>
        <v>0</v>
      </c>
      <c r="U857" s="364">
        <f t="shared" si="60"/>
        <v>0</v>
      </c>
    </row>
    <row r="858" spans="1:21" ht="16.5" customHeight="1">
      <c r="A858" s="334" t="s">
        <v>1134</v>
      </c>
      <c r="B858" s="65" t="str">
        <f t="shared" ca="1" si="59"/>
        <v>-1900</v>
      </c>
      <c r="C858" s="65" t="str">
        <f t="shared" ca="1" si="61"/>
        <v>-1900-0</v>
      </c>
      <c r="D858" s="340"/>
      <c r="E858" s="283"/>
      <c r="F858" s="12"/>
      <c r="G858" s="284"/>
      <c r="H858" s="285"/>
      <c r="I858" s="286"/>
      <c r="J858" s="287"/>
      <c r="K858" s="289"/>
      <c r="L858" s="306"/>
      <c r="M858" s="289"/>
      <c r="N858" s="290"/>
      <c r="O858" s="291"/>
      <c r="P858" s="12"/>
      <c r="Q858" s="348"/>
      <c r="R858" s="7"/>
      <c r="S858" s="17">
        <f>IF(D858="",0,IF(D858=D857,COUNTIF(D$9:D857,D858)+1,1))</f>
        <v>0</v>
      </c>
      <c r="T858" s="17">
        <f t="shared" ca="1" si="62"/>
        <v>0</v>
      </c>
      <c r="U858" s="364">
        <f t="shared" si="60"/>
        <v>0</v>
      </c>
    </row>
    <row r="859" spans="1:21" ht="16.5" customHeight="1">
      <c r="A859" s="334" t="s">
        <v>1135</v>
      </c>
      <c r="B859" s="65" t="str">
        <f t="shared" ca="1" si="59"/>
        <v>-1900</v>
      </c>
      <c r="C859" s="65" t="str">
        <f t="shared" ca="1" si="61"/>
        <v>-1900-0</v>
      </c>
      <c r="D859" s="340"/>
      <c r="E859" s="283"/>
      <c r="F859" s="12"/>
      <c r="G859" s="284"/>
      <c r="H859" s="285"/>
      <c r="I859" s="286"/>
      <c r="J859" s="287"/>
      <c r="K859" s="289"/>
      <c r="L859" s="306"/>
      <c r="M859" s="289"/>
      <c r="N859" s="290"/>
      <c r="O859" s="291"/>
      <c r="P859" s="12"/>
      <c r="Q859" s="348"/>
      <c r="R859" s="7"/>
      <c r="S859" s="17">
        <f>IF(D859="",0,IF(D859=D858,COUNTIF(D$9:D858,D859)+1,1))</f>
        <v>0</v>
      </c>
      <c r="T859" s="17">
        <f t="shared" ca="1" si="62"/>
        <v>0</v>
      </c>
      <c r="U859" s="364">
        <f t="shared" si="60"/>
        <v>0</v>
      </c>
    </row>
    <row r="860" spans="1:21" ht="16.5" customHeight="1">
      <c r="A860" s="334" t="s">
        <v>1136</v>
      </c>
      <c r="B860" s="65" t="str">
        <f t="shared" ca="1" si="59"/>
        <v>-1900</v>
      </c>
      <c r="C860" s="65" t="str">
        <f t="shared" ca="1" si="61"/>
        <v>-1900-0</v>
      </c>
      <c r="D860" s="340"/>
      <c r="E860" s="283"/>
      <c r="F860" s="12"/>
      <c r="G860" s="284"/>
      <c r="H860" s="285"/>
      <c r="I860" s="286"/>
      <c r="J860" s="287"/>
      <c r="K860" s="289"/>
      <c r="L860" s="306"/>
      <c r="M860" s="289"/>
      <c r="N860" s="290"/>
      <c r="O860" s="291"/>
      <c r="P860" s="12"/>
      <c r="Q860" s="348"/>
      <c r="R860" s="7"/>
      <c r="S860" s="17">
        <f>IF(D860="",0,IF(D860=D859,COUNTIF(D$9:D859,D860)+1,1))</f>
        <v>0</v>
      </c>
      <c r="T860" s="17">
        <f t="shared" ca="1" si="62"/>
        <v>0</v>
      </c>
      <c r="U860" s="364">
        <f t="shared" si="60"/>
        <v>0</v>
      </c>
    </row>
    <row r="861" spans="1:21" ht="16.5" customHeight="1">
      <c r="A861" s="334" t="s">
        <v>1137</v>
      </c>
      <c r="B861" s="65" t="str">
        <f t="shared" ca="1" si="59"/>
        <v>-1900</v>
      </c>
      <c r="C861" s="65" t="str">
        <f t="shared" ca="1" si="61"/>
        <v>-1900-0</v>
      </c>
      <c r="D861" s="340"/>
      <c r="E861" s="283"/>
      <c r="F861" s="12"/>
      <c r="G861" s="284"/>
      <c r="H861" s="285"/>
      <c r="I861" s="286"/>
      <c r="J861" s="287"/>
      <c r="K861" s="289"/>
      <c r="L861" s="306"/>
      <c r="M861" s="289"/>
      <c r="N861" s="290"/>
      <c r="O861" s="291"/>
      <c r="P861" s="12"/>
      <c r="Q861" s="348"/>
      <c r="R861" s="7"/>
      <c r="S861" s="17">
        <f>IF(D861="",0,IF(D861=D860,COUNTIF(D$9:D860,D861)+1,1))</f>
        <v>0</v>
      </c>
      <c r="T861" s="17">
        <f t="shared" ca="1" si="62"/>
        <v>0</v>
      </c>
      <c r="U861" s="364">
        <f t="shared" si="60"/>
        <v>0</v>
      </c>
    </row>
    <row r="862" spans="1:21" ht="16.5" customHeight="1">
      <c r="A862" s="334" t="s">
        <v>1138</v>
      </c>
      <c r="B862" s="65" t="str">
        <f t="shared" ca="1" si="59"/>
        <v>-1900</v>
      </c>
      <c r="C862" s="65" t="str">
        <f t="shared" ca="1" si="61"/>
        <v>-1900-0</v>
      </c>
      <c r="D862" s="340"/>
      <c r="E862" s="283"/>
      <c r="F862" s="12"/>
      <c r="G862" s="284"/>
      <c r="H862" s="285"/>
      <c r="I862" s="286"/>
      <c r="J862" s="287"/>
      <c r="K862" s="289"/>
      <c r="L862" s="306"/>
      <c r="M862" s="289"/>
      <c r="N862" s="290"/>
      <c r="O862" s="291"/>
      <c r="P862" s="12"/>
      <c r="Q862" s="348"/>
      <c r="R862" s="7"/>
      <c r="S862" s="17">
        <f>IF(D862="",0,IF(D862=D861,COUNTIF(D$9:D861,D862)+1,1))</f>
        <v>0</v>
      </c>
      <c r="T862" s="17">
        <f t="shared" ca="1" si="62"/>
        <v>0</v>
      </c>
      <c r="U862" s="364">
        <f t="shared" si="60"/>
        <v>0</v>
      </c>
    </row>
    <row r="863" spans="1:21" ht="16.5" customHeight="1">
      <c r="A863" s="334" t="s">
        <v>1139</v>
      </c>
      <c r="B863" s="65" t="str">
        <f t="shared" ca="1" si="59"/>
        <v>-1900</v>
      </c>
      <c r="C863" s="65" t="str">
        <f t="shared" ca="1" si="61"/>
        <v>-1900-0</v>
      </c>
      <c r="D863" s="340"/>
      <c r="E863" s="283"/>
      <c r="F863" s="12"/>
      <c r="G863" s="284"/>
      <c r="H863" s="285"/>
      <c r="I863" s="286"/>
      <c r="J863" s="287"/>
      <c r="K863" s="289"/>
      <c r="L863" s="306"/>
      <c r="M863" s="289"/>
      <c r="N863" s="290"/>
      <c r="O863" s="291"/>
      <c r="P863" s="12"/>
      <c r="Q863" s="348"/>
      <c r="R863" s="7"/>
      <c r="S863" s="17">
        <f>IF(D863="",0,IF(D863=D862,COUNTIF(D$9:D862,D863)+1,1))</f>
        <v>0</v>
      </c>
      <c r="T863" s="17">
        <f t="shared" ca="1" si="62"/>
        <v>0</v>
      </c>
      <c r="U863" s="364">
        <f t="shared" si="60"/>
        <v>0</v>
      </c>
    </row>
    <row r="864" spans="1:21" ht="16.5" customHeight="1">
      <c r="A864" s="334" t="s">
        <v>1140</v>
      </c>
      <c r="B864" s="65" t="str">
        <f t="shared" ca="1" si="59"/>
        <v>-1900</v>
      </c>
      <c r="C864" s="65" t="str">
        <f t="shared" ca="1" si="61"/>
        <v>-1900-0</v>
      </c>
      <c r="D864" s="340"/>
      <c r="E864" s="283"/>
      <c r="F864" s="12"/>
      <c r="G864" s="284"/>
      <c r="H864" s="285"/>
      <c r="I864" s="286"/>
      <c r="J864" s="287"/>
      <c r="K864" s="289"/>
      <c r="L864" s="306"/>
      <c r="M864" s="289"/>
      <c r="N864" s="290"/>
      <c r="O864" s="291"/>
      <c r="P864" s="12"/>
      <c r="Q864" s="348"/>
      <c r="R864" s="7"/>
      <c r="S864" s="17">
        <f>IF(D864="",0,IF(D864=D863,COUNTIF(D$9:D863,D864)+1,1))</f>
        <v>0</v>
      </c>
      <c r="T864" s="17">
        <f t="shared" ca="1" si="62"/>
        <v>0</v>
      </c>
      <c r="U864" s="364">
        <f t="shared" si="60"/>
        <v>0</v>
      </c>
    </row>
    <row r="865" spans="1:21" ht="16.5" customHeight="1">
      <c r="A865" s="334" t="s">
        <v>1141</v>
      </c>
      <c r="B865" s="65" t="str">
        <f t="shared" ca="1" si="59"/>
        <v>-1900</v>
      </c>
      <c r="C865" s="65" t="str">
        <f t="shared" ca="1" si="61"/>
        <v>-1900-0</v>
      </c>
      <c r="D865" s="340"/>
      <c r="E865" s="283"/>
      <c r="F865" s="12"/>
      <c r="G865" s="284"/>
      <c r="H865" s="285"/>
      <c r="I865" s="286"/>
      <c r="J865" s="287"/>
      <c r="K865" s="289"/>
      <c r="L865" s="306"/>
      <c r="M865" s="289"/>
      <c r="N865" s="290"/>
      <c r="O865" s="291"/>
      <c r="P865" s="12"/>
      <c r="Q865" s="348"/>
      <c r="R865" s="7"/>
      <c r="S865" s="17">
        <f>IF(D865="",0,IF(D865=D864,COUNTIF(D$9:D864,D865)+1,1))</f>
        <v>0</v>
      </c>
      <c r="T865" s="17">
        <f t="shared" ca="1" si="62"/>
        <v>0</v>
      </c>
      <c r="U865" s="364">
        <f t="shared" si="60"/>
        <v>0</v>
      </c>
    </row>
    <row r="866" spans="1:21" ht="16.5" customHeight="1">
      <c r="A866" s="334" t="s">
        <v>1142</v>
      </c>
      <c r="B866" s="65" t="str">
        <f t="shared" ca="1" si="59"/>
        <v>-1900</v>
      </c>
      <c r="C866" s="65" t="str">
        <f t="shared" ca="1" si="61"/>
        <v>-1900-0</v>
      </c>
      <c r="D866" s="340"/>
      <c r="E866" s="283"/>
      <c r="F866" s="12"/>
      <c r="G866" s="284"/>
      <c r="H866" s="285"/>
      <c r="I866" s="286"/>
      <c r="J866" s="287"/>
      <c r="K866" s="289"/>
      <c r="L866" s="306"/>
      <c r="M866" s="289"/>
      <c r="N866" s="290"/>
      <c r="O866" s="291"/>
      <c r="P866" s="12"/>
      <c r="Q866" s="348"/>
      <c r="R866" s="7"/>
      <c r="S866" s="17">
        <f>IF(D866="",0,IF(D866=D865,COUNTIF(D$9:D865,D866)+1,1))</f>
        <v>0</v>
      </c>
      <c r="T866" s="17">
        <f t="shared" ca="1" si="62"/>
        <v>0</v>
      </c>
      <c r="U866" s="364">
        <f t="shared" si="60"/>
        <v>0</v>
      </c>
    </row>
    <row r="867" spans="1:21" ht="16.5" customHeight="1">
      <c r="A867" s="334" t="s">
        <v>1143</v>
      </c>
      <c r="B867" s="65" t="str">
        <f t="shared" ca="1" si="59"/>
        <v>-1900</v>
      </c>
      <c r="C867" s="65" t="str">
        <f t="shared" ca="1" si="61"/>
        <v>-1900-0</v>
      </c>
      <c r="D867" s="340"/>
      <c r="E867" s="283"/>
      <c r="F867" s="12"/>
      <c r="G867" s="284"/>
      <c r="H867" s="285"/>
      <c r="I867" s="286"/>
      <c r="J867" s="287"/>
      <c r="K867" s="289"/>
      <c r="L867" s="306"/>
      <c r="M867" s="289"/>
      <c r="N867" s="290"/>
      <c r="O867" s="291"/>
      <c r="P867" s="12"/>
      <c r="Q867" s="348"/>
      <c r="R867" s="7"/>
      <c r="S867" s="17">
        <f>IF(D867="",0,IF(D867=D866,COUNTIF(D$9:D866,D867)+1,1))</f>
        <v>0</v>
      </c>
      <c r="T867" s="17">
        <f t="shared" ca="1" si="62"/>
        <v>0</v>
      </c>
      <c r="U867" s="364">
        <f t="shared" si="60"/>
        <v>0</v>
      </c>
    </row>
    <row r="868" spans="1:21" ht="16.5" customHeight="1">
      <c r="A868" s="334" t="s">
        <v>1144</v>
      </c>
      <c r="B868" s="65" t="str">
        <f t="shared" ca="1" si="59"/>
        <v>-1900</v>
      </c>
      <c r="C868" s="65" t="str">
        <f t="shared" ca="1" si="61"/>
        <v>-1900-0</v>
      </c>
      <c r="D868" s="340"/>
      <c r="E868" s="283"/>
      <c r="F868" s="12"/>
      <c r="G868" s="284"/>
      <c r="H868" s="285"/>
      <c r="I868" s="286"/>
      <c r="J868" s="287"/>
      <c r="K868" s="289"/>
      <c r="L868" s="306"/>
      <c r="M868" s="289"/>
      <c r="N868" s="290"/>
      <c r="O868" s="291"/>
      <c r="P868" s="12"/>
      <c r="Q868" s="348"/>
      <c r="R868" s="7"/>
      <c r="S868" s="17">
        <f>IF(D868="",0,IF(D868=D867,COUNTIF(D$9:D867,D868)+1,1))</f>
        <v>0</v>
      </c>
      <c r="T868" s="17">
        <f t="shared" ca="1" si="62"/>
        <v>0</v>
      </c>
      <c r="U868" s="364">
        <f t="shared" si="60"/>
        <v>0</v>
      </c>
    </row>
    <row r="869" spans="1:21" ht="16.5" customHeight="1">
      <c r="A869" s="334" t="s">
        <v>1145</v>
      </c>
      <c r="B869" s="65" t="str">
        <f t="shared" ca="1" si="59"/>
        <v>-1900</v>
      </c>
      <c r="C869" s="65" t="str">
        <f t="shared" ca="1" si="61"/>
        <v>-1900-0</v>
      </c>
      <c r="D869" s="340"/>
      <c r="E869" s="283"/>
      <c r="F869" s="12"/>
      <c r="G869" s="284"/>
      <c r="H869" s="285"/>
      <c r="I869" s="286"/>
      <c r="J869" s="287"/>
      <c r="K869" s="289"/>
      <c r="L869" s="306"/>
      <c r="M869" s="289"/>
      <c r="N869" s="290"/>
      <c r="O869" s="291"/>
      <c r="P869" s="12"/>
      <c r="Q869" s="348"/>
      <c r="R869" s="7"/>
      <c r="S869" s="17">
        <f>IF(D869="",0,IF(D869=D868,COUNTIF(D$9:D868,D869)+1,1))</f>
        <v>0</v>
      </c>
      <c r="T869" s="17">
        <f t="shared" ca="1" si="62"/>
        <v>0</v>
      </c>
      <c r="U869" s="364">
        <f t="shared" si="60"/>
        <v>0</v>
      </c>
    </row>
    <row r="870" spans="1:21" ht="16.5" customHeight="1">
      <c r="A870" s="334" t="s">
        <v>1146</v>
      </c>
      <c r="B870" s="65" t="str">
        <f t="shared" ca="1" si="59"/>
        <v>-1900</v>
      </c>
      <c r="C870" s="65" t="str">
        <f t="shared" ca="1" si="61"/>
        <v>-1900-0</v>
      </c>
      <c r="D870" s="340"/>
      <c r="E870" s="283"/>
      <c r="F870" s="12"/>
      <c r="G870" s="284"/>
      <c r="H870" s="285"/>
      <c r="I870" s="286"/>
      <c r="J870" s="287"/>
      <c r="K870" s="289"/>
      <c r="L870" s="306"/>
      <c r="M870" s="289"/>
      <c r="N870" s="290"/>
      <c r="O870" s="291"/>
      <c r="P870" s="12"/>
      <c r="Q870" s="348"/>
      <c r="R870" s="7"/>
      <c r="S870" s="17">
        <f>IF(D870="",0,IF(D870=D869,COUNTIF(D$9:D869,D870)+1,1))</f>
        <v>0</v>
      </c>
      <c r="T870" s="17">
        <f t="shared" ca="1" si="62"/>
        <v>0</v>
      </c>
      <c r="U870" s="364">
        <f t="shared" si="60"/>
        <v>0</v>
      </c>
    </row>
    <row r="871" spans="1:21" ht="16.5" customHeight="1">
      <c r="A871" s="334" t="s">
        <v>1147</v>
      </c>
      <c r="B871" s="65" t="str">
        <f t="shared" ca="1" si="59"/>
        <v>-1900</v>
      </c>
      <c r="C871" s="65" t="str">
        <f t="shared" ca="1" si="61"/>
        <v>-1900-0</v>
      </c>
      <c r="D871" s="340"/>
      <c r="E871" s="283"/>
      <c r="F871" s="12"/>
      <c r="G871" s="284"/>
      <c r="H871" s="285"/>
      <c r="I871" s="286"/>
      <c r="J871" s="287"/>
      <c r="K871" s="289"/>
      <c r="L871" s="306"/>
      <c r="M871" s="289"/>
      <c r="N871" s="290"/>
      <c r="O871" s="291"/>
      <c r="P871" s="12"/>
      <c r="Q871" s="348"/>
      <c r="R871" s="7"/>
      <c r="S871" s="17">
        <f>IF(D871="",0,IF(D871=D870,COUNTIF(D$9:D870,D871)+1,1))</f>
        <v>0</v>
      </c>
      <c r="T871" s="17">
        <f t="shared" ca="1" si="62"/>
        <v>0</v>
      </c>
      <c r="U871" s="364">
        <f t="shared" si="60"/>
        <v>0</v>
      </c>
    </row>
    <row r="872" spans="1:21" ht="16.5" customHeight="1">
      <c r="A872" s="334" t="s">
        <v>1148</v>
      </c>
      <c r="B872" s="65" t="str">
        <f t="shared" ca="1" si="59"/>
        <v>-1900</v>
      </c>
      <c r="C872" s="65" t="str">
        <f t="shared" ca="1" si="61"/>
        <v>-1900-0</v>
      </c>
      <c r="D872" s="340"/>
      <c r="E872" s="283"/>
      <c r="F872" s="12"/>
      <c r="G872" s="284"/>
      <c r="H872" s="285"/>
      <c r="I872" s="286"/>
      <c r="J872" s="287"/>
      <c r="K872" s="289"/>
      <c r="L872" s="306"/>
      <c r="M872" s="289"/>
      <c r="N872" s="290"/>
      <c r="O872" s="291"/>
      <c r="P872" s="12"/>
      <c r="Q872" s="348"/>
      <c r="R872" s="7"/>
      <c r="S872" s="17">
        <f>IF(D872="",0,IF(D872=D871,COUNTIF(D$9:D871,D872)+1,1))</f>
        <v>0</v>
      </c>
      <c r="T872" s="17">
        <f t="shared" ca="1" si="62"/>
        <v>0</v>
      </c>
      <c r="U872" s="364">
        <f t="shared" si="60"/>
        <v>0</v>
      </c>
    </row>
    <row r="873" spans="1:21" ht="16.5" customHeight="1">
      <c r="A873" s="334" t="s">
        <v>1149</v>
      </c>
      <c r="B873" s="65" t="str">
        <f t="shared" ca="1" si="59"/>
        <v>-1900</v>
      </c>
      <c r="C873" s="65" t="str">
        <f t="shared" ca="1" si="61"/>
        <v>-1900-0</v>
      </c>
      <c r="D873" s="340"/>
      <c r="E873" s="283"/>
      <c r="F873" s="12"/>
      <c r="G873" s="284"/>
      <c r="H873" s="285"/>
      <c r="I873" s="286"/>
      <c r="J873" s="287"/>
      <c r="K873" s="289"/>
      <c r="L873" s="306"/>
      <c r="M873" s="289"/>
      <c r="N873" s="290"/>
      <c r="O873" s="291"/>
      <c r="P873" s="12"/>
      <c r="Q873" s="348"/>
      <c r="R873" s="7"/>
      <c r="S873" s="17">
        <f>IF(D873="",0,IF(D873=D872,COUNTIF(D$9:D872,D873)+1,1))</f>
        <v>0</v>
      </c>
      <c r="T873" s="17">
        <f t="shared" ca="1" si="62"/>
        <v>0</v>
      </c>
      <c r="U873" s="364">
        <f t="shared" si="60"/>
        <v>0</v>
      </c>
    </row>
    <row r="874" spans="1:21" ht="16.5" customHeight="1">
      <c r="A874" s="334" t="s">
        <v>1150</v>
      </c>
      <c r="B874" s="65" t="str">
        <f t="shared" ca="1" si="59"/>
        <v>-1900</v>
      </c>
      <c r="C874" s="65" t="str">
        <f t="shared" ca="1" si="61"/>
        <v>-1900-0</v>
      </c>
      <c r="D874" s="340"/>
      <c r="E874" s="283"/>
      <c r="F874" s="12"/>
      <c r="G874" s="284"/>
      <c r="H874" s="285"/>
      <c r="I874" s="286"/>
      <c r="J874" s="287"/>
      <c r="K874" s="289"/>
      <c r="L874" s="306"/>
      <c r="M874" s="289"/>
      <c r="N874" s="290"/>
      <c r="O874" s="291"/>
      <c r="P874" s="12"/>
      <c r="Q874" s="348"/>
      <c r="R874" s="7"/>
      <c r="S874" s="17">
        <f>IF(D874="",0,IF(D874=D873,COUNTIF(D$9:D873,D874)+1,1))</f>
        <v>0</v>
      </c>
      <c r="T874" s="17">
        <f t="shared" ca="1" si="62"/>
        <v>0</v>
      </c>
      <c r="U874" s="364">
        <f t="shared" si="60"/>
        <v>0</v>
      </c>
    </row>
    <row r="875" spans="1:21" ht="16.5" customHeight="1">
      <c r="A875" s="334" t="s">
        <v>1151</v>
      </c>
      <c r="B875" s="65" t="str">
        <f t="shared" ca="1" si="59"/>
        <v>-1900</v>
      </c>
      <c r="C875" s="65" t="str">
        <f t="shared" ca="1" si="61"/>
        <v>-1900-0</v>
      </c>
      <c r="D875" s="340"/>
      <c r="E875" s="283"/>
      <c r="F875" s="12"/>
      <c r="G875" s="284"/>
      <c r="H875" s="285"/>
      <c r="I875" s="286"/>
      <c r="J875" s="287"/>
      <c r="K875" s="289"/>
      <c r="L875" s="306"/>
      <c r="M875" s="289"/>
      <c r="N875" s="290"/>
      <c r="O875" s="291"/>
      <c r="P875" s="12"/>
      <c r="Q875" s="348"/>
      <c r="R875" s="7"/>
      <c r="S875" s="17">
        <f>IF(D875="",0,IF(D875=D874,COUNTIF(D$9:D874,D875)+1,1))</f>
        <v>0</v>
      </c>
      <c r="T875" s="17">
        <f t="shared" ca="1" si="62"/>
        <v>0</v>
      </c>
      <c r="U875" s="364">
        <f t="shared" si="60"/>
        <v>0</v>
      </c>
    </row>
    <row r="876" spans="1:21" ht="16.5" customHeight="1">
      <c r="A876" s="334" t="s">
        <v>1152</v>
      </c>
      <c r="B876" s="65" t="str">
        <f t="shared" ca="1" si="59"/>
        <v>-1900</v>
      </c>
      <c r="C876" s="65" t="str">
        <f t="shared" ca="1" si="61"/>
        <v>-1900-0</v>
      </c>
      <c r="D876" s="340"/>
      <c r="E876" s="283"/>
      <c r="F876" s="12"/>
      <c r="G876" s="284"/>
      <c r="H876" s="285"/>
      <c r="I876" s="286"/>
      <c r="J876" s="287"/>
      <c r="K876" s="289"/>
      <c r="L876" s="306"/>
      <c r="M876" s="289"/>
      <c r="N876" s="290"/>
      <c r="O876" s="291"/>
      <c r="P876" s="12"/>
      <c r="Q876" s="348"/>
      <c r="R876" s="7"/>
      <c r="S876" s="17">
        <f>IF(D876="",0,IF(D876=D875,COUNTIF(D$9:D875,D876)+1,1))</f>
        <v>0</v>
      </c>
      <c r="T876" s="17">
        <f t="shared" ca="1" si="62"/>
        <v>0</v>
      </c>
      <c r="U876" s="364">
        <f t="shared" si="60"/>
        <v>0</v>
      </c>
    </row>
    <row r="877" spans="1:21" ht="16.5" customHeight="1">
      <c r="A877" s="334" t="s">
        <v>1153</v>
      </c>
      <c r="B877" s="65" t="str">
        <f t="shared" ca="1" si="59"/>
        <v>-1900</v>
      </c>
      <c r="C877" s="65" t="str">
        <f t="shared" ca="1" si="61"/>
        <v>-1900-0</v>
      </c>
      <c r="D877" s="340"/>
      <c r="E877" s="283"/>
      <c r="F877" s="12"/>
      <c r="G877" s="284"/>
      <c r="H877" s="285"/>
      <c r="I877" s="286"/>
      <c r="J877" s="287"/>
      <c r="K877" s="289"/>
      <c r="L877" s="306"/>
      <c r="M877" s="289"/>
      <c r="N877" s="290"/>
      <c r="O877" s="291"/>
      <c r="P877" s="12"/>
      <c r="Q877" s="348"/>
      <c r="R877" s="7"/>
      <c r="S877" s="17">
        <f>IF(D877="",0,IF(D877=D876,COUNTIF(D$9:D876,D877)+1,1))</f>
        <v>0</v>
      </c>
      <c r="T877" s="17">
        <f t="shared" ca="1" si="62"/>
        <v>0</v>
      </c>
      <c r="U877" s="364">
        <f t="shared" si="60"/>
        <v>0</v>
      </c>
    </row>
    <row r="878" spans="1:21" ht="16.5" customHeight="1">
      <c r="A878" s="334" t="s">
        <v>1154</v>
      </c>
      <c r="B878" s="65" t="str">
        <f t="shared" ca="1" si="59"/>
        <v>-1900</v>
      </c>
      <c r="C878" s="65" t="str">
        <f t="shared" ca="1" si="61"/>
        <v>-1900-0</v>
      </c>
      <c r="D878" s="340"/>
      <c r="E878" s="283"/>
      <c r="F878" s="12"/>
      <c r="G878" s="284"/>
      <c r="H878" s="285"/>
      <c r="I878" s="286"/>
      <c r="J878" s="287"/>
      <c r="K878" s="289"/>
      <c r="L878" s="306"/>
      <c r="M878" s="289"/>
      <c r="N878" s="290"/>
      <c r="O878" s="291"/>
      <c r="P878" s="12"/>
      <c r="Q878" s="348"/>
      <c r="R878" s="7"/>
      <c r="S878" s="17">
        <f>IF(D878="",0,IF(D878=D877,COUNTIF(D$9:D877,D878)+1,1))</f>
        <v>0</v>
      </c>
      <c r="T878" s="17">
        <f t="shared" ca="1" si="62"/>
        <v>0</v>
      </c>
      <c r="U878" s="364">
        <f t="shared" si="60"/>
        <v>0</v>
      </c>
    </row>
    <row r="879" spans="1:21" ht="16.5" customHeight="1">
      <c r="A879" s="334" t="s">
        <v>1155</v>
      </c>
      <c r="B879" s="65" t="str">
        <f t="shared" ca="1" si="59"/>
        <v>-1900</v>
      </c>
      <c r="C879" s="65" t="str">
        <f t="shared" ca="1" si="61"/>
        <v>-1900-0</v>
      </c>
      <c r="D879" s="340"/>
      <c r="E879" s="283"/>
      <c r="F879" s="12"/>
      <c r="G879" s="284"/>
      <c r="H879" s="285"/>
      <c r="I879" s="286"/>
      <c r="J879" s="287"/>
      <c r="K879" s="289"/>
      <c r="L879" s="306"/>
      <c r="M879" s="289"/>
      <c r="N879" s="290"/>
      <c r="O879" s="291"/>
      <c r="P879" s="12"/>
      <c r="Q879" s="348"/>
      <c r="R879" s="7"/>
      <c r="S879" s="17">
        <f>IF(D879="",0,IF(D879=D878,COUNTIF(D$9:D878,D879)+1,1))</f>
        <v>0</v>
      </c>
      <c r="T879" s="17">
        <f t="shared" ca="1" si="62"/>
        <v>0</v>
      </c>
      <c r="U879" s="364">
        <f t="shared" si="60"/>
        <v>0</v>
      </c>
    </row>
    <row r="880" spans="1:21" ht="16.5" customHeight="1">
      <c r="A880" s="334" t="s">
        <v>1156</v>
      </c>
      <c r="B880" s="65" t="str">
        <f t="shared" ca="1" si="59"/>
        <v>-1900</v>
      </c>
      <c r="C880" s="65" t="str">
        <f t="shared" ca="1" si="61"/>
        <v>-1900-0</v>
      </c>
      <c r="D880" s="340"/>
      <c r="E880" s="283"/>
      <c r="F880" s="12"/>
      <c r="G880" s="284"/>
      <c r="H880" s="285"/>
      <c r="I880" s="286"/>
      <c r="J880" s="287"/>
      <c r="K880" s="289"/>
      <c r="L880" s="306"/>
      <c r="M880" s="289"/>
      <c r="N880" s="290"/>
      <c r="O880" s="291"/>
      <c r="P880" s="12"/>
      <c r="Q880" s="348"/>
      <c r="R880" s="7"/>
      <c r="S880" s="17">
        <f>IF(D880="",0,IF(D880=D879,COUNTIF(D$9:D879,D880)+1,1))</f>
        <v>0</v>
      </c>
      <c r="T880" s="17">
        <f t="shared" ca="1" si="62"/>
        <v>0</v>
      </c>
      <c r="U880" s="364">
        <f t="shared" si="60"/>
        <v>0</v>
      </c>
    </row>
    <row r="881" spans="1:21" ht="16.5" customHeight="1">
      <c r="A881" s="334" t="s">
        <v>1157</v>
      </c>
      <c r="B881" s="65" t="str">
        <f t="shared" ca="1" si="59"/>
        <v>-1900</v>
      </c>
      <c r="C881" s="65" t="str">
        <f t="shared" ca="1" si="61"/>
        <v>-1900-0</v>
      </c>
      <c r="D881" s="340"/>
      <c r="E881" s="283"/>
      <c r="F881" s="12"/>
      <c r="G881" s="284"/>
      <c r="H881" s="285"/>
      <c r="I881" s="286"/>
      <c r="J881" s="287"/>
      <c r="K881" s="289"/>
      <c r="L881" s="306"/>
      <c r="M881" s="289"/>
      <c r="N881" s="290"/>
      <c r="O881" s="291"/>
      <c r="P881" s="12"/>
      <c r="Q881" s="348"/>
      <c r="R881" s="7"/>
      <c r="S881" s="17">
        <f>IF(D881="",0,IF(D881=D880,COUNTIF(D$9:D880,D881)+1,1))</f>
        <v>0</v>
      </c>
      <c r="T881" s="17">
        <f t="shared" ca="1" si="62"/>
        <v>0</v>
      </c>
      <c r="U881" s="364">
        <f t="shared" si="60"/>
        <v>0</v>
      </c>
    </row>
    <row r="882" spans="1:21" ht="16.5" customHeight="1">
      <c r="A882" s="334" t="s">
        <v>1158</v>
      </c>
      <c r="B882" s="65" t="str">
        <f t="shared" ca="1" si="59"/>
        <v>-1900</v>
      </c>
      <c r="C882" s="65" t="str">
        <f t="shared" ca="1" si="61"/>
        <v>-1900-0</v>
      </c>
      <c r="D882" s="340"/>
      <c r="E882" s="283"/>
      <c r="F882" s="12"/>
      <c r="G882" s="284"/>
      <c r="H882" s="285"/>
      <c r="I882" s="286"/>
      <c r="J882" s="287"/>
      <c r="K882" s="289"/>
      <c r="L882" s="306"/>
      <c r="M882" s="289"/>
      <c r="N882" s="290"/>
      <c r="O882" s="291"/>
      <c r="P882" s="12"/>
      <c r="Q882" s="348"/>
      <c r="R882" s="7"/>
      <c r="S882" s="17">
        <f>IF(D882="",0,IF(D882=D881,COUNTIF(D$9:D881,D882)+1,1))</f>
        <v>0</v>
      </c>
      <c r="T882" s="17">
        <f t="shared" ca="1" si="62"/>
        <v>0</v>
      </c>
      <c r="U882" s="364">
        <f t="shared" si="60"/>
        <v>0</v>
      </c>
    </row>
    <row r="883" spans="1:21" ht="16.5" customHeight="1">
      <c r="A883" s="334" t="s">
        <v>1159</v>
      </c>
      <c r="B883" s="65" t="str">
        <f t="shared" ca="1" si="59"/>
        <v>-1900</v>
      </c>
      <c r="C883" s="65" t="str">
        <f t="shared" ca="1" si="61"/>
        <v>-1900-0</v>
      </c>
      <c r="D883" s="340"/>
      <c r="E883" s="283"/>
      <c r="F883" s="12"/>
      <c r="G883" s="284"/>
      <c r="H883" s="285"/>
      <c r="I883" s="286"/>
      <c r="J883" s="287"/>
      <c r="K883" s="289"/>
      <c r="L883" s="306"/>
      <c r="M883" s="289"/>
      <c r="N883" s="290"/>
      <c r="O883" s="291"/>
      <c r="P883" s="12"/>
      <c r="Q883" s="348"/>
      <c r="R883" s="7"/>
      <c r="S883" s="17">
        <f>IF(D883="",0,IF(D883=D882,COUNTIF(D$9:D882,D883)+1,1))</f>
        <v>0</v>
      </c>
      <c r="T883" s="17">
        <f t="shared" ca="1" si="62"/>
        <v>0</v>
      </c>
      <c r="U883" s="364">
        <f t="shared" si="60"/>
        <v>0</v>
      </c>
    </row>
    <row r="884" spans="1:21" ht="16.5" customHeight="1">
      <c r="A884" s="334" t="s">
        <v>1160</v>
      </c>
      <c r="B884" s="65" t="str">
        <f t="shared" ca="1" si="59"/>
        <v>-1900</v>
      </c>
      <c r="C884" s="65" t="str">
        <f t="shared" ca="1" si="61"/>
        <v>-1900-0</v>
      </c>
      <c r="D884" s="340"/>
      <c r="E884" s="283"/>
      <c r="F884" s="12"/>
      <c r="G884" s="284"/>
      <c r="H884" s="285"/>
      <c r="I884" s="286"/>
      <c r="J884" s="287"/>
      <c r="K884" s="289"/>
      <c r="L884" s="306"/>
      <c r="M884" s="289"/>
      <c r="N884" s="290"/>
      <c r="O884" s="291"/>
      <c r="P884" s="12"/>
      <c r="Q884" s="348"/>
      <c r="R884" s="7"/>
      <c r="S884" s="17">
        <f>IF(D884="",0,IF(D884=D883,COUNTIF(D$9:D883,D884)+1,1))</f>
        <v>0</v>
      </c>
      <c r="T884" s="17">
        <f t="shared" ca="1" si="62"/>
        <v>0</v>
      </c>
      <c r="U884" s="364">
        <f t="shared" si="60"/>
        <v>0</v>
      </c>
    </row>
    <row r="885" spans="1:21" ht="16.5" customHeight="1">
      <c r="A885" s="334" t="s">
        <v>1161</v>
      </c>
      <c r="B885" s="65" t="str">
        <f t="shared" ca="1" si="59"/>
        <v>-1900</v>
      </c>
      <c r="C885" s="65" t="str">
        <f t="shared" ca="1" si="61"/>
        <v>-1900-0</v>
      </c>
      <c r="D885" s="340"/>
      <c r="E885" s="283"/>
      <c r="F885" s="12"/>
      <c r="G885" s="284"/>
      <c r="H885" s="285"/>
      <c r="I885" s="286"/>
      <c r="J885" s="287"/>
      <c r="K885" s="289"/>
      <c r="L885" s="306"/>
      <c r="M885" s="289"/>
      <c r="N885" s="290"/>
      <c r="O885" s="291"/>
      <c r="P885" s="12"/>
      <c r="Q885" s="348"/>
      <c r="R885" s="7"/>
      <c r="S885" s="17">
        <f>IF(D885="",0,IF(D885=D884,COUNTIF(D$9:D884,D885)+1,1))</f>
        <v>0</v>
      </c>
      <c r="T885" s="17">
        <f t="shared" ca="1" si="62"/>
        <v>0</v>
      </c>
      <c r="U885" s="364">
        <f t="shared" si="60"/>
        <v>0</v>
      </c>
    </row>
    <row r="886" spans="1:21" ht="16.5" customHeight="1">
      <c r="A886" s="334" t="s">
        <v>1162</v>
      </c>
      <c r="B886" s="65" t="str">
        <f t="shared" ca="1" si="59"/>
        <v>-1900</v>
      </c>
      <c r="C886" s="65" t="str">
        <f t="shared" ca="1" si="61"/>
        <v>-1900-0</v>
      </c>
      <c r="D886" s="340"/>
      <c r="E886" s="283"/>
      <c r="F886" s="12"/>
      <c r="G886" s="284"/>
      <c r="H886" s="285"/>
      <c r="I886" s="286"/>
      <c r="J886" s="287"/>
      <c r="K886" s="289"/>
      <c r="L886" s="306"/>
      <c r="M886" s="289"/>
      <c r="N886" s="290"/>
      <c r="O886" s="291"/>
      <c r="P886" s="12"/>
      <c r="Q886" s="348"/>
      <c r="R886" s="7"/>
      <c r="S886" s="17">
        <f>IF(D886="",0,IF(D886=D885,COUNTIF(D$9:D885,D886)+1,1))</f>
        <v>0</v>
      </c>
      <c r="T886" s="17">
        <f t="shared" ca="1" si="62"/>
        <v>0</v>
      </c>
      <c r="U886" s="364">
        <f t="shared" si="60"/>
        <v>0</v>
      </c>
    </row>
    <row r="887" spans="1:21" ht="16.5" customHeight="1">
      <c r="A887" s="334" t="s">
        <v>1163</v>
      </c>
      <c r="B887" s="65" t="str">
        <f t="shared" ca="1" si="59"/>
        <v>-1900</v>
      </c>
      <c r="C887" s="65" t="str">
        <f t="shared" ca="1" si="61"/>
        <v>-1900-0</v>
      </c>
      <c r="D887" s="340"/>
      <c r="E887" s="283"/>
      <c r="F887" s="12"/>
      <c r="G887" s="284"/>
      <c r="H887" s="285"/>
      <c r="I887" s="286"/>
      <c r="J887" s="287"/>
      <c r="K887" s="289"/>
      <c r="L887" s="306"/>
      <c r="M887" s="289"/>
      <c r="N887" s="290"/>
      <c r="O887" s="291"/>
      <c r="P887" s="12"/>
      <c r="Q887" s="348"/>
      <c r="R887" s="7"/>
      <c r="S887" s="17">
        <f>IF(D887="",0,IF(D887=D886,COUNTIF(D$9:D886,D887)+1,1))</f>
        <v>0</v>
      </c>
      <c r="T887" s="17">
        <f t="shared" ca="1" si="62"/>
        <v>0</v>
      </c>
      <c r="U887" s="364">
        <f t="shared" si="60"/>
        <v>0</v>
      </c>
    </row>
    <row r="888" spans="1:21" ht="16.5" customHeight="1">
      <c r="A888" s="334" t="s">
        <v>1164</v>
      </c>
      <c r="B888" s="65" t="str">
        <f t="shared" ca="1" si="59"/>
        <v>-1900</v>
      </c>
      <c r="C888" s="65" t="str">
        <f t="shared" ca="1" si="61"/>
        <v>-1900-0</v>
      </c>
      <c r="D888" s="340"/>
      <c r="E888" s="283"/>
      <c r="F888" s="12"/>
      <c r="G888" s="284"/>
      <c r="H888" s="285"/>
      <c r="I888" s="286"/>
      <c r="J888" s="287"/>
      <c r="K888" s="289"/>
      <c r="L888" s="306"/>
      <c r="M888" s="289"/>
      <c r="N888" s="290"/>
      <c r="O888" s="291"/>
      <c r="P888" s="12"/>
      <c r="Q888" s="348"/>
      <c r="R888" s="7"/>
      <c r="S888" s="17">
        <f>IF(D888="",0,IF(D888=D887,COUNTIF(D$9:D887,D888)+1,1))</f>
        <v>0</v>
      </c>
      <c r="T888" s="17">
        <f t="shared" ca="1" si="62"/>
        <v>0</v>
      </c>
      <c r="U888" s="364">
        <f t="shared" si="60"/>
        <v>0</v>
      </c>
    </row>
    <row r="889" spans="1:21" ht="16.5" customHeight="1">
      <c r="A889" s="334" t="s">
        <v>1165</v>
      </c>
      <c r="B889" s="65" t="str">
        <f t="shared" ca="1" si="59"/>
        <v>-1900</v>
      </c>
      <c r="C889" s="65" t="str">
        <f t="shared" ca="1" si="61"/>
        <v>-1900-0</v>
      </c>
      <c r="D889" s="340"/>
      <c r="E889" s="283"/>
      <c r="F889" s="12"/>
      <c r="G889" s="284"/>
      <c r="H889" s="285"/>
      <c r="I889" s="286"/>
      <c r="J889" s="287"/>
      <c r="K889" s="289"/>
      <c r="L889" s="306"/>
      <c r="M889" s="289"/>
      <c r="N889" s="290"/>
      <c r="O889" s="291"/>
      <c r="P889" s="12"/>
      <c r="Q889" s="348"/>
      <c r="R889" s="7"/>
      <c r="S889" s="17">
        <f>IF(D889="",0,IF(D889=D888,COUNTIF(D$9:D888,D889)+1,1))</f>
        <v>0</v>
      </c>
      <c r="T889" s="17">
        <f t="shared" ca="1" si="62"/>
        <v>0</v>
      </c>
      <c r="U889" s="364">
        <f t="shared" si="60"/>
        <v>0</v>
      </c>
    </row>
    <row r="890" spans="1:21" ht="16.5" customHeight="1">
      <c r="A890" s="334" t="s">
        <v>1166</v>
      </c>
      <c r="B890" s="65" t="str">
        <f t="shared" ca="1" si="59"/>
        <v>-1900</v>
      </c>
      <c r="C890" s="65" t="str">
        <f t="shared" ca="1" si="61"/>
        <v>-1900-0</v>
      </c>
      <c r="D890" s="340"/>
      <c r="E890" s="283"/>
      <c r="F890" s="12"/>
      <c r="G890" s="284"/>
      <c r="H890" s="285"/>
      <c r="I890" s="286"/>
      <c r="J890" s="287"/>
      <c r="K890" s="289"/>
      <c r="L890" s="306"/>
      <c r="M890" s="289"/>
      <c r="N890" s="290"/>
      <c r="O890" s="291"/>
      <c r="P890" s="12"/>
      <c r="Q890" s="348"/>
      <c r="R890" s="7"/>
      <c r="S890" s="17">
        <f>IF(D890="",0,IF(D890=D889,COUNTIF(D$9:D889,D890)+1,1))</f>
        <v>0</v>
      </c>
      <c r="T890" s="17">
        <f t="shared" ca="1" si="62"/>
        <v>0</v>
      </c>
      <c r="U890" s="364">
        <f t="shared" si="60"/>
        <v>0</v>
      </c>
    </row>
    <row r="891" spans="1:21" ht="16.5" customHeight="1">
      <c r="A891" s="334" t="s">
        <v>1167</v>
      </c>
      <c r="B891" s="65" t="str">
        <f t="shared" ca="1" si="59"/>
        <v>-1900</v>
      </c>
      <c r="C891" s="65" t="str">
        <f t="shared" ca="1" si="61"/>
        <v>-1900-0</v>
      </c>
      <c r="D891" s="340"/>
      <c r="E891" s="283"/>
      <c r="F891" s="12"/>
      <c r="G891" s="284"/>
      <c r="H891" s="285"/>
      <c r="I891" s="286"/>
      <c r="J891" s="287"/>
      <c r="K891" s="289"/>
      <c r="L891" s="306"/>
      <c r="M891" s="289"/>
      <c r="N891" s="290"/>
      <c r="O891" s="291"/>
      <c r="P891" s="12"/>
      <c r="Q891" s="348"/>
      <c r="R891" s="7"/>
      <c r="S891" s="17">
        <f>IF(D891="",0,IF(D891=D890,COUNTIF(D$9:D890,D891)+1,1))</f>
        <v>0</v>
      </c>
      <c r="T891" s="17">
        <f t="shared" ca="1" si="62"/>
        <v>0</v>
      </c>
      <c r="U891" s="364">
        <f t="shared" si="60"/>
        <v>0</v>
      </c>
    </row>
    <row r="892" spans="1:21" ht="16.5" customHeight="1">
      <c r="A892" s="334" t="s">
        <v>1168</v>
      </c>
      <c r="B892" s="65" t="str">
        <f t="shared" ca="1" si="59"/>
        <v>-1900</v>
      </c>
      <c r="C892" s="65" t="str">
        <f t="shared" ca="1" si="61"/>
        <v>-1900-0</v>
      </c>
      <c r="D892" s="340"/>
      <c r="E892" s="283"/>
      <c r="F892" s="12"/>
      <c r="G892" s="284"/>
      <c r="H892" s="285"/>
      <c r="I892" s="286"/>
      <c r="J892" s="287"/>
      <c r="K892" s="289"/>
      <c r="L892" s="306"/>
      <c r="M892" s="289"/>
      <c r="N892" s="290"/>
      <c r="O892" s="291"/>
      <c r="P892" s="12"/>
      <c r="Q892" s="348"/>
      <c r="R892" s="7"/>
      <c r="S892" s="17">
        <f>IF(D892="",0,IF(D892=D891,COUNTIF(D$9:D891,D892)+1,1))</f>
        <v>0</v>
      </c>
      <c r="T892" s="17">
        <f t="shared" ca="1" si="62"/>
        <v>0</v>
      </c>
      <c r="U892" s="364">
        <f t="shared" si="60"/>
        <v>0</v>
      </c>
    </row>
    <row r="893" spans="1:21" ht="16.5" customHeight="1">
      <c r="A893" s="334" t="s">
        <v>1169</v>
      </c>
      <c r="B893" s="65" t="str">
        <f t="shared" ca="1" si="59"/>
        <v>-1900</v>
      </c>
      <c r="C893" s="65" t="str">
        <f t="shared" ca="1" si="61"/>
        <v>-1900-0</v>
      </c>
      <c r="D893" s="340"/>
      <c r="E893" s="283"/>
      <c r="F893" s="12"/>
      <c r="G893" s="284"/>
      <c r="H893" s="285"/>
      <c r="I893" s="286"/>
      <c r="J893" s="287"/>
      <c r="K893" s="289"/>
      <c r="L893" s="306"/>
      <c r="M893" s="289"/>
      <c r="N893" s="290"/>
      <c r="O893" s="291"/>
      <c r="P893" s="12"/>
      <c r="Q893" s="348"/>
      <c r="R893" s="7"/>
      <c r="S893" s="17">
        <f>IF(D893="",0,IF(D893=D892,COUNTIF(D$9:D892,D893)+1,1))</f>
        <v>0</v>
      </c>
      <c r="T893" s="17">
        <f t="shared" ca="1" si="62"/>
        <v>0</v>
      </c>
      <c r="U893" s="364">
        <f t="shared" si="60"/>
        <v>0</v>
      </c>
    </row>
    <row r="894" spans="1:21" ht="16.5" customHeight="1">
      <c r="A894" s="334" t="s">
        <v>1170</v>
      </c>
      <c r="B894" s="65" t="str">
        <f t="shared" ca="1" si="59"/>
        <v>-1900</v>
      </c>
      <c r="C894" s="65" t="str">
        <f t="shared" ca="1" si="61"/>
        <v>-1900-0</v>
      </c>
      <c r="D894" s="340"/>
      <c r="E894" s="283"/>
      <c r="F894" s="12"/>
      <c r="G894" s="284"/>
      <c r="H894" s="285"/>
      <c r="I894" s="286"/>
      <c r="J894" s="287"/>
      <c r="K894" s="289"/>
      <c r="L894" s="306"/>
      <c r="M894" s="289"/>
      <c r="N894" s="290"/>
      <c r="O894" s="291"/>
      <c r="P894" s="12"/>
      <c r="Q894" s="348"/>
      <c r="R894" s="7"/>
      <c r="S894" s="17">
        <f>IF(D894="",0,IF(D894=D893,COUNTIF(D$9:D893,D894)+1,1))</f>
        <v>0</v>
      </c>
      <c r="T894" s="17">
        <f t="shared" ca="1" si="62"/>
        <v>0</v>
      </c>
      <c r="U894" s="364">
        <f t="shared" si="60"/>
        <v>0</v>
      </c>
    </row>
    <row r="895" spans="1:21" ht="16.5" customHeight="1">
      <c r="A895" s="334" t="s">
        <v>1171</v>
      </c>
      <c r="B895" s="65" t="str">
        <f t="shared" ca="1" si="59"/>
        <v>-1900</v>
      </c>
      <c r="C895" s="65" t="str">
        <f t="shared" ca="1" si="61"/>
        <v>-1900-0</v>
      </c>
      <c r="D895" s="340"/>
      <c r="E895" s="283"/>
      <c r="F895" s="12"/>
      <c r="G895" s="284"/>
      <c r="H895" s="285"/>
      <c r="I895" s="286"/>
      <c r="J895" s="287"/>
      <c r="K895" s="289"/>
      <c r="L895" s="306"/>
      <c r="M895" s="289"/>
      <c r="N895" s="290"/>
      <c r="O895" s="291"/>
      <c r="P895" s="12"/>
      <c r="Q895" s="348"/>
      <c r="R895" s="7"/>
      <c r="S895" s="17">
        <f>IF(D895="",0,IF(D895=D894,COUNTIF(D$9:D894,D895)+1,1))</f>
        <v>0</v>
      </c>
      <c r="T895" s="17">
        <f t="shared" ca="1" si="62"/>
        <v>0</v>
      </c>
      <c r="U895" s="364">
        <f t="shared" si="60"/>
        <v>0</v>
      </c>
    </row>
    <row r="896" spans="1:21" ht="16.5" customHeight="1">
      <c r="A896" s="334" t="s">
        <v>1172</v>
      </c>
      <c r="B896" s="65" t="str">
        <f t="shared" ca="1" si="59"/>
        <v>-1900</v>
      </c>
      <c r="C896" s="65" t="str">
        <f t="shared" ca="1" si="61"/>
        <v>-1900-0</v>
      </c>
      <c r="D896" s="340"/>
      <c r="E896" s="283"/>
      <c r="F896" s="12"/>
      <c r="G896" s="284"/>
      <c r="H896" s="285"/>
      <c r="I896" s="286"/>
      <c r="J896" s="287"/>
      <c r="K896" s="289"/>
      <c r="L896" s="306"/>
      <c r="M896" s="289"/>
      <c r="N896" s="290"/>
      <c r="O896" s="291"/>
      <c r="P896" s="12"/>
      <c r="Q896" s="348"/>
      <c r="R896" s="7"/>
      <c r="S896" s="17">
        <f>IF(D896="",0,IF(D896=D895,COUNTIF(D$9:D895,D896)+1,1))</f>
        <v>0</v>
      </c>
      <c r="T896" s="17">
        <f t="shared" ca="1" si="62"/>
        <v>0</v>
      </c>
      <c r="U896" s="364">
        <f t="shared" si="60"/>
        <v>0</v>
      </c>
    </row>
    <row r="897" spans="1:21" ht="16.5" customHeight="1">
      <c r="A897" s="334" t="s">
        <v>1173</v>
      </c>
      <c r="B897" s="65" t="str">
        <f t="shared" ca="1" si="59"/>
        <v>-1900</v>
      </c>
      <c r="C897" s="65" t="str">
        <f t="shared" ca="1" si="61"/>
        <v>-1900-0</v>
      </c>
      <c r="D897" s="340"/>
      <c r="E897" s="283"/>
      <c r="F897" s="12"/>
      <c r="G897" s="284"/>
      <c r="H897" s="285"/>
      <c r="I897" s="286"/>
      <c r="J897" s="287"/>
      <c r="K897" s="289"/>
      <c r="L897" s="306"/>
      <c r="M897" s="289"/>
      <c r="N897" s="290"/>
      <c r="O897" s="291"/>
      <c r="P897" s="12"/>
      <c r="Q897" s="348"/>
      <c r="R897" s="7"/>
      <c r="S897" s="17">
        <f>IF(D897="",0,IF(D897=D896,COUNTIF(D$9:D896,D897)+1,1))</f>
        <v>0</v>
      </c>
      <c r="T897" s="17">
        <f t="shared" ca="1" si="62"/>
        <v>0</v>
      </c>
      <c r="U897" s="364">
        <f t="shared" si="60"/>
        <v>0</v>
      </c>
    </row>
    <row r="898" spans="1:21" ht="16.5" customHeight="1">
      <c r="A898" s="334" t="s">
        <v>1174</v>
      </c>
      <c r="B898" s="65" t="str">
        <f t="shared" ca="1" si="59"/>
        <v>-1900</v>
      </c>
      <c r="C898" s="65" t="str">
        <f t="shared" ca="1" si="61"/>
        <v>-1900-0</v>
      </c>
      <c r="D898" s="340"/>
      <c r="E898" s="283"/>
      <c r="F898" s="12"/>
      <c r="G898" s="284"/>
      <c r="H898" s="285"/>
      <c r="I898" s="286"/>
      <c r="J898" s="287"/>
      <c r="K898" s="289"/>
      <c r="L898" s="306"/>
      <c r="M898" s="289"/>
      <c r="N898" s="290"/>
      <c r="O898" s="291"/>
      <c r="P898" s="12"/>
      <c r="Q898" s="348"/>
      <c r="R898" s="7"/>
      <c r="S898" s="17">
        <f>IF(D898="",0,IF(D898=D897,COUNTIF(D$9:D897,D898)+1,1))</f>
        <v>0</v>
      </c>
      <c r="T898" s="17">
        <f t="shared" ca="1" si="62"/>
        <v>0</v>
      </c>
      <c r="U898" s="364">
        <f t="shared" si="60"/>
        <v>0</v>
      </c>
    </row>
    <row r="899" spans="1:21" ht="16.5" customHeight="1">
      <c r="A899" s="334" t="s">
        <v>1175</v>
      </c>
      <c r="B899" s="65" t="str">
        <f t="shared" ca="1" si="59"/>
        <v>-1900</v>
      </c>
      <c r="C899" s="65" t="str">
        <f t="shared" ca="1" si="61"/>
        <v>-1900-0</v>
      </c>
      <c r="D899" s="340"/>
      <c r="E899" s="283"/>
      <c r="F899" s="12"/>
      <c r="G899" s="284"/>
      <c r="H899" s="285"/>
      <c r="I899" s="286"/>
      <c r="J899" s="287"/>
      <c r="K899" s="289"/>
      <c r="L899" s="306"/>
      <c r="M899" s="289"/>
      <c r="N899" s="290"/>
      <c r="O899" s="291"/>
      <c r="P899" s="12"/>
      <c r="Q899" s="348"/>
      <c r="R899" s="7"/>
      <c r="S899" s="17">
        <f>IF(D899="",0,IF(D899=D898,COUNTIF(D$9:D898,D899)+1,1))</f>
        <v>0</v>
      </c>
      <c r="T899" s="17">
        <f t="shared" ca="1" si="62"/>
        <v>0</v>
      </c>
      <c r="U899" s="364">
        <f t="shared" si="60"/>
        <v>0</v>
      </c>
    </row>
    <row r="900" spans="1:21" ht="16.5" customHeight="1">
      <c r="A900" s="334" t="s">
        <v>1176</v>
      </c>
      <c r="B900" s="65" t="str">
        <f t="shared" ca="1" si="59"/>
        <v>-1900</v>
      </c>
      <c r="C900" s="65" t="str">
        <f t="shared" ca="1" si="61"/>
        <v>-1900-0</v>
      </c>
      <c r="D900" s="340"/>
      <c r="E900" s="283"/>
      <c r="F900" s="12"/>
      <c r="G900" s="284"/>
      <c r="H900" s="285"/>
      <c r="I900" s="286"/>
      <c r="J900" s="287"/>
      <c r="K900" s="289"/>
      <c r="L900" s="306"/>
      <c r="M900" s="289"/>
      <c r="N900" s="290"/>
      <c r="O900" s="291"/>
      <c r="P900" s="12"/>
      <c r="Q900" s="348"/>
      <c r="R900" s="7"/>
      <c r="S900" s="17">
        <f>IF(D900="",0,IF(D900=D899,COUNTIF(D$9:D899,D900)+1,1))</f>
        <v>0</v>
      </c>
      <c r="T900" s="17">
        <f t="shared" ca="1" si="62"/>
        <v>0</v>
      </c>
      <c r="U900" s="364">
        <f t="shared" si="60"/>
        <v>0</v>
      </c>
    </row>
    <row r="901" spans="1:21" ht="16.5" customHeight="1">
      <c r="A901" s="334" t="s">
        <v>1177</v>
      </c>
      <c r="B901" s="65" t="str">
        <f t="shared" ca="1" si="59"/>
        <v>-1900</v>
      </c>
      <c r="C901" s="65" t="str">
        <f t="shared" ca="1" si="61"/>
        <v>-1900-0</v>
      </c>
      <c r="D901" s="340"/>
      <c r="E901" s="283"/>
      <c r="F901" s="12"/>
      <c r="G901" s="284"/>
      <c r="H901" s="285"/>
      <c r="I901" s="286"/>
      <c r="J901" s="287"/>
      <c r="K901" s="289"/>
      <c r="L901" s="306"/>
      <c r="M901" s="289"/>
      <c r="N901" s="290"/>
      <c r="O901" s="291"/>
      <c r="P901" s="12"/>
      <c r="Q901" s="348"/>
      <c r="R901" s="7"/>
      <c r="S901" s="17">
        <f>IF(D901="",0,IF(D901=D900,COUNTIF(D$9:D900,D901)+1,1))</f>
        <v>0</v>
      </c>
      <c r="T901" s="17">
        <f t="shared" ca="1" si="62"/>
        <v>0</v>
      </c>
      <c r="U901" s="364">
        <f t="shared" si="60"/>
        <v>0</v>
      </c>
    </row>
    <row r="902" spans="1:21" ht="16.5" customHeight="1">
      <c r="A902" s="334" t="s">
        <v>1178</v>
      </c>
      <c r="B902" s="65" t="str">
        <f t="shared" ca="1" si="59"/>
        <v>-1900</v>
      </c>
      <c r="C902" s="65" t="str">
        <f t="shared" ca="1" si="61"/>
        <v>-1900-0</v>
      </c>
      <c r="D902" s="340"/>
      <c r="E902" s="283"/>
      <c r="F902" s="12"/>
      <c r="G902" s="284"/>
      <c r="H902" s="285"/>
      <c r="I902" s="286"/>
      <c r="J902" s="287"/>
      <c r="K902" s="289"/>
      <c r="L902" s="306"/>
      <c r="M902" s="289"/>
      <c r="N902" s="290"/>
      <c r="O902" s="291"/>
      <c r="P902" s="12"/>
      <c r="Q902" s="348"/>
      <c r="R902" s="7"/>
      <c r="S902" s="17">
        <f>IF(D902="",0,IF(D902=D901,COUNTIF(D$9:D901,D902)+1,1))</f>
        <v>0</v>
      </c>
      <c r="T902" s="17">
        <f t="shared" ca="1" si="62"/>
        <v>0</v>
      </c>
      <c r="U902" s="364">
        <f t="shared" si="60"/>
        <v>0</v>
      </c>
    </row>
    <row r="903" spans="1:21" ht="16.5" customHeight="1">
      <c r="A903" s="334" t="s">
        <v>1179</v>
      </c>
      <c r="B903" s="65" t="str">
        <f t="shared" ca="1" si="59"/>
        <v>-1900</v>
      </c>
      <c r="C903" s="65" t="str">
        <f t="shared" ca="1" si="61"/>
        <v>-1900-0</v>
      </c>
      <c r="D903" s="340"/>
      <c r="E903" s="283"/>
      <c r="F903" s="12"/>
      <c r="G903" s="284"/>
      <c r="H903" s="285"/>
      <c r="I903" s="286"/>
      <c r="J903" s="287"/>
      <c r="K903" s="289"/>
      <c r="L903" s="306"/>
      <c r="M903" s="289"/>
      <c r="N903" s="290"/>
      <c r="O903" s="291"/>
      <c r="P903" s="12"/>
      <c r="Q903" s="348"/>
      <c r="R903" s="7"/>
      <c r="S903" s="17">
        <f>IF(D903="",0,IF(D903=D902,COUNTIF(D$9:D902,D903)+1,1))</f>
        <v>0</v>
      </c>
      <c r="T903" s="17">
        <f t="shared" ca="1" si="62"/>
        <v>0</v>
      </c>
      <c r="U903" s="364">
        <f t="shared" si="60"/>
        <v>0</v>
      </c>
    </row>
    <row r="904" spans="1:21" ht="16.5" customHeight="1">
      <c r="A904" s="334" t="s">
        <v>1180</v>
      </c>
      <c r="B904" s="65" t="str">
        <f t="shared" ca="1" si="59"/>
        <v>-1900</v>
      </c>
      <c r="C904" s="65" t="str">
        <f t="shared" ca="1" si="61"/>
        <v>-1900-0</v>
      </c>
      <c r="D904" s="340"/>
      <c r="E904" s="283"/>
      <c r="F904" s="12"/>
      <c r="G904" s="284"/>
      <c r="H904" s="285"/>
      <c r="I904" s="286"/>
      <c r="J904" s="287"/>
      <c r="K904" s="289"/>
      <c r="L904" s="306"/>
      <c r="M904" s="289"/>
      <c r="N904" s="290"/>
      <c r="O904" s="291"/>
      <c r="P904" s="12"/>
      <c r="Q904" s="348"/>
      <c r="R904" s="7"/>
      <c r="S904" s="17">
        <f>IF(D904="",0,IF(D904=D903,COUNTIF(D$9:D903,D904)+1,1))</f>
        <v>0</v>
      </c>
      <c r="T904" s="17">
        <f t="shared" ca="1" si="62"/>
        <v>0</v>
      </c>
      <c r="U904" s="364">
        <f t="shared" si="60"/>
        <v>0</v>
      </c>
    </row>
    <row r="905" spans="1:21" ht="16.5" customHeight="1">
      <c r="A905" s="334" t="s">
        <v>1181</v>
      </c>
      <c r="B905" s="65" t="str">
        <f t="shared" ca="1" si="59"/>
        <v>-1900</v>
      </c>
      <c r="C905" s="65" t="str">
        <f t="shared" ca="1" si="61"/>
        <v>-1900-0</v>
      </c>
      <c r="D905" s="340"/>
      <c r="E905" s="283"/>
      <c r="F905" s="12"/>
      <c r="G905" s="284"/>
      <c r="H905" s="285"/>
      <c r="I905" s="286"/>
      <c r="J905" s="287"/>
      <c r="K905" s="289"/>
      <c r="L905" s="306"/>
      <c r="M905" s="289"/>
      <c r="N905" s="290"/>
      <c r="O905" s="291"/>
      <c r="P905" s="12"/>
      <c r="Q905" s="348"/>
      <c r="R905" s="7"/>
      <c r="S905" s="17">
        <f>IF(D905="",0,IF(D905=D904,COUNTIF(D$9:D904,D905)+1,1))</f>
        <v>0</v>
      </c>
      <c r="T905" s="17">
        <f t="shared" ca="1" si="62"/>
        <v>0</v>
      </c>
      <c r="U905" s="364">
        <f t="shared" si="60"/>
        <v>0</v>
      </c>
    </row>
    <row r="906" spans="1:21" ht="16.5" customHeight="1">
      <c r="A906" s="334" t="s">
        <v>1182</v>
      </c>
      <c r="B906" s="65" t="str">
        <f t="shared" ref="B906:B969" ca="1" si="63">IF(U906=$U$1015,0,IF(L$1024=1,0,D906&amp;"-"&amp;YEAR(E906)))</f>
        <v>-1900</v>
      </c>
      <c r="C906" s="65" t="str">
        <f t="shared" ca="1" si="61"/>
        <v>-1900-0</v>
      </c>
      <c r="D906" s="340"/>
      <c r="E906" s="283"/>
      <c r="F906" s="12"/>
      <c r="G906" s="284"/>
      <c r="H906" s="285"/>
      <c r="I906" s="286"/>
      <c r="J906" s="287"/>
      <c r="K906" s="289"/>
      <c r="L906" s="306"/>
      <c r="M906" s="289"/>
      <c r="N906" s="290"/>
      <c r="O906" s="291"/>
      <c r="P906" s="12"/>
      <c r="Q906" s="348"/>
      <c r="R906" s="7"/>
      <c r="S906" s="17">
        <f>IF(D906="",0,IF(D906=D905,COUNTIF(D$9:D905,D906)+1,1))</f>
        <v>0</v>
      </c>
      <c r="T906" s="17">
        <f t="shared" ca="1" si="62"/>
        <v>0</v>
      </c>
      <c r="U906" s="364">
        <f t="shared" ref="U906:U969" si="64">IF(OR(MONTH(E906)&lt;$I$1026,MONTH(E906)&gt;$I$1027),U$1015,0)</f>
        <v>0</v>
      </c>
    </row>
    <row r="907" spans="1:21" ht="16.5" customHeight="1">
      <c r="A907" s="334" t="s">
        <v>1183</v>
      </c>
      <c r="B907" s="65" t="str">
        <f t="shared" ca="1" si="63"/>
        <v>-1900</v>
      </c>
      <c r="C907" s="65" t="str">
        <f t="shared" ca="1" si="61"/>
        <v>-1900-0</v>
      </c>
      <c r="D907" s="340"/>
      <c r="E907" s="283"/>
      <c r="F907" s="12"/>
      <c r="G907" s="284"/>
      <c r="H907" s="285"/>
      <c r="I907" s="286"/>
      <c r="J907" s="287"/>
      <c r="K907" s="289"/>
      <c r="L907" s="306"/>
      <c r="M907" s="289"/>
      <c r="N907" s="290"/>
      <c r="O907" s="291"/>
      <c r="P907" s="12"/>
      <c r="Q907" s="348"/>
      <c r="R907" s="7"/>
      <c r="S907" s="17">
        <f>IF(D907="",0,IF(D907=D906,COUNTIF(D$9:D906,D907)+1,1))</f>
        <v>0</v>
      </c>
      <c r="T907" s="17">
        <f t="shared" ca="1" si="62"/>
        <v>0</v>
      </c>
      <c r="U907" s="364">
        <f t="shared" si="64"/>
        <v>0</v>
      </c>
    </row>
    <row r="908" spans="1:21" ht="16.5" customHeight="1">
      <c r="A908" s="334" t="s">
        <v>1285</v>
      </c>
      <c r="B908" s="65" t="str">
        <f t="shared" ca="1" si="63"/>
        <v>-1900</v>
      </c>
      <c r="C908" s="65" t="str">
        <f t="shared" ca="1" si="61"/>
        <v>-1900-0</v>
      </c>
      <c r="D908" s="340"/>
      <c r="E908" s="283"/>
      <c r="F908" s="12"/>
      <c r="G908" s="284"/>
      <c r="H908" s="285"/>
      <c r="I908" s="286"/>
      <c r="J908" s="287"/>
      <c r="K908" s="289"/>
      <c r="L908" s="306"/>
      <c r="M908" s="289"/>
      <c r="N908" s="290"/>
      <c r="O908" s="291"/>
      <c r="P908" s="12"/>
      <c r="Q908" s="348"/>
      <c r="R908" s="7"/>
      <c r="S908" s="17">
        <f>IF(D908="",0,IF(D908=D907,COUNTIF(D$9:D907,D908)+1,1))</f>
        <v>0</v>
      </c>
      <c r="T908" s="17">
        <f t="shared" ca="1" si="62"/>
        <v>0</v>
      </c>
      <c r="U908" s="364">
        <f t="shared" si="64"/>
        <v>0</v>
      </c>
    </row>
    <row r="909" spans="1:21" ht="16.5" customHeight="1">
      <c r="A909" s="334" t="s">
        <v>1184</v>
      </c>
      <c r="B909" s="65" t="str">
        <f t="shared" ca="1" si="63"/>
        <v>-1900</v>
      </c>
      <c r="C909" s="65" t="str">
        <f t="shared" ca="1" si="61"/>
        <v>-1900-0</v>
      </c>
      <c r="D909" s="340"/>
      <c r="E909" s="283"/>
      <c r="F909" s="12"/>
      <c r="G909" s="284"/>
      <c r="H909" s="285"/>
      <c r="I909" s="286"/>
      <c r="J909" s="287"/>
      <c r="K909" s="289"/>
      <c r="L909" s="306"/>
      <c r="M909" s="289"/>
      <c r="N909" s="290"/>
      <c r="O909" s="291"/>
      <c r="P909" s="12"/>
      <c r="Q909" s="348"/>
      <c r="R909" s="7"/>
      <c r="S909" s="17">
        <f>IF(D909="",0,IF(D909=D908,COUNTIF(D$9:D908,D909)+1,1))</f>
        <v>0</v>
      </c>
      <c r="T909" s="17">
        <f t="shared" ca="1" si="62"/>
        <v>0</v>
      </c>
      <c r="U909" s="364">
        <f t="shared" si="64"/>
        <v>0</v>
      </c>
    </row>
    <row r="910" spans="1:21" ht="16.5" customHeight="1">
      <c r="A910" s="334" t="s">
        <v>1185</v>
      </c>
      <c r="B910" s="65" t="str">
        <f t="shared" ca="1" si="63"/>
        <v>-1900</v>
      </c>
      <c r="C910" s="65" t="str">
        <f t="shared" ca="1" si="61"/>
        <v>-1900-0</v>
      </c>
      <c r="D910" s="340"/>
      <c r="E910" s="283"/>
      <c r="F910" s="12"/>
      <c r="G910" s="284"/>
      <c r="H910" s="285"/>
      <c r="I910" s="286"/>
      <c r="J910" s="287"/>
      <c r="K910" s="289"/>
      <c r="L910" s="306"/>
      <c r="M910" s="289"/>
      <c r="N910" s="290"/>
      <c r="O910" s="291"/>
      <c r="P910" s="12"/>
      <c r="Q910" s="348"/>
      <c r="R910" s="7"/>
      <c r="S910" s="17">
        <f>IF(D910="",0,IF(D910=D909,COUNTIF(D$9:D909,D910)+1,1))</f>
        <v>0</v>
      </c>
      <c r="T910" s="17">
        <f t="shared" ca="1" si="62"/>
        <v>0</v>
      </c>
      <c r="U910" s="364">
        <f t="shared" si="64"/>
        <v>0</v>
      </c>
    </row>
    <row r="911" spans="1:21" ht="16.5" customHeight="1">
      <c r="A911" s="334" t="s">
        <v>1186</v>
      </c>
      <c r="B911" s="65" t="str">
        <f t="shared" ca="1" si="63"/>
        <v>-1900</v>
      </c>
      <c r="C911" s="65" t="str">
        <f t="shared" ref="C911:C974" ca="1" si="65">IF(L$1024=1,0,B911&amp;"-"&amp;S911)</f>
        <v>-1900-0</v>
      </c>
      <c r="D911" s="340"/>
      <c r="E911" s="283"/>
      <c r="F911" s="12"/>
      <c r="G911" s="284"/>
      <c r="H911" s="285"/>
      <c r="I911" s="286"/>
      <c r="J911" s="287"/>
      <c r="K911" s="289"/>
      <c r="L911" s="306"/>
      <c r="M911" s="289"/>
      <c r="N911" s="290"/>
      <c r="O911" s="291"/>
      <c r="P911" s="12"/>
      <c r="Q911" s="348"/>
      <c r="R911" s="7"/>
      <c r="S911" s="17">
        <f>IF(D911="",0,IF(D911=D910,COUNTIF(D$9:D910,D911)+1,1))</f>
        <v>0</v>
      </c>
      <c r="T911" s="17">
        <f t="shared" ref="T911:T974" ca="1" si="66">IF(OR(D911="",L$1024=1),0,IF(S911=4,1,0))</f>
        <v>0</v>
      </c>
      <c r="U911" s="364">
        <f t="shared" si="64"/>
        <v>0</v>
      </c>
    </row>
    <row r="912" spans="1:21" ht="16.5" customHeight="1">
      <c r="A912" s="334" t="s">
        <v>1187</v>
      </c>
      <c r="B912" s="65" t="str">
        <f t="shared" ca="1" si="63"/>
        <v>-1900</v>
      </c>
      <c r="C912" s="65" t="str">
        <f t="shared" ca="1" si="65"/>
        <v>-1900-0</v>
      </c>
      <c r="D912" s="340"/>
      <c r="E912" s="283"/>
      <c r="F912" s="12"/>
      <c r="G912" s="284"/>
      <c r="H912" s="285"/>
      <c r="I912" s="286"/>
      <c r="J912" s="287"/>
      <c r="K912" s="289"/>
      <c r="L912" s="306"/>
      <c r="M912" s="289"/>
      <c r="N912" s="290"/>
      <c r="O912" s="291"/>
      <c r="P912" s="12"/>
      <c r="Q912" s="348"/>
      <c r="R912" s="7"/>
      <c r="S912" s="17">
        <f>IF(D912="",0,IF(D912=D911,COUNTIF(D$9:D911,D912)+1,1))</f>
        <v>0</v>
      </c>
      <c r="T912" s="17">
        <f t="shared" ca="1" si="66"/>
        <v>0</v>
      </c>
      <c r="U912" s="364">
        <f t="shared" si="64"/>
        <v>0</v>
      </c>
    </row>
    <row r="913" spans="1:21" ht="16.5" customHeight="1">
      <c r="A913" s="334" t="s">
        <v>1188</v>
      </c>
      <c r="B913" s="65" t="str">
        <f t="shared" ca="1" si="63"/>
        <v>-1900</v>
      </c>
      <c r="C913" s="65" t="str">
        <f t="shared" ca="1" si="65"/>
        <v>-1900-0</v>
      </c>
      <c r="D913" s="340"/>
      <c r="E913" s="283"/>
      <c r="F913" s="12"/>
      <c r="G913" s="284"/>
      <c r="H913" s="285"/>
      <c r="I913" s="286"/>
      <c r="J913" s="287"/>
      <c r="K913" s="289"/>
      <c r="L913" s="306"/>
      <c r="M913" s="289"/>
      <c r="N913" s="290"/>
      <c r="O913" s="291"/>
      <c r="P913" s="12"/>
      <c r="Q913" s="348"/>
      <c r="R913" s="7"/>
      <c r="S913" s="17">
        <f>IF(D913="",0,IF(D913=D912,COUNTIF(D$9:D912,D913)+1,1))</f>
        <v>0</v>
      </c>
      <c r="T913" s="17">
        <f t="shared" ca="1" si="66"/>
        <v>0</v>
      </c>
      <c r="U913" s="364">
        <f t="shared" si="64"/>
        <v>0</v>
      </c>
    </row>
    <row r="914" spans="1:21" ht="16.5" customHeight="1">
      <c r="A914" s="334" t="s">
        <v>1189</v>
      </c>
      <c r="B914" s="65" t="str">
        <f t="shared" ca="1" si="63"/>
        <v>-1900</v>
      </c>
      <c r="C914" s="65" t="str">
        <f t="shared" ca="1" si="65"/>
        <v>-1900-0</v>
      </c>
      <c r="D914" s="340"/>
      <c r="E914" s="283"/>
      <c r="F914" s="12"/>
      <c r="G914" s="284"/>
      <c r="H914" s="285"/>
      <c r="I914" s="286"/>
      <c r="J914" s="287"/>
      <c r="K914" s="289"/>
      <c r="L914" s="306"/>
      <c r="M914" s="289"/>
      <c r="N914" s="290"/>
      <c r="O914" s="291"/>
      <c r="P914" s="12"/>
      <c r="Q914" s="348"/>
      <c r="R914" s="7"/>
      <c r="S914" s="17">
        <f>IF(D914="",0,IF(D914=D913,COUNTIF(D$9:D913,D914)+1,1))</f>
        <v>0</v>
      </c>
      <c r="T914" s="17">
        <f t="shared" ca="1" si="66"/>
        <v>0</v>
      </c>
      <c r="U914" s="364">
        <f t="shared" si="64"/>
        <v>0</v>
      </c>
    </row>
    <row r="915" spans="1:21" ht="16.5" customHeight="1">
      <c r="A915" s="334" t="s">
        <v>1190</v>
      </c>
      <c r="B915" s="65" t="str">
        <f t="shared" ca="1" si="63"/>
        <v>-1900</v>
      </c>
      <c r="C915" s="65" t="str">
        <f t="shared" ca="1" si="65"/>
        <v>-1900-0</v>
      </c>
      <c r="D915" s="340"/>
      <c r="E915" s="283"/>
      <c r="F915" s="12"/>
      <c r="G915" s="284"/>
      <c r="H915" s="285"/>
      <c r="I915" s="286"/>
      <c r="J915" s="287"/>
      <c r="K915" s="289"/>
      <c r="L915" s="306"/>
      <c r="M915" s="289"/>
      <c r="N915" s="290"/>
      <c r="O915" s="291"/>
      <c r="P915" s="12"/>
      <c r="Q915" s="348"/>
      <c r="R915" s="7"/>
      <c r="S915" s="17">
        <f>IF(D915="",0,IF(D915=D914,COUNTIF(D$9:D914,D915)+1,1))</f>
        <v>0</v>
      </c>
      <c r="T915" s="17">
        <f t="shared" ca="1" si="66"/>
        <v>0</v>
      </c>
      <c r="U915" s="364">
        <f t="shared" si="64"/>
        <v>0</v>
      </c>
    </row>
    <row r="916" spans="1:21" ht="16.5" customHeight="1">
      <c r="A916" s="334" t="s">
        <v>1191</v>
      </c>
      <c r="B916" s="65" t="str">
        <f t="shared" ca="1" si="63"/>
        <v>-1900</v>
      </c>
      <c r="C916" s="65" t="str">
        <f t="shared" ca="1" si="65"/>
        <v>-1900-0</v>
      </c>
      <c r="D916" s="340"/>
      <c r="E916" s="283"/>
      <c r="F916" s="12"/>
      <c r="G916" s="284"/>
      <c r="H916" s="285"/>
      <c r="I916" s="286"/>
      <c r="J916" s="287"/>
      <c r="K916" s="289"/>
      <c r="L916" s="306"/>
      <c r="M916" s="289"/>
      <c r="N916" s="290"/>
      <c r="O916" s="291"/>
      <c r="P916" s="12"/>
      <c r="Q916" s="348"/>
      <c r="R916" s="7"/>
      <c r="S916" s="17">
        <f>IF(D916="",0,IF(D916=D915,COUNTIF(D$9:D915,D916)+1,1))</f>
        <v>0</v>
      </c>
      <c r="T916" s="17">
        <f t="shared" ca="1" si="66"/>
        <v>0</v>
      </c>
      <c r="U916" s="364">
        <f t="shared" si="64"/>
        <v>0</v>
      </c>
    </row>
    <row r="917" spans="1:21" ht="16.5" customHeight="1">
      <c r="A917" s="334" t="s">
        <v>1192</v>
      </c>
      <c r="B917" s="65" t="str">
        <f t="shared" ca="1" si="63"/>
        <v>-1900</v>
      </c>
      <c r="C917" s="65" t="str">
        <f t="shared" ca="1" si="65"/>
        <v>-1900-0</v>
      </c>
      <c r="D917" s="340"/>
      <c r="E917" s="283"/>
      <c r="F917" s="12"/>
      <c r="G917" s="284"/>
      <c r="H917" s="285"/>
      <c r="I917" s="286"/>
      <c r="J917" s="287"/>
      <c r="K917" s="289"/>
      <c r="L917" s="306"/>
      <c r="M917" s="289"/>
      <c r="N917" s="290"/>
      <c r="O917" s="291"/>
      <c r="P917" s="12"/>
      <c r="Q917" s="348"/>
      <c r="R917" s="7"/>
      <c r="S917" s="17">
        <f>IF(D917="",0,IF(D917=D916,COUNTIF(D$9:D916,D917)+1,1))</f>
        <v>0</v>
      </c>
      <c r="T917" s="17">
        <f t="shared" ca="1" si="66"/>
        <v>0</v>
      </c>
      <c r="U917" s="364">
        <f t="shared" si="64"/>
        <v>0</v>
      </c>
    </row>
    <row r="918" spans="1:21" ht="16.5" customHeight="1">
      <c r="A918" s="334" t="s">
        <v>1193</v>
      </c>
      <c r="B918" s="65" t="str">
        <f t="shared" ca="1" si="63"/>
        <v>-1900</v>
      </c>
      <c r="C918" s="65" t="str">
        <f t="shared" ca="1" si="65"/>
        <v>-1900-0</v>
      </c>
      <c r="D918" s="340"/>
      <c r="E918" s="283"/>
      <c r="F918" s="12"/>
      <c r="G918" s="284"/>
      <c r="H918" s="285"/>
      <c r="I918" s="286"/>
      <c r="J918" s="287"/>
      <c r="K918" s="289"/>
      <c r="L918" s="306"/>
      <c r="M918" s="289"/>
      <c r="N918" s="290"/>
      <c r="O918" s="291"/>
      <c r="P918" s="12"/>
      <c r="Q918" s="348"/>
      <c r="R918" s="7"/>
      <c r="S918" s="17">
        <f>IF(D918="",0,IF(D918=D917,COUNTIF(D$9:D917,D918)+1,1))</f>
        <v>0</v>
      </c>
      <c r="T918" s="17">
        <f t="shared" ca="1" si="66"/>
        <v>0</v>
      </c>
      <c r="U918" s="364">
        <f t="shared" si="64"/>
        <v>0</v>
      </c>
    </row>
    <row r="919" spans="1:21" ht="16.5" customHeight="1">
      <c r="A919" s="334" t="s">
        <v>1194</v>
      </c>
      <c r="B919" s="65" t="str">
        <f t="shared" ca="1" si="63"/>
        <v>-1900</v>
      </c>
      <c r="C919" s="65" t="str">
        <f t="shared" ca="1" si="65"/>
        <v>-1900-0</v>
      </c>
      <c r="D919" s="340"/>
      <c r="E919" s="283"/>
      <c r="F919" s="12"/>
      <c r="G919" s="284"/>
      <c r="H919" s="285"/>
      <c r="I919" s="286"/>
      <c r="J919" s="287"/>
      <c r="K919" s="289"/>
      <c r="L919" s="306"/>
      <c r="M919" s="289"/>
      <c r="N919" s="290"/>
      <c r="O919" s="291"/>
      <c r="P919" s="12"/>
      <c r="Q919" s="348"/>
      <c r="R919" s="7"/>
      <c r="S919" s="17">
        <f>IF(D919="",0,IF(D919=D918,COUNTIF(D$9:D918,D919)+1,1))</f>
        <v>0</v>
      </c>
      <c r="T919" s="17">
        <f t="shared" ca="1" si="66"/>
        <v>0</v>
      </c>
      <c r="U919" s="364">
        <f t="shared" si="64"/>
        <v>0</v>
      </c>
    </row>
    <row r="920" spans="1:21" ht="16.5" customHeight="1">
      <c r="A920" s="334" t="s">
        <v>1195</v>
      </c>
      <c r="B920" s="65" t="str">
        <f t="shared" ca="1" si="63"/>
        <v>-1900</v>
      </c>
      <c r="C920" s="65" t="str">
        <f t="shared" ca="1" si="65"/>
        <v>-1900-0</v>
      </c>
      <c r="D920" s="340"/>
      <c r="E920" s="283"/>
      <c r="F920" s="12"/>
      <c r="G920" s="284"/>
      <c r="H920" s="285"/>
      <c r="I920" s="286"/>
      <c r="J920" s="287"/>
      <c r="K920" s="289"/>
      <c r="L920" s="306"/>
      <c r="M920" s="289"/>
      <c r="N920" s="290"/>
      <c r="O920" s="291"/>
      <c r="P920" s="12"/>
      <c r="Q920" s="348"/>
      <c r="R920" s="7"/>
      <c r="S920" s="17">
        <f>IF(D920="",0,IF(D920=D919,COUNTIF(D$9:D919,D920)+1,1))</f>
        <v>0</v>
      </c>
      <c r="T920" s="17">
        <f t="shared" ca="1" si="66"/>
        <v>0</v>
      </c>
      <c r="U920" s="364">
        <f t="shared" si="64"/>
        <v>0</v>
      </c>
    </row>
    <row r="921" spans="1:21" ht="16.5" customHeight="1">
      <c r="A921" s="334" t="s">
        <v>1196</v>
      </c>
      <c r="B921" s="65" t="str">
        <f t="shared" ca="1" si="63"/>
        <v>-1900</v>
      </c>
      <c r="C921" s="65" t="str">
        <f t="shared" ca="1" si="65"/>
        <v>-1900-0</v>
      </c>
      <c r="D921" s="340"/>
      <c r="E921" s="283"/>
      <c r="F921" s="12"/>
      <c r="G921" s="284"/>
      <c r="H921" s="285"/>
      <c r="I921" s="286"/>
      <c r="J921" s="287"/>
      <c r="K921" s="289"/>
      <c r="L921" s="306"/>
      <c r="M921" s="289"/>
      <c r="N921" s="290"/>
      <c r="O921" s="291"/>
      <c r="P921" s="12"/>
      <c r="Q921" s="348"/>
      <c r="R921" s="7"/>
      <c r="S921" s="17">
        <f>IF(D921="",0,IF(D921=D920,COUNTIF(D$9:D920,D921)+1,1))</f>
        <v>0</v>
      </c>
      <c r="T921" s="17">
        <f t="shared" ca="1" si="66"/>
        <v>0</v>
      </c>
      <c r="U921" s="364">
        <f t="shared" si="64"/>
        <v>0</v>
      </c>
    </row>
    <row r="922" spans="1:21" ht="16.5" customHeight="1">
      <c r="A922" s="334" t="s">
        <v>1197</v>
      </c>
      <c r="B922" s="65" t="str">
        <f t="shared" ca="1" si="63"/>
        <v>-1900</v>
      </c>
      <c r="C922" s="65" t="str">
        <f t="shared" ca="1" si="65"/>
        <v>-1900-0</v>
      </c>
      <c r="D922" s="340"/>
      <c r="E922" s="283"/>
      <c r="F922" s="12"/>
      <c r="G922" s="284"/>
      <c r="H922" s="285"/>
      <c r="I922" s="286"/>
      <c r="J922" s="287"/>
      <c r="K922" s="289"/>
      <c r="L922" s="306"/>
      <c r="M922" s="289"/>
      <c r="N922" s="290"/>
      <c r="O922" s="291"/>
      <c r="P922" s="12"/>
      <c r="Q922" s="348"/>
      <c r="R922" s="7"/>
      <c r="S922" s="17">
        <f>IF(D922="",0,IF(D922=D921,COUNTIF(D$9:D921,D922)+1,1))</f>
        <v>0</v>
      </c>
      <c r="T922" s="17">
        <f t="shared" ca="1" si="66"/>
        <v>0</v>
      </c>
      <c r="U922" s="364">
        <f t="shared" si="64"/>
        <v>0</v>
      </c>
    </row>
    <row r="923" spans="1:21" ht="16.5" customHeight="1">
      <c r="A923" s="334" t="s">
        <v>1198</v>
      </c>
      <c r="B923" s="65" t="str">
        <f t="shared" ca="1" si="63"/>
        <v>-1900</v>
      </c>
      <c r="C923" s="65" t="str">
        <f t="shared" ca="1" si="65"/>
        <v>-1900-0</v>
      </c>
      <c r="D923" s="340"/>
      <c r="E923" s="283"/>
      <c r="F923" s="12"/>
      <c r="G923" s="284"/>
      <c r="H923" s="285"/>
      <c r="I923" s="286"/>
      <c r="J923" s="287"/>
      <c r="K923" s="289"/>
      <c r="L923" s="306"/>
      <c r="M923" s="289"/>
      <c r="N923" s="290"/>
      <c r="O923" s="291"/>
      <c r="P923" s="12"/>
      <c r="Q923" s="348"/>
      <c r="R923" s="7"/>
      <c r="S923" s="17">
        <f>IF(D923="",0,IF(D923=D922,COUNTIF(D$9:D922,D923)+1,1))</f>
        <v>0</v>
      </c>
      <c r="T923" s="17">
        <f t="shared" ca="1" si="66"/>
        <v>0</v>
      </c>
      <c r="U923" s="364">
        <f t="shared" si="64"/>
        <v>0</v>
      </c>
    </row>
    <row r="924" spans="1:21" ht="16.5" customHeight="1">
      <c r="A924" s="334" t="s">
        <v>1199</v>
      </c>
      <c r="B924" s="65" t="str">
        <f t="shared" ca="1" si="63"/>
        <v>-1900</v>
      </c>
      <c r="C924" s="65" t="str">
        <f t="shared" ca="1" si="65"/>
        <v>-1900-0</v>
      </c>
      <c r="D924" s="340"/>
      <c r="E924" s="283"/>
      <c r="F924" s="12"/>
      <c r="G924" s="284"/>
      <c r="H924" s="285"/>
      <c r="I924" s="286"/>
      <c r="J924" s="287"/>
      <c r="K924" s="289"/>
      <c r="L924" s="306"/>
      <c r="M924" s="289"/>
      <c r="N924" s="290"/>
      <c r="O924" s="291"/>
      <c r="P924" s="12"/>
      <c r="Q924" s="348"/>
      <c r="R924" s="7"/>
      <c r="S924" s="17">
        <f>IF(D924="",0,IF(D924=D923,COUNTIF(D$9:D923,D924)+1,1))</f>
        <v>0</v>
      </c>
      <c r="T924" s="17">
        <f t="shared" ca="1" si="66"/>
        <v>0</v>
      </c>
      <c r="U924" s="364">
        <f t="shared" si="64"/>
        <v>0</v>
      </c>
    </row>
    <row r="925" spans="1:21" ht="16.5" customHeight="1">
      <c r="A925" s="334" t="s">
        <v>1200</v>
      </c>
      <c r="B925" s="65" t="str">
        <f t="shared" ca="1" si="63"/>
        <v>-1900</v>
      </c>
      <c r="C925" s="65" t="str">
        <f t="shared" ca="1" si="65"/>
        <v>-1900-0</v>
      </c>
      <c r="D925" s="340"/>
      <c r="E925" s="283"/>
      <c r="F925" s="12"/>
      <c r="G925" s="284"/>
      <c r="H925" s="285"/>
      <c r="I925" s="286"/>
      <c r="J925" s="287"/>
      <c r="K925" s="289"/>
      <c r="L925" s="306"/>
      <c r="M925" s="289"/>
      <c r="N925" s="290"/>
      <c r="O925" s="291"/>
      <c r="P925" s="12"/>
      <c r="Q925" s="348"/>
      <c r="R925" s="7"/>
      <c r="S925" s="17">
        <f>IF(D925="",0,IF(D925=D924,COUNTIF(D$9:D924,D925)+1,1))</f>
        <v>0</v>
      </c>
      <c r="T925" s="17">
        <f t="shared" ca="1" si="66"/>
        <v>0</v>
      </c>
      <c r="U925" s="364">
        <f t="shared" si="64"/>
        <v>0</v>
      </c>
    </row>
    <row r="926" spans="1:21" ht="16.5" customHeight="1">
      <c r="A926" s="334" t="s">
        <v>1201</v>
      </c>
      <c r="B926" s="65" t="str">
        <f t="shared" ca="1" si="63"/>
        <v>-1900</v>
      </c>
      <c r="C926" s="65" t="str">
        <f t="shared" ca="1" si="65"/>
        <v>-1900-0</v>
      </c>
      <c r="D926" s="340"/>
      <c r="E926" s="283"/>
      <c r="F926" s="12"/>
      <c r="G926" s="284"/>
      <c r="H926" s="285"/>
      <c r="I926" s="286"/>
      <c r="J926" s="287"/>
      <c r="K926" s="289"/>
      <c r="L926" s="306"/>
      <c r="M926" s="289"/>
      <c r="N926" s="290"/>
      <c r="O926" s="291"/>
      <c r="P926" s="12"/>
      <c r="Q926" s="348"/>
      <c r="R926" s="7"/>
      <c r="S926" s="17">
        <f>IF(D926="",0,IF(D926=D925,COUNTIF(D$9:D925,D926)+1,1))</f>
        <v>0</v>
      </c>
      <c r="T926" s="17">
        <f t="shared" ca="1" si="66"/>
        <v>0</v>
      </c>
      <c r="U926" s="364">
        <f t="shared" si="64"/>
        <v>0</v>
      </c>
    </row>
    <row r="927" spans="1:21" ht="16.5" customHeight="1">
      <c r="A927" s="334" t="s">
        <v>1202</v>
      </c>
      <c r="B927" s="65" t="str">
        <f t="shared" ca="1" si="63"/>
        <v>-1900</v>
      </c>
      <c r="C927" s="65" t="str">
        <f t="shared" ca="1" si="65"/>
        <v>-1900-0</v>
      </c>
      <c r="D927" s="340"/>
      <c r="E927" s="283"/>
      <c r="F927" s="12"/>
      <c r="G927" s="284"/>
      <c r="H927" s="285"/>
      <c r="I927" s="286"/>
      <c r="J927" s="287"/>
      <c r="K927" s="289"/>
      <c r="L927" s="306"/>
      <c r="M927" s="289"/>
      <c r="N927" s="290"/>
      <c r="O927" s="291"/>
      <c r="P927" s="12"/>
      <c r="Q927" s="348"/>
      <c r="R927" s="7"/>
      <c r="S927" s="17">
        <f>IF(D927="",0,IF(D927=D926,COUNTIF(D$9:D926,D927)+1,1))</f>
        <v>0</v>
      </c>
      <c r="T927" s="17">
        <f t="shared" ca="1" si="66"/>
        <v>0</v>
      </c>
      <c r="U927" s="364">
        <f t="shared" si="64"/>
        <v>0</v>
      </c>
    </row>
    <row r="928" spans="1:21" ht="16.5" customHeight="1">
      <c r="A928" s="334" t="s">
        <v>1203</v>
      </c>
      <c r="B928" s="65" t="str">
        <f t="shared" ca="1" si="63"/>
        <v>-1900</v>
      </c>
      <c r="C928" s="65" t="str">
        <f t="shared" ca="1" si="65"/>
        <v>-1900-0</v>
      </c>
      <c r="D928" s="340"/>
      <c r="E928" s="283"/>
      <c r="F928" s="12"/>
      <c r="G928" s="284"/>
      <c r="H928" s="285"/>
      <c r="I928" s="286"/>
      <c r="J928" s="287"/>
      <c r="K928" s="289"/>
      <c r="L928" s="306"/>
      <c r="M928" s="289"/>
      <c r="N928" s="290"/>
      <c r="O928" s="291"/>
      <c r="P928" s="12"/>
      <c r="Q928" s="348"/>
      <c r="R928" s="7"/>
      <c r="S928" s="17">
        <f>IF(D928="",0,IF(D928=D927,COUNTIF(D$9:D927,D928)+1,1))</f>
        <v>0</v>
      </c>
      <c r="T928" s="17">
        <f t="shared" ca="1" si="66"/>
        <v>0</v>
      </c>
      <c r="U928" s="364">
        <f t="shared" si="64"/>
        <v>0</v>
      </c>
    </row>
    <row r="929" spans="1:21" ht="16.5" customHeight="1">
      <c r="A929" s="334" t="s">
        <v>1204</v>
      </c>
      <c r="B929" s="65" t="str">
        <f t="shared" ca="1" si="63"/>
        <v>-1900</v>
      </c>
      <c r="C929" s="65" t="str">
        <f t="shared" ca="1" si="65"/>
        <v>-1900-0</v>
      </c>
      <c r="D929" s="340"/>
      <c r="E929" s="283"/>
      <c r="F929" s="12"/>
      <c r="G929" s="284"/>
      <c r="H929" s="285"/>
      <c r="I929" s="286"/>
      <c r="J929" s="287"/>
      <c r="K929" s="289"/>
      <c r="L929" s="306"/>
      <c r="M929" s="289"/>
      <c r="N929" s="290"/>
      <c r="O929" s="291"/>
      <c r="P929" s="12"/>
      <c r="Q929" s="348"/>
      <c r="R929" s="7"/>
      <c r="S929" s="17">
        <f>IF(D929="",0,IF(D929=D928,COUNTIF(D$9:D928,D929)+1,1))</f>
        <v>0</v>
      </c>
      <c r="T929" s="17">
        <f t="shared" ca="1" si="66"/>
        <v>0</v>
      </c>
      <c r="U929" s="364">
        <f t="shared" si="64"/>
        <v>0</v>
      </c>
    </row>
    <row r="930" spans="1:21" ht="16.5" customHeight="1">
      <c r="A930" s="334" t="s">
        <v>1205</v>
      </c>
      <c r="B930" s="65" t="str">
        <f t="shared" ca="1" si="63"/>
        <v>-1900</v>
      </c>
      <c r="C930" s="65" t="str">
        <f t="shared" ca="1" si="65"/>
        <v>-1900-0</v>
      </c>
      <c r="D930" s="340"/>
      <c r="E930" s="283"/>
      <c r="F930" s="12"/>
      <c r="G930" s="284"/>
      <c r="H930" s="285"/>
      <c r="I930" s="286"/>
      <c r="J930" s="287"/>
      <c r="K930" s="289"/>
      <c r="L930" s="306"/>
      <c r="M930" s="289"/>
      <c r="N930" s="290"/>
      <c r="O930" s="291"/>
      <c r="P930" s="12"/>
      <c r="Q930" s="348"/>
      <c r="R930" s="7"/>
      <c r="S930" s="17">
        <f>IF(D930="",0,IF(D930=D929,COUNTIF(D$9:D929,D930)+1,1))</f>
        <v>0</v>
      </c>
      <c r="T930" s="17">
        <f t="shared" ca="1" si="66"/>
        <v>0</v>
      </c>
      <c r="U930" s="364">
        <f t="shared" si="64"/>
        <v>0</v>
      </c>
    </row>
    <row r="931" spans="1:21" ht="16.5" customHeight="1">
      <c r="A931" s="334" t="s">
        <v>1206</v>
      </c>
      <c r="B931" s="65" t="str">
        <f t="shared" ca="1" si="63"/>
        <v>-1900</v>
      </c>
      <c r="C931" s="65" t="str">
        <f t="shared" ca="1" si="65"/>
        <v>-1900-0</v>
      </c>
      <c r="D931" s="340"/>
      <c r="E931" s="283"/>
      <c r="F931" s="12"/>
      <c r="G931" s="284"/>
      <c r="H931" s="285"/>
      <c r="I931" s="286"/>
      <c r="J931" s="287"/>
      <c r="K931" s="289"/>
      <c r="L931" s="306"/>
      <c r="M931" s="289"/>
      <c r="N931" s="290"/>
      <c r="O931" s="291"/>
      <c r="P931" s="12"/>
      <c r="Q931" s="348"/>
      <c r="R931" s="7"/>
      <c r="S931" s="17">
        <f>IF(D931="",0,IF(D931=D930,COUNTIF(D$9:D930,D931)+1,1))</f>
        <v>0</v>
      </c>
      <c r="T931" s="17">
        <f t="shared" ca="1" si="66"/>
        <v>0</v>
      </c>
      <c r="U931" s="364">
        <f t="shared" si="64"/>
        <v>0</v>
      </c>
    </row>
    <row r="932" spans="1:21" ht="16.5" customHeight="1">
      <c r="A932" s="334" t="s">
        <v>1207</v>
      </c>
      <c r="B932" s="65" t="str">
        <f t="shared" ca="1" si="63"/>
        <v>-1900</v>
      </c>
      <c r="C932" s="65" t="str">
        <f t="shared" ca="1" si="65"/>
        <v>-1900-0</v>
      </c>
      <c r="D932" s="340"/>
      <c r="E932" s="283"/>
      <c r="F932" s="12"/>
      <c r="G932" s="284"/>
      <c r="H932" s="285"/>
      <c r="I932" s="286"/>
      <c r="J932" s="287"/>
      <c r="K932" s="289"/>
      <c r="L932" s="306"/>
      <c r="M932" s="289"/>
      <c r="N932" s="290"/>
      <c r="O932" s="291"/>
      <c r="P932" s="12"/>
      <c r="Q932" s="348"/>
      <c r="R932" s="7"/>
      <c r="S932" s="17">
        <f>IF(D932="",0,IF(D932=D931,COUNTIF(D$9:D931,D932)+1,1))</f>
        <v>0</v>
      </c>
      <c r="T932" s="17">
        <f t="shared" ca="1" si="66"/>
        <v>0</v>
      </c>
      <c r="U932" s="364">
        <f t="shared" si="64"/>
        <v>0</v>
      </c>
    </row>
    <row r="933" spans="1:21" ht="16.5" customHeight="1">
      <c r="A933" s="334" t="s">
        <v>1208</v>
      </c>
      <c r="B933" s="65" t="str">
        <f t="shared" ca="1" si="63"/>
        <v>-1900</v>
      </c>
      <c r="C933" s="65" t="str">
        <f t="shared" ca="1" si="65"/>
        <v>-1900-0</v>
      </c>
      <c r="D933" s="340"/>
      <c r="E933" s="283"/>
      <c r="F933" s="12"/>
      <c r="G933" s="284"/>
      <c r="H933" s="285"/>
      <c r="I933" s="286"/>
      <c r="J933" s="287"/>
      <c r="K933" s="289"/>
      <c r="L933" s="306"/>
      <c r="M933" s="289"/>
      <c r="N933" s="290"/>
      <c r="O933" s="291"/>
      <c r="P933" s="12"/>
      <c r="Q933" s="348"/>
      <c r="R933" s="7"/>
      <c r="S933" s="17">
        <f>IF(D933="",0,IF(D933=D932,COUNTIF(D$9:D932,D933)+1,1))</f>
        <v>0</v>
      </c>
      <c r="T933" s="17">
        <f t="shared" ca="1" si="66"/>
        <v>0</v>
      </c>
      <c r="U933" s="364">
        <f t="shared" si="64"/>
        <v>0</v>
      </c>
    </row>
    <row r="934" spans="1:21" ht="16.5" customHeight="1">
      <c r="A934" s="334" t="s">
        <v>1209</v>
      </c>
      <c r="B934" s="65" t="str">
        <f t="shared" ca="1" si="63"/>
        <v>-1900</v>
      </c>
      <c r="C934" s="65" t="str">
        <f t="shared" ca="1" si="65"/>
        <v>-1900-0</v>
      </c>
      <c r="D934" s="340"/>
      <c r="E934" s="283"/>
      <c r="F934" s="12"/>
      <c r="G934" s="284"/>
      <c r="H934" s="285"/>
      <c r="I934" s="286"/>
      <c r="J934" s="287"/>
      <c r="K934" s="289"/>
      <c r="L934" s="306"/>
      <c r="M934" s="289"/>
      <c r="N934" s="290"/>
      <c r="O934" s="291"/>
      <c r="P934" s="12"/>
      <c r="Q934" s="348"/>
      <c r="R934" s="7"/>
      <c r="S934" s="17">
        <f>IF(D934="",0,IF(D934=D933,COUNTIF(D$9:D933,D934)+1,1))</f>
        <v>0</v>
      </c>
      <c r="T934" s="17">
        <f t="shared" ca="1" si="66"/>
        <v>0</v>
      </c>
      <c r="U934" s="364">
        <f t="shared" si="64"/>
        <v>0</v>
      </c>
    </row>
    <row r="935" spans="1:21" ht="16.5" customHeight="1">
      <c r="A935" s="334" t="s">
        <v>1210</v>
      </c>
      <c r="B935" s="65" t="str">
        <f t="shared" ca="1" si="63"/>
        <v>-1900</v>
      </c>
      <c r="C935" s="65" t="str">
        <f t="shared" ca="1" si="65"/>
        <v>-1900-0</v>
      </c>
      <c r="D935" s="340"/>
      <c r="E935" s="283"/>
      <c r="F935" s="12"/>
      <c r="G935" s="284"/>
      <c r="H935" s="285"/>
      <c r="I935" s="286"/>
      <c r="J935" s="287"/>
      <c r="K935" s="289"/>
      <c r="L935" s="306"/>
      <c r="M935" s="289"/>
      <c r="N935" s="290"/>
      <c r="O935" s="291"/>
      <c r="P935" s="12"/>
      <c r="Q935" s="348"/>
      <c r="R935" s="7"/>
      <c r="S935" s="17">
        <f>IF(D935="",0,IF(D935=D934,COUNTIF(D$9:D934,D935)+1,1))</f>
        <v>0</v>
      </c>
      <c r="T935" s="17">
        <f t="shared" ca="1" si="66"/>
        <v>0</v>
      </c>
      <c r="U935" s="364">
        <f t="shared" si="64"/>
        <v>0</v>
      </c>
    </row>
    <row r="936" spans="1:21" ht="16.5" customHeight="1">
      <c r="A936" s="334" t="s">
        <v>1211</v>
      </c>
      <c r="B936" s="65" t="str">
        <f t="shared" ca="1" si="63"/>
        <v>-1900</v>
      </c>
      <c r="C936" s="65" t="str">
        <f t="shared" ca="1" si="65"/>
        <v>-1900-0</v>
      </c>
      <c r="D936" s="340"/>
      <c r="E936" s="283"/>
      <c r="F936" s="12"/>
      <c r="G936" s="284"/>
      <c r="H936" s="285"/>
      <c r="I936" s="286"/>
      <c r="J936" s="287"/>
      <c r="K936" s="289"/>
      <c r="L936" s="306"/>
      <c r="M936" s="289"/>
      <c r="N936" s="290"/>
      <c r="O936" s="291"/>
      <c r="P936" s="12"/>
      <c r="Q936" s="348"/>
      <c r="R936" s="7"/>
      <c r="S936" s="17">
        <f>IF(D936="",0,IF(D936=D935,COUNTIF(D$9:D935,D936)+1,1))</f>
        <v>0</v>
      </c>
      <c r="T936" s="17">
        <f t="shared" ca="1" si="66"/>
        <v>0</v>
      </c>
      <c r="U936" s="364">
        <f t="shared" si="64"/>
        <v>0</v>
      </c>
    </row>
    <row r="937" spans="1:21" ht="16.5" customHeight="1">
      <c r="A937" s="334" t="s">
        <v>1212</v>
      </c>
      <c r="B937" s="65" t="str">
        <f t="shared" ca="1" si="63"/>
        <v>-1900</v>
      </c>
      <c r="C937" s="65" t="str">
        <f t="shared" ca="1" si="65"/>
        <v>-1900-0</v>
      </c>
      <c r="D937" s="340"/>
      <c r="E937" s="283"/>
      <c r="F937" s="12"/>
      <c r="G937" s="284"/>
      <c r="H937" s="285"/>
      <c r="I937" s="286"/>
      <c r="J937" s="287"/>
      <c r="K937" s="289"/>
      <c r="L937" s="306"/>
      <c r="M937" s="289"/>
      <c r="N937" s="290"/>
      <c r="O937" s="291"/>
      <c r="P937" s="12"/>
      <c r="Q937" s="348"/>
      <c r="R937" s="7"/>
      <c r="S937" s="17">
        <f>IF(D937="",0,IF(D937=D936,COUNTIF(D$9:D936,D937)+1,1))</f>
        <v>0</v>
      </c>
      <c r="T937" s="17">
        <f t="shared" ca="1" si="66"/>
        <v>0</v>
      </c>
      <c r="U937" s="364">
        <f t="shared" si="64"/>
        <v>0</v>
      </c>
    </row>
    <row r="938" spans="1:21" ht="16.5" customHeight="1">
      <c r="A938" s="334" t="s">
        <v>1213</v>
      </c>
      <c r="B938" s="65" t="str">
        <f t="shared" ca="1" si="63"/>
        <v>-1900</v>
      </c>
      <c r="C938" s="65" t="str">
        <f t="shared" ca="1" si="65"/>
        <v>-1900-0</v>
      </c>
      <c r="D938" s="340"/>
      <c r="E938" s="283"/>
      <c r="F938" s="12"/>
      <c r="G938" s="284"/>
      <c r="H938" s="285"/>
      <c r="I938" s="286"/>
      <c r="J938" s="287"/>
      <c r="K938" s="289"/>
      <c r="L938" s="306"/>
      <c r="M938" s="289"/>
      <c r="N938" s="290"/>
      <c r="O938" s="291"/>
      <c r="P938" s="12"/>
      <c r="Q938" s="348"/>
      <c r="R938" s="7"/>
      <c r="S938" s="17">
        <f>IF(D938="",0,IF(D938=D937,COUNTIF(D$9:D937,D938)+1,1))</f>
        <v>0</v>
      </c>
      <c r="T938" s="17">
        <f t="shared" ca="1" si="66"/>
        <v>0</v>
      </c>
      <c r="U938" s="364">
        <f t="shared" si="64"/>
        <v>0</v>
      </c>
    </row>
    <row r="939" spans="1:21" ht="16.5" customHeight="1">
      <c r="A939" s="334" t="s">
        <v>1214</v>
      </c>
      <c r="B939" s="65" t="str">
        <f t="shared" ca="1" si="63"/>
        <v>-1900</v>
      </c>
      <c r="C939" s="65" t="str">
        <f t="shared" ca="1" si="65"/>
        <v>-1900-0</v>
      </c>
      <c r="D939" s="340"/>
      <c r="E939" s="283"/>
      <c r="F939" s="12"/>
      <c r="G939" s="284"/>
      <c r="H939" s="285"/>
      <c r="I939" s="286"/>
      <c r="J939" s="287"/>
      <c r="K939" s="289"/>
      <c r="L939" s="306"/>
      <c r="M939" s="289"/>
      <c r="N939" s="290"/>
      <c r="O939" s="291"/>
      <c r="P939" s="12"/>
      <c r="Q939" s="348"/>
      <c r="R939" s="7"/>
      <c r="S939" s="17">
        <f>IF(D939="",0,IF(D939=D938,COUNTIF(D$9:D938,D939)+1,1))</f>
        <v>0</v>
      </c>
      <c r="T939" s="17">
        <f t="shared" ca="1" si="66"/>
        <v>0</v>
      </c>
      <c r="U939" s="364">
        <f t="shared" si="64"/>
        <v>0</v>
      </c>
    </row>
    <row r="940" spans="1:21" ht="16.5" customHeight="1">
      <c r="A940" s="334" t="s">
        <v>1215</v>
      </c>
      <c r="B940" s="65" t="str">
        <f t="shared" ca="1" si="63"/>
        <v>-1900</v>
      </c>
      <c r="C940" s="65" t="str">
        <f t="shared" ca="1" si="65"/>
        <v>-1900-0</v>
      </c>
      <c r="D940" s="340"/>
      <c r="E940" s="283"/>
      <c r="F940" s="12"/>
      <c r="G940" s="284"/>
      <c r="H940" s="285"/>
      <c r="I940" s="286"/>
      <c r="J940" s="287"/>
      <c r="K940" s="289"/>
      <c r="L940" s="306"/>
      <c r="M940" s="289"/>
      <c r="N940" s="290"/>
      <c r="O940" s="291"/>
      <c r="P940" s="12"/>
      <c r="Q940" s="348"/>
      <c r="R940" s="7"/>
      <c r="S940" s="17">
        <f>IF(D940="",0,IF(D940=D939,COUNTIF(D$9:D939,D940)+1,1))</f>
        <v>0</v>
      </c>
      <c r="T940" s="17">
        <f t="shared" ca="1" si="66"/>
        <v>0</v>
      </c>
      <c r="U940" s="364">
        <f t="shared" si="64"/>
        <v>0</v>
      </c>
    </row>
    <row r="941" spans="1:21" ht="16.5" customHeight="1">
      <c r="A941" s="334" t="s">
        <v>1216</v>
      </c>
      <c r="B941" s="65" t="str">
        <f t="shared" ca="1" si="63"/>
        <v>-1900</v>
      </c>
      <c r="C941" s="65" t="str">
        <f t="shared" ca="1" si="65"/>
        <v>-1900-0</v>
      </c>
      <c r="D941" s="340"/>
      <c r="E941" s="283"/>
      <c r="F941" s="12"/>
      <c r="G941" s="284"/>
      <c r="H941" s="285"/>
      <c r="I941" s="286"/>
      <c r="J941" s="287"/>
      <c r="K941" s="289"/>
      <c r="L941" s="306"/>
      <c r="M941" s="289"/>
      <c r="N941" s="290"/>
      <c r="O941" s="291"/>
      <c r="P941" s="12"/>
      <c r="Q941" s="348"/>
      <c r="R941" s="7"/>
      <c r="S941" s="17">
        <f>IF(D941="",0,IF(D941=D940,COUNTIF(D$9:D940,D941)+1,1))</f>
        <v>0</v>
      </c>
      <c r="T941" s="17">
        <f t="shared" ca="1" si="66"/>
        <v>0</v>
      </c>
      <c r="U941" s="364">
        <f t="shared" si="64"/>
        <v>0</v>
      </c>
    </row>
    <row r="942" spans="1:21" ht="16.5" customHeight="1">
      <c r="A942" s="334" t="s">
        <v>1217</v>
      </c>
      <c r="B942" s="65" t="str">
        <f t="shared" ca="1" si="63"/>
        <v>-1900</v>
      </c>
      <c r="C942" s="65" t="str">
        <f t="shared" ca="1" si="65"/>
        <v>-1900-0</v>
      </c>
      <c r="D942" s="340"/>
      <c r="E942" s="283"/>
      <c r="F942" s="12"/>
      <c r="G942" s="284"/>
      <c r="H942" s="285"/>
      <c r="I942" s="286"/>
      <c r="J942" s="287"/>
      <c r="K942" s="289"/>
      <c r="L942" s="306"/>
      <c r="M942" s="289"/>
      <c r="N942" s="290"/>
      <c r="O942" s="291"/>
      <c r="P942" s="12"/>
      <c r="Q942" s="348"/>
      <c r="R942" s="7"/>
      <c r="S942" s="17">
        <f>IF(D942="",0,IF(D942=D941,COUNTIF(D$9:D941,D942)+1,1))</f>
        <v>0</v>
      </c>
      <c r="T942" s="17">
        <f t="shared" ca="1" si="66"/>
        <v>0</v>
      </c>
      <c r="U942" s="364">
        <f t="shared" si="64"/>
        <v>0</v>
      </c>
    </row>
    <row r="943" spans="1:21" ht="16.5" customHeight="1">
      <c r="A943" s="334" t="s">
        <v>1218</v>
      </c>
      <c r="B943" s="65" t="str">
        <f t="shared" ca="1" si="63"/>
        <v>-1900</v>
      </c>
      <c r="C943" s="65" t="str">
        <f t="shared" ca="1" si="65"/>
        <v>-1900-0</v>
      </c>
      <c r="D943" s="340"/>
      <c r="E943" s="283"/>
      <c r="F943" s="12"/>
      <c r="G943" s="284"/>
      <c r="H943" s="285"/>
      <c r="I943" s="286"/>
      <c r="J943" s="287"/>
      <c r="K943" s="289"/>
      <c r="L943" s="306"/>
      <c r="M943" s="289"/>
      <c r="N943" s="290"/>
      <c r="O943" s="291"/>
      <c r="P943" s="12"/>
      <c r="Q943" s="348"/>
      <c r="R943" s="7"/>
      <c r="S943" s="17">
        <f>IF(D943="",0,IF(D943=D942,COUNTIF(D$9:D942,D943)+1,1))</f>
        <v>0</v>
      </c>
      <c r="T943" s="17">
        <f t="shared" ca="1" si="66"/>
        <v>0</v>
      </c>
      <c r="U943" s="364">
        <f t="shared" si="64"/>
        <v>0</v>
      </c>
    </row>
    <row r="944" spans="1:21" ht="16.5" customHeight="1">
      <c r="A944" s="334" t="s">
        <v>1219</v>
      </c>
      <c r="B944" s="65" t="str">
        <f t="shared" ca="1" si="63"/>
        <v>-1900</v>
      </c>
      <c r="C944" s="65" t="str">
        <f t="shared" ca="1" si="65"/>
        <v>-1900-0</v>
      </c>
      <c r="D944" s="340"/>
      <c r="E944" s="283"/>
      <c r="F944" s="12"/>
      <c r="G944" s="284"/>
      <c r="H944" s="285"/>
      <c r="I944" s="286"/>
      <c r="J944" s="287"/>
      <c r="K944" s="289"/>
      <c r="L944" s="306"/>
      <c r="M944" s="289"/>
      <c r="N944" s="290"/>
      <c r="O944" s="291"/>
      <c r="P944" s="12"/>
      <c r="Q944" s="348"/>
      <c r="R944" s="7"/>
      <c r="S944" s="17">
        <f>IF(D944="",0,IF(D944=D943,COUNTIF(D$9:D943,D944)+1,1))</f>
        <v>0</v>
      </c>
      <c r="T944" s="17">
        <f t="shared" ca="1" si="66"/>
        <v>0</v>
      </c>
      <c r="U944" s="364">
        <f t="shared" si="64"/>
        <v>0</v>
      </c>
    </row>
    <row r="945" spans="1:21" ht="16.5" customHeight="1">
      <c r="A945" s="334" t="s">
        <v>1220</v>
      </c>
      <c r="B945" s="65" t="str">
        <f t="shared" ca="1" si="63"/>
        <v>-1900</v>
      </c>
      <c r="C945" s="65" t="str">
        <f t="shared" ca="1" si="65"/>
        <v>-1900-0</v>
      </c>
      <c r="D945" s="340"/>
      <c r="E945" s="283"/>
      <c r="F945" s="12"/>
      <c r="G945" s="284"/>
      <c r="H945" s="285"/>
      <c r="I945" s="286"/>
      <c r="J945" s="287"/>
      <c r="K945" s="289"/>
      <c r="L945" s="306"/>
      <c r="M945" s="289"/>
      <c r="N945" s="290"/>
      <c r="O945" s="291"/>
      <c r="P945" s="12"/>
      <c r="Q945" s="348"/>
      <c r="R945" s="7"/>
      <c r="S945" s="17">
        <f>IF(D945="",0,IF(D945=D944,COUNTIF(D$9:D944,D945)+1,1))</f>
        <v>0</v>
      </c>
      <c r="T945" s="17">
        <f t="shared" ca="1" si="66"/>
        <v>0</v>
      </c>
      <c r="U945" s="364">
        <f t="shared" si="64"/>
        <v>0</v>
      </c>
    </row>
    <row r="946" spans="1:21" ht="16.5" customHeight="1">
      <c r="A946" s="334" t="s">
        <v>1221</v>
      </c>
      <c r="B946" s="65" t="str">
        <f t="shared" ca="1" si="63"/>
        <v>-1900</v>
      </c>
      <c r="C946" s="65" t="str">
        <f t="shared" ca="1" si="65"/>
        <v>-1900-0</v>
      </c>
      <c r="D946" s="340"/>
      <c r="E946" s="283"/>
      <c r="F946" s="12"/>
      <c r="G946" s="284"/>
      <c r="H946" s="285"/>
      <c r="I946" s="286"/>
      <c r="J946" s="287"/>
      <c r="K946" s="289"/>
      <c r="L946" s="306"/>
      <c r="M946" s="289"/>
      <c r="N946" s="290"/>
      <c r="O946" s="291"/>
      <c r="P946" s="12"/>
      <c r="Q946" s="348"/>
      <c r="R946" s="7"/>
      <c r="S946" s="17">
        <f>IF(D946="",0,IF(D946=D945,COUNTIF(D$9:D945,D946)+1,1))</f>
        <v>0</v>
      </c>
      <c r="T946" s="17">
        <f t="shared" ca="1" si="66"/>
        <v>0</v>
      </c>
      <c r="U946" s="364">
        <f t="shared" si="64"/>
        <v>0</v>
      </c>
    </row>
    <row r="947" spans="1:21" ht="16.5" customHeight="1">
      <c r="A947" s="334" t="s">
        <v>1222</v>
      </c>
      <c r="B947" s="65" t="str">
        <f t="shared" ca="1" si="63"/>
        <v>-1900</v>
      </c>
      <c r="C947" s="65" t="str">
        <f t="shared" ca="1" si="65"/>
        <v>-1900-0</v>
      </c>
      <c r="D947" s="340"/>
      <c r="E947" s="283"/>
      <c r="F947" s="12"/>
      <c r="G947" s="284"/>
      <c r="H947" s="285"/>
      <c r="I947" s="286"/>
      <c r="J947" s="287"/>
      <c r="K947" s="289"/>
      <c r="L947" s="306"/>
      <c r="M947" s="289"/>
      <c r="N947" s="290"/>
      <c r="O947" s="291"/>
      <c r="P947" s="12"/>
      <c r="Q947" s="348"/>
      <c r="R947" s="7"/>
      <c r="S947" s="17">
        <f>IF(D947="",0,IF(D947=D946,COUNTIF(D$9:D946,D947)+1,1))</f>
        <v>0</v>
      </c>
      <c r="T947" s="17">
        <f t="shared" ca="1" si="66"/>
        <v>0</v>
      </c>
      <c r="U947" s="364">
        <f t="shared" si="64"/>
        <v>0</v>
      </c>
    </row>
    <row r="948" spans="1:21" ht="16.5" customHeight="1">
      <c r="A948" s="334" t="s">
        <v>1223</v>
      </c>
      <c r="B948" s="65" t="str">
        <f t="shared" ca="1" si="63"/>
        <v>-1900</v>
      </c>
      <c r="C948" s="65" t="str">
        <f t="shared" ca="1" si="65"/>
        <v>-1900-0</v>
      </c>
      <c r="D948" s="340"/>
      <c r="E948" s="283"/>
      <c r="F948" s="12"/>
      <c r="G948" s="284"/>
      <c r="H948" s="285"/>
      <c r="I948" s="286"/>
      <c r="J948" s="287"/>
      <c r="K948" s="289"/>
      <c r="L948" s="306"/>
      <c r="M948" s="289"/>
      <c r="N948" s="290"/>
      <c r="O948" s="291"/>
      <c r="P948" s="12"/>
      <c r="Q948" s="348"/>
      <c r="R948" s="7"/>
      <c r="S948" s="17">
        <f>IF(D948="",0,IF(D948=D947,COUNTIF(D$9:D947,D948)+1,1))</f>
        <v>0</v>
      </c>
      <c r="T948" s="17">
        <f t="shared" ca="1" si="66"/>
        <v>0</v>
      </c>
      <c r="U948" s="364">
        <f t="shared" si="64"/>
        <v>0</v>
      </c>
    </row>
    <row r="949" spans="1:21" ht="16.5" customHeight="1">
      <c r="A949" s="334" t="s">
        <v>1224</v>
      </c>
      <c r="B949" s="65" t="str">
        <f t="shared" ca="1" si="63"/>
        <v>-1900</v>
      </c>
      <c r="C949" s="65" t="str">
        <f t="shared" ca="1" si="65"/>
        <v>-1900-0</v>
      </c>
      <c r="D949" s="340"/>
      <c r="E949" s="283"/>
      <c r="F949" s="12"/>
      <c r="G949" s="284"/>
      <c r="H949" s="285"/>
      <c r="I949" s="286"/>
      <c r="J949" s="287"/>
      <c r="K949" s="289"/>
      <c r="L949" s="306"/>
      <c r="M949" s="289"/>
      <c r="N949" s="290"/>
      <c r="O949" s="291"/>
      <c r="P949" s="12"/>
      <c r="Q949" s="348"/>
      <c r="R949" s="7"/>
      <c r="S949" s="17">
        <f>IF(D949="",0,IF(D949=D948,COUNTIF(D$9:D948,D949)+1,1))</f>
        <v>0</v>
      </c>
      <c r="T949" s="17">
        <f t="shared" ca="1" si="66"/>
        <v>0</v>
      </c>
      <c r="U949" s="364">
        <f t="shared" si="64"/>
        <v>0</v>
      </c>
    </row>
    <row r="950" spans="1:21" ht="16.5" customHeight="1">
      <c r="A950" s="334" t="s">
        <v>1225</v>
      </c>
      <c r="B950" s="65" t="str">
        <f t="shared" ca="1" si="63"/>
        <v>-1900</v>
      </c>
      <c r="C950" s="65" t="str">
        <f t="shared" ca="1" si="65"/>
        <v>-1900-0</v>
      </c>
      <c r="D950" s="340"/>
      <c r="E950" s="283"/>
      <c r="F950" s="12"/>
      <c r="G950" s="284"/>
      <c r="H950" s="285"/>
      <c r="I950" s="286"/>
      <c r="J950" s="287"/>
      <c r="K950" s="289"/>
      <c r="L950" s="306"/>
      <c r="M950" s="289"/>
      <c r="N950" s="290"/>
      <c r="O950" s="291"/>
      <c r="P950" s="12"/>
      <c r="Q950" s="348"/>
      <c r="R950" s="7"/>
      <c r="S950" s="17">
        <f>IF(D950="",0,IF(D950=D949,COUNTIF(D$9:D949,D950)+1,1))</f>
        <v>0</v>
      </c>
      <c r="T950" s="17">
        <f t="shared" ca="1" si="66"/>
        <v>0</v>
      </c>
      <c r="U950" s="364">
        <f t="shared" si="64"/>
        <v>0</v>
      </c>
    </row>
    <row r="951" spans="1:21" ht="16.5" customHeight="1">
      <c r="A951" s="334" t="s">
        <v>1226</v>
      </c>
      <c r="B951" s="65" t="str">
        <f t="shared" ca="1" si="63"/>
        <v>-1900</v>
      </c>
      <c r="C951" s="65" t="str">
        <f t="shared" ca="1" si="65"/>
        <v>-1900-0</v>
      </c>
      <c r="D951" s="340"/>
      <c r="E951" s="283"/>
      <c r="F951" s="12"/>
      <c r="G951" s="284"/>
      <c r="H951" s="285"/>
      <c r="I951" s="286"/>
      <c r="J951" s="287"/>
      <c r="K951" s="289"/>
      <c r="L951" s="306"/>
      <c r="M951" s="289"/>
      <c r="N951" s="290"/>
      <c r="O951" s="291"/>
      <c r="P951" s="12"/>
      <c r="Q951" s="348"/>
      <c r="R951" s="7"/>
      <c r="S951" s="17">
        <f>IF(D951="",0,IF(D951=D950,COUNTIF(D$9:D950,D951)+1,1))</f>
        <v>0</v>
      </c>
      <c r="T951" s="17">
        <f t="shared" ca="1" si="66"/>
        <v>0</v>
      </c>
      <c r="U951" s="364">
        <f t="shared" si="64"/>
        <v>0</v>
      </c>
    </row>
    <row r="952" spans="1:21" ht="16.5" customHeight="1">
      <c r="A952" s="334" t="s">
        <v>1227</v>
      </c>
      <c r="B952" s="65" t="str">
        <f t="shared" ca="1" si="63"/>
        <v>-1900</v>
      </c>
      <c r="C952" s="65" t="str">
        <f t="shared" ca="1" si="65"/>
        <v>-1900-0</v>
      </c>
      <c r="D952" s="340"/>
      <c r="E952" s="283"/>
      <c r="F952" s="12"/>
      <c r="G952" s="284"/>
      <c r="H952" s="285"/>
      <c r="I952" s="286"/>
      <c r="J952" s="287"/>
      <c r="K952" s="289"/>
      <c r="L952" s="306"/>
      <c r="M952" s="289"/>
      <c r="N952" s="290"/>
      <c r="O952" s="291"/>
      <c r="P952" s="12"/>
      <c r="Q952" s="348"/>
      <c r="R952" s="7"/>
      <c r="S952" s="17">
        <f>IF(D952="",0,IF(D952=D951,COUNTIF(D$9:D951,D952)+1,1))</f>
        <v>0</v>
      </c>
      <c r="T952" s="17">
        <f t="shared" ca="1" si="66"/>
        <v>0</v>
      </c>
      <c r="U952" s="364">
        <f t="shared" si="64"/>
        <v>0</v>
      </c>
    </row>
    <row r="953" spans="1:21" ht="16.5" customHeight="1">
      <c r="A953" s="334" t="s">
        <v>1228</v>
      </c>
      <c r="B953" s="65" t="str">
        <f t="shared" ca="1" si="63"/>
        <v>-1900</v>
      </c>
      <c r="C953" s="65" t="str">
        <f t="shared" ca="1" si="65"/>
        <v>-1900-0</v>
      </c>
      <c r="D953" s="340"/>
      <c r="E953" s="283"/>
      <c r="F953" s="12"/>
      <c r="G953" s="284"/>
      <c r="H953" s="285"/>
      <c r="I953" s="286"/>
      <c r="J953" s="287"/>
      <c r="K953" s="289"/>
      <c r="L953" s="306"/>
      <c r="M953" s="289"/>
      <c r="N953" s="290"/>
      <c r="O953" s="291"/>
      <c r="P953" s="12"/>
      <c r="Q953" s="348"/>
      <c r="R953" s="7"/>
      <c r="S953" s="17">
        <f>IF(D953="",0,IF(D953=D952,COUNTIF(D$9:D952,D953)+1,1))</f>
        <v>0</v>
      </c>
      <c r="T953" s="17">
        <f t="shared" ca="1" si="66"/>
        <v>0</v>
      </c>
      <c r="U953" s="364">
        <f t="shared" si="64"/>
        <v>0</v>
      </c>
    </row>
    <row r="954" spans="1:21" ht="16.5" customHeight="1">
      <c r="A954" s="334" t="s">
        <v>1229</v>
      </c>
      <c r="B954" s="65" t="str">
        <f t="shared" ca="1" si="63"/>
        <v>-1900</v>
      </c>
      <c r="C954" s="65" t="str">
        <f t="shared" ca="1" si="65"/>
        <v>-1900-0</v>
      </c>
      <c r="D954" s="340"/>
      <c r="E954" s="283"/>
      <c r="F954" s="12"/>
      <c r="G954" s="284"/>
      <c r="H954" s="285"/>
      <c r="I954" s="286"/>
      <c r="J954" s="287"/>
      <c r="K954" s="289"/>
      <c r="L954" s="306"/>
      <c r="M954" s="289"/>
      <c r="N954" s="290"/>
      <c r="O954" s="291"/>
      <c r="P954" s="12"/>
      <c r="Q954" s="348"/>
      <c r="R954" s="7"/>
      <c r="S954" s="17">
        <f>IF(D954="",0,IF(D954=D953,COUNTIF(D$9:D953,D954)+1,1))</f>
        <v>0</v>
      </c>
      <c r="T954" s="17">
        <f t="shared" ca="1" si="66"/>
        <v>0</v>
      </c>
      <c r="U954" s="364">
        <f t="shared" si="64"/>
        <v>0</v>
      </c>
    </row>
    <row r="955" spans="1:21" ht="16.5" customHeight="1">
      <c r="A955" s="334" t="s">
        <v>1230</v>
      </c>
      <c r="B955" s="65" t="str">
        <f t="shared" ca="1" si="63"/>
        <v>-1900</v>
      </c>
      <c r="C955" s="65" t="str">
        <f t="shared" ca="1" si="65"/>
        <v>-1900-0</v>
      </c>
      <c r="D955" s="340"/>
      <c r="E955" s="283"/>
      <c r="F955" s="12"/>
      <c r="G955" s="284"/>
      <c r="H955" s="285"/>
      <c r="I955" s="286"/>
      <c r="J955" s="287"/>
      <c r="K955" s="289"/>
      <c r="L955" s="306"/>
      <c r="M955" s="289"/>
      <c r="N955" s="290"/>
      <c r="O955" s="291"/>
      <c r="P955" s="12"/>
      <c r="Q955" s="348"/>
      <c r="R955" s="7"/>
      <c r="S955" s="17">
        <f>IF(D955="",0,IF(D955=D954,COUNTIF(D$9:D954,D955)+1,1))</f>
        <v>0</v>
      </c>
      <c r="T955" s="17">
        <f t="shared" ca="1" si="66"/>
        <v>0</v>
      </c>
      <c r="U955" s="364">
        <f t="shared" si="64"/>
        <v>0</v>
      </c>
    </row>
    <row r="956" spans="1:21" ht="16.5" customHeight="1">
      <c r="A956" s="334" t="s">
        <v>1231</v>
      </c>
      <c r="B956" s="65" t="str">
        <f t="shared" ca="1" si="63"/>
        <v>-1900</v>
      </c>
      <c r="C956" s="65" t="str">
        <f t="shared" ca="1" si="65"/>
        <v>-1900-0</v>
      </c>
      <c r="D956" s="340"/>
      <c r="E956" s="283"/>
      <c r="F956" s="12"/>
      <c r="G956" s="284"/>
      <c r="H956" s="285"/>
      <c r="I956" s="286"/>
      <c r="J956" s="287"/>
      <c r="K956" s="289"/>
      <c r="L956" s="306"/>
      <c r="M956" s="289"/>
      <c r="N956" s="290"/>
      <c r="O956" s="291"/>
      <c r="P956" s="12"/>
      <c r="Q956" s="348"/>
      <c r="R956" s="7"/>
      <c r="S956" s="17">
        <f>IF(D956="",0,IF(D956=D955,COUNTIF(D$9:D955,D956)+1,1))</f>
        <v>0</v>
      </c>
      <c r="T956" s="17">
        <f t="shared" ca="1" si="66"/>
        <v>0</v>
      </c>
      <c r="U956" s="364">
        <f t="shared" si="64"/>
        <v>0</v>
      </c>
    </row>
    <row r="957" spans="1:21" ht="16.5" customHeight="1">
      <c r="A957" s="334" t="s">
        <v>1232</v>
      </c>
      <c r="B957" s="65" t="str">
        <f t="shared" ca="1" si="63"/>
        <v>-1900</v>
      </c>
      <c r="C957" s="65" t="str">
        <f t="shared" ca="1" si="65"/>
        <v>-1900-0</v>
      </c>
      <c r="D957" s="340"/>
      <c r="E957" s="283"/>
      <c r="F957" s="12"/>
      <c r="G957" s="284"/>
      <c r="H957" s="285"/>
      <c r="I957" s="286"/>
      <c r="J957" s="287"/>
      <c r="K957" s="289"/>
      <c r="L957" s="306"/>
      <c r="M957" s="289"/>
      <c r="N957" s="290"/>
      <c r="O957" s="291"/>
      <c r="P957" s="12"/>
      <c r="Q957" s="348"/>
      <c r="R957" s="7"/>
      <c r="S957" s="17">
        <f>IF(D957="",0,IF(D957=D956,COUNTIF(D$9:D956,D957)+1,1))</f>
        <v>0</v>
      </c>
      <c r="T957" s="17">
        <f t="shared" ca="1" si="66"/>
        <v>0</v>
      </c>
      <c r="U957" s="364">
        <f t="shared" si="64"/>
        <v>0</v>
      </c>
    </row>
    <row r="958" spans="1:21" ht="16.5" customHeight="1">
      <c r="A958" s="334" t="s">
        <v>1233</v>
      </c>
      <c r="B958" s="65" t="str">
        <f t="shared" ca="1" si="63"/>
        <v>-1900</v>
      </c>
      <c r="C958" s="65" t="str">
        <f t="shared" ca="1" si="65"/>
        <v>-1900-0</v>
      </c>
      <c r="D958" s="340"/>
      <c r="E958" s="283"/>
      <c r="F958" s="12"/>
      <c r="G958" s="284"/>
      <c r="H958" s="285"/>
      <c r="I958" s="286"/>
      <c r="J958" s="287"/>
      <c r="K958" s="289"/>
      <c r="L958" s="306"/>
      <c r="M958" s="289"/>
      <c r="N958" s="290"/>
      <c r="O958" s="291"/>
      <c r="P958" s="12"/>
      <c r="Q958" s="348"/>
      <c r="R958" s="7"/>
      <c r="S958" s="17">
        <f>IF(D958="",0,IF(D958=D957,COUNTIF(D$9:D957,D958)+1,1))</f>
        <v>0</v>
      </c>
      <c r="T958" s="17">
        <f t="shared" ca="1" si="66"/>
        <v>0</v>
      </c>
      <c r="U958" s="364">
        <f t="shared" si="64"/>
        <v>0</v>
      </c>
    </row>
    <row r="959" spans="1:21" ht="16.5" customHeight="1">
      <c r="A959" s="334" t="s">
        <v>1234</v>
      </c>
      <c r="B959" s="65" t="str">
        <f t="shared" ca="1" si="63"/>
        <v>-1900</v>
      </c>
      <c r="C959" s="65" t="str">
        <f t="shared" ca="1" si="65"/>
        <v>-1900-0</v>
      </c>
      <c r="D959" s="340"/>
      <c r="E959" s="283"/>
      <c r="F959" s="12"/>
      <c r="G959" s="284"/>
      <c r="H959" s="285"/>
      <c r="I959" s="286"/>
      <c r="J959" s="287"/>
      <c r="K959" s="289"/>
      <c r="L959" s="306"/>
      <c r="M959" s="289"/>
      <c r="N959" s="290"/>
      <c r="O959" s="291"/>
      <c r="P959" s="12"/>
      <c r="Q959" s="348"/>
      <c r="R959" s="7"/>
      <c r="S959" s="17">
        <f>IF(D959="",0,IF(D959=D958,COUNTIF(D$9:D958,D959)+1,1))</f>
        <v>0</v>
      </c>
      <c r="T959" s="17">
        <f t="shared" ca="1" si="66"/>
        <v>0</v>
      </c>
      <c r="U959" s="364">
        <f t="shared" si="64"/>
        <v>0</v>
      </c>
    </row>
    <row r="960" spans="1:21" ht="16.5" customHeight="1">
      <c r="A960" s="334" t="s">
        <v>1235</v>
      </c>
      <c r="B960" s="65" t="str">
        <f t="shared" ca="1" si="63"/>
        <v>-1900</v>
      </c>
      <c r="C960" s="65" t="str">
        <f t="shared" ca="1" si="65"/>
        <v>-1900-0</v>
      </c>
      <c r="D960" s="340"/>
      <c r="E960" s="283"/>
      <c r="F960" s="12"/>
      <c r="G960" s="284"/>
      <c r="H960" s="285"/>
      <c r="I960" s="286"/>
      <c r="J960" s="287"/>
      <c r="K960" s="289"/>
      <c r="L960" s="306"/>
      <c r="M960" s="289"/>
      <c r="N960" s="290"/>
      <c r="O960" s="291"/>
      <c r="P960" s="12"/>
      <c r="Q960" s="348"/>
      <c r="R960" s="7"/>
      <c r="S960" s="17">
        <f>IF(D960="",0,IF(D960=D959,COUNTIF(D$9:D959,D960)+1,1))</f>
        <v>0</v>
      </c>
      <c r="T960" s="17">
        <f t="shared" ca="1" si="66"/>
        <v>0</v>
      </c>
      <c r="U960" s="364">
        <f t="shared" si="64"/>
        <v>0</v>
      </c>
    </row>
    <row r="961" spans="1:21" ht="16.5" customHeight="1">
      <c r="A961" s="334" t="s">
        <v>1236</v>
      </c>
      <c r="B961" s="65" t="str">
        <f t="shared" ca="1" si="63"/>
        <v>-1900</v>
      </c>
      <c r="C961" s="65" t="str">
        <f t="shared" ca="1" si="65"/>
        <v>-1900-0</v>
      </c>
      <c r="D961" s="340"/>
      <c r="E961" s="283"/>
      <c r="F961" s="12"/>
      <c r="G961" s="284"/>
      <c r="H961" s="285"/>
      <c r="I961" s="286"/>
      <c r="J961" s="287"/>
      <c r="K961" s="289"/>
      <c r="L961" s="306"/>
      <c r="M961" s="289"/>
      <c r="N961" s="290"/>
      <c r="O961" s="291"/>
      <c r="P961" s="12"/>
      <c r="Q961" s="348"/>
      <c r="R961" s="7"/>
      <c r="S961" s="17">
        <f>IF(D961="",0,IF(D961=D960,COUNTIF(D$9:D960,D961)+1,1))</f>
        <v>0</v>
      </c>
      <c r="T961" s="17">
        <f t="shared" ca="1" si="66"/>
        <v>0</v>
      </c>
      <c r="U961" s="364">
        <f t="shared" si="64"/>
        <v>0</v>
      </c>
    </row>
    <row r="962" spans="1:21" ht="16.5" customHeight="1">
      <c r="A962" s="334" t="s">
        <v>1237</v>
      </c>
      <c r="B962" s="65" t="str">
        <f t="shared" ca="1" si="63"/>
        <v>-1900</v>
      </c>
      <c r="C962" s="65" t="str">
        <f t="shared" ca="1" si="65"/>
        <v>-1900-0</v>
      </c>
      <c r="D962" s="340"/>
      <c r="E962" s="283"/>
      <c r="F962" s="12"/>
      <c r="G962" s="284"/>
      <c r="H962" s="285"/>
      <c r="I962" s="286"/>
      <c r="J962" s="287"/>
      <c r="K962" s="289"/>
      <c r="L962" s="306"/>
      <c r="M962" s="289"/>
      <c r="N962" s="290"/>
      <c r="O962" s="291"/>
      <c r="P962" s="12"/>
      <c r="Q962" s="348"/>
      <c r="R962" s="7"/>
      <c r="S962" s="17">
        <f>IF(D962="",0,IF(D962=D961,COUNTIF(D$9:D961,D962)+1,1))</f>
        <v>0</v>
      </c>
      <c r="T962" s="17">
        <f t="shared" ca="1" si="66"/>
        <v>0</v>
      </c>
      <c r="U962" s="364">
        <f t="shared" si="64"/>
        <v>0</v>
      </c>
    </row>
    <row r="963" spans="1:21" ht="16.5" customHeight="1">
      <c r="A963" s="334" t="s">
        <v>1238</v>
      </c>
      <c r="B963" s="65" t="str">
        <f t="shared" ca="1" si="63"/>
        <v>-1900</v>
      </c>
      <c r="C963" s="65" t="str">
        <f t="shared" ca="1" si="65"/>
        <v>-1900-0</v>
      </c>
      <c r="D963" s="340"/>
      <c r="E963" s="283"/>
      <c r="F963" s="12"/>
      <c r="G963" s="284"/>
      <c r="H963" s="285"/>
      <c r="I963" s="286"/>
      <c r="J963" s="287"/>
      <c r="K963" s="289"/>
      <c r="L963" s="306"/>
      <c r="M963" s="289"/>
      <c r="N963" s="290"/>
      <c r="O963" s="291"/>
      <c r="P963" s="12"/>
      <c r="Q963" s="348"/>
      <c r="R963" s="7"/>
      <c r="S963" s="17">
        <f>IF(D963="",0,IF(D963=D962,COUNTIF(D$9:D962,D963)+1,1))</f>
        <v>0</v>
      </c>
      <c r="T963" s="17">
        <f t="shared" ca="1" si="66"/>
        <v>0</v>
      </c>
      <c r="U963" s="364">
        <f t="shared" si="64"/>
        <v>0</v>
      </c>
    </row>
    <row r="964" spans="1:21" ht="16.5" customHeight="1">
      <c r="A964" s="334" t="s">
        <v>1239</v>
      </c>
      <c r="B964" s="65" t="str">
        <f t="shared" ca="1" si="63"/>
        <v>-1900</v>
      </c>
      <c r="C964" s="65" t="str">
        <f t="shared" ca="1" si="65"/>
        <v>-1900-0</v>
      </c>
      <c r="D964" s="340"/>
      <c r="E964" s="283"/>
      <c r="F964" s="12"/>
      <c r="G964" s="284"/>
      <c r="H964" s="285"/>
      <c r="I964" s="286"/>
      <c r="J964" s="287"/>
      <c r="K964" s="289"/>
      <c r="L964" s="306"/>
      <c r="M964" s="289"/>
      <c r="N964" s="290"/>
      <c r="O964" s="291"/>
      <c r="P964" s="12"/>
      <c r="Q964" s="348"/>
      <c r="R964" s="7"/>
      <c r="S964" s="17">
        <f>IF(D964="",0,IF(D964=D963,COUNTIF(D$9:D963,D964)+1,1))</f>
        <v>0</v>
      </c>
      <c r="T964" s="17">
        <f t="shared" ca="1" si="66"/>
        <v>0</v>
      </c>
      <c r="U964" s="364">
        <f t="shared" si="64"/>
        <v>0</v>
      </c>
    </row>
    <row r="965" spans="1:21" ht="16.5" customHeight="1">
      <c r="A965" s="334" t="s">
        <v>1240</v>
      </c>
      <c r="B965" s="65" t="str">
        <f t="shared" ca="1" si="63"/>
        <v>-1900</v>
      </c>
      <c r="C965" s="65" t="str">
        <f t="shared" ca="1" si="65"/>
        <v>-1900-0</v>
      </c>
      <c r="D965" s="340"/>
      <c r="E965" s="283"/>
      <c r="F965" s="12"/>
      <c r="G965" s="284"/>
      <c r="H965" s="285"/>
      <c r="I965" s="286"/>
      <c r="J965" s="287"/>
      <c r="K965" s="289"/>
      <c r="L965" s="306"/>
      <c r="M965" s="289"/>
      <c r="N965" s="290"/>
      <c r="O965" s="291"/>
      <c r="P965" s="12"/>
      <c r="Q965" s="348"/>
      <c r="R965" s="7"/>
      <c r="S965" s="17">
        <f>IF(D965="",0,IF(D965=D964,COUNTIF(D$9:D964,D965)+1,1))</f>
        <v>0</v>
      </c>
      <c r="T965" s="17">
        <f t="shared" ca="1" si="66"/>
        <v>0</v>
      </c>
      <c r="U965" s="364">
        <f t="shared" si="64"/>
        <v>0</v>
      </c>
    </row>
    <row r="966" spans="1:21" ht="16.5" customHeight="1">
      <c r="A966" s="334" t="s">
        <v>1241</v>
      </c>
      <c r="B966" s="65" t="str">
        <f t="shared" ca="1" si="63"/>
        <v>-1900</v>
      </c>
      <c r="C966" s="65" t="str">
        <f t="shared" ca="1" si="65"/>
        <v>-1900-0</v>
      </c>
      <c r="D966" s="340"/>
      <c r="E966" s="283"/>
      <c r="F966" s="12"/>
      <c r="G966" s="284"/>
      <c r="H966" s="285"/>
      <c r="I966" s="286"/>
      <c r="J966" s="287"/>
      <c r="K966" s="289"/>
      <c r="L966" s="306"/>
      <c r="M966" s="289"/>
      <c r="N966" s="290"/>
      <c r="O966" s="291"/>
      <c r="P966" s="12"/>
      <c r="Q966" s="348"/>
      <c r="R966" s="7"/>
      <c r="S966" s="17">
        <f>IF(D966="",0,IF(D966=D965,COUNTIF(D$9:D965,D966)+1,1))</f>
        <v>0</v>
      </c>
      <c r="T966" s="17">
        <f t="shared" ca="1" si="66"/>
        <v>0</v>
      </c>
      <c r="U966" s="364">
        <f t="shared" si="64"/>
        <v>0</v>
      </c>
    </row>
    <row r="967" spans="1:21" ht="16.5" customHeight="1">
      <c r="A967" s="334" t="s">
        <v>1242</v>
      </c>
      <c r="B967" s="65" t="str">
        <f t="shared" ca="1" si="63"/>
        <v>-1900</v>
      </c>
      <c r="C967" s="65" t="str">
        <f t="shared" ca="1" si="65"/>
        <v>-1900-0</v>
      </c>
      <c r="D967" s="340"/>
      <c r="E967" s="283"/>
      <c r="F967" s="12"/>
      <c r="G967" s="284"/>
      <c r="H967" s="285"/>
      <c r="I967" s="286"/>
      <c r="J967" s="287"/>
      <c r="K967" s="289"/>
      <c r="L967" s="306"/>
      <c r="M967" s="289"/>
      <c r="N967" s="290"/>
      <c r="O967" s="291"/>
      <c r="P967" s="12"/>
      <c r="Q967" s="348"/>
      <c r="R967" s="7"/>
      <c r="S967" s="17">
        <f>IF(D967="",0,IF(D967=D966,COUNTIF(D$9:D966,D967)+1,1))</f>
        <v>0</v>
      </c>
      <c r="T967" s="17">
        <f t="shared" ca="1" si="66"/>
        <v>0</v>
      </c>
      <c r="U967" s="364">
        <f t="shared" si="64"/>
        <v>0</v>
      </c>
    </row>
    <row r="968" spans="1:21" ht="16.5" customHeight="1">
      <c r="A968" s="334" t="s">
        <v>1243</v>
      </c>
      <c r="B968" s="65" t="str">
        <f t="shared" ca="1" si="63"/>
        <v>-1900</v>
      </c>
      <c r="C968" s="65" t="str">
        <f t="shared" ca="1" si="65"/>
        <v>-1900-0</v>
      </c>
      <c r="D968" s="340"/>
      <c r="E968" s="283"/>
      <c r="F968" s="12"/>
      <c r="G968" s="284"/>
      <c r="H968" s="285"/>
      <c r="I968" s="286"/>
      <c r="J968" s="287"/>
      <c r="K968" s="289"/>
      <c r="L968" s="306"/>
      <c r="M968" s="289"/>
      <c r="N968" s="290"/>
      <c r="O968" s="291"/>
      <c r="P968" s="12"/>
      <c r="Q968" s="348"/>
      <c r="R968" s="7"/>
      <c r="S968" s="17">
        <f>IF(D968="",0,IF(D968=D967,COUNTIF(D$9:D967,D968)+1,1))</f>
        <v>0</v>
      </c>
      <c r="T968" s="17">
        <f t="shared" ca="1" si="66"/>
        <v>0</v>
      </c>
      <c r="U968" s="364">
        <f t="shared" si="64"/>
        <v>0</v>
      </c>
    </row>
    <row r="969" spans="1:21" ht="16.5" customHeight="1">
      <c r="A969" s="334" t="s">
        <v>1244</v>
      </c>
      <c r="B969" s="65" t="str">
        <f t="shared" ca="1" si="63"/>
        <v>-1900</v>
      </c>
      <c r="C969" s="65" t="str">
        <f t="shared" ca="1" si="65"/>
        <v>-1900-0</v>
      </c>
      <c r="D969" s="340"/>
      <c r="E969" s="283"/>
      <c r="F969" s="12"/>
      <c r="G969" s="284"/>
      <c r="H969" s="285"/>
      <c r="I969" s="286"/>
      <c r="J969" s="287"/>
      <c r="K969" s="289"/>
      <c r="L969" s="306"/>
      <c r="M969" s="289"/>
      <c r="N969" s="290"/>
      <c r="O969" s="291"/>
      <c r="P969" s="12"/>
      <c r="Q969" s="348"/>
      <c r="R969" s="7"/>
      <c r="S969" s="17">
        <f>IF(D969="",0,IF(D969=D968,COUNTIF(D$9:D968,D969)+1,1))</f>
        <v>0</v>
      </c>
      <c r="T969" s="17">
        <f t="shared" ca="1" si="66"/>
        <v>0</v>
      </c>
      <c r="U969" s="364">
        <f t="shared" si="64"/>
        <v>0</v>
      </c>
    </row>
    <row r="970" spans="1:21" ht="16.5" customHeight="1">
      <c r="A970" s="334" t="s">
        <v>1245</v>
      </c>
      <c r="B970" s="65" t="str">
        <f t="shared" ref="B970:B1008" ca="1" si="67">IF(U970=$U$1015,0,IF(L$1024=1,0,D970&amp;"-"&amp;YEAR(E970)))</f>
        <v>-1900</v>
      </c>
      <c r="C970" s="65" t="str">
        <f t="shared" ca="1" si="65"/>
        <v>-1900-0</v>
      </c>
      <c r="D970" s="340"/>
      <c r="E970" s="283"/>
      <c r="F970" s="12"/>
      <c r="G970" s="284"/>
      <c r="H970" s="285"/>
      <c r="I970" s="286"/>
      <c r="J970" s="287"/>
      <c r="K970" s="289"/>
      <c r="L970" s="306"/>
      <c r="M970" s="289"/>
      <c r="N970" s="290"/>
      <c r="O970" s="291"/>
      <c r="P970" s="12"/>
      <c r="Q970" s="348"/>
      <c r="R970" s="7"/>
      <c r="S970" s="17">
        <f>IF(D970="",0,IF(D970=D969,COUNTIF(D$9:D969,D970)+1,1))</f>
        <v>0</v>
      </c>
      <c r="T970" s="17">
        <f t="shared" ca="1" si="66"/>
        <v>0</v>
      </c>
      <c r="U970" s="364">
        <f t="shared" ref="U970:U1008" si="68">IF(OR(MONTH(E970)&lt;$I$1026,MONTH(E970)&gt;$I$1027),U$1015,0)</f>
        <v>0</v>
      </c>
    </row>
    <row r="971" spans="1:21" ht="16.5" customHeight="1">
      <c r="A971" s="334" t="s">
        <v>1246</v>
      </c>
      <c r="B971" s="65" t="str">
        <f t="shared" ca="1" si="67"/>
        <v>-1900</v>
      </c>
      <c r="C971" s="65" t="str">
        <f t="shared" ca="1" si="65"/>
        <v>-1900-0</v>
      </c>
      <c r="D971" s="340"/>
      <c r="E971" s="283"/>
      <c r="F971" s="12"/>
      <c r="G971" s="284"/>
      <c r="H971" s="285"/>
      <c r="I971" s="286"/>
      <c r="J971" s="287"/>
      <c r="K971" s="289"/>
      <c r="L971" s="306"/>
      <c r="M971" s="289"/>
      <c r="N971" s="290"/>
      <c r="O971" s="291"/>
      <c r="P971" s="12"/>
      <c r="Q971" s="348"/>
      <c r="R971" s="7"/>
      <c r="S971" s="17">
        <f>IF(D971="",0,IF(D971=D970,COUNTIF(D$9:D970,D971)+1,1))</f>
        <v>0</v>
      </c>
      <c r="T971" s="17">
        <f t="shared" ca="1" si="66"/>
        <v>0</v>
      </c>
      <c r="U971" s="364">
        <f t="shared" si="68"/>
        <v>0</v>
      </c>
    </row>
    <row r="972" spans="1:21" ht="16.5" customHeight="1">
      <c r="A972" s="334" t="s">
        <v>1247</v>
      </c>
      <c r="B972" s="65" t="str">
        <f t="shared" ca="1" si="67"/>
        <v>-1900</v>
      </c>
      <c r="C972" s="65" t="str">
        <f t="shared" ca="1" si="65"/>
        <v>-1900-0</v>
      </c>
      <c r="D972" s="340"/>
      <c r="E972" s="283"/>
      <c r="F972" s="12"/>
      <c r="G972" s="284"/>
      <c r="H972" s="285"/>
      <c r="I972" s="286"/>
      <c r="J972" s="287"/>
      <c r="K972" s="289"/>
      <c r="L972" s="306"/>
      <c r="M972" s="289"/>
      <c r="N972" s="290"/>
      <c r="O972" s="291"/>
      <c r="P972" s="12"/>
      <c r="Q972" s="348"/>
      <c r="R972" s="7"/>
      <c r="S972" s="17">
        <f>IF(D972="",0,IF(D972=D971,COUNTIF(D$9:D971,D972)+1,1))</f>
        <v>0</v>
      </c>
      <c r="T972" s="17">
        <f t="shared" ca="1" si="66"/>
        <v>0</v>
      </c>
      <c r="U972" s="364">
        <f t="shared" si="68"/>
        <v>0</v>
      </c>
    </row>
    <row r="973" spans="1:21" ht="16.5" customHeight="1">
      <c r="A973" s="334" t="s">
        <v>1248</v>
      </c>
      <c r="B973" s="65" t="str">
        <f t="shared" ca="1" si="67"/>
        <v>-1900</v>
      </c>
      <c r="C973" s="65" t="str">
        <f t="shared" ca="1" si="65"/>
        <v>-1900-0</v>
      </c>
      <c r="D973" s="340"/>
      <c r="E973" s="283"/>
      <c r="F973" s="12"/>
      <c r="G973" s="284"/>
      <c r="H973" s="285"/>
      <c r="I973" s="286"/>
      <c r="J973" s="287"/>
      <c r="K973" s="289"/>
      <c r="L973" s="306"/>
      <c r="M973" s="289"/>
      <c r="N973" s="290"/>
      <c r="O973" s="291"/>
      <c r="P973" s="12"/>
      <c r="Q973" s="348"/>
      <c r="R973" s="7"/>
      <c r="S973" s="17">
        <f>IF(D973="",0,IF(D973=D972,COUNTIF(D$9:D972,D973)+1,1))</f>
        <v>0</v>
      </c>
      <c r="T973" s="17">
        <f t="shared" ca="1" si="66"/>
        <v>0</v>
      </c>
      <c r="U973" s="364">
        <f t="shared" si="68"/>
        <v>0</v>
      </c>
    </row>
    <row r="974" spans="1:21" ht="16.5" customHeight="1">
      <c r="A974" s="334" t="s">
        <v>1249</v>
      </c>
      <c r="B974" s="65" t="str">
        <f t="shared" ca="1" si="67"/>
        <v>-1900</v>
      </c>
      <c r="C974" s="65" t="str">
        <f t="shared" ca="1" si="65"/>
        <v>-1900-0</v>
      </c>
      <c r="D974" s="340"/>
      <c r="E974" s="283"/>
      <c r="F974" s="12"/>
      <c r="G974" s="284"/>
      <c r="H974" s="285"/>
      <c r="I974" s="286"/>
      <c r="J974" s="287"/>
      <c r="K974" s="289"/>
      <c r="L974" s="306"/>
      <c r="M974" s="289"/>
      <c r="N974" s="290"/>
      <c r="O974" s="291"/>
      <c r="P974" s="12"/>
      <c r="Q974" s="348"/>
      <c r="R974" s="7"/>
      <c r="S974" s="17">
        <f>IF(D974="",0,IF(D974=D973,COUNTIF(D$9:D973,D974)+1,1))</f>
        <v>0</v>
      </c>
      <c r="T974" s="17">
        <f t="shared" ca="1" si="66"/>
        <v>0</v>
      </c>
      <c r="U974" s="364">
        <f t="shared" si="68"/>
        <v>0</v>
      </c>
    </row>
    <row r="975" spans="1:21" ht="16.5" customHeight="1">
      <c r="A975" s="334" t="s">
        <v>1250</v>
      </c>
      <c r="B975" s="65" t="str">
        <f t="shared" ca="1" si="67"/>
        <v>-1900</v>
      </c>
      <c r="C975" s="65" t="str">
        <f t="shared" ref="C975:C1008" ca="1" si="69">IF(L$1024=1,0,B975&amp;"-"&amp;S975)</f>
        <v>-1900-0</v>
      </c>
      <c r="D975" s="340"/>
      <c r="E975" s="283"/>
      <c r="F975" s="12"/>
      <c r="G975" s="284"/>
      <c r="H975" s="285"/>
      <c r="I975" s="286"/>
      <c r="J975" s="287"/>
      <c r="K975" s="289"/>
      <c r="L975" s="306"/>
      <c r="M975" s="289"/>
      <c r="N975" s="290"/>
      <c r="O975" s="291"/>
      <c r="P975" s="12"/>
      <c r="Q975" s="348"/>
      <c r="R975" s="7"/>
      <c r="S975" s="17">
        <f>IF(D975="",0,IF(D975=D974,COUNTIF(D$9:D974,D975)+1,1))</f>
        <v>0</v>
      </c>
      <c r="T975" s="17">
        <f t="shared" ref="T975:T1008" ca="1" si="70">IF(OR(D975="",L$1024=1),0,IF(S975=4,1,0))</f>
        <v>0</v>
      </c>
      <c r="U975" s="364">
        <f t="shared" si="68"/>
        <v>0</v>
      </c>
    </row>
    <row r="976" spans="1:21" ht="16.5" customHeight="1">
      <c r="A976" s="334" t="s">
        <v>1251</v>
      </c>
      <c r="B976" s="65" t="str">
        <f t="shared" ca="1" si="67"/>
        <v>-1900</v>
      </c>
      <c r="C976" s="65" t="str">
        <f t="shared" ca="1" si="69"/>
        <v>-1900-0</v>
      </c>
      <c r="D976" s="340"/>
      <c r="E976" s="283"/>
      <c r="F976" s="12"/>
      <c r="G976" s="284"/>
      <c r="H976" s="285"/>
      <c r="I976" s="286"/>
      <c r="J976" s="287"/>
      <c r="K976" s="289"/>
      <c r="L976" s="306"/>
      <c r="M976" s="289"/>
      <c r="N976" s="290"/>
      <c r="O976" s="291"/>
      <c r="P976" s="12"/>
      <c r="Q976" s="348"/>
      <c r="R976" s="7"/>
      <c r="S976" s="17">
        <f>IF(D976="",0,IF(D976=D975,COUNTIF(D$9:D975,D976)+1,1))</f>
        <v>0</v>
      </c>
      <c r="T976" s="17">
        <f t="shared" ca="1" si="70"/>
        <v>0</v>
      </c>
      <c r="U976" s="364">
        <f t="shared" si="68"/>
        <v>0</v>
      </c>
    </row>
    <row r="977" spans="1:21" ht="16.5" customHeight="1">
      <c r="A977" s="334" t="s">
        <v>1252</v>
      </c>
      <c r="B977" s="65" t="str">
        <f t="shared" ca="1" si="67"/>
        <v>-1900</v>
      </c>
      <c r="C977" s="65" t="str">
        <f t="shared" ca="1" si="69"/>
        <v>-1900-0</v>
      </c>
      <c r="D977" s="340"/>
      <c r="E977" s="283"/>
      <c r="F977" s="12"/>
      <c r="G977" s="284"/>
      <c r="H977" s="285"/>
      <c r="I977" s="286"/>
      <c r="J977" s="287"/>
      <c r="K977" s="289"/>
      <c r="L977" s="306"/>
      <c r="M977" s="289"/>
      <c r="N977" s="290"/>
      <c r="O977" s="291"/>
      <c r="P977" s="12"/>
      <c r="Q977" s="348"/>
      <c r="R977" s="7"/>
      <c r="S977" s="17">
        <f>IF(D977="",0,IF(D977=D976,COUNTIF(D$9:D976,D977)+1,1))</f>
        <v>0</v>
      </c>
      <c r="T977" s="17">
        <f t="shared" ca="1" si="70"/>
        <v>0</v>
      </c>
      <c r="U977" s="364">
        <f t="shared" si="68"/>
        <v>0</v>
      </c>
    </row>
    <row r="978" spans="1:21" ht="16.5" customHeight="1">
      <c r="A978" s="334" t="s">
        <v>1253</v>
      </c>
      <c r="B978" s="65" t="str">
        <f t="shared" ca="1" si="67"/>
        <v>-1900</v>
      </c>
      <c r="C978" s="65" t="str">
        <f t="shared" ca="1" si="69"/>
        <v>-1900-0</v>
      </c>
      <c r="D978" s="340"/>
      <c r="E978" s="283"/>
      <c r="F978" s="12"/>
      <c r="G978" s="284"/>
      <c r="H978" s="285"/>
      <c r="I978" s="286"/>
      <c r="J978" s="287"/>
      <c r="K978" s="289"/>
      <c r="L978" s="306"/>
      <c r="M978" s="289"/>
      <c r="N978" s="290"/>
      <c r="O978" s="291"/>
      <c r="P978" s="12"/>
      <c r="Q978" s="348"/>
      <c r="R978" s="7"/>
      <c r="S978" s="17">
        <f>IF(D978="",0,IF(D978=D977,COUNTIF(D$9:D977,D978)+1,1))</f>
        <v>0</v>
      </c>
      <c r="T978" s="17">
        <f t="shared" ca="1" si="70"/>
        <v>0</v>
      </c>
      <c r="U978" s="364">
        <f t="shared" si="68"/>
        <v>0</v>
      </c>
    </row>
    <row r="979" spans="1:21" ht="16.5" customHeight="1">
      <c r="A979" s="334" t="s">
        <v>1254</v>
      </c>
      <c r="B979" s="65" t="str">
        <f t="shared" ca="1" si="67"/>
        <v>-1900</v>
      </c>
      <c r="C979" s="65" t="str">
        <f t="shared" ca="1" si="69"/>
        <v>-1900-0</v>
      </c>
      <c r="D979" s="340"/>
      <c r="E979" s="283"/>
      <c r="F979" s="12"/>
      <c r="G979" s="284"/>
      <c r="H979" s="285"/>
      <c r="I979" s="286"/>
      <c r="J979" s="287"/>
      <c r="K979" s="289"/>
      <c r="L979" s="306"/>
      <c r="M979" s="289"/>
      <c r="N979" s="290"/>
      <c r="O979" s="291"/>
      <c r="P979" s="12"/>
      <c r="Q979" s="348"/>
      <c r="R979" s="7"/>
      <c r="S979" s="17">
        <f>IF(D979="",0,IF(D979=D978,COUNTIF(D$9:D978,D979)+1,1))</f>
        <v>0</v>
      </c>
      <c r="T979" s="17">
        <f t="shared" ca="1" si="70"/>
        <v>0</v>
      </c>
      <c r="U979" s="364">
        <f t="shared" si="68"/>
        <v>0</v>
      </c>
    </row>
    <row r="980" spans="1:21" ht="16.5" customHeight="1">
      <c r="A980" s="334" t="s">
        <v>1255</v>
      </c>
      <c r="B980" s="65" t="str">
        <f t="shared" ca="1" si="67"/>
        <v>-1900</v>
      </c>
      <c r="C980" s="65" t="str">
        <f t="shared" ca="1" si="69"/>
        <v>-1900-0</v>
      </c>
      <c r="D980" s="340"/>
      <c r="E980" s="283"/>
      <c r="F980" s="12"/>
      <c r="G980" s="284"/>
      <c r="H980" s="285"/>
      <c r="I980" s="286"/>
      <c r="J980" s="287"/>
      <c r="K980" s="289"/>
      <c r="L980" s="306"/>
      <c r="M980" s="289"/>
      <c r="N980" s="290"/>
      <c r="O980" s="291"/>
      <c r="P980" s="12"/>
      <c r="Q980" s="348"/>
      <c r="R980" s="7"/>
      <c r="S980" s="17">
        <f>IF(D980="",0,IF(D980=D979,COUNTIF(D$9:D979,D980)+1,1))</f>
        <v>0</v>
      </c>
      <c r="T980" s="17">
        <f t="shared" ca="1" si="70"/>
        <v>0</v>
      </c>
      <c r="U980" s="364">
        <f t="shared" si="68"/>
        <v>0</v>
      </c>
    </row>
    <row r="981" spans="1:21" ht="16.5" customHeight="1">
      <c r="A981" s="334" t="s">
        <v>1256</v>
      </c>
      <c r="B981" s="65" t="str">
        <f t="shared" ca="1" si="67"/>
        <v>-1900</v>
      </c>
      <c r="C981" s="65" t="str">
        <f t="shared" ca="1" si="69"/>
        <v>-1900-0</v>
      </c>
      <c r="D981" s="340"/>
      <c r="E981" s="283"/>
      <c r="F981" s="12"/>
      <c r="G981" s="284"/>
      <c r="H981" s="285"/>
      <c r="I981" s="286"/>
      <c r="J981" s="287"/>
      <c r="K981" s="289"/>
      <c r="L981" s="306"/>
      <c r="M981" s="289"/>
      <c r="N981" s="290"/>
      <c r="O981" s="291"/>
      <c r="P981" s="12"/>
      <c r="Q981" s="348"/>
      <c r="R981" s="7"/>
      <c r="S981" s="17">
        <f>IF(D981="",0,IF(D981=D980,COUNTIF(D$9:D980,D981)+1,1))</f>
        <v>0</v>
      </c>
      <c r="T981" s="17">
        <f t="shared" ca="1" si="70"/>
        <v>0</v>
      </c>
      <c r="U981" s="364">
        <f t="shared" si="68"/>
        <v>0</v>
      </c>
    </row>
    <row r="982" spans="1:21" ht="16.5" customHeight="1">
      <c r="A982" s="334" t="s">
        <v>1257</v>
      </c>
      <c r="B982" s="65" t="str">
        <f t="shared" ca="1" si="67"/>
        <v>-1900</v>
      </c>
      <c r="C982" s="65" t="str">
        <f t="shared" ca="1" si="69"/>
        <v>-1900-0</v>
      </c>
      <c r="D982" s="340"/>
      <c r="E982" s="283"/>
      <c r="F982" s="12"/>
      <c r="G982" s="284"/>
      <c r="H982" s="285"/>
      <c r="I982" s="286"/>
      <c r="J982" s="287"/>
      <c r="K982" s="289"/>
      <c r="L982" s="306"/>
      <c r="M982" s="289"/>
      <c r="N982" s="290"/>
      <c r="O982" s="291"/>
      <c r="P982" s="12"/>
      <c r="Q982" s="348"/>
      <c r="R982" s="7"/>
      <c r="S982" s="17">
        <f>IF(D982="",0,IF(D982=D981,COUNTIF(D$9:D981,D982)+1,1))</f>
        <v>0</v>
      </c>
      <c r="T982" s="17">
        <f t="shared" ca="1" si="70"/>
        <v>0</v>
      </c>
      <c r="U982" s="364">
        <f t="shared" si="68"/>
        <v>0</v>
      </c>
    </row>
    <row r="983" spans="1:21" ht="16.5" customHeight="1">
      <c r="A983" s="334" t="s">
        <v>1258</v>
      </c>
      <c r="B983" s="65" t="str">
        <f t="shared" ca="1" si="67"/>
        <v>-1900</v>
      </c>
      <c r="C983" s="65" t="str">
        <f t="shared" ca="1" si="69"/>
        <v>-1900-0</v>
      </c>
      <c r="D983" s="340"/>
      <c r="E983" s="283"/>
      <c r="F983" s="12"/>
      <c r="G983" s="284"/>
      <c r="H983" s="285"/>
      <c r="I983" s="286"/>
      <c r="J983" s="287"/>
      <c r="K983" s="289"/>
      <c r="L983" s="306"/>
      <c r="M983" s="289"/>
      <c r="N983" s="290"/>
      <c r="O983" s="291"/>
      <c r="P983" s="12"/>
      <c r="Q983" s="348"/>
      <c r="R983" s="7"/>
      <c r="S983" s="17">
        <f>IF(D983="",0,IF(D983=D982,COUNTIF(D$9:D982,D983)+1,1))</f>
        <v>0</v>
      </c>
      <c r="T983" s="17">
        <f t="shared" ca="1" si="70"/>
        <v>0</v>
      </c>
      <c r="U983" s="364">
        <f t="shared" si="68"/>
        <v>0</v>
      </c>
    </row>
    <row r="984" spans="1:21" ht="16.5" customHeight="1">
      <c r="A984" s="334" t="s">
        <v>1259</v>
      </c>
      <c r="B984" s="65" t="str">
        <f t="shared" ca="1" si="67"/>
        <v>-1900</v>
      </c>
      <c r="C984" s="65" t="str">
        <f t="shared" ca="1" si="69"/>
        <v>-1900-0</v>
      </c>
      <c r="D984" s="340"/>
      <c r="E984" s="283"/>
      <c r="F984" s="12"/>
      <c r="G984" s="284"/>
      <c r="H984" s="285"/>
      <c r="I984" s="286"/>
      <c r="J984" s="287"/>
      <c r="K984" s="289"/>
      <c r="L984" s="306"/>
      <c r="M984" s="289"/>
      <c r="N984" s="290"/>
      <c r="O984" s="291"/>
      <c r="P984" s="12"/>
      <c r="Q984" s="348"/>
      <c r="R984" s="7"/>
      <c r="S984" s="17">
        <f>IF(D984="",0,IF(D984=D983,COUNTIF(D$9:D983,D984)+1,1))</f>
        <v>0</v>
      </c>
      <c r="T984" s="17">
        <f t="shared" ca="1" si="70"/>
        <v>0</v>
      </c>
      <c r="U984" s="364">
        <f t="shared" si="68"/>
        <v>0</v>
      </c>
    </row>
    <row r="985" spans="1:21" ht="16.5" customHeight="1">
      <c r="A985" s="334" t="s">
        <v>1260</v>
      </c>
      <c r="B985" s="65" t="str">
        <f t="shared" ca="1" si="67"/>
        <v>-1900</v>
      </c>
      <c r="C985" s="65" t="str">
        <f t="shared" ca="1" si="69"/>
        <v>-1900-0</v>
      </c>
      <c r="D985" s="340"/>
      <c r="E985" s="283"/>
      <c r="F985" s="12"/>
      <c r="G985" s="284"/>
      <c r="H985" s="285"/>
      <c r="I985" s="286"/>
      <c r="J985" s="287"/>
      <c r="K985" s="289"/>
      <c r="L985" s="306"/>
      <c r="M985" s="289"/>
      <c r="N985" s="290"/>
      <c r="O985" s="291"/>
      <c r="P985" s="12"/>
      <c r="Q985" s="348"/>
      <c r="R985" s="7"/>
      <c r="S985" s="17">
        <f>IF(D985="",0,IF(D985=D984,COUNTIF(D$9:D984,D985)+1,1))</f>
        <v>0</v>
      </c>
      <c r="T985" s="17">
        <f t="shared" ca="1" si="70"/>
        <v>0</v>
      </c>
      <c r="U985" s="364">
        <f t="shared" si="68"/>
        <v>0</v>
      </c>
    </row>
    <row r="986" spans="1:21" ht="16.5" customHeight="1">
      <c r="A986" s="334" t="s">
        <v>1261</v>
      </c>
      <c r="B986" s="65" t="str">
        <f t="shared" ca="1" si="67"/>
        <v>-1900</v>
      </c>
      <c r="C986" s="65" t="str">
        <f t="shared" ca="1" si="69"/>
        <v>-1900-0</v>
      </c>
      <c r="D986" s="340"/>
      <c r="E986" s="283"/>
      <c r="F986" s="12"/>
      <c r="G986" s="284"/>
      <c r="H986" s="285"/>
      <c r="I986" s="286"/>
      <c r="J986" s="287"/>
      <c r="K986" s="289"/>
      <c r="L986" s="306"/>
      <c r="M986" s="289"/>
      <c r="N986" s="290"/>
      <c r="O986" s="291"/>
      <c r="P986" s="12"/>
      <c r="Q986" s="348"/>
      <c r="R986" s="7"/>
      <c r="S986" s="17">
        <f>IF(D986="",0,IF(D986=D985,COUNTIF(D$9:D985,D986)+1,1))</f>
        <v>0</v>
      </c>
      <c r="T986" s="17">
        <f t="shared" ca="1" si="70"/>
        <v>0</v>
      </c>
      <c r="U986" s="364">
        <f t="shared" si="68"/>
        <v>0</v>
      </c>
    </row>
    <row r="987" spans="1:21" ht="16.5" customHeight="1">
      <c r="A987" s="334" t="s">
        <v>1262</v>
      </c>
      <c r="B987" s="65" t="str">
        <f t="shared" ca="1" si="67"/>
        <v>-1900</v>
      </c>
      <c r="C987" s="65" t="str">
        <f t="shared" ca="1" si="69"/>
        <v>-1900-0</v>
      </c>
      <c r="D987" s="340"/>
      <c r="E987" s="283"/>
      <c r="F987" s="12"/>
      <c r="G987" s="284"/>
      <c r="H987" s="285"/>
      <c r="I987" s="286"/>
      <c r="J987" s="287"/>
      <c r="K987" s="289"/>
      <c r="L987" s="306"/>
      <c r="M987" s="289"/>
      <c r="N987" s="290"/>
      <c r="O987" s="291"/>
      <c r="P987" s="12"/>
      <c r="Q987" s="348"/>
      <c r="R987" s="7"/>
      <c r="S987" s="17">
        <f>IF(D987="",0,IF(D987=D986,COUNTIF(D$9:D986,D987)+1,1))</f>
        <v>0</v>
      </c>
      <c r="T987" s="17">
        <f t="shared" ca="1" si="70"/>
        <v>0</v>
      </c>
      <c r="U987" s="364">
        <f t="shared" si="68"/>
        <v>0</v>
      </c>
    </row>
    <row r="988" spans="1:21" ht="16.5" customHeight="1">
      <c r="A988" s="334" t="s">
        <v>1263</v>
      </c>
      <c r="B988" s="65" t="str">
        <f t="shared" ca="1" si="67"/>
        <v>-1900</v>
      </c>
      <c r="C988" s="65" t="str">
        <f t="shared" ca="1" si="69"/>
        <v>-1900-0</v>
      </c>
      <c r="D988" s="340"/>
      <c r="E988" s="283"/>
      <c r="F988" s="12"/>
      <c r="G988" s="284"/>
      <c r="H988" s="285"/>
      <c r="I988" s="286"/>
      <c r="J988" s="287"/>
      <c r="K988" s="289"/>
      <c r="L988" s="306"/>
      <c r="M988" s="289"/>
      <c r="N988" s="290"/>
      <c r="O988" s="291"/>
      <c r="P988" s="12"/>
      <c r="Q988" s="348"/>
      <c r="R988" s="7"/>
      <c r="S988" s="17">
        <f>IF(D988="",0,IF(D988=D987,COUNTIF(D$9:D987,D988)+1,1))</f>
        <v>0</v>
      </c>
      <c r="T988" s="17">
        <f t="shared" ca="1" si="70"/>
        <v>0</v>
      </c>
      <c r="U988" s="364">
        <f t="shared" si="68"/>
        <v>0</v>
      </c>
    </row>
    <row r="989" spans="1:21" ht="16.5" customHeight="1">
      <c r="A989" s="334" t="s">
        <v>1264</v>
      </c>
      <c r="B989" s="65" t="str">
        <f t="shared" ca="1" si="67"/>
        <v>-1900</v>
      </c>
      <c r="C989" s="65" t="str">
        <f t="shared" ca="1" si="69"/>
        <v>-1900-0</v>
      </c>
      <c r="D989" s="340"/>
      <c r="E989" s="283"/>
      <c r="F989" s="12"/>
      <c r="G989" s="284"/>
      <c r="H989" s="285"/>
      <c r="I989" s="286"/>
      <c r="J989" s="287"/>
      <c r="K989" s="289"/>
      <c r="L989" s="306"/>
      <c r="M989" s="289"/>
      <c r="N989" s="290"/>
      <c r="O989" s="291"/>
      <c r="P989" s="12"/>
      <c r="Q989" s="348"/>
      <c r="R989" s="7"/>
      <c r="S989" s="17">
        <f>IF(D989="",0,IF(D989=D988,COUNTIF(D$9:D988,D989)+1,1))</f>
        <v>0</v>
      </c>
      <c r="T989" s="17">
        <f t="shared" ca="1" si="70"/>
        <v>0</v>
      </c>
      <c r="U989" s="364">
        <f t="shared" si="68"/>
        <v>0</v>
      </c>
    </row>
    <row r="990" spans="1:21" ht="16.5" customHeight="1">
      <c r="A990" s="334" t="s">
        <v>1265</v>
      </c>
      <c r="B990" s="65" t="str">
        <f t="shared" ca="1" si="67"/>
        <v>-1900</v>
      </c>
      <c r="C990" s="65" t="str">
        <f t="shared" ca="1" si="69"/>
        <v>-1900-0</v>
      </c>
      <c r="D990" s="340"/>
      <c r="E990" s="283"/>
      <c r="F990" s="12"/>
      <c r="G990" s="284"/>
      <c r="H990" s="285"/>
      <c r="I990" s="286"/>
      <c r="J990" s="287"/>
      <c r="K990" s="289"/>
      <c r="L990" s="306"/>
      <c r="M990" s="289"/>
      <c r="N990" s="290"/>
      <c r="O990" s="291"/>
      <c r="P990" s="12"/>
      <c r="Q990" s="348"/>
      <c r="R990" s="7"/>
      <c r="S990" s="17">
        <f>IF(D990="",0,IF(D990=D989,COUNTIF(D$9:D989,D990)+1,1))</f>
        <v>0</v>
      </c>
      <c r="T990" s="17">
        <f t="shared" ca="1" si="70"/>
        <v>0</v>
      </c>
      <c r="U990" s="364">
        <f t="shared" si="68"/>
        <v>0</v>
      </c>
    </row>
    <row r="991" spans="1:21" ht="16.5" customHeight="1">
      <c r="A991" s="334" t="s">
        <v>1266</v>
      </c>
      <c r="B991" s="65" t="str">
        <f t="shared" ca="1" si="67"/>
        <v>-1900</v>
      </c>
      <c r="C991" s="65" t="str">
        <f t="shared" ca="1" si="69"/>
        <v>-1900-0</v>
      </c>
      <c r="D991" s="340"/>
      <c r="E991" s="283"/>
      <c r="F991" s="12"/>
      <c r="G991" s="284"/>
      <c r="H991" s="285"/>
      <c r="I991" s="286"/>
      <c r="J991" s="287"/>
      <c r="K991" s="289"/>
      <c r="L991" s="306"/>
      <c r="M991" s="289"/>
      <c r="N991" s="290"/>
      <c r="O991" s="291"/>
      <c r="P991" s="12"/>
      <c r="Q991" s="348"/>
      <c r="R991" s="7"/>
      <c r="S991" s="17">
        <f>IF(D991="",0,IF(D991=D990,COUNTIF(D$9:D990,D991)+1,1))</f>
        <v>0</v>
      </c>
      <c r="T991" s="17">
        <f t="shared" ca="1" si="70"/>
        <v>0</v>
      </c>
      <c r="U991" s="364">
        <f t="shared" si="68"/>
        <v>0</v>
      </c>
    </row>
    <row r="992" spans="1:21" ht="16.5" customHeight="1">
      <c r="A992" s="334" t="s">
        <v>1267</v>
      </c>
      <c r="B992" s="65" t="str">
        <f t="shared" ca="1" si="67"/>
        <v>-1900</v>
      </c>
      <c r="C992" s="65" t="str">
        <f t="shared" ca="1" si="69"/>
        <v>-1900-0</v>
      </c>
      <c r="D992" s="340"/>
      <c r="E992" s="283"/>
      <c r="F992" s="12"/>
      <c r="G992" s="284"/>
      <c r="H992" s="285"/>
      <c r="I992" s="286"/>
      <c r="J992" s="287"/>
      <c r="K992" s="289"/>
      <c r="L992" s="306"/>
      <c r="M992" s="289"/>
      <c r="N992" s="290"/>
      <c r="O992" s="291"/>
      <c r="P992" s="12"/>
      <c r="Q992" s="348"/>
      <c r="R992" s="7"/>
      <c r="S992" s="17">
        <f>IF(D992="",0,IF(D992=D991,COUNTIF(D$9:D991,D992)+1,1))</f>
        <v>0</v>
      </c>
      <c r="T992" s="17">
        <f t="shared" ca="1" si="70"/>
        <v>0</v>
      </c>
      <c r="U992" s="364">
        <f t="shared" si="68"/>
        <v>0</v>
      </c>
    </row>
    <row r="993" spans="1:21" ht="16.5" customHeight="1">
      <c r="A993" s="334" t="s">
        <v>1268</v>
      </c>
      <c r="B993" s="65" t="str">
        <f t="shared" ca="1" si="67"/>
        <v>-1900</v>
      </c>
      <c r="C993" s="65" t="str">
        <f t="shared" ca="1" si="69"/>
        <v>-1900-0</v>
      </c>
      <c r="D993" s="340"/>
      <c r="E993" s="283"/>
      <c r="F993" s="12"/>
      <c r="G993" s="284"/>
      <c r="H993" s="285"/>
      <c r="I993" s="286"/>
      <c r="J993" s="287"/>
      <c r="K993" s="289"/>
      <c r="L993" s="306"/>
      <c r="M993" s="289"/>
      <c r="N993" s="290"/>
      <c r="O993" s="291"/>
      <c r="P993" s="12"/>
      <c r="Q993" s="348"/>
      <c r="R993" s="7"/>
      <c r="S993" s="17">
        <f>IF(D993="",0,IF(D993=D992,COUNTIF(D$9:D992,D993)+1,1))</f>
        <v>0</v>
      </c>
      <c r="T993" s="17">
        <f t="shared" ca="1" si="70"/>
        <v>0</v>
      </c>
      <c r="U993" s="364">
        <f t="shared" si="68"/>
        <v>0</v>
      </c>
    </row>
    <row r="994" spans="1:21" ht="16.5" customHeight="1">
      <c r="A994" s="334" t="s">
        <v>1269</v>
      </c>
      <c r="B994" s="65" t="str">
        <f t="shared" ca="1" si="67"/>
        <v>-1900</v>
      </c>
      <c r="C994" s="65" t="str">
        <f t="shared" ca="1" si="69"/>
        <v>-1900-0</v>
      </c>
      <c r="D994" s="340"/>
      <c r="E994" s="283"/>
      <c r="F994" s="12"/>
      <c r="G994" s="284"/>
      <c r="H994" s="285"/>
      <c r="I994" s="286"/>
      <c r="J994" s="287"/>
      <c r="K994" s="289"/>
      <c r="L994" s="306"/>
      <c r="M994" s="289"/>
      <c r="N994" s="290"/>
      <c r="O994" s="291"/>
      <c r="P994" s="12"/>
      <c r="Q994" s="348"/>
      <c r="R994" s="7"/>
      <c r="S994" s="17">
        <f>IF(D994="",0,IF(D994=D993,COUNTIF(D$9:D993,D994)+1,1))</f>
        <v>0</v>
      </c>
      <c r="T994" s="17">
        <f t="shared" ca="1" si="70"/>
        <v>0</v>
      </c>
      <c r="U994" s="364">
        <f t="shared" si="68"/>
        <v>0</v>
      </c>
    </row>
    <row r="995" spans="1:21" ht="16.5" customHeight="1">
      <c r="A995" s="334" t="s">
        <v>1270</v>
      </c>
      <c r="B995" s="65" t="str">
        <f t="shared" ca="1" si="67"/>
        <v>-1900</v>
      </c>
      <c r="C995" s="65" t="str">
        <f t="shared" ca="1" si="69"/>
        <v>-1900-0</v>
      </c>
      <c r="D995" s="340"/>
      <c r="E995" s="283"/>
      <c r="F995" s="12"/>
      <c r="G995" s="284"/>
      <c r="H995" s="285"/>
      <c r="I995" s="286"/>
      <c r="J995" s="287"/>
      <c r="K995" s="289"/>
      <c r="L995" s="306"/>
      <c r="M995" s="289"/>
      <c r="N995" s="290"/>
      <c r="O995" s="291"/>
      <c r="P995" s="12"/>
      <c r="Q995" s="348"/>
      <c r="R995" s="7"/>
      <c r="S995" s="17">
        <f>IF(D995="",0,IF(D995=D994,COUNTIF(D$9:D994,D995)+1,1))</f>
        <v>0</v>
      </c>
      <c r="T995" s="17">
        <f t="shared" ca="1" si="70"/>
        <v>0</v>
      </c>
      <c r="U995" s="364">
        <f t="shared" si="68"/>
        <v>0</v>
      </c>
    </row>
    <row r="996" spans="1:21" ht="16.5" customHeight="1">
      <c r="A996" s="334" t="s">
        <v>1271</v>
      </c>
      <c r="B996" s="65" t="str">
        <f t="shared" ca="1" si="67"/>
        <v>-1900</v>
      </c>
      <c r="C996" s="65" t="str">
        <f t="shared" ca="1" si="69"/>
        <v>-1900-0</v>
      </c>
      <c r="D996" s="340"/>
      <c r="E996" s="283"/>
      <c r="F996" s="12"/>
      <c r="G996" s="284"/>
      <c r="H996" s="285"/>
      <c r="I996" s="286"/>
      <c r="J996" s="287"/>
      <c r="K996" s="289"/>
      <c r="L996" s="306"/>
      <c r="M996" s="289"/>
      <c r="N996" s="290"/>
      <c r="O996" s="291"/>
      <c r="P996" s="12"/>
      <c r="Q996" s="348"/>
      <c r="R996" s="7"/>
      <c r="S996" s="17">
        <f>IF(D996="",0,IF(D996=D995,COUNTIF(D$9:D995,D996)+1,1))</f>
        <v>0</v>
      </c>
      <c r="T996" s="17">
        <f t="shared" ca="1" si="70"/>
        <v>0</v>
      </c>
      <c r="U996" s="364">
        <f t="shared" si="68"/>
        <v>0</v>
      </c>
    </row>
    <row r="997" spans="1:21" ht="16.5" customHeight="1">
      <c r="A997" s="334" t="s">
        <v>1272</v>
      </c>
      <c r="B997" s="65" t="str">
        <f t="shared" ca="1" si="67"/>
        <v>-1900</v>
      </c>
      <c r="C997" s="65" t="str">
        <f t="shared" ca="1" si="69"/>
        <v>-1900-0</v>
      </c>
      <c r="D997" s="340"/>
      <c r="E997" s="283"/>
      <c r="F997" s="12"/>
      <c r="G997" s="284"/>
      <c r="H997" s="285"/>
      <c r="I997" s="286"/>
      <c r="J997" s="287"/>
      <c r="K997" s="289"/>
      <c r="L997" s="306"/>
      <c r="M997" s="289"/>
      <c r="N997" s="290"/>
      <c r="O997" s="291"/>
      <c r="P997" s="12"/>
      <c r="Q997" s="348"/>
      <c r="R997" s="7"/>
      <c r="S997" s="17">
        <f>IF(D997="",0,IF(D997=D996,COUNTIF(D$9:D996,D997)+1,1))</f>
        <v>0</v>
      </c>
      <c r="T997" s="17">
        <f t="shared" ca="1" si="70"/>
        <v>0</v>
      </c>
      <c r="U997" s="364">
        <f t="shared" si="68"/>
        <v>0</v>
      </c>
    </row>
    <row r="998" spans="1:21" ht="16.5" customHeight="1">
      <c r="A998" s="334" t="s">
        <v>1273</v>
      </c>
      <c r="B998" s="65" t="str">
        <f t="shared" ca="1" si="67"/>
        <v>-1900</v>
      </c>
      <c r="C998" s="65" t="str">
        <f t="shared" ca="1" si="69"/>
        <v>-1900-0</v>
      </c>
      <c r="D998" s="340"/>
      <c r="E998" s="283"/>
      <c r="F998" s="12"/>
      <c r="G998" s="284"/>
      <c r="H998" s="285"/>
      <c r="I998" s="286"/>
      <c r="J998" s="287"/>
      <c r="K998" s="289"/>
      <c r="L998" s="306"/>
      <c r="M998" s="289"/>
      <c r="N998" s="290"/>
      <c r="O998" s="291"/>
      <c r="P998" s="12"/>
      <c r="Q998" s="348"/>
      <c r="R998" s="7"/>
      <c r="S998" s="17">
        <f>IF(D998="",0,IF(D998=D997,COUNTIF(D$9:D997,D998)+1,1))</f>
        <v>0</v>
      </c>
      <c r="T998" s="17">
        <f t="shared" ca="1" si="70"/>
        <v>0</v>
      </c>
      <c r="U998" s="364">
        <f t="shared" si="68"/>
        <v>0</v>
      </c>
    </row>
    <row r="999" spans="1:21" ht="16.5" customHeight="1">
      <c r="A999" s="334" t="s">
        <v>1274</v>
      </c>
      <c r="B999" s="65" t="str">
        <f t="shared" ca="1" si="67"/>
        <v>-1900</v>
      </c>
      <c r="C999" s="65" t="str">
        <f t="shared" ca="1" si="69"/>
        <v>-1900-0</v>
      </c>
      <c r="D999" s="340"/>
      <c r="E999" s="283"/>
      <c r="F999" s="12"/>
      <c r="G999" s="284"/>
      <c r="H999" s="285"/>
      <c r="I999" s="286"/>
      <c r="J999" s="287"/>
      <c r="K999" s="289"/>
      <c r="L999" s="306"/>
      <c r="M999" s="289"/>
      <c r="N999" s="290"/>
      <c r="O999" s="291"/>
      <c r="P999" s="12"/>
      <c r="Q999" s="348"/>
      <c r="R999" s="7"/>
      <c r="S999" s="17">
        <f>IF(D999="",0,IF(D999=D998,COUNTIF(D$9:D998,D999)+1,1))</f>
        <v>0</v>
      </c>
      <c r="T999" s="17">
        <f t="shared" ca="1" si="70"/>
        <v>0</v>
      </c>
      <c r="U999" s="364">
        <f t="shared" si="68"/>
        <v>0</v>
      </c>
    </row>
    <row r="1000" spans="1:21" ht="16.5" customHeight="1">
      <c r="A1000" s="334" t="s">
        <v>1275</v>
      </c>
      <c r="B1000" s="65" t="str">
        <f t="shared" ca="1" si="67"/>
        <v>-1900</v>
      </c>
      <c r="C1000" s="65" t="str">
        <f t="shared" ca="1" si="69"/>
        <v>-1900-0</v>
      </c>
      <c r="D1000" s="340"/>
      <c r="E1000" s="283"/>
      <c r="F1000" s="12"/>
      <c r="G1000" s="284"/>
      <c r="H1000" s="285"/>
      <c r="I1000" s="286"/>
      <c r="J1000" s="287"/>
      <c r="K1000" s="289"/>
      <c r="L1000" s="306"/>
      <c r="M1000" s="289"/>
      <c r="N1000" s="290"/>
      <c r="O1000" s="291"/>
      <c r="P1000" s="12"/>
      <c r="Q1000" s="348"/>
      <c r="R1000" s="7"/>
      <c r="S1000" s="17">
        <f>IF(D1000="",0,IF(D1000=D999,COUNTIF(D$9:D999,D1000)+1,1))</f>
        <v>0</v>
      </c>
      <c r="T1000" s="17">
        <f t="shared" ca="1" si="70"/>
        <v>0</v>
      </c>
      <c r="U1000" s="364">
        <f t="shared" si="68"/>
        <v>0</v>
      </c>
    </row>
    <row r="1001" spans="1:21" ht="16.5" customHeight="1">
      <c r="A1001" s="334" t="s">
        <v>1276</v>
      </c>
      <c r="B1001" s="65" t="str">
        <f t="shared" ca="1" si="67"/>
        <v>-1900</v>
      </c>
      <c r="C1001" s="65" t="str">
        <f t="shared" ca="1" si="69"/>
        <v>-1900-0</v>
      </c>
      <c r="D1001" s="340"/>
      <c r="E1001" s="283"/>
      <c r="F1001" s="12"/>
      <c r="G1001" s="284"/>
      <c r="H1001" s="285"/>
      <c r="I1001" s="286"/>
      <c r="J1001" s="287"/>
      <c r="K1001" s="289"/>
      <c r="L1001" s="306"/>
      <c r="M1001" s="289"/>
      <c r="N1001" s="290"/>
      <c r="O1001" s="291"/>
      <c r="P1001" s="12"/>
      <c r="Q1001" s="348"/>
      <c r="R1001" s="7"/>
      <c r="S1001" s="17">
        <f>IF(D1001="",0,IF(D1001=D1000,COUNTIF(D$9:D1000,D1001)+1,1))</f>
        <v>0</v>
      </c>
      <c r="T1001" s="17">
        <f t="shared" ca="1" si="70"/>
        <v>0</v>
      </c>
      <c r="U1001" s="364">
        <f t="shared" si="68"/>
        <v>0</v>
      </c>
    </row>
    <row r="1002" spans="1:21" ht="16.5" customHeight="1">
      <c r="A1002" s="334" t="s">
        <v>1277</v>
      </c>
      <c r="B1002" s="65" t="str">
        <f t="shared" ca="1" si="67"/>
        <v>-1900</v>
      </c>
      <c r="C1002" s="65" t="str">
        <f t="shared" ca="1" si="69"/>
        <v>-1900-0</v>
      </c>
      <c r="D1002" s="340"/>
      <c r="E1002" s="283"/>
      <c r="F1002" s="12"/>
      <c r="G1002" s="284"/>
      <c r="H1002" s="285"/>
      <c r="I1002" s="286"/>
      <c r="J1002" s="287"/>
      <c r="K1002" s="289"/>
      <c r="L1002" s="306"/>
      <c r="M1002" s="289"/>
      <c r="N1002" s="290"/>
      <c r="O1002" s="291"/>
      <c r="P1002" s="12"/>
      <c r="Q1002" s="348"/>
      <c r="R1002" s="7"/>
      <c r="S1002" s="17">
        <f>IF(D1002="",0,IF(D1002=D1001,COUNTIF(D$9:D1001,D1002)+1,1))</f>
        <v>0</v>
      </c>
      <c r="T1002" s="17">
        <f t="shared" ca="1" si="70"/>
        <v>0</v>
      </c>
      <c r="U1002" s="364">
        <f t="shared" si="68"/>
        <v>0</v>
      </c>
    </row>
    <row r="1003" spans="1:21" ht="16.5" customHeight="1">
      <c r="A1003" s="334" t="s">
        <v>1278</v>
      </c>
      <c r="B1003" s="65" t="str">
        <f t="shared" ca="1" si="67"/>
        <v>-1900</v>
      </c>
      <c r="C1003" s="65" t="str">
        <f t="shared" ca="1" si="69"/>
        <v>-1900-0</v>
      </c>
      <c r="D1003" s="340"/>
      <c r="E1003" s="283"/>
      <c r="F1003" s="12"/>
      <c r="G1003" s="284"/>
      <c r="H1003" s="285"/>
      <c r="I1003" s="286"/>
      <c r="J1003" s="287"/>
      <c r="K1003" s="289"/>
      <c r="L1003" s="306"/>
      <c r="M1003" s="289"/>
      <c r="N1003" s="290"/>
      <c r="O1003" s="291"/>
      <c r="P1003" s="12"/>
      <c r="Q1003" s="348"/>
      <c r="R1003" s="7"/>
      <c r="S1003" s="17">
        <f>IF(D1003="",0,IF(D1003=D1002,COUNTIF(D$9:D1002,D1003)+1,1))</f>
        <v>0</v>
      </c>
      <c r="T1003" s="17">
        <f t="shared" ca="1" si="70"/>
        <v>0</v>
      </c>
      <c r="U1003" s="364">
        <f t="shared" si="68"/>
        <v>0</v>
      </c>
    </row>
    <row r="1004" spans="1:21" ht="16.5" customHeight="1">
      <c r="A1004" s="334" t="s">
        <v>1279</v>
      </c>
      <c r="B1004" s="65" t="str">
        <f t="shared" ca="1" si="67"/>
        <v>-1900</v>
      </c>
      <c r="C1004" s="65" t="str">
        <f t="shared" ca="1" si="69"/>
        <v>-1900-0</v>
      </c>
      <c r="D1004" s="340"/>
      <c r="E1004" s="283"/>
      <c r="F1004" s="12"/>
      <c r="G1004" s="284"/>
      <c r="H1004" s="285"/>
      <c r="I1004" s="286"/>
      <c r="J1004" s="287"/>
      <c r="K1004" s="289"/>
      <c r="L1004" s="306"/>
      <c r="M1004" s="289"/>
      <c r="N1004" s="290"/>
      <c r="O1004" s="291"/>
      <c r="P1004" s="12"/>
      <c r="Q1004" s="348"/>
      <c r="R1004" s="7"/>
      <c r="S1004" s="17">
        <f>IF(D1004="",0,IF(D1004=D1003,COUNTIF(D$9:D1003,D1004)+1,1))</f>
        <v>0</v>
      </c>
      <c r="T1004" s="17">
        <f t="shared" ca="1" si="70"/>
        <v>0</v>
      </c>
      <c r="U1004" s="364">
        <f t="shared" si="68"/>
        <v>0</v>
      </c>
    </row>
    <row r="1005" spans="1:21" ht="16.5" customHeight="1">
      <c r="A1005" s="334" t="s">
        <v>1280</v>
      </c>
      <c r="B1005" s="65" t="str">
        <f t="shared" ca="1" si="67"/>
        <v>-1900</v>
      </c>
      <c r="C1005" s="65" t="str">
        <f t="shared" ca="1" si="69"/>
        <v>-1900-0</v>
      </c>
      <c r="D1005" s="340"/>
      <c r="E1005" s="283"/>
      <c r="F1005" s="12"/>
      <c r="G1005" s="284"/>
      <c r="H1005" s="285"/>
      <c r="I1005" s="286"/>
      <c r="J1005" s="287"/>
      <c r="K1005" s="289"/>
      <c r="L1005" s="306"/>
      <c r="M1005" s="289"/>
      <c r="N1005" s="290"/>
      <c r="O1005" s="291"/>
      <c r="P1005" s="12"/>
      <c r="Q1005" s="348"/>
      <c r="R1005" s="7"/>
      <c r="S1005" s="17">
        <f>IF(D1005="",0,IF(D1005=D1004,COUNTIF(D$9:D1004,D1005)+1,1))</f>
        <v>0</v>
      </c>
      <c r="T1005" s="17">
        <f t="shared" ca="1" si="70"/>
        <v>0</v>
      </c>
      <c r="U1005" s="364">
        <f t="shared" si="68"/>
        <v>0</v>
      </c>
    </row>
    <row r="1006" spans="1:21" ht="16.5" customHeight="1">
      <c r="A1006" s="334" t="s">
        <v>1281</v>
      </c>
      <c r="B1006" s="65" t="str">
        <f t="shared" ca="1" si="67"/>
        <v>-1900</v>
      </c>
      <c r="C1006" s="65" t="str">
        <f t="shared" ca="1" si="69"/>
        <v>-1900-0</v>
      </c>
      <c r="D1006" s="340"/>
      <c r="E1006" s="283"/>
      <c r="F1006" s="12"/>
      <c r="G1006" s="284"/>
      <c r="H1006" s="285"/>
      <c r="I1006" s="286"/>
      <c r="J1006" s="287"/>
      <c r="K1006" s="289"/>
      <c r="L1006" s="306"/>
      <c r="M1006" s="289"/>
      <c r="N1006" s="290"/>
      <c r="O1006" s="291"/>
      <c r="P1006" s="12"/>
      <c r="Q1006" s="348"/>
      <c r="R1006" s="7"/>
      <c r="S1006" s="17">
        <f>IF(D1006="",0,IF(D1006=D1005,COUNTIF(D$9:D1005,D1006)+1,1))</f>
        <v>0</v>
      </c>
      <c r="T1006" s="17">
        <f t="shared" ca="1" si="70"/>
        <v>0</v>
      </c>
      <c r="U1006" s="364">
        <f t="shared" si="68"/>
        <v>0</v>
      </c>
    </row>
    <row r="1007" spans="1:21" ht="16.5" customHeight="1">
      <c r="A1007" s="334" t="s">
        <v>1282</v>
      </c>
      <c r="B1007" s="65" t="str">
        <f t="shared" ca="1" si="67"/>
        <v>-1900</v>
      </c>
      <c r="C1007" s="65" t="str">
        <f t="shared" ca="1" si="69"/>
        <v>-1900-0</v>
      </c>
      <c r="D1007" s="340"/>
      <c r="E1007" s="283"/>
      <c r="F1007" s="12"/>
      <c r="G1007" s="284"/>
      <c r="H1007" s="285"/>
      <c r="I1007" s="286"/>
      <c r="J1007" s="287"/>
      <c r="K1007" s="289"/>
      <c r="L1007" s="306"/>
      <c r="M1007" s="289"/>
      <c r="N1007" s="290"/>
      <c r="O1007" s="291"/>
      <c r="P1007" s="12"/>
      <c r="Q1007" s="348"/>
      <c r="R1007" s="7"/>
      <c r="S1007" s="17">
        <f>IF(D1007="",0,IF(D1007=D1006,COUNTIF(D$9:D1006,D1007)+1,1))</f>
        <v>0</v>
      </c>
      <c r="T1007" s="17">
        <f t="shared" ca="1" si="70"/>
        <v>0</v>
      </c>
      <c r="U1007" s="364">
        <f t="shared" si="68"/>
        <v>0</v>
      </c>
    </row>
    <row r="1008" spans="1:21" ht="16.5" customHeight="1">
      <c r="A1008" s="334" t="s">
        <v>1286</v>
      </c>
      <c r="B1008" s="65" t="str">
        <f t="shared" ca="1" si="67"/>
        <v>-1900</v>
      </c>
      <c r="C1008" s="65" t="str">
        <f t="shared" ca="1" si="69"/>
        <v>-1900-0</v>
      </c>
      <c r="D1008" s="340"/>
      <c r="E1008" s="283"/>
      <c r="F1008" s="12"/>
      <c r="G1008" s="284"/>
      <c r="H1008" s="285"/>
      <c r="I1008" s="286"/>
      <c r="J1008" s="287"/>
      <c r="K1008" s="289"/>
      <c r="L1008" s="306"/>
      <c r="M1008" s="289"/>
      <c r="N1008" s="290"/>
      <c r="O1008" s="291"/>
      <c r="P1008" s="12"/>
      <c r="Q1008" s="348"/>
      <c r="R1008" s="7"/>
      <c r="S1008" s="17">
        <f>IF(D1008="",0,IF(D1008=D1007,COUNTIF(D$9:D1007,D1008)+1,1))</f>
        <v>0</v>
      </c>
      <c r="T1008" s="17">
        <f t="shared" ca="1" si="70"/>
        <v>0</v>
      </c>
      <c r="U1008" s="364">
        <f t="shared" si="68"/>
        <v>0</v>
      </c>
    </row>
    <row r="1009" spans="1:21" ht="3" customHeight="1">
      <c r="A1009" s="7"/>
      <c r="B1009" s="7"/>
      <c r="C1009" s="7"/>
      <c r="D1009" s="47"/>
      <c r="E1009" s="48"/>
      <c r="F1009" s="7"/>
      <c r="G1009" s="105"/>
      <c r="H1009" s="106"/>
      <c r="I1009" s="122"/>
      <c r="J1009" s="107"/>
      <c r="K1009" s="107"/>
      <c r="L1009" s="106"/>
      <c r="M1009" s="107"/>
      <c r="N1009" s="106"/>
      <c r="O1009" s="146"/>
      <c r="P1009" s="7"/>
      <c r="Q1009" s="350"/>
      <c r="S1009" s="7"/>
      <c r="T1009" s="7"/>
    </row>
    <row r="1010" spans="1:21" ht="15.75" customHeight="1">
      <c r="A1010" s="7"/>
      <c r="B1010" s="7"/>
      <c r="C1010" s="7"/>
      <c r="D1010" s="7"/>
      <c r="E1010" s="7"/>
      <c r="F1010" s="7"/>
      <c r="G1010" s="13"/>
      <c r="H1010" s="14"/>
      <c r="I1010" s="14"/>
      <c r="J1010" s="14"/>
      <c r="K1010" s="14"/>
      <c r="L1010" s="14"/>
      <c r="M1010" s="14"/>
      <c r="N1010" s="140" t="str">
        <f>N5</f>
        <v>C</v>
      </c>
      <c r="O1010" s="140" t="str">
        <f>O5</f>
        <v>D</v>
      </c>
      <c r="P1010" s="7"/>
      <c r="Q1010" s="7"/>
      <c r="R1010" s="155"/>
      <c r="S1010" s="24"/>
      <c r="T1010" s="155"/>
      <c r="U1010" s="155"/>
    </row>
    <row r="1011" spans="1:21" ht="18.75" customHeight="1">
      <c r="A1011" s="7"/>
      <c r="B1011" s="7"/>
      <c r="C1011" s="7"/>
      <c r="D1011" s="501" t="s">
        <v>1292</v>
      </c>
      <c r="E1011" s="501"/>
      <c r="F1011" s="7"/>
      <c r="G1011" s="516" t="s">
        <v>163</v>
      </c>
      <c r="H1011" s="517"/>
      <c r="I1011" s="318">
        <f>SUBTOTAL(3,D9:D1008)</f>
        <v>2</v>
      </c>
      <c r="J1011" s="191"/>
      <c r="K1011" s="191"/>
      <c r="L1011" s="191"/>
      <c r="M1011" s="320" t="s">
        <v>164</v>
      </c>
      <c r="N1011" s="293">
        <f ca="1">IF(OR(L1024=1,ISERROR(O1024)),0,SUBTOTAL(9,N9:N1008))</f>
        <v>2</v>
      </c>
      <c r="O1011" s="294">
        <f ca="1">IF(OR(L1024=1,ISERROR(O1024)),0,SUBTOTAL(9,O9:O1008)*-1)</f>
        <v>0</v>
      </c>
      <c r="P1011" s="7"/>
      <c r="Q1011" s="7"/>
      <c r="R1011" s="188"/>
      <c r="S1011" s="24"/>
      <c r="T1011" s="188"/>
      <c r="U1011" s="188"/>
    </row>
    <row r="1012" spans="1:21" ht="15.75" customHeight="1">
      <c r="A1012" s="7"/>
      <c r="B1012" s="7"/>
      <c r="C1012" s="7"/>
      <c r="D1012" s="498"/>
      <c r="E1012" s="498"/>
      <c r="F1012" s="7"/>
      <c r="G1012" s="189"/>
      <c r="H1012" s="7"/>
      <c r="I1012" s="7"/>
      <c r="J1012" s="7"/>
      <c r="K1012" s="7"/>
      <c r="L1012" s="7"/>
      <c r="M1012" s="7"/>
      <c r="N1012" s="7"/>
      <c r="P1012" s="7"/>
      <c r="Q1012" s="7"/>
      <c r="R1012" s="7"/>
      <c r="S1012" s="7"/>
      <c r="T1012" s="7"/>
      <c r="U1012" s="7"/>
    </row>
    <row r="1013" spans="1:21" ht="18.75" customHeight="1">
      <c r="A1013" s="7"/>
      <c r="B1013" s="7"/>
      <c r="C1013" s="7"/>
      <c r="D1013" s="499"/>
      <c r="E1013" s="499"/>
      <c r="F1013" s="7"/>
      <c r="G1013" s="187"/>
      <c r="H1013" s="42"/>
      <c r="I1013" s="42"/>
      <c r="J1013" s="42"/>
      <c r="K1013" s="42"/>
      <c r="L1013" s="42"/>
      <c r="M1013" s="42"/>
      <c r="N1013" s="296" t="str">
        <f>CONCATENATE("Saldo ",N1010," + ",O1010)</f>
        <v>Saldo C + D</v>
      </c>
      <c r="O1013" s="295">
        <f ca="1">IF(OR(L1024=1,ISERROR(O1024)),0,N1011+O1011)</f>
        <v>2</v>
      </c>
      <c r="P1013" s="7"/>
      <c r="Q1013" s="7"/>
      <c r="R1013" s="7"/>
      <c r="S1013" s="16"/>
      <c r="T1013" s="7"/>
      <c r="U1013" s="7"/>
    </row>
    <row r="1014" spans="1:21" ht="16.5" customHeight="1">
      <c r="A1014" s="7"/>
      <c r="B1014" s="7"/>
      <c r="C1014" s="7"/>
      <c r="D1014" s="7"/>
      <c r="E1014" s="7"/>
      <c r="F1014" s="7"/>
      <c r="G1014" s="384" t="str">
        <f ca="1">IF(AND(E1024=0,G1029=1),H1034,"")</f>
        <v/>
      </c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</row>
    <row r="1015" spans="1:21" ht="16.5" customHeight="1">
      <c r="A1015" s="7"/>
      <c r="B1015" s="7"/>
      <c r="C1015" s="7"/>
      <c r="D1015" s="7"/>
      <c r="E1015" s="7"/>
      <c r="F1015" s="7"/>
      <c r="G1015" s="7"/>
      <c r="H1015" s="7"/>
      <c r="I1015" s="356" t="str">
        <f ca="1">'Sezione ERARIO'!$J$1015</f>
        <v/>
      </c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360" t="s">
        <v>1294</v>
      </c>
    </row>
    <row r="1016" spans="1:21" ht="16.5" customHeight="1">
      <c r="A1016" s="7"/>
      <c r="B1016" s="7"/>
      <c r="C1016" s="7"/>
      <c r="D1016" s="142" t="str">
        <f>CONCATENATE(CONTRIBUENTE!$C$2,"   -   www.marcopiccoli.it")</f>
        <v>F24 1.3 - LITE per Excel .xlsm   -   www.marcopiccoli.it</v>
      </c>
      <c r="E1016" s="143"/>
      <c r="F1016" s="143"/>
      <c r="G1016" s="143"/>
      <c r="H1016" s="143"/>
      <c r="I1016" s="357" t="str">
        <f ca="1">'Sezione ERARIO'!$J$1016</f>
        <v>Sistema liberamente utilizzabile per il periodo specificato, per PROTOCOLLI da 1 a 12</v>
      </c>
      <c r="J1016" s="26"/>
      <c r="K1016" s="7"/>
      <c r="L1016" s="7"/>
      <c r="M1016" s="7"/>
      <c r="N1016" s="7"/>
      <c r="O1016" s="7"/>
      <c r="P1016" s="143"/>
      <c r="Q1016" s="7"/>
      <c r="R1016" s="7"/>
      <c r="S1016" s="7"/>
      <c r="T1016" s="7"/>
      <c r="U1016" s="361">
        <f>COUNTIF(U9:U1008,U1015)</f>
        <v>0</v>
      </c>
    </row>
    <row r="1017" spans="1:21" ht="7.5" customHeight="1">
      <c r="A1017" s="7"/>
      <c r="B1017" s="7"/>
      <c r="C1017" s="7"/>
      <c r="D1017" s="6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</row>
    <row r="1018" spans="1:21">
      <c r="A1018" s="7"/>
      <c r="C1018" s="6"/>
      <c r="D1018" s="6"/>
      <c r="E1018" s="6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</row>
    <row r="1019" spans="1:21" ht="16.5" customHeight="1">
      <c r="A1019" s="7"/>
      <c r="C1019" s="6"/>
      <c r="D1019" s="6"/>
      <c r="E1019" s="6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362" t="s">
        <v>1295</v>
      </c>
      <c r="R1019" s="7"/>
      <c r="S1019" s="7"/>
      <c r="T1019" s="7"/>
      <c r="U1019" s="7"/>
    </row>
    <row r="1020" spans="1:21" ht="16.5" customHeight="1">
      <c r="A1020" s="7"/>
      <c r="C1020" s="6"/>
      <c r="D1020" s="6"/>
      <c r="E1020" s="6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363" t="s">
        <v>1296</v>
      </c>
      <c r="R1020" s="7"/>
      <c r="S1020" s="7"/>
      <c r="T1020" s="7"/>
      <c r="U1020" s="7"/>
    </row>
    <row r="1021" spans="1:21">
      <c r="A1021" s="7"/>
      <c r="C1021" s="6"/>
      <c r="D1021" s="6"/>
      <c r="E1021" s="6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</row>
    <row r="1022" spans="1:21" hidden="1">
      <c r="A1022" s="7"/>
      <c r="C1022" s="6"/>
      <c r="D1022" s="6"/>
      <c r="E1022" s="6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</row>
    <row r="1023" spans="1:21" hidden="1">
      <c r="A1023" s="7"/>
      <c r="B1023" s="7"/>
      <c r="C1023" s="7"/>
      <c r="D1023" s="7"/>
      <c r="E1023" s="148" t="s">
        <v>1297</v>
      </c>
      <c r="F1023" s="7"/>
      <c r="G1023" s="7"/>
      <c r="H1023" s="62" t="s">
        <v>55</v>
      </c>
      <c r="I1023" s="341">
        <f>'Sezione ERARIO'!$K$1024</f>
        <v>1</v>
      </c>
      <c r="J1023" s="7"/>
      <c r="K1023" s="7"/>
      <c r="L1023" s="148" t="s">
        <v>111</v>
      </c>
      <c r="M1023" s="7"/>
      <c r="N1023" s="16" t="s">
        <v>17</v>
      </c>
      <c r="O1023" s="16" t="s">
        <v>18</v>
      </c>
      <c r="P1023" s="7"/>
      <c r="Q1023" s="7"/>
      <c r="R1023" s="7"/>
      <c r="S1023" s="7"/>
      <c r="T1023" s="7"/>
      <c r="U1023" s="7"/>
    </row>
    <row r="1024" spans="1:21" hidden="1">
      <c r="A1024" s="7"/>
      <c r="B1024" s="7"/>
      <c r="C1024" s="7"/>
      <c r="D1024" s="7"/>
      <c r="E1024" s="154">
        <f>CONTRIBUENTE!$E$154</f>
        <v>0</v>
      </c>
      <c r="F1024" s="7"/>
      <c r="G1024" s="7"/>
      <c r="H1024" s="62" t="s">
        <v>56</v>
      </c>
      <c r="I1024" s="341">
        <f>'Sezione ERARIO'!$K$1025</f>
        <v>9999</v>
      </c>
      <c r="J1024" s="7"/>
      <c r="K1024" s="7"/>
      <c r="L1024" s="154">
        <f ca="1">CONTRIBUENTE!$H$153</f>
        <v>0</v>
      </c>
      <c r="M1024" s="129"/>
      <c r="N1024" s="19">
        <v>1</v>
      </c>
      <c r="O1024" s="153">
        <f ca="1">IF(AND(E1024=0,G1029=1),#N/A,CONTRIBUENTE!$K$153)</f>
        <v>9</v>
      </c>
      <c r="P1024" s="7"/>
      <c r="Q1024" s="7"/>
      <c r="R1024" s="7"/>
      <c r="S1024" s="7"/>
      <c r="T1024" s="7"/>
      <c r="U1024" s="7"/>
    </row>
    <row r="1025" spans="1:21" hidden="1">
      <c r="A1025" s="7"/>
      <c r="B1025" s="7"/>
      <c r="C1025" s="7"/>
      <c r="D1025" s="7"/>
      <c r="E1025" s="7"/>
      <c r="F1025" s="7"/>
      <c r="G1025" s="7"/>
      <c r="H1025" s="7"/>
      <c r="I1025" s="129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</row>
    <row r="1026" spans="1:21" ht="13.5" hidden="1" customHeight="1">
      <c r="A1026" s="7"/>
      <c r="B1026" s="7"/>
      <c r="C1026" s="7"/>
      <c r="D1026" s="7"/>
      <c r="E1026" s="338">
        <f>'Sezione ERARIO'!$H$1027</f>
        <v>1</v>
      </c>
      <c r="F1026" s="224" t="s">
        <v>202</v>
      </c>
      <c r="G1026" s="7"/>
      <c r="H1026" s="7"/>
      <c r="I1026" s="365">
        <f>'Sezione ERARIO'!$L$1027</f>
        <v>1</v>
      </c>
      <c r="J1026" s="224" t="str">
        <f>'Sezione ERARIO'!$M$1027</f>
        <v>convalida Protocollo START</v>
      </c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</row>
    <row r="1027" spans="1:21" ht="13.5" hidden="1" customHeight="1">
      <c r="A1027" s="7"/>
      <c r="B1027" s="7"/>
      <c r="C1027" s="7"/>
      <c r="D1027" s="7"/>
      <c r="E1027" s="339">
        <f>'Sezione ERARIO'!$H$1028</f>
        <v>401768</v>
      </c>
      <c r="F1027" s="224" t="s">
        <v>203</v>
      </c>
      <c r="G1027" s="7"/>
      <c r="H1027" s="7"/>
      <c r="I1027" s="366">
        <f>'Sezione ERARIO'!$L$1028</f>
        <v>12</v>
      </c>
      <c r="J1027" s="224" t="str">
        <f>'Sezione ERARIO'!$M$1028</f>
        <v>convalida Protocollo END</v>
      </c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</row>
    <row r="1028" spans="1:21" hidden="1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</row>
    <row r="1029" spans="1:21" hidden="1">
      <c r="A1029" s="7"/>
      <c r="B1029" s="7"/>
      <c r="C1029" s="7"/>
      <c r="D1029" s="7"/>
      <c r="E1029" s="7"/>
      <c r="F1029" s="7"/>
      <c r="G1029" s="382">
        <f ca="1">IF(SUM(N1030:N1032)=3,1,0)</f>
        <v>0</v>
      </c>
      <c r="H1029" s="378" t="str">
        <f ca="1">CELL("nomefile",$A$1)</f>
        <v>C:\Users\MarcoPiccoli\Desktop\A.C. Cell\EXCEL 2013\F24\Versioni LITE\[F24 1.3 - LITE.xlsm]Sezione INPS</v>
      </c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</row>
    <row r="1030" spans="1:21" hidden="1">
      <c r="A1030" s="7"/>
      <c r="B1030" s="7"/>
      <c r="C1030" s="7"/>
      <c r="D1030" s="7"/>
      <c r="E1030" s="7"/>
      <c r="F1030" s="7"/>
      <c r="G1030" s="380">
        <f>LEN(H1030)</f>
        <v>32</v>
      </c>
      <c r="H1030" s="379" t="s">
        <v>1324</v>
      </c>
      <c r="I1030" s="7"/>
      <c r="J1030" s="7"/>
      <c r="K1030" s="7"/>
      <c r="L1030" s="7"/>
      <c r="M1030" s="7"/>
      <c r="N1030" s="381">
        <f ca="1">IF(RIGHT(H$1029,G1030)&lt;&gt;H1030,1,0)</f>
        <v>1</v>
      </c>
      <c r="O1030" s="7"/>
      <c r="P1030" s="7"/>
      <c r="Q1030" s="7"/>
      <c r="R1030" s="7"/>
      <c r="S1030" s="7"/>
      <c r="T1030" s="7"/>
      <c r="U1030" s="7"/>
    </row>
    <row r="1031" spans="1:21" hidden="1">
      <c r="A1031" s="7"/>
      <c r="B1031" s="7"/>
      <c r="C1031" s="7"/>
      <c r="D1031" s="7"/>
      <c r="E1031" s="7"/>
      <c r="F1031" s="7"/>
      <c r="G1031" s="380">
        <f>LEN(H1031)</f>
        <v>33</v>
      </c>
      <c r="H1031" s="379" t="s">
        <v>1325</v>
      </c>
      <c r="I1031" s="7"/>
      <c r="J1031" s="7"/>
      <c r="K1031" s="7"/>
      <c r="L1031" s="7"/>
      <c r="M1031" s="7"/>
      <c r="N1031" s="381">
        <f ca="1">IF(RIGHT(H$1029,G1031)&lt;&gt;H1031,1,0)</f>
        <v>1</v>
      </c>
      <c r="O1031" s="7"/>
      <c r="P1031" s="7"/>
      <c r="Q1031" s="7"/>
      <c r="R1031" s="7"/>
      <c r="S1031" s="7"/>
      <c r="T1031" s="7"/>
      <c r="U1031" s="7"/>
    </row>
    <row r="1032" spans="1:21" hidden="1">
      <c r="A1032" s="7"/>
      <c r="B1032" s="7"/>
      <c r="C1032" s="7"/>
      <c r="D1032" s="7"/>
      <c r="E1032" s="7"/>
      <c r="F1032" s="7"/>
      <c r="G1032" s="380">
        <f>LEN(H1032)</f>
        <v>33</v>
      </c>
      <c r="H1032" s="379" t="s">
        <v>1326</v>
      </c>
      <c r="I1032" s="7"/>
      <c r="J1032" s="7"/>
      <c r="K1032" s="7"/>
      <c r="L1032" s="7"/>
      <c r="M1032" s="7"/>
      <c r="N1032" s="381">
        <f ca="1">IF(RIGHT(H$1029,G1032)&lt;&gt;H1032,1,0)</f>
        <v>0</v>
      </c>
      <c r="O1032" s="7"/>
      <c r="P1032" s="7"/>
      <c r="Q1032" s="7"/>
      <c r="R1032" s="7"/>
      <c r="S1032" s="7"/>
      <c r="T1032" s="7"/>
      <c r="U1032" s="7"/>
    </row>
    <row r="1033" spans="1:21" hidden="1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</row>
    <row r="1034" spans="1:21" hidden="1">
      <c r="A1034" s="7"/>
      <c r="B1034" s="7"/>
      <c r="C1034" s="7"/>
      <c r="D1034" s="7"/>
      <c r="E1034" s="7"/>
      <c r="F1034" s="7"/>
      <c r="G1034" s="7"/>
      <c r="H1034" s="379" t="str">
        <f>'Sezione ERARIO'!$R$1028</f>
        <v>Nome File e nome Foglio NON sono modificabili fino ad inserimento del tuo Codice di Proprietà.</v>
      </c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</row>
    <row r="1035" spans="1:21" hidden="1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</row>
  </sheetData>
  <sheetProtection password="9F66" sheet="1" objects="1" scenarios="1" selectLockedCells="1" autoFilter="0"/>
  <autoFilter ref="A8:Q8"/>
  <mergeCells count="14">
    <mergeCell ref="D2:E2"/>
    <mergeCell ref="D1012:E1012"/>
    <mergeCell ref="Q6:Q7"/>
    <mergeCell ref="G2:O2"/>
    <mergeCell ref="G3:O3"/>
    <mergeCell ref="G1011:H1011"/>
    <mergeCell ref="D1013:E1013"/>
    <mergeCell ref="D3:E3"/>
    <mergeCell ref="D1011:E1011"/>
    <mergeCell ref="J6:M6"/>
    <mergeCell ref="G4:O4"/>
    <mergeCell ref="G5:M5"/>
    <mergeCell ref="D4:D5"/>
    <mergeCell ref="E6:E7"/>
  </mergeCells>
  <phoneticPr fontId="0" type="noConversion"/>
  <conditionalFormatting sqref="U1015">
    <cfRule type="expression" dxfId="135" priority="1" stopIfTrue="1">
      <formula>U1016=0</formula>
    </cfRule>
  </conditionalFormatting>
  <conditionalFormatting sqref="G9:O1008 Q9:Q1008">
    <cfRule type="expression" dxfId="134" priority="2" stopIfTrue="1">
      <formula>ISERROR($O$1024)</formula>
    </cfRule>
    <cfRule type="expression" dxfId="133" priority="3" stopIfTrue="1">
      <formula>AND($D10=$D9,$T9=1)</formula>
    </cfRule>
    <cfRule type="expression" dxfId="132" priority="4" stopIfTrue="1">
      <formula>$D10&lt;&gt;$D9</formula>
    </cfRule>
  </conditionalFormatting>
  <conditionalFormatting sqref="D9:E1008">
    <cfRule type="expression" dxfId="131" priority="5" stopIfTrue="1">
      <formula>ISERROR($O$1024)</formula>
    </cfRule>
    <cfRule type="expression" dxfId="130" priority="6" stopIfTrue="1">
      <formula>$D9&lt;&gt;$D10</formula>
    </cfRule>
    <cfRule type="expression" dxfId="129" priority="7" stopIfTrue="1">
      <formula>$T9=1</formula>
    </cfRule>
  </conditionalFormatting>
  <conditionalFormatting sqref="Q1020">
    <cfRule type="expression" dxfId="128" priority="8" stopIfTrue="1">
      <formula>U1016=0</formula>
    </cfRule>
  </conditionalFormatting>
  <conditionalFormatting sqref="Q1019">
    <cfRule type="expression" dxfId="127" priority="9" stopIfTrue="1">
      <formula>U1016=0</formula>
    </cfRule>
  </conditionalFormatting>
  <conditionalFormatting sqref="G1029">
    <cfRule type="cellIs" dxfId="126" priority="10" stopIfTrue="1" operator="equal">
      <formula>0</formula>
    </cfRule>
  </conditionalFormatting>
  <conditionalFormatting sqref="B3:D3 U9:U1008">
    <cfRule type="cellIs" dxfId="125" priority="11" stopIfTrue="1" operator="equal">
      <formula>0</formula>
    </cfRule>
  </conditionalFormatting>
  <conditionalFormatting sqref="R1011 T1011:U1011">
    <cfRule type="expression" dxfId="124" priority="12" stopIfTrue="1">
      <formula>ISERROR($K$1124)</formula>
    </cfRule>
  </conditionalFormatting>
  <conditionalFormatting sqref="T9:T1008">
    <cfRule type="cellIs" dxfId="123" priority="13" stopIfTrue="1" operator="equal">
      <formula>1</formula>
    </cfRule>
  </conditionalFormatting>
  <conditionalFormatting sqref="N1030:N1032">
    <cfRule type="cellIs" dxfId="122" priority="14" stopIfTrue="1" operator="equal">
      <formula>0</formula>
    </cfRule>
  </conditionalFormatting>
  <conditionalFormatting sqref="N1011:O1011 O1013">
    <cfRule type="expression" dxfId="121" priority="15" stopIfTrue="1">
      <formula>ISERROR($O$1024)</formula>
    </cfRule>
  </conditionalFormatting>
  <dataValidations count="3">
    <dataValidation type="decimal" operator="greaterThan" allowBlank="1" showInputMessage="1" showErrorMessage="1" sqref="O9:O1008">
      <formula1>0</formula1>
    </dataValidation>
    <dataValidation type="date" allowBlank="1" showInputMessage="1" showErrorMessage="1" sqref="E9:E1008">
      <formula1>$E$1026</formula1>
      <formula2>$E$1027</formula2>
    </dataValidation>
    <dataValidation type="whole" allowBlank="1" showInputMessage="1" showErrorMessage="1" errorTitle="Prot.lli solo numeri da 1 a 9999" error="Utilizza anche il campo &quot;protocollo alfanumerico&quot;." sqref="D9:D1008">
      <formula1>$I$1023</formula1>
      <formula2>$I$1024</formula2>
    </dataValidation>
  </dataValidations>
  <pageMargins left="0.39370078740157483" right="0" top="0.19685039370078741" bottom="0.19685039370078741" header="0.51181102362204722" footer="0.51181102362204722"/>
  <pageSetup paperSize="9" scale="75" orientation="landscape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>
    <pageSetUpPr autoPageBreaks="0"/>
  </sheetPr>
  <dimension ref="A1:R1036"/>
  <sheetViews>
    <sheetView showGridLines="0" showRowColHeaders="0" workbookViewId="0">
      <pane ySplit="8" topLeftCell="A9" activePane="bottomLeft" state="frozen"/>
      <selection activeCell="E9" sqref="E9"/>
      <selection pane="bottomLeft" activeCell="E11" sqref="E11"/>
    </sheetView>
  </sheetViews>
  <sheetFormatPr defaultRowHeight="12.75"/>
  <cols>
    <col min="1" max="1" width="11.42578125" style="9" customWidth="1"/>
    <col min="2" max="3" width="7.140625" style="9" hidden="1" customWidth="1"/>
    <col min="4" max="4" width="7.7109375" style="9" customWidth="1"/>
    <col min="5" max="5" width="12" style="9" customWidth="1"/>
    <col min="6" max="6" width="1.42578125" style="9" customWidth="1"/>
    <col min="7" max="7" width="8.42578125" style="9" customWidth="1"/>
    <col min="8" max="8" width="11.42578125" style="9" customWidth="1"/>
    <col min="9" max="10" width="7.140625" style="9" customWidth="1"/>
    <col min="11" max="12" width="16.42578125" style="9" customWidth="1"/>
    <col min="13" max="13" width="0.85546875" style="9" customWidth="1"/>
    <col min="14" max="14" width="28.5703125" style="9" customWidth="1"/>
    <col min="15" max="17" width="5.7109375" style="9" hidden="1" customWidth="1"/>
    <col min="18" max="18" width="7.140625" style="9" customWidth="1"/>
    <col min="19" max="16384" width="9.140625" style="9"/>
  </cols>
  <sheetData>
    <row r="1" spans="1:18" ht="6.7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</row>
    <row r="2" spans="1:18" ht="18" customHeight="1">
      <c r="A2" s="7"/>
      <c r="B2" s="143"/>
      <c r="C2" s="143"/>
      <c r="D2" s="512" t="s">
        <v>182</v>
      </c>
      <c r="E2" s="512"/>
      <c r="F2" s="11"/>
      <c r="G2" s="509" t="s">
        <v>185</v>
      </c>
      <c r="H2" s="509"/>
      <c r="I2" s="509"/>
      <c r="J2" s="509"/>
      <c r="K2" s="509"/>
      <c r="L2" s="509"/>
      <c r="M2" s="509"/>
      <c r="N2" s="509"/>
      <c r="O2" s="509"/>
      <c r="P2" s="141"/>
      <c r="Q2" s="141"/>
      <c r="R2" s="141"/>
    </row>
    <row r="3" spans="1:18" ht="18" customHeight="1">
      <c r="A3" s="7"/>
      <c r="B3" s="144"/>
      <c r="C3" s="144"/>
      <c r="D3" s="504" t="str">
        <f>CONTRIBUENTE!E24</f>
        <v>01234567891</v>
      </c>
      <c r="E3" s="504"/>
      <c r="F3" s="37"/>
      <c r="G3" s="510" t="s">
        <v>196</v>
      </c>
      <c r="H3" s="510"/>
      <c r="I3" s="510"/>
      <c r="J3" s="510"/>
      <c r="K3" s="510"/>
      <c r="L3" s="510"/>
      <c r="M3" s="510"/>
      <c r="N3" s="510"/>
      <c r="O3" s="510"/>
      <c r="P3" s="142"/>
      <c r="Q3" s="142"/>
      <c r="R3" s="141"/>
    </row>
    <row r="4" spans="1:18" ht="15.75" customHeight="1">
      <c r="A4" s="155"/>
      <c r="B4" s="7"/>
      <c r="C4" s="7"/>
      <c r="D4" s="511">
        <f ca="1">'Sezione ERARIO'!D4:D5</f>
        <v>1</v>
      </c>
      <c r="E4" s="151" t="s">
        <v>160</v>
      </c>
      <c r="F4" s="160"/>
      <c r="G4" s="515" t="s">
        <v>140</v>
      </c>
      <c r="H4" s="515"/>
      <c r="I4" s="515"/>
      <c r="J4" s="515"/>
      <c r="K4" s="515"/>
      <c r="L4" s="515"/>
      <c r="M4" s="7"/>
      <c r="N4" s="7"/>
      <c r="O4" s="7"/>
      <c r="P4" s="7"/>
      <c r="Q4" s="7"/>
      <c r="R4" s="7"/>
    </row>
    <row r="5" spans="1:18" ht="15.75" customHeight="1">
      <c r="A5" s="38"/>
      <c r="B5" s="7"/>
      <c r="C5" s="7"/>
      <c r="D5" s="511"/>
      <c r="E5" s="152" t="s">
        <v>161</v>
      </c>
      <c r="F5" s="7"/>
      <c r="G5" s="500" t="str">
        <f ca="1">IF(AND(N1024=0,G1030=1),"Note a fondo pagina",IF(L1024=0,"",CONTRIBUENTE!$F$149))</f>
        <v/>
      </c>
      <c r="H5" s="500"/>
      <c r="I5" s="500"/>
      <c r="J5" s="500"/>
      <c r="K5" s="159" t="s">
        <v>74</v>
      </c>
      <c r="L5" s="159" t="s">
        <v>12</v>
      </c>
      <c r="M5" s="7"/>
      <c r="N5" s="7"/>
      <c r="O5" s="156"/>
      <c r="P5" s="7"/>
      <c r="Q5" s="7"/>
      <c r="R5" s="7"/>
    </row>
    <row r="6" spans="1:18" ht="16.5" customHeight="1">
      <c r="A6" s="7"/>
      <c r="B6" s="7"/>
      <c r="C6" s="7"/>
      <c r="D6" s="225" t="s">
        <v>40</v>
      </c>
      <c r="E6" s="495" t="s">
        <v>14</v>
      </c>
      <c r="F6" s="7"/>
      <c r="G6" s="135" t="s">
        <v>15</v>
      </c>
      <c r="H6" s="98" t="s">
        <v>15</v>
      </c>
      <c r="I6" s="518" t="s">
        <v>141</v>
      </c>
      <c r="J6" s="519"/>
      <c r="K6" s="33" t="s">
        <v>33</v>
      </c>
      <c r="L6" s="116" t="s">
        <v>127</v>
      </c>
      <c r="M6" s="7"/>
      <c r="N6" s="502" t="s">
        <v>1291</v>
      </c>
      <c r="O6" s="24"/>
      <c r="P6" s="7"/>
      <c r="Q6" s="7"/>
      <c r="R6" s="7"/>
    </row>
    <row r="7" spans="1:18" ht="16.5" customHeight="1">
      <c r="A7" s="7"/>
      <c r="B7" s="7"/>
      <c r="C7" s="7"/>
      <c r="D7" s="226" t="s">
        <v>39</v>
      </c>
      <c r="E7" s="496"/>
      <c r="F7" s="7"/>
      <c r="G7" s="161" t="s">
        <v>162</v>
      </c>
      <c r="H7" s="162" t="s">
        <v>142</v>
      </c>
      <c r="I7" s="110" t="s">
        <v>138</v>
      </c>
      <c r="J7" s="111" t="s">
        <v>139</v>
      </c>
      <c r="K7" s="34" t="s">
        <v>130</v>
      </c>
      <c r="L7" s="117" t="s">
        <v>131</v>
      </c>
      <c r="M7" s="7"/>
      <c r="N7" s="503"/>
      <c r="O7" s="7"/>
      <c r="P7" s="7"/>
      <c r="Q7" s="7"/>
      <c r="R7" s="7"/>
    </row>
    <row r="8" spans="1:18" ht="9" customHeight="1">
      <c r="A8" s="7"/>
      <c r="B8" s="7"/>
      <c r="C8" s="7"/>
      <c r="D8" s="46"/>
      <c r="E8" s="36"/>
      <c r="F8" s="7"/>
      <c r="G8" s="112"/>
      <c r="H8" s="43"/>
      <c r="I8" s="103"/>
      <c r="J8" s="113"/>
      <c r="K8" s="123"/>
      <c r="L8" s="118"/>
      <c r="M8" s="7"/>
      <c r="N8" s="112"/>
      <c r="O8" s="7"/>
      <c r="P8" s="7"/>
      <c r="Q8" s="7"/>
      <c r="R8" s="7"/>
    </row>
    <row r="9" spans="1:18" ht="16.5" customHeight="1">
      <c r="A9" s="333" t="s">
        <v>1283</v>
      </c>
      <c r="B9" s="65" t="str">
        <f ca="1">IF(R9=$R$1013,0,IF(L$1024=1,0,D9&amp;"-"&amp;YEAR(E9)))</f>
        <v>1-2019</v>
      </c>
      <c r="C9" s="65" t="str">
        <f t="shared" ref="C9:C40" ca="1" si="0">IF(L$1024=1,0,B9&amp;"-"&amp;P9)</f>
        <v>1-2019-1</v>
      </c>
      <c r="D9" s="340">
        <v>1</v>
      </c>
      <c r="E9" s="283">
        <v>43466</v>
      </c>
      <c r="F9" s="12"/>
      <c r="G9" s="304" t="s">
        <v>166</v>
      </c>
      <c r="H9" s="284" t="s">
        <v>170</v>
      </c>
      <c r="I9" s="300" t="s">
        <v>166</v>
      </c>
      <c r="J9" s="305">
        <v>2013</v>
      </c>
      <c r="K9" s="290">
        <v>2</v>
      </c>
      <c r="L9" s="291"/>
      <c r="M9" s="12"/>
      <c r="N9" s="348" t="s">
        <v>1290</v>
      </c>
      <c r="O9" s="7"/>
      <c r="P9" s="17">
        <v>1</v>
      </c>
      <c r="Q9" s="17"/>
      <c r="R9" s="364">
        <f t="shared" ref="R9:R72" si="1">IF(OR(MONTH(E9)&lt;$K$1026,MONTH(E9)&gt;$K$1027),R$1013,0)</f>
        <v>0</v>
      </c>
    </row>
    <row r="10" spans="1:18" ht="16.5" customHeight="1">
      <c r="A10" s="334" t="s">
        <v>100</v>
      </c>
      <c r="B10" s="65" t="str">
        <f t="shared" ref="B10:B73" ca="1" si="2">IF(R10=$R$1013,0,IF(L$1024=1,0,D10&amp;"-"&amp;YEAR(E10)))</f>
        <v>1-2019</v>
      </c>
      <c r="C10" s="65" t="str">
        <f t="shared" ca="1" si="0"/>
        <v>1-2019-2</v>
      </c>
      <c r="D10" s="340">
        <v>1</v>
      </c>
      <c r="E10" s="283">
        <v>43466</v>
      </c>
      <c r="F10" s="12"/>
      <c r="G10" s="304"/>
      <c r="H10" s="284"/>
      <c r="I10" s="300"/>
      <c r="J10" s="305"/>
      <c r="K10" s="290"/>
      <c r="L10" s="291"/>
      <c r="M10" s="12"/>
      <c r="N10" s="348"/>
      <c r="O10" s="7"/>
      <c r="P10" s="17">
        <f>IF(D10="",0,IF(D10=D9,COUNTIF(D$9:D9,D10)+1,1))</f>
        <v>2</v>
      </c>
      <c r="Q10" s="17">
        <f t="shared" ref="Q10:Q41" ca="1" si="3">IF(OR(D10="",L$1024=1),0,IF(P10=4,1,0))</f>
        <v>0</v>
      </c>
      <c r="R10" s="364">
        <f t="shared" si="1"/>
        <v>0</v>
      </c>
    </row>
    <row r="11" spans="1:18" ht="16.5" customHeight="1">
      <c r="A11" s="334" t="s">
        <v>101</v>
      </c>
      <c r="B11" s="65" t="str">
        <f t="shared" ca="1" si="2"/>
        <v>-1900</v>
      </c>
      <c r="C11" s="65" t="str">
        <f t="shared" ca="1" si="0"/>
        <v>-1900-0</v>
      </c>
      <c r="D11" s="340"/>
      <c r="E11" s="283"/>
      <c r="F11" s="12"/>
      <c r="G11" s="304"/>
      <c r="H11" s="284"/>
      <c r="I11" s="300"/>
      <c r="J11" s="305"/>
      <c r="K11" s="290"/>
      <c r="L11" s="291"/>
      <c r="M11" s="12"/>
      <c r="N11" s="348"/>
      <c r="O11" s="7"/>
      <c r="P11" s="17">
        <f>IF(D11="",0,IF(D11=D10,COUNTIF(D$9:D10,D11)+1,1))</f>
        <v>0</v>
      </c>
      <c r="Q11" s="17">
        <f t="shared" ca="1" si="3"/>
        <v>0</v>
      </c>
      <c r="R11" s="364">
        <f t="shared" si="1"/>
        <v>0</v>
      </c>
    </row>
    <row r="12" spans="1:18" ht="16.5" customHeight="1">
      <c r="A12" s="334" t="s">
        <v>102</v>
      </c>
      <c r="B12" s="65" t="str">
        <f t="shared" ca="1" si="2"/>
        <v>-1900</v>
      </c>
      <c r="C12" s="65" t="str">
        <f t="shared" ca="1" si="0"/>
        <v>-1900-0</v>
      </c>
      <c r="D12" s="340"/>
      <c r="E12" s="283"/>
      <c r="F12" s="12"/>
      <c r="G12" s="304"/>
      <c r="H12" s="284"/>
      <c r="I12" s="300"/>
      <c r="J12" s="305"/>
      <c r="K12" s="290"/>
      <c r="L12" s="291"/>
      <c r="M12" s="12"/>
      <c r="N12" s="348"/>
      <c r="O12" s="7"/>
      <c r="P12" s="17">
        <f>IF(D12="",0,IF(D12=D11,COUNTIF(D$9:D11,D12)+1,1))</f>
        <v>0</v>
      </c>
      <c r="Q12" s="17">
        <f t="shared" ca="1" si="3"/>
        <v>0</v>
      </c>
      <c r="R12" s="364">
        <f t="shared" si="1"/>
        <v>0</v>
      </c>
    </row>
    <row r="13" spans="1:18" ht="16.5" customHeight="1">
      <c r="A13" s="334" t="s">
        <v>103</v>
      </c>
      <c r="B13" s="65" t="str">
        <f t="shared" ca="1" si="2"/>
        <v>-1900</v>
      </c>
      <c r="C13" s="65" t="str">
        <f t="shared" ca="1" si="0"/>
        <v>-1900-0</v>
      </c>
      <c r="D13" s="340"/>
      <c r="E13" s="283"/>
      <c r="F13" s="12"/>
      <c r="G13" s="304"/>
      <c r="H13" s="284"/>
      <c r="I13" s="300"/>
      <c r="J13" s="305"/>
      <c r="K13" s="290"/>
      <c r="L13" s="291"/>
      <c r="M13" s="12"/>
      <c r="N13" s="348"/>
      <c r="O13" s="7"/>
      <c r="P13" s="17">
        <f>IF(D13="",0,IF(D13=D12,COUNTIF(D$9:D12,D13)+1,1))</f>
        <v>0</v>
      </c>
      <c r="Q13" s="17">
        <f t="shared" ca="1" si="3"/>
        <v>0</v>
      </c>
      <c r="R13" s="364">
        <f t="shared" si="1"/>
        <v>0</v>
      </c>
    </row>
    <row r="14" spans="1:18" ht="16.5" customHeight="1">
      <c r="A14" s="334" t="s">
        <v>104</v>
      </c>
      <c r="B14" s="65" t="str">
        <f t="shared" ca="1" si="2"/>
        <v>-1900</v>
      </c>
      <c r="C14" s="65" t="str">
        <f t="shared" ca="1" si="0"/>
        <v>-1900-0</v>
      </c>
      <c r="D14" s="340"/>
      <c r="E14" s="283"/>
      <c r="F14" s="12"/>
      <c r="G14" s="304"/>
      <c r="H14" s="284"/>
      <c r="I14" s="300"/>
      <c r="J14" s="305"/>
      <c r="K14" s="290"/>
      <c r="L14" s="291"/>
      <c r="M14" s="12"/>
      <c r="N14" s="348"/>
      <c r="O14" s="7"/>
      <c r="P14" s="17">
        <f>IF(D14="",0,IF(D14=D13,COUNTIF(D$9:D13,D14)+1,1))</f>
        <v>0</v>
      </c>
      <c r="Q14" s="17">
        <f t="shared" ca="1" si="3"/>
        <v>0</v>
      </c>
      <c r="R14" s="364">
        <f t="shared" si="1"/>
        <v>0</v>
      </c>
    </row>
    <row r="15" spans="1:18" ht="16.5" customHeight="1">
      <c r="A15" s="334" t="s">
        <v>105</v>
      </c>
      <c r="B15" s="65" t="str">
        <f t="shared" ca="1" si="2"/>
        <v>-1900</v>
      </c>
      <c r="C15" s="65" t="str">
        <f t="shared" ca="1" si="0"/>
        <v>-1900-0</v>
      </c>
      <c r="D15" s="340"/>
      <c r="E15" s="283"/>
      <c r="F15" s="12"/>
      <c r="G15" s="304"/>
      <c r="H15" s="284"/>
      <c r="I15" s="300"/>
      <c r="J15" s="305"/>
      <c r="K15" s="290"/>
      <c r="L15" s="291"/>
      <c r="M15" s="12"/>
      <c r="N15" s="348"/>
      <c r="O15" s="7"/>
      <c r="P15" s="17">
        <f>IF(D15="",0,IF(D15=D14,COUNTIF(D$9:D14,D15)+1,1))</f>
        <v>0</v>
      </c>
      <c r="Q15" s="17">
        <f t="shared" ca="1" si="3"/>
        <v>0</v>
      </c>
      <c r="R15" s="364">
        <f t="shared" si="1"/>
        <v>0</v>
      </c>
    </row>
    <row r="16" spans="1:18" ht="16.5" customHeight="1">
      <c r="A16" s="334" t="s">
        <v>106</v>
      </c>
      <c r="B16" s="65" t="str">
        <f t="shared" ca="1" si="2"/>
        <v>-1900</v>
      </c>
      <c r="C16" s="65" t="str">
        <f t="shared" ca="1" si="0"/>
        <v>-1900-0</v>
      </c>
      <c r="D16" s="340"/>
      <c r="E16" s="283"/>
      <c r="F16" s="12"/>
      <c r="G16" s="304"/>
      <c r="H16" s="284"/>
      <c r="I16" s="300"/>
      <c r="J16" s="305"/>
      <c r="K16" s="290"/>
      <c r="L16" s="291"/>
      <c r="M16" s="12"/>
      <c r="N16" s="348"/>
      <c r="O16" s="7"/>
      <c r="P16" s="17">
        <f>IF(D16="",0,IF(D16=D15,COUNTIF(D$9:D15,D16)+1,1))</f>
        <v>0</v>
      </c>
      <c r="Q16" s="17">
        <f t="shared" ca="1" si="3"/>
        <v>0</v>
      </c>
      <c r="R16" s="364">
        <f t="shared" si="1"/>
        <v>0</v>
      </c>
    </row>
    <row r="17" spans="1:18" ht="16.5" customHeight="1">
      <c r="A17" s="334" t="s">
        <v>107</v>
      </c>
      <c r="B17" s="65" t="str">
        <f t="shared" ca="1" si="2"/>
        <v>-1900</v>
      </c>
      <c r="C17" s="65" t="str">
        <f t="shared" ca="1" si="0"/>
        <v>-1900-0</v>
      </c>
      <c r="D17" s="340"/>
      <c r="E17" s="283"/>
      <c r="F17" s="12"/>
      <c r="G17" s="304"/>
      <c r="H17" s="284"/>
      <c r="I17" s="300"/>
      <c r="J17" s="305"/>
      <c r="K17" s="290"/>
      <c r="L17" s="291"/>
      <c r="M17" s="12"/>
      <c r="N17" s="348"/>
      <c r="O17" s="7"/>
      <c r="P17" s="17">
        <f>IF(D17="",0,IF(D17=D16,COUNTIF(D$9:D16,D17)+1,1))</f>
        <v>0</v>
      </c>
      <c r="Q17" s="17">
        <f t="shared" ca="1" si="3"/>
        <v>0</v>
      </c>
      <c r="R17" s="364">
        <f t="shared" si="1"/>
        <v>0</v>
      </c>
    </row>
    <row r="18" spans="1:18" ht="16.5" customHeight="1">
      <c r="A18" s="334" t="s">
        <v>294</v>
      </c>
      <c r="B18" s="65" t="str">
        <f t="shared" ca="1" si="2"/>
        <v>-1900</v>
      </c>
      <c r="C18" s="65" t="str">
        <f t="shared" ca="1" si="0"/>
        <v>-1900-0</v>
      </c>
      <c r="D18" s="340"/>
      <c r="E18" s="283"/>
      <c r="F18" s="12"/>
      <c r="G18" s="304"/>
      <c r="H18" s="284"/>
      <c r="I18" s="300"/>
      <c r="J18" s="305"/>
      <c r="K18" s="290"/>
      <c r="L18" s="291"/>
      <c r="M18" s="12"/>
      <c r="N18" s="348"/>
      <c r="O18" s="7"/>
      <c r="P18" s="17">
        <f>IF(D18="",0,IF(D18=D17,COUNTIF(D$9:D17,D18)+1,1))</f>
        <v>0</v>
      </c>
      <c r="Q18" s="17">
        <f t="shared" ca="1" si="3"/>
        <v>0</v>
      </c>
      <c r="R18" s="364">
        <f t="shared" si="1"/>
        <v>0</v>
      </c>
    </row>
    <row r="19" spans="1:18" ht="16.5" customHeight="1">
      <c r="A19" s="334" t="s">
        <v>295</v>
      </c>
      <c r="B19" s="65" t="str">
        <f t="shared" ca="1" si="2"/>
        <v>-1900</v>
      </c>
      <c r="C19" s="65" t="str">
        <f t="shared" ca="1" si="0"/>
        <v>-1900-0</v>
      </c>
      <c r="D19" s="340"/>
      <c r="E19" s="283"/>
      <c r="F19" s="12"/>
      <c r="G19" s="304"/>
      <c r="H19" s="284"/>
      <c r="I19" s="300"/>
      <c r="J19" s="305"/>
      <c r="K19" s="290"/>
      <c r="L19" s="291"/>
      <c r="M19" s="12"/>
      <c r="N19" s="348"/>
      <c r="O19" s="7"/>
      <c r="P19" s="17">
        <f>IF(D19="",0,IF(D19=D18,COUNTIF(D$9:D18,D19)+1,1))</f>
        <v>0</v>
      </c>
      <c r="Q19" s="17">
        <f t="shared" ca="1" si="3"/>
        <v>0</v>
      </c>
      <c r="R19" s="364">
        <f t="shared" si="1"/>
        <v>0</v>
      </c>
    </row>
    <row r="20" spans="1:18" ht="16.5" customHeight="1">
      <c r="A20" s="334" t="s">
        <v>296</v>
      </c>
      <c r="B20" s="65" t="str">
        <f t="shared" ca="1" si="2"/>
        <v>-1900</v>
      </c>
      <c r="C20" s="65" t="str">
        <f t="shared" ca="1" si="0"/>
        <v>-1900-0</v>
      </c>
      <c r="D20" s="340"/>
      <c r="E20" s="283"/>
      <c r="F20" s="12"/>
      <c r="G20" s="304"/>
      <c r="H20" s="284"/>
      <c r="I20" s="300"/>
      <c r="J20" s="305"/>
      <c r="K20" s="290"/>
      <c r="L20" s="291"/>
      <c r="M20" s="12"/>
      <c r="N20" s="348"/>
      <c r="O20" s="7"/>
      <c r="P20" s="17">
        <f>IF(D20="",0,IF(D20=D19,COUNTIF(D$9:D19,D20)+1,1))</f>
        <v>0</v>
      </c>
      <c r="Q20" s="17">
        <f t="shared" ca="1" si="3"/>
        <v>0</v>
      </c>
      <c r="R20" s="364">
        <f t="shared" si="1"/>
        <v>0</v>
      </c>
    </row>
    <row r="21" spans="1:18" ht="16.5" customHeight="1">
      <c r="A21" s="334" t="s">
        <v>297</v>
      </c>
      <c r="B21" s="65" t="str">
        <f t="shared" ca="1" si="2"/>
        <v>-1900</v>
      </c>
      <c r="C21" s="65" t="str">
        <f t="shared" ca="1" si="0"/>
        <v>-1900-0</v>
      </c>
      <c r="D21" s="340"/>
      <c r="E21" s="283"/>
      <c r="F21" s="12"/>
      <c r="G21" s="304"/>
      <c r="H21" s="284"/>
      <c r="I21" s="300"/>
      <c r="J21" s="305"/>
      <c r="K21" s="290"/>
      <c r="L21" s="291"/>
      <c r="M21" s="12"/>
      <c r="N21" s="348"/>
      <c r="O21" s="7"/>
      <c r="P21" s="17">
        <f>IF(D21="",0,IF(D21=D20,COUNTIF(D$9:D20,D21)+1,1))</f>
        <v>0</v>
      </c>
      <c r="Q21" s="17">
        <f t="shared" ca="1" si="3"/>
        <v>0</v>
      </c>
      <c r="R21" s="364">
        <f t="shared" si="1"/>
        <v>0</v>
      </c>
    </row>
    <row r="22" spans="1:18" ht="16.5" customHeight="1">
      <c r="A22" s="334" t="s">
        <v>298</v>
      </c>
      <c r="B22" s="65" t="str">
        <f t="shared" ca="1" si="2"/>
        <v>-1900</v>
      </c>
      <c r="C22" s="65" t="str">
        <f t="shared" ca="1" si="0"/>
        <v>-1900-0</v>
      </c>
      <c r="D22" s="340"/>
      <c r="E22" s="283"/>
      <c r="F22" s="12"/>
      <c r="G22" s="304"/>
      <c r="H22" s="284"/>
      <c r="I22" s="300"/>
      <c r="J22" s="305"/>
      <c r="K22" s="290"/>
      <c r="L22" s="291"/>
      <c r="M22" s="12"/>
      <c r="N22" s="348"/>
      <c r="O22" s="7"/>
      <c r="P22" s="17">
        <f>IF(D22="",0,IF(D22=D21,COUNTIF(D$9:D21,D22)+1,1))</f>
        <v>0</v>
      </c>
      <c r="Q22" s="17">
        <f t="shared" ca="1" si="3"/>
        <v>0</v>
      </c>
      <c r="R22" s="364">
        <f t="shared" si="1"/>
        <v>0</v>
      </c>
    </row>
    <row r="23" spans="1:18" ht="16.5" customHeight="1">
      <c r="A23" s="334" t="s">
        <v>299</v>
      </c>
      <c r="B23" s="65" t="str">
        <f t="shared" ca="1" si="2"/>
        <v>-1900</v>
      </c>
      <c r="C23" s="65" t="str">
        <f t="shared" ca="1" si="0"/>
        <v>-1900-0</v>
      </c>
      <c r="D23" s="340"/>
      <c r="E23" s="283"/>
      <c r="F23" s="12"/>
      <c r="G23" s="304"/>
      <c r="H23" s="284"/>
      <c r="I23" s="300"/>
      <c r="J23" s="305"/>
      <c r="K23" s="290"/>
      <c r="L23" s="291"/>
      <c r="M23" s="12"/>
      <c r="N23" s="348"/>
      <c r="O23" s="7"/>
      <c r="P23" s="17">
        <f>IF(D23="",0,IF(D23=D22,COUNTIF(D$9:D22,D23)+1,1))</f>
        <v>0</v>
      </c>
      <c r="Q23" s="17">
        <f t="shared" ca="1" si="3"/>
        <v>0</v>
      </c>
      <c r="R23" s="364">
        <f t="shared" si="1"/>
        <v>0</v>
      </c>
    </row>
    <row r="24" spans="1:18" ht="16.5" customHeight="1">
      <c r="A24" s="334" t="s">
        <v>300</v>
      </c>
      <c r="B24" s="65" t="str">
        <f t="shared" ca="1" si="2"/>
        <v>-1900</v>
      </c>
      <c r="C24" s="65" t="str">
        <f t="shared" ca="1" si="0"/>
        <v>-1900-0</v>
      </c>
      <c r="D24" s="340"/>
      <c r="E24" s="283"/>
      <c r="F24" s="12"/>
      <c r="G24" s="304"/>
      <c r="H24" s="284"/>
      <c r="I24" s="300"/>
      <c r="J24" s="305"/>
      <c r="K24" s="290"/>
      <c r="L24" s="291"/>
      <c r="M24" s="12"/>
      <c r="N24" s="348"/>
      <c r="O24" s="7"/>
      <c r="P24" s="17">
        <f>IF(D24="",0,IF(D24=D23,COUNTIF(D$9:D23,D24)+1,1))</f>
        <v>0</v>
      </c>
      <c r="Q24" s="17">
        <f t="shared" ca="1" si="3"/>
        <v>0</v>
      </c>
      <c r="R24" s="364">
        <f t="shared" si="1"/>
        <v>0</v>
      </c>
    </row>
    <row r="25" spans="1:18" ht="16.5" customHeight="1">
      <c r="A25" s="334" t="s">
        <v>301</v>
      </c>
      <c r="B25" s="65" t="str">
        <f t="shared" ca="1" si="2"/>
        <v>-1900</v>
      </c>
      <c r="C25" s="65" t="str">
        <f t="shared" ca="1" si="0"/>
        <v>-1900-0</v>
      </c>
      <c r="D25" s="340"/>
      <c r="E25" s="283"/>
      <c r="F25" s="12"/>
      <c r="G25" s="304"/>
      <c r="H25" s="284"/>
      <c r="I25" s="300"/>
      <c r="J25" s="305"/>
      <c r="K25" s="290"/>
      <c r="L25" s="291"/>
      <c r="M25" s="12"/>
      <c r="N25" s="348"/>
      <c r="O25" s="7"/>
      <c r="P25" s="17">
        <f>IF(D25="",0,IF(D25=D24,COUNTIF(D$9:D24,D25)+1,1))</f>
        <v>0</v>
      </c>
      <c r="Q25" s="17">
        <f t="shared" ca="1" si="3"/>
        <v>0</v>
      </c>
      <c r="R25" s="364">
        <f t="shared" si="1"/>
        <v>0</v>
      </c>
    </row>
    <row r="26" spans="1:18" ht="16.5" customHeight="1">
      <c r="A26" s="334" t="s">
        <v>302</v>
      </c>
      <c r="B26" s="65" t="str">
        <f t="shared" ca="1" si="2"/>
        <v>-1900</v>
      </c>
      <c r="C26" s="65" t="str">
        <f t="shared" ca="1" si="0"/>
        <v>-1900-0</v>
      </c>
      <c r="D26" s="340"/>
      <c r="E26" s="283"/>
      <c r="F26" s="12"/>
      <c r="G26" s="304"/>
      <c r="H26" s="284"/>
      <c r="I26" s="300"/>
      <c r="J26" s="305"/>
      <c r="K26" s="290"/>
      <c r="L26" s="291"/>
      <c r="M26" s="12"/>
      <c r="N26" s="348"/>
      <c r="O26" s="7"/>
      <c r="P26" s="17">
        <f>IF(D26="",0,IF(D26=D25,COUNTIF(D$9:D25,D26)+1,1))</f>
        <v>0</v>
      </c>
      <c r="Q26" s="17">
        <f t="shared" ca="1" si="3"/>
        <v>0</v>
      </c>
      <c r="R26" s="364">
        <f t="shared" si="1"/>
        <v>0</v>
      </c>
    </row>
    <row r="27" spans="1:18" ht="16.5" customHeight="1">
      <c r="A27" s="334" t="s">
        <v>303</v>
      </c>
      <c r="B27" s="65" t="str">
        <f t="shared" ca="1" si="2"/>
        <v>-1900</v>
      </c>
      <c r="C27" s="65" t="str">
        <f t="shared" ca="1" si="0"/>
        <v>-1900-0</v>
      </c>
      <c r="D27" s="340"/>
      <c r="E27" s="283"/>
      <c r="F27" s="12"/>
      <c r="G27" s="304"/>
      <c r="H27" s="284"/>
      <c r="I27" s="300"/>
      <c r="J27" s="305"/>
      <c r="K27" s="290"/>
      <c r="L27" s="291"/>
      <c r="M27" s="12"/>
      <c r="N27" s="348"/>
      <c r="O27" s="7"/>
      <c r="P27" s="17">
        <f>IF(D27="",0,IF(D27=D26,COUNTIF(D$9:D26,D27)+1,1))</f>
        <v>0</v>
      </c>
      <c r="Q27" s="17">
        <f t="shared" ca="1" si="3"/>
        <v>0</v>
      </c>
      <c r="R27" s="364">
        <f t="shared" si="1"/>
        <v>0</v>
      </c>
    </row>
    <row r="28" spans="1:18" ht="16.5" customHeight="1">
      <c r="A28" s="334" t="s">
        <v>304</v>
      </c>
      <c r="B28" s="65" t="str">
        <f t="shared" ca="1" si="2"/>
        <v>-1900</v>
      </c>
      <c r="C28" s="65" t="str">
        <f t="shared" ca="1" si="0"/>
        <v>-1900-0</v>
      </c>
      <c r="D28" s="340"/>
      <c r="E28" s="283"/>
      <c r="F28" s="12"/>
      <c r="G28" s="304"/>
      <c r="H28" s="284"/>
      <c r="I28" s="300"/>
      <c r="J28" s="305"/>
      <c r="K28" s="290"/>
      <c r="L28" s="291"/>
      <c r="M28" s="12"/>
      <c r="N28" s="348"/>
      <c r="O28" s="7"/>
      <c r="P28" s="17">
        <f>IF(D28="",0,IF(D28=D27,COUNTIF(D$9:D27,D28)+1,1))</f>
        <v>0</v>
      </c>
      <c r="Q28" s="17">
        <f t="shared" ca="1" si="3"/>
        <v>0</v>
      </c>
      <c r="R28" s="364">
        <f t="shared" si="1"/>
        <v>0</v>
      </c>
    </row>
    <row r="29" spans="1:18" ht="16.5" customHeight="1">
      <c r="A29" s="334" t="s">
        <v>305</v>
      </c>
      <c r="B29" s="65" t="str">
        <f t="shared" ca="1" si="2"/>
        <v>-1900</v>
      </c>
      <c r="C29" s="65" t="str">
        <f t="shared" ca="1" si="0"/>
        <v>-1900-0</v>
      </c>
      <c r="D29" s="340"/>
      <c r="E29" s="283"/>
      <c r="F29" s="12"/>
      <c r="G29" s="304"/>
      <c r="H29" s="284"/>
      <c r="I29" s="300"/>
      <c r="J29" s="305"/>
      <c r="K29" s="290"/>
      <c r="L29" s="291"/>
      <c r="M29" s="12"/>
      <c r="N29" s="348"/>
      <c r="O29" s="7"/>
      <c r="P29" s="17">
        <f>IF(D29="",0,IF(D29=D28,COUNTIF(D$9:D28,D29)+1,1))</f>
        <v>0</v>
      </c>
      <c r="Q29" s="17">
        <f t="shared" ca="1" si="3"/>
        <v>0</v>
      </c>
      <c r="R29" s="364">
        <f t="shared" si="1"/>
        <v>0</v>
      </c>
    </row>
    <row r="30" spans="1:18" ht="16.5" customHeight="1">
      <c r="A30" s="334" t="s">
        <v>306</v>
      </c>
      <c r="B30" s="65" t="str">
        <f t="shared" ca="1" si="2"/>
        <v>-1900</v>
      </c>
      <c r="C30" s="65" t="str">
        <f t="shared" ca="1" si="0"/>
        <v>-1900-0</v>
      </c>
      <c r="D30" s="340"/>
      <c r="E30" s="283"/>
      <c r="F30" s="12"/>
      <c r="G30" s="304"/>
      <c r="H30" s="284"/>
      <c r="I30" s="300"/>
      <c r="J30" s="305"/>
      <c r="K30" s="290"/>
      <c r="L30" s="291"/>
      <c r="M30" s="12"/>
      <c r="N30" s="348"/>
      <c r="O30" s="7"/>
      <c r="P30" s="17">
        <f>IF(D30="",0,IF(D30=D29,COUNTIF(D$9:D29,D30)+1,1))</f>
        <v>0</v>
      </c>
      <c r="Q30" s="17">
        <f t="shared" ca="1" si="3"/>
        <v>0</v>
      </c>
      <c r="R30" s="364">
        <f t="shared" si="1"/>
        <v>0</v>
      </c>
    </row>
    <row r="31" spans="1:18" ht="16.5" customHeight="1">
      <c r="A31" s="334" t="s">
        <v>307</v>
      </c>
      <c r="B31" s="65" t="str">
        <f t="shared" ca="1" si="2"/>
        <v>-1900</v>
      </c>
      <c r="C31" s="65" t="str">
        <f t="shared" ca="1" si="0"/>
        <v>-1900-0</v>
      </c>
      <c r="D31" s="340"/>
      <c r="E31" s="283"/>
      <c r="F31" s="12"/>
      <c r="G31" s="304"/>
      <c r="H31" s="284"/>
      <c r="I31" s="300"/>
      <c r="J31" s="305"/>
      <c r="K31" s="290"/>
      <c r="L31" s="291"/>
      <c r="M31" s="12"/>
      <c r="N31" s="348"/>
      <c r="O31" s="7"/>
      <c r="P31" s="17">
        <f>IF(D31="",0,IF(D31=D30,COUNTIF(D$9:D30,D31)+1,1))</f>
        <v>0</v>
      </c>
      <c r="Q31" s="17">
        <f t="shared" ca="1" si="3"/>
        <v>0</v>
      </c>
      <c r="R31" s="364">
        <f t="shared" si="1"/>
        <v>0</v>
      </c>
    </row>
    <row r="32" spans="1:18" ht="16.5" customHeight="1">
      <c r="A32" s="334" t="s">
        <v>308</v>
      </c>
      <c r="B32" s="65" t="str">
        <f t="shared" ca="1" si="2"/>
        <v>-1900</v>
      </c>
      <c r="C32" s="65" t="str">
        <f t="shared" ca="1" si="0"/>
        <v>-1900-0</v>
      </c>
      <c r="D32" s="340"/>
      <c r="E32" s="283"/>
      <c r="F32" s="12"/>
      <c r="G32" s="304"/>
      <c r="H32" s="284"/>
      <c r="I32" s="300"/>
      <c r="J32" s="305"/>
      <c r="K32" s="290"/>
      <c r="L32" s="291"/>
      <c r="M32" s="12"/>
      <c r="N32" s="348"/>
      <c r="O32" s="7"/>
      <c r="P32" s="17">
        <f>IF(D32="",0,IF(D32=D31,COUNTIF(D$9:D31,D32)+1,1))</f>
        <v>0</v>
      </c>
      <c r="Q32" s="17">
        <f t="shared" ca="1" si="3"/>
        <v>0</v>
      </c>
      <c r="R32" s="364">
        <f t="shared" si="1"/>
        <v>0</v>
      </c>
    </row>
    <row r="33" spans="1:18" ht="16.5" customHeight="1">
      <c r="A33" s="334" t="s">
        <v>309</v>
      </c>
      <c r="B33" s="65" t="str">
        <f t="shared" ca="1" si="2"/>
        <v>-1900</v>
      </c>
      <c r="C33" s="65" t="str">
        <f t="shared" ca="1" si="0"/>
        <v>-1900-0</v>
      </c>
      <c r="D33" s="340"/>
      <c r="E33" s="283"/>
      <c r="F33" s="12"/>
      <c r="G33" s="304"/>
      <c r="H33" s="284"/>
      <c r="I33" s="300"/>
      <c r="J33" s="305"/>
      <c r="K33" s="290"/>
      <c r="L33" s="291"/>
      <c r="M33" s="12"/>
      <c r="N33" s="348"/>
      <c r="O33" s="7"/>
      <c r="P33" s="17">
        <f>IF(D33="",0,IF(D33=D32,COUNTIF(D$9:D32,D33)+1,1))</f>
        <v>0</v>
      </c>
      <c r="Q33" s="17">
        <f t="shared" ca="1" si="3"/>
        <v>0</v>
      </c>
      <c r="R33" s="364">
        <f t="shared" si="1"/>
        <v>0</v>
      </c>
    </row>
    <row r="34" spans="1:18" ht="16.5" customHeight="1">
      <c r="A34" s="334" t="s">
        <v>310</v>
      </c>
      <c r="B34" s="65" t="str">
        <f t="shared" ca="1" si="2"/>
        <v>-1900</v>
      </c>
      <c r="C34" s="65" t="str">
        <f t="shared" ca="1" si="0"/>
        <v>-1900-0</v>
      </c>
      <c r="D34" s="340"/>
      <c r="E34" s="283"/>
      <c r="F34" s="12"/>
      <c r="G34" s="304"/>
      <c r="H34" s="284"/>
      <c r="I34" s="300"/>
      <c r="J34" s="305"/>
      <c r="K34" s="290"/>
      <c r="L34" s="291"/>
      <c r="M34" s="12"/>
      <c r="N34" s="348"/>
      <c r="O34" s="7"/>
      <c r="P34" s="17">
        <f>IF(D34="",0,IF(D34=D33,COUNTIF(D$9:D33,D34)+1,1))</f>
        <v>0</v>
      </c>
      <c r="Q34" s="17">
        <f t="shared" ca="1" si="3"/>
        <v>0</v>
      </c>
      <c r="R34" s="364">
        <f t="shared" si="1"/>
        <v>0</v>
      </c>
    </row>
    <row r="35" spans="1:18" ht="16.5" customHeight="1">
      <c r="A35" s="334" t="s">
        <v>311</v>
      </c>
      <c r="B35" s="65" t="str">
        <f t="shared" ca="1" si="2"/>
        <v>-1900</v>
      </c>
      <c r="C35" s="65" t="str">
        <f t="shared" ca="1" si="0"/>
        <v>-1900-0</v>
      </c>
      <c r="D35" s="340"/>
      <c r="E35" s="283"/>
      <c r="F35" s="12"/>
      <c r="G35" s="304"/>
      <c r="H35" s="284"/>
      <c r="I35" s="300"/>
      <c r="J35" s="305"/>
      <c r="K35" s="290"/>
      <c r="L35" s="291"/>
      <c r="M35" s="12"/>
      <c r="N35" s="348"/>
      <c r="O35" s="7"/>
      <c r="P35" s="17">
        <f>IF(D35="",0,IF(D35=D34,COUNTIF(D$9:D34,D35)+1,1))</f>
        <v>0</v>
      </c>
      <c r="Q35" s="17">
        <f t="shared" ca="1" si="3"/>
        <v>0</v>
      </c>
      <c r="R35" s="364">
        <f t="shared" si="1"/>
        <v>0</v>
      </c>
    </row>
    <row r="36" spans="1:18" ht="16.5" customHeight="1">
      <c r="A36" s="334" t="s">
        <v>312</v>
      </c>
      <c r="B36" s="65" t="str">
        <f t="shared" ca="1" si="2"/>
        <v>-1900</v>
      </c>
      <c r="C36" s="65" t="str">
        <f t="shared" ca="1" si="0"/>
        <v>-1900-0</v>
      </c>
      <c r="D36" s="340"/>
      <c r="E36" s="283"/>
      <c r="F36" s="12"/>
      <c r="G36" s="304"/>
      <c r="H36" s="284"/>
      <c r="I36" s="300"/>
      <c r="J36" s="305"/>
      <c r="K36" s="290"/>
      <c r="L36" s="291"/>
      <c r="M36" s="12"/>
      <c r="N36" s="348"/>
      <c r="O36" s="7"/>
      <c r="P36" s="17">
        <f>IF(D36="",0,IF(D36=D35,COUNTIF(D$9:D35,D36)+1,1))</f>
        <v>0</v>
      </c>
      <c r="Q36" s="17">
        <f t="shared" ca="1" si="3"/>
        <v>0</v>
      </c>
      <c r="R36" s="364">
        <f t="shared" si="1"/>
        <v>0</v>
      </c>
    </row>
    <row r="37" spans="1:18" ht="16.5" customHeight="1">
      <c r="A37" s="334" t="s">
        <v>313</v>
      </c>
      <c r="B37" s="65" t="str">
        <f t="shared" ca="1" si="2"/>
        <v>-1900</v>
      </c>
      <c r="C37" s="65" t="str">
        <f t="shared" ca="1" si="0"/>
        <v>-1900-0</v>
      </c>
      <c r="D37" s="340"/>
      <c r="E37" s="283"/>
      <c r="F37" s="12"/>
      <c r="G37" s="304"/>
      <c r="H37" s="284"/>
      <c r="I37" s="300"/>
      <c r="J37" s="305"/>
      <c r="K37" s="290"/>
      <c r="L37" s="291"/>
      <c r="M37" s="12"/>
      <c r="N37" s="348"/>
      <c r="O37" s="7"/>
      <c r="P37" s="17">
        <f>IF(D37="",0,IF(D37=D36,COUNTIF(D$9:D36,D37)+1,1))</f>
        <v>0</v>
      </c>
      <c r="Q37" s="17">
        <f t="shared" ca="1" si="3"/>
        <v>0</v>
      </c>
      <c r="R37" s="364">
        <f t="shared" si="1"/>
        <v>0</v>
      </c>
    </row>
    <row r="38" spans="1:18" ht="16.5" customHeight="1">
      <c r="A38" s="334" t="s">
        <v>314</v>
      </c>
      <c r="B38" s="65" t="str">
        <f t="shared" ca="1" si="2"/>
        <v>-1900</v>
      </c>
      <c r="C38" s="65" t="str">
        <f t="shared" ca="1" si="0"/>
        <v>-1900-0</v>
      </c>
      <c r="D38" s="340"/>
      <c r="E38" s="283"/>
      <c r="F38" s="12"/>
      <c r="G38" s="304"/>
      <c r="H38" s="284"/>
      <c r="I38" s="300"/>
      <c r="J38" s="305"/>
      <c r="K38" s="290"/>
      <c r="L38" s="291"/>
      <c r="M38" s="12"/>
      <c r="N38" s="348"/>
      <c r="O38" s="7"/>
      <c r="P38" s="17">
        <f>IF(D38="",0,IF(D38=D37,COUNTIF(D$9:D37,D38)+1,1))</f>
        <v>0</v>
      </c>
      <c r="Q38" s="17">
        <f t="shared" ca="1" si="3"/>
        <v>0</v>
      </c>
      <c r="R38" s="364">
        <f t="shared" si="1"/>
        <v>0</v>
      </c>
    </row>
    <row r="39" spans="1:18" ht="16.5" customHeight="1">
      <c r="A39" s="334" t="s">
        <v>315</v>
      </c>
      <c r="B39" s="65" t="str">
        <f t="shared" ca="1" si="2"/>
        <v>-1900</v>
      </c>
      <c r="C39" s="65" t="str">
        <f t="shared" ca="1" si="0"/>
        <v>-1900-0</v>
      </c>
      <c r="D39" s="340"/>
      <c r="E39" s="283"/>
      <c r="F39" s="12"/>
      <c r="G39" s="304"/>
      <c r="H39" s="284"/>
      <c r="I39" s="300"/>
      <c r="J39" s="305"/>
      <c r="K39" s="290"/>
      <c r="L39" s="291"/>
      <c r="M39" s="12"/>
      <c r="N39" s="348"/>
      <c r="O39" s="7"/>
      <c r="P39" s="17">
        <f>IF(D39="",0,IF(D39=D38,COUNTIF(D$9:D38,D39)+1,1))</f>
        <v>0</v>
      </c>
      <c r="Q39" s="17">
        <f t="shared" ca="1" si="3"/>
        <v>0</v>
      </c>
      <c r="R39" s="364">
        <f t="shared" si="1"/>
        <v>0</v>
      </c>
    </row>
    <row r="40" spans="1:18" ht="16.5" customHeight="1">
      <c r="A40" s="334" t="s">
        <v>316</v>
      </c>
      <c r="B40" s="65" t="str">
        <f t="shared" ca="1" si="2"/>
        <v>-1900</v>
      </c>
      <c r="C40" s="65" t="str">
        <f t="shared" ca="1" si="0"/>
        <v>-1900-0</v>
      </c>
      <c r="D40" s="340"/>
      <c r="E40" s="283"/>
      <c r="F40" s="12"/>
      <c r="G40" s="304"/>
      <c r="H40" s="284"/>
      <c r="I40" s="300"/>
      <c r="J40" s="305"/>
      <c r="K40" s="290"/>
      <c r="L40" s="291"/>
      <c r="M40" s="12"/>
      <c r="N40" s="348"/>
      <c r="O40" s="7"/>
      <c r="P40" s="17">
        <f>IF(D40="",0,IF(D40=D39,COUNTIF(D$9:D39,D40)+1,1))</f>
        <v>0</v>
      </c>
      <c r="Q40" s="17">
        <f t="shared" ca="1" si="3"/>
        <v>0</v>
      </c>
      <c r="R40" s="364">
        <f t="shared" si="1"/>
        <v>0</v>
      </c>
    </row>
    <row r="41" spans="1:18" ht="16.5" customHeight="1">
      <c r="A41" s="334" t="s">
        <v>317</v>
      </c>
      <c r="B41" s="65" t="str">
        <f t="shared" ca="1" si="2"/>
        <v>-1900</v>
      </c>
      <c r="C41" s="65" t="str">
        <f t="shared" ref="C41:C72" ca="1" si="4">IF(L$1024=1,0,B41&amp;"-"&amp;P41)</f>
        <v>-1900-0</v>
      </c>
      <c r="D41" s="340"/>
      <c r="E41" s="283"/>
      <c r="F41" s="12"/>
      <c r="G41" s="304"/>
      <c r="H41" s="284"/>
      <c r="I41" s="300"/>
      <c r="J41" s="305"/>
      <c r="K41" s="290"/>
      <c r="L41" s="291"/>
      <c r="M41" s="12"/>
      <c r="N41" s="348"/>
      <c r="O41" s="7"/>
      <c r="P41" s="17">
        <f>IF(D41="",0,IF(D41=D40,COUNTIF(D$9:D40,D41)+1,1))</f>
        <v>0</v>
      </c>
      <c r="Q41" s="17">
        <f t="shared" ca="1" si="3"/>
        <v>0</v>
      </c>
      <c r="R41" s="364">
        <f t="shared" si="1"/>
        <v>0</v>
      </c>
    </row>
    <row r="42" spans="1:18" ht="16.5" customHeight="1">
      <c r="A42" s="334" t="s">
        <v>318</v>
      </c>
      <c r="B42" s="65" t="str">
        <f t="shared" ca="1" si="2"/>
        <v>-1900</v>
      </c>
      <c r="C42" s="65" t="str">
        <f t="shared" ca="1" si="4"/>
        <v>-1900-0</v>
      </c>
      <c r="D42" s="340"/>
      <c r="E42" s="283"/>
      <c r="F42" s="12"/>
      <c r="G42" s="304"/>
      <c r="H42" s="284"/>
      <c r="I42" s="300"/>
      <c r="J42" s="305"/>
      <c r="K42" s="290"/>
      <c r="L42" s="291"/>
      <c r="M42" s="12"/>
      <c r="N42" s="348"/>
      <c r="O42" s="7"/>
      <c r="P42" s="17">
        <f>IF(D42="",0,IF(D42=D41,COUNTIF(D$9:D41,D42)+1,1))</f>
        <v>0</v>
      </c>
      <c r="Q42" s="17">
        <f t="shared" ref="Q42:Q73" ca="1" si="5">IF(OR(D42="",L$1024=1),0,IF(P42=4,1,0))</f>
        <v>0</v>
      </c>
      <c r="R42" s="364">
        <f t="shared" si="1"/>
        <v>0</v>
      </c>
    </row>
    <row r="43" spans="1:18" ht="16.5" customHeight="1">
      <c r="A43" s="334" t="s">
        <v>319</v>
      </c>
      <c r="B43" s="65" t="str">
        <f t="shared" ca="1" si="2"/>
        <v>-1900</v>
      </c>
      <c r="C43" s="65" t="str">
        <f t="shared" ca="1" si="4"/>
        <v>-1900-0</v>
      </c>
      <c r="D43" s="340"/>
      <c r="E43" s="283"/>
      <c r="F43" s="12"/>
      <c r="G43" s="304"/>
      <c r="H43" s="284"/>
      <c r="I43" s="300"/>
      <c r="J43" s="305"/>
      <c r="K43" s="290"/>
      <c r="L43" s="291"/>
      <c r="M43" s="12"/>
      <c r="N43" s="348"/>
      <c r="O43" s="7"/>
      <c r="P43" s="17">
        <f>IF(D43="",0,IF(D43=D42,COUNTIF(D$9:D42,D43)+1,1))</f>
        <v>0</v>
      </c>
      <c r="Q43" s="17">
        <f t="shared" ca="1" si="5"/>
        <v>0</v>
      </c>
      <c r="R43" s="364">
        <f t="shared" si="1"/>
        <v>0</v>
      </c>
    </row>
    <row r="44" spans="1:18" ht="16.5" customHeight="1">
      <c r="A44" s="334" t="s">
        <v>320</v>
      </c>
      <c r="B44" s="65" t="str">
        <f t="shared" ca="1" si="2"/>
        <v>-1900</v>
      </c>
      <c r="C44" s="65" t="str">
        <f t="shared" ca="1" si="4"/>
        <v>-1900-0</v>
      </c>
      <c r="D44" s="340"/>
      <c r="E44" s="283"/>
      <c r="F44" s="12"/>
      <c r="G44" s="304"/>
      <c r="H44" s="284"/>
      <c r="I44" s="300"/>
      <c r="J44" s="305"/>
      <c r="K44" s="290"/>
      <c r="L44" s="291"/>
      <c r="M44" s="12"/>
      <c r="N44" s="348"/>
      <c r="O44" s="7"/>
      <c r="P44" s="17">
        <f>IF(D44="",0,IF(D44=D43,COUNTIF(D$9:D43,D44)+1,1))</f>
        <v>0</v>
      </c>
      <c r="Q44" s="17">
        <f t="shared" ca="1" si="5"/>
        <v>0</v>
      </c>
      <c r="R44" s="364">
        <f t="shared" si="1"/>
        <v>0</v>
      </c>
    </row>
    <row r="45" spans="1:18" ht="16.5" customHeight="1">
      <c r="A45" s="334" t="s">
        <v>321</v>
      </c>
      <c r="B45" s="65" t="str">
        <f t="shared" ca="1" si="2"/>
        <v>-1900</v>
      </c>
      <c r="C45" s="65" t="str">
        <f t="shared" ca="1" si="4"/>
        <v>-1900-0</v>
      </c>
      <c r="D45" s="340"/>
      <c r="E45" s="283"/>
      <c r="F45" s="12"/>
      <c r="G45" s="304"/>
      <c r="H45" s="284"/>
      <c r="I45" s="300"/>
      <c r="J45" s="305"/>
      <c r="K45" s="290"/>
      <c r="L45" s="291"/>
      <c r="M45" s="12"/>
      <c r="N45" s="348"/>
      <c r="O45" s="7"/>
      <c r="P45" s="17">
        <f>IF(D45="",0,IF(D45=D44,COUNTIF(D$9:D44,D45)+1,1))</f>
        <v>0</v>
      </c>
      <c r="Q45" s="17">
        <f t="shared" ca="1" si="5"/>
        <v>0</v>
      </c>
      <c r="R45" s="364">
        <f t="shared" si="1"/>
        <v>0</v>
      </c>
    </row>
    <row r="46" spans="1:18" ht="16.5" customHeight="1">
      <c r="A46" s="334" t="s">
        <v>322</v>
      </c>
      <c r="B46" s="65" t="str">
        <f t="shared" ca="1" si="2"/>
        <v>-1900</v>
      </c>
      <c r="C46" s="65" t="str">
        <f t="shared" ca="1" si="4"/>
        <v>-1900-0</v>
      </c>
      <c r="D46" s="340"/>
      <c r="E46" s="283"/>
      <c r="F46" s="12"/>
      <c r="G46" s="304"/>
      <c r="H46" s="284"/>
      <c r="I46" s="300"/>
      <c r="J46" s="305"/>
      <c r="K46" s="290"/>
      <c r="L46" s="291"/>
      <c r="M46" s="12"/>
      <c r="N46" s="348"/>
      <c r="O46" s="7"/>
      <c r="P46" s="17">
        <f>IF(D46="",0,IF(D46=D45,COUNTIF(D$9:D45,D46)+1,1))</f>
        <v>0</v>
      </c>
      <c r="Q46" s="17">
        <f t="shared" ca="1" si="5"/>
        <v>0</v>
      </c>
      <c r="R46" s="364">
        <f t="shared" si="1"/>
        <v>0</v>
      </c>
    </row>
    <row r="47" spans="1:18" ht="16.5" customHeight="1">
      <c r="A47" s="334" t="s">
        <v>323</v>
      </c>
      <c r="B47" s="65" t="str">
        <f t="shared" ca="1" si="2"/>
        <v>-1900</v>
      </c>
      <c r="C47" s="65" t="str">
        <f t="shared" ca="1" si="4"/>
        <v>-1900-0</v>
      </c>
      <c r="D47" s="340"/>
      <c r="E47" s="283"/>
      <c r="F47" s="12"/>
      <c r="G47" s="304"/>
      <c r="H47" s="284"/>
      <c r="I47" s="300"/>
      <c r="J47" s="305"/>
      <c r="K47" s="290"/>
      <c r="L47" s="291"/>
      <c r="M47" s="12"/>
      <c r="N47" s="348"/>
      <c r="O47" s="7"/>
      <c r="P47" s="17">
        <f>IF(D47="",0,IF(D47=D46,COUNTIF(D$9:D46,D47)+1,1))</f>
        <v>0</v>
      </c>
      <c r="Q47" s="17">
        <f t="shared" ca="1" si="5"/>
        <v>0</v>
      </c>
      <c r="R47" s="364">
        <f t="shared" si="1"/>
        <v>0</v>
      </c>
    </row>
    <row r="48" spans="1:18" ht="16.5" customHeight="1">
      <c r="A48" s="334" t="s">
        <v>324</v>
      </c>
      <c r="B48" s="65" t="str">
        <f t="shared" ca="1" si="2"/>
        <v>-1900</v>
      </c>
      <c r="C48" s="65" t="str">
        <f t="shared" ca="1" si="4"/>
        <v>-1900-0</v>
      </c>
      <c r="D48" s="340"/>
      <c r="E48" s="283"/>
      <c r="F48" s="12"/>
      <c r="G48" s="304"/>
      <c r="H48" s="284"/>
      <c r="I48" s="300"/>
      <c r="J48" s="305"/>
      <c r="K48" s="290"/>
      <c r="L48" s="291"/>
      <c r="M48" s="12"/>
      <c r="N48" s="348"/>
      <c r="O48" s="7"/>
      <c r="P48" s="17">
        <f>IF(D48="",0,IF(D48=D47,COUNTIF(D$9:D47,D48)+1,1))</f>
        <v>0</v>
      </c>
      <c r="Q48" s="17">
        <f t="shared" ca="1" si="5"/>
        <v>0</v>
      </c>
      <c r="R48" s="364">
        <f t="shared" si="1"/>
        <v>0</v>
      </c>
    </row>
    <row r="49" spans="1:18" ht="16.5" customHeight="1">
      <c r="A49" s="334" t="s">
        <v>325</v>
      </c>
      <c r="B49" s="65" t="str">
        <f t="shared" ca="1" si="2"/>
        <v>-1900</v>
      </c>
      <c r="C49" s="65" t="str">
        <f t="shared" ca="1" si="4"/>
        <v>-1900-0</v>
      </c>
      <c r="D49" s="340"/>
      <c r="E49" s="283"/>
      <c r="F49" s="12"/>
      <c r="G49" s="304"/>
      <c r="H49" s="284"/>
      <c r="I49" s="300"/>
      <c r="J49" s="305"/>
      <c r="K49" s="290"/>
      <c r="L49" s="291"/>
      <c r="M49" s="12"/>
      <c r="N49" s="348"/>
      <c r="O49" s="7"/>
      <c r="P49" s="17">
        <f>IF(D49="",0,IF(D49=D48,COUNTIF(D$9:D48,D49)+1,1))</f>
        <v>0</v>
      </c>
      <c r="Q49" s="17">
        <f t="shared" ca="1" si="5"/>
        <v>0</v>
      </c>
      <c r="R49" s="364">
        <f t="shared" si="1"/>
        <v>0</v>
      </c>
    </row>
    <row r="50" spans="1:18" ht="16.5" customHeight="1">
      <c r="A50" s="334" t="s">
        <v>326</v>
      </c>
      <c r="B50" s="65" t="str">
        <f t="shared" ca="1" si="2"/>
        <v>-1900</v>
      </c>
      <c r="C50" s="65" t="str">
        <f t="shared" ca="1" si="4"/>
        <v>-1900-0</v>
      </c>
      <c r="D50" s="340"/>
      <c r="E50" s="283"/>
      <c r="F50" s="12"/>
      <c r="G50" s="304"/>
      <c r="H50" s="284"/>
      <c r="I50" s="300"/>
      <c r="J50" s="305"/>
      <c r="K50" s="290"/>
      <c r="L50" s="291"/>
      <c r="M50" s="12"/>
      <c r="N50" s="348"/>
      <c r="O50" s="7"/>
      <c r="P50" s="17">
        <f>IF(D50="",0,IF(D50=D49,COUNTIF(D$9:D49,D50)+1,1))</f>
        <v>0</v>
      </c>
      <c r="Q50" s="17">
        <f t="shared" ca="1" si="5"/>
        <v>0</v>
      </c>
      <c r="R50" s="364">
        <f t="shared" si="1"/>
        <v>0</v>
      </c>
    </row>
    <row r="51" spans="1:18" ht="16.5" customHeight="1">
      <c r="A51" s="334" t="s">
        <v>327</v>
      </c>
      <c r="B51" s="65" t="str">
        <f t="shared" ca="1" si="2"/>
        <v>-1900</v>
      </c>
      <c r="C51" s="65" t="str">
        <f t="shared" ca="1" si="4"/>
        <v>-1900-0</v>
      </c>
      <c r="D51" s="340"/>
      <c r="E51" s="283"/>
      <c r="F51" s="12"/>
      <c r="G51" s="304"/>
      <c r="H51" s="284"/>
      <c r="I51" s="300"/>
      <c r="J51" s="305"/>
      <c r="K51" s="290"/>
      <c r="L51" s="291"/>
      <c r="M51" s="12"/>
      <c r="N51" s="348"/>
      <c r="O51" s="7"/>
      <c r="P51" s="17">
        <f>IF(D51="",0,IF(D51=D50,COUNTIF(D$9:D50,D51)+1,1))</f>
        <v>0</v>
      </c>
      <c r="Q51" s="17">
        <f t="shared" ca="1" si="5"/>
        <v>0</v>
      </c>
      <c r="R51" s="364">
        <f t="shared" si="1"/>
        <v>0</v>
      </c>
    </row>
    <row r="52" spans="1:18" ht="16.5" customHeight="1">
      <c r="A52" s="334" t="s">
        <v>328</v>
      </c>
      <c r="B52" s="65" t="str">
        <f t="shared" ca="1" si="2"/>
        <v>-1900</v>
      </c>
      <c r="C52" s="65" t="str">
        <f t="shared" ca="1" si="4"/>
        <v>-1900-0</v>
      </c>
      <c r="D52" s="340"/>
      <c r="E52" s="283"/>
      <c r="F52" s="12"/>
      <c r="G52" s="304"/>
      <c r="H52" s="284"/>
      <c r="I52" s="300"/>
      <c r="J52" s="305"/>
      <c r="K52" s="290"/>
      <c r="L52" s="291"/>
      <c r="M52" s="12"/>
      <c r="N52" s="348"/>
      <c r="O52" s="7"/>
      <c r="P52" s="17">
        <f>IF(D52="",0,IF(D52=D51,COUNTIF(D$9:D51,D52)+1,1))</f>
        <v>0</v>
      </c>
      <c r="Q52" s="17">
        <f t="shared" ca="1" si="5"/>
        <v>0</v>
      </c>
      <c r="R52" s="364">
        <f t="shared" si="1"/>
        <v>0</v>
      </c>
    </row>
    <row r="53" spans="1:18" ht="16.5" customHeight="1">
      <c r="A53" s="334" t="s">
        <v>329</v>
      </c>
      <c r="B53" s="65" t="str">
        <f t="shared" ca="1" si="2"/>
        <v>-1900</v>
      </c>
      <c r="C53" s="65" t="str">
        <f t="shared" ca="1" si="4"/>
        <v>-1900-0</v>
      </c>
      <c r="D53" s="340"/>
      <c r="E53" s="283"/>
      <c r="F53" s="12"/>
      <c r="G53" s="304"/>
      <c r="H53" s="284"/>
      <c r="I53" s="300"/>
      <c r="J53" s="305"/>
      <c r="K53" s="290"/>
      <c r="L53" s="291"/>
      <c r="M53" s="12"/>
      <c r="N53" s="348"/>
      <c r="O53" s="7"/>
      <c r="P53" s="17">
        <f>IF(D53="",0,IF(D53=D52,COUNTIF(D$9:D52,D53)+1,1))</f>
        <v>0</v>
      </c>
      <c r="Q53" s="17">
        <f t="shared" ca="1" si="5"/>
        <v>0</v>
      </c>
      <c r="R53" s="364">
        <f t="shared" si="1"/>
        <v>0</v>
      </c>
    </row>
    <row r="54" spans="1:18" ht="16.5" customHeight="1">
      <c r="A54" s="334" t="s">
        <v>330</v>
      </c>
      <c r="B54" s="65" t="str">
        <f t="shared" ca="1" si="2"/>
        <v>-1900</v>
      </c>
      <c r="C54" s="65" t="str">
        <f t="shared" ca="1" si="4"/>
        <v>-1900-0</v>
      </c>
      <c r="D54" s="340"/>
      <c r="E54" s="283"/>
      <c r="F54" s="12"/>
      <c r="G54" s="304"/>
      <c r="H54" s="284"/>
      <c r="I54" s="300"/>
      <c r="J54" s="305"/>
      <c r="K54" s="290"/>
      <c r="L54" s="291"/>
      <c r="M54" s="12"/>
      <c r="N54" s="348"/>
      <c r="O54" s="7"/>
      <c r="P54" s="17">
        <f>IF(D54="",0,IF(D54=D53,COUNTIF(D$9:D53,D54)+1,1))</f>
        <v>0</v>
      </c>
      <c r="Q54" s="17">
        <f t="shared" ca="1" si="5"/>
        <v>0</v>
      </c>
      <c r="R54" s="364">
        <f t="shared" si="1"/>
        <v>0</v>
      </c>
    </row>
    <row r="55" spans="1:18" ht="16.5" customHeight="1">
      <c r="A55" s="334" t="s">
        <v>331</v>
      </c>
      <c r="B55" s="65" t="str">
        <f t="shared" ca="1" si="2"/>
        <v>-1900</v>
      </c>
      <c r="C55" s="65" t="str">
        <f t="shared" ca="1" si="4"/>
        <v>-1900-0</v>
      </c>
      <c r="D55" s="340"/>
      <c r="E55" s="283"/>
      <c r="F55" s="12"/>
      <c r="G55" s="304"/>
      <c r="H55" s="284"/>
      <c r="I55" s="300"/>
      <c r="J55" s="305"/>
      <c r="K55" s="290"/>
      <c r="L55" s="291"/>
      <c r="M55" s="12"/>
      <c r="N55" s="348"/>
      <c r="O55" s="7"/>
      <c r="P55" s="17">
        <f>IF(D55="",0,IF(D55=D54,COUNTIF(D$9:D54,D55)+1,1))</f>
        <v>0</v>
      </c>
      <c r="Q55" s="17">
        <f t="shared" ca="1" si="5"/>
        <v>0</v>
      </c>
      <c r="R55" s="364">
        <f t="shared" si="1"/>
        <v>0</v>
      </c>
    </row>
    <row r="56" spans="1:18" ht="16.5" customHeight="1">
      <c r="A56" s="334" t="s">
        <v>332</v>
      </c>
      <c r="B56" s="65" t="str">
        <f t="shared" ca="1" si="2"/>
        <v>-1900</v>
      </c>
      <c r="C56" s="65" t="str">
        <f t="shared" ca="1" si="4"/>
        <v>-1900-0</v>
      </c>
      <c r="D56" s="340"/>
      <c r="E56" s="283"/>
      <c r="F56" s="12"/>
      <c r="G56" s="304"/>
      <c r="H56" s="284"/>
      <c r="I56" s="300"/>
      <c r="J56" s="305"/>
      <c r="K56" s="290"/>
      <c r="L56" s="291"/>
      <c r="M56" s="12"/>
      <c r="N56" s="348"/>
      <c r="O56" s="7"/>
      <c r="P56" s="17">
        <f>IF(D56="",0,IF(D56=D55,COUNTIF(D$9:D55,D56)+1,1))</f>
        <v>0</v>
      </c>
      <c r="Q56" s="17">
        <f t="shared" ca="1" si="5"/>
        <v>0</v>
      </c>
      <c r="R56" s="364">
        <f t="shared" si="1"/>
        <v>0</v>
      </c>
    </row>
    <row r="57" spans="1:18" ht="16.5" customHeight="1">
      <c r="A57" s="334" t="s">
        <v>333</v>
      </c>
      <c r="B57" s="65" t="str">
        <f t="shared" ca="1" si="2"/>
        <v>-1900</v>
      </c>
      <c r="C57" s="65" t="str">
        <f t="shared" ca="1" si="4"/>
        <v>-1900-0</v>
      </c>
      <c r="D57" s="340"/>
      <c r="E57" s="283"/>
      <c r="F57" s="12"/>
      <c r="G57" s="304"/>
      <c r="H57" s="284"/>
      <c r="I57" s="300"/>
      <c r="J57" s="305"/>
      <c r="K57" s="290"/>
      <c r="L57" s="291"/>
      <c r="M57" s="12"/>
      <c r="N57" s="348"/>
      <c r="O57" s="7"/>
      <c r="P57" s="17">
        <f>IF(D57="",0,IF(D57=D56,COUNTIF(D$9:D56,D57)+1,1))</f>
        <v>0</v>
      </c>
      <c r="Q57" s="17">
        <f t="shared" ca="1" si="5"/>
        <v>0</v>
      </c>
      <c r="R57" s="364">
        <f t="shared" si="1"/>
        <v>0</v>
      </c>
    </row>
    <row r="58" spans="1:18" ht="16.5" customHeight="1">
      <c r="A58" s="334" t="s">
        <v>334</v>
      </c>
      <c r="B58" s="65" t="str">
        <f t="shared" ca="1" si="2"/>
        <v>-1900</v>
      </c>
      <c r="C58" s="65" t="str">
        <f t="shared" ca="1" si="4"/>
        <v>-1900-0</v>
      </c>
      <c r="D58" s="340"/>
      <c r="E58" s="283"/>
      <c r="F58" s="12"/>
      <c r="G58" s="304"/>
      <c r="H58" s="284"/>
      <c r="I58" s="300"/>
      <c r="J58" s="305"/>
      <c r="K58" s="290"/>
      <c r="L58" s="291"/>
      <c r="M58" s="12"/>
      <c r="N58" s="348"/>
      <c r="O58" s="7"/>
      <c r="P58" s="17">
        <f>IF(D58="",0,IF(D58=D57,COUNTIF(D$9:D57,D58)+1,1))</f>
        <v>0</v>
      </c>
      <c r="Q58" s="17">
        <f t="shared" ca="1" si="5"/>
        <v>0</v>
      </c>
      <c r="R58" s="364">
        <f t="shared" si="1"/>
        <v>0</v>
      </c>
    </row>
    <row r="59" spans="1:18" ht="16.5" customHeight="1">
      <c r="A59" s="334" t="s">
        <v>335</v>
      </c>
      <c r="B59" s="65" t="str">
        <f t="shared" ca="1" si="2"/>
        <v>-1900</v>
      </c>
      <c r="C59" s="65" t="str">
        <f t="shared" ca="1" si="4"/>
        <v>-1900-0</v>
      </c>
      <c r="D59" s="340"/>
      <c r="E59" s="283"/>
      <c r="F59" s="12"/>
      <c r="G59" s="304"/>
      <c r="H59" s="284"/>
      <c r="I59" s="300"/>
      <c r="J59" s="305"/>
      <c r="K59" s="290"/>
      <c r="L59" s="291"/>
      <c r="M59" s="12"/>
      <c r="N59" s="348"/>
      <c r="O59" s="7"/>
      <c r="P59" s="17">
        <f>IF(D59="",0,IF(D59=D58,COUNTIF(D$9:D58,D59)+1,1))</f>
        <v>0</v>
      </c>
      <c r="Q59" s="17">
        <f t="shared" ca="1" si="5"/>
        <v>0</v>
      </c>
      <c r="R59" s="364">
        <f t="shared" si="1"/>
        <v>0</v>
      </c>
    </row>
    <row r="60" spans="1:18" ht="16.5" customHeight="1">
      <c r="A60" s="334" t="s">
        <v>336</v>
      </c>
      <c r="B60" s="65" t="str">
        <f t="shared" ca="1" si="2"/>
        <v>-1900</v>
      </c>
      <c r="C60" s="65" t="str">
        <f t="shared" ca="1" si="4"/>
        <v>-1900-0</v>
      </c>
      <c r="D60" s="340"/>
      <c r="E60" s="283"/>
      <c r="F60" s="12"/>
      <c r="G60" s="304"/>
      <c r="H60" s="284"/>
      <c r="I60" s="300"/>
      <c r="J60" s="305"/>
      <c r="K60" s="290"/>
      <c r="L60" s="291"/>
      <c r="M60" s="12"/>
      <c r="N60" s="348"/>
      <c r="O60" s="7"/>
      <c r="P60" s="17">
        <f>IF(D60="",0,IF(D60=D59,COUNTIF(D$9:D59,D60)+1,1))</f>
        <v>0</v>
      </c>
      <c r="Q60" s="17">
        <f t="shared" ca="1" si="5"/>
        <v>0</v>
      </c>
      <c r="R60" s="364">
        <f t="shared" si="1"/>
        <v>0</v>
      </c>
    </row>
    <row r="61" spans="1:18" ht="16.5" customHeight="1">
      <c r="A61" s="334" t="s">
        <v>337</v>
      </c>
      <c r="B61" s="65" t="str">
        <f t="shared" ca="1" si="2"/>
        <v>-1900</v>
      </c>
      <c r="C61" s="65" t="str">
        <f t="shared" ca="1" si="4"/>
        <v>-1900-0</v>
      </c>
      <c r="D61" s="340"/>
      <c r="E61" s="283"/>
      <c r="F61" s="12"/>
      <c r="G61" s="304"/>
      <c r="H61" s="284"/>
      <c r="I61" s="300"/>
      <c r="J61" s="305"/>
      <c r="K61" s="290"/>
      <c r="L61" s="291"/>
      <c r="M61" s="12"/>
      <c r="N61" s="348"/>
      <c r="O61" s="7"/>
      <c r="P61" s="17">
        <f>IF(D61="",0,IF(D61=D60,COUNTIF(D$9:D60,D61)+1,1))</f>
        <v>0</v>
      </c>
      <c r="Q61" s="17">
        <f t="shared" ca="1" si="5"/>
        <v>0</v>
      </c>
      <c r="R61" s="364">
        <f t="shared" si="1"/>
        <v>0</v>
      </c>
    </row>
    <row r="62" spans="1:18" ht="16.5" customHeight="1">
      <c r="A62" s="334" t="s">
        <v>338</v>
      </c>
      <c r="B62" s="65" t="str">
        <f t="shared" ca="1" si="2"/>
        <v>-1900</v>
      </c>
      <c r="C62" s="65" t="str">
        <f t="shared" ca="1" si="4"/>
        <v>-1900-0</v>
      </c>
      <c r="D62" s="340"/>
      <c r="E62" s="283"/>
      <c r="F62" s="12"/>
      <c r="G62" s="304"/>
      <c r="H62" s="284"/>
      <c r="I62" s="300"/>
      <c r="J62" s="305"/>
      <c r="K62" s="290"/>
      <c r="L62" s="291"/>
      <c r="M62" s="12"/>
      <c r="N62" s="348"/>
      <c r="O62" s="7"/>
      <c r="P62" s="17">
        <f>IF(D62="",0,IF(D62=D61,COUNTIF(D$9:D61,D62)+1,1))</f>
        <v>0</v>
      </c>
      <c r="Q62" s="17">
        <f t="shared" ca="1" si="5"/>
        <v>0</v>
      </c>
      <c r="R62" s="364">
        <f t="shared" si="1"/>
        <v>0</v>
      </c>
    </row>
    <row r="63" spans="1:18" ht="16.5" customHeight="1">
      <c r="A63" s="334" t="s">
        <v>339</v>
      </c>
      <c r="B63" s="65" t="str">
        <f t="shared" ca="1" si="2"/>
        <v>-1900</v>
      </c>
      <c r="C63" s="65" t="str">
        <f t="shared" ca="1" si="4"/>
        <v>-1900-0</v>
      </c>
      <c r="D63" s="340"/>
      <c r="E63" s="283"/>
      <c r="F63" s="12"/>
      <c r="G63" s="304"/>
      <c r="H63" s="284"/>
      <c r="I63" s="300"/>
      <c r="J63" s="305"/>
      <c r="K63" s="290"/>
      <c r="L63" s="291"/>
      <c r="M63" s="12"/>
      <c r="N63" s="348"/>
      <c r="O63" s="7"/>
      <c r="P63" s="17">
        <f>IF(D63="",0,IF(D63=D62,COUNTIF(D$9:D62,D63)+1,1))</f>
        <v>0</v>
      </c>
      <c r="Q63" s="17">
        <f t="shared" ca="1" si="5"/>
        <v>0</v>
      </c>
      <c r="R63" s="364">
        <f t="shared" si="1"/>
        <v>0</v>
      </c>
    </row>
    <row r="64" spans="1:18" ht="16.5" customHeight="1">
      <c r="A64" s="334" t="s">
        <v>340</v>
      </c>
      <c r="B64" s="65" t="str">
        <f t="shared" ca="1" si="2"/>
        <v>-1900</v>
      </c>
      <c r="C64" s="65" t="str">
        <f t="shared" ca="1" si="4"/>
        <v>-1900-0</v>
      </c>
      <c r="D64" s="340"/>
      <c r="E64" s="283"/>
      <c r="F64" s="12"/>
      <c r="G64" s="304"/>
      <c r="H64" s="284"/>
      <c r="I64" s="300"/>
      <c r="J64" s="305"/>
      <c r="K64" s="290"/>
      <c r="L64" s="291"/>
      <c r="M64" s="12"/>
      <c r="N64" s="348"/>
      <c r="O64" s="7"/>
      <c r="P64" s="17">
        <f>IF(D64="",0,IF(D64=D63,COUNTIF(D$9:D63,D64)+1,1))</f>
        <v>0</v>
      </c>
      <c r="Q64" s="17">
        <f t="shared" ca="1" si="5"/>
        <v>0</v>
      </c>
      <c r="R64" s="364">
        <f t="shared" si="1"/>
        <v>0</v>
      </c>
    </row>
    <row r="65" spans="1:18" ht="16.5" customHeight="1">
      <c r="A65" s="334" t="s">
        <v>341</v>
      </c>
      <c r="B65" s="65" t="str">
        <f t="shared" ca="1" si="2"/>
        <v>-1900</v>
      </c>
      <c r="C65" s="65" t="str">
        <f t="shared" ca="1" si="4"/>
        <v>-1900-0</v>
      </c>
      <c r="D65" s="340"/>
      <c r="E65" s="283"/>
      <c r="F65" s="12"/>
      <c r="G65" s="304"/>
      <c r="H65" s="284"/>
      <c r="I65" s="300"/>
      <c r="J65" s="305"/>
      <c r="K65" s="290"/>
      <c r="L65" s="291"/>
      <c r="M65" s="12"/>
      <c r="N65" s="348"/>
      <c r="O65" s="7"/>
      <c r="P65" s="17">
        <f>IF(D65="",0,IF(D65=D64,COUNTIF(D$9:D64,D65)+1,1))</f>
        <v>0</v>
      </c>
      <c r="Q65" s="17">
        <f t="shared" ca="1" si="5"/>
        <v>0</v>
      </c>
      <c r="R65" s="364">
        <f t="shared" si="1"/>
        <v>0</v>
      </c>
    </row>
    <row r="66" spans="1:18" ht="16.5" customHeight="1">
      <c r="A66" s="334" t="s">
        <v>342</v>
      </c>
      <c r="B66" s="65" t="str">
        <f t="shared" ca="1" si="2"/>
        <v>-1900</v>
      </c>
      <c r="C66" s="65" t="str">
        <f t="shared" ca="1" si="4"/>
        <v>-1900-0</v>
      </c>
      <c r="D66" s="340"/>
      <c r="E66" s="283"/>
      <c r="F66" s="12"/>
      <c r="G66" s="304"/>
      <c r="H66" s="284"/>
      <c r="I66" s="300"/>
      <c r="J66" s="305"/>
      <c r="K66" s="290"/>
      <c r="L66" s="291"/>
      <c r="M66" s="12"/>
      <c r="N66" s="348"/>
      <c r="O66" s="7"/>
      <c r="P66" s="17">
        <f>IF(D66="",0,IF(D66=D65,COUNTIF(D$9:D65,D66)+1,1))</f>
        <v>0</v>
      </c>
      <c r="Q66" s="17">
        <f t="shared" ca="1" si="5"/>
        <v>0</v>
      </c>
      <c r="R66" s="364">
        <f t="shared" si="1"/>
        <v>0</v>
      </c>
    </row>
    <row r="67" spans="1:18" ht="16.5" customHeight="1">
      <c r="A67" s="334" t="s">
        <v>343</v>
      </c>
      <c r="B67" s="65" t="str">
        <f t="shared" ca="1" si="2"/>
        <v>-1900</v>
      </c>
      <c r="C67" s="65" t="str">
        <f t="shared" ca="1" si="4"/>
        <v>-1900-0</v>
      </c>
      <c r="D67" s="340"/>
      <c r="E67" s="283"/>
      <c r="F67" s="12"/>
      <c r="G67" s="304"/>
      <c r="H67" s="284"/>
      <c r="I67" s="300"/>
      <c r="J67" s="305"/>
      <c r="K67" s="290"/>
      <c r="L67" s="291"/>
      <c r="M67" s="12"/>
      <c r="N67" s="348"/>
      <c r="O67" s="7"/>
      <c r="P67" s="17">
        <f>IF(D67="",0,IF(D67=D66,COUNTIF(D$9:D66,D67)+1,1))</f>
        <v>0</v>
      </c>
      <c r="Q67" s="17">
        <f t="shared" ca="1" si="5"/>
        <v>0</v>
      </c>
      <c r="R67" s="364">
        <f t="shared" si="1"/>
        <v>0</v>
      </c>
    </row>
    <row r="68" spans="1:18" ht="16.5" customHeight="1">
      <c r="A68" s="334" t="s">
        <v>344</v>
      </c>
      <c r="B68" s="65" t="str">
        <f t="shared" ca="1" si="2"/>
        <v>-1900</v>
      </c>
      <c r="C68" s="65" t="str">
        <f t="shared" ca="1" si="4"/>
        <v>-1900-0</v>
      </c>
      <c r="D68" s="340"/>
      <c r="E68" s="283"/>
      <c r="F68" s="12"/>
      <c r="G68" s="304"/>
      <c r="H68" s="284"/>
      <c r="I68" s="300"/>
      <c r="J68" s="305"/>
      <c r="K68" s="290"/>
      <c r="L68" s="291"/>
      <c r="M68" s="12"/>
      <c r="N68" s="348"/>
      <c r="O68" s="7"/>
      <c r="P68" s="17">
        <f>IF(D68="",0,IF(D68=D67,COUNTIF(D$9:D67,D68)+1,1))</f>
        <v>0</v>
      </c>
      <c r="Q68" s="17">
        <f t="shared" ca="1" si="5"/>
        <v>0</v>
      </c>
      <c r="R68" s="364">
        <f t="shared" si="1"/>
        <v>0</v>
      </c>
    </row>
    <row r="69" spans="1:18" ht="16.5" customHeight="1">
      <c r="A69" s="334" t="s">
        <v>345</v>
      </c>
      <c r="B69" s="65" t="str">
        <f t="shared" ca="1" si="2"/>
        <v>-1900</v>
      </c>
      <c r="C69" s="65" t="str">
        <f t="shared" ca="1" si="4"/>
        <v>-1900-0</v>
      </c>
      <c r="D69" s="340"/>
      <c r="E69" s="283"/>
      <c r="F69" s="12"/>
      <c r="G69" s="304"/>
      <c r="H69" s="284"/>
      <c r="I69" s="300"/>
      <c r="J69" s="305"/>
      <c r="K69" s="290"/>
      <c r="L69" s="291"/>
      <c r="M69" s="12"/>
      <c r="N69" s="348"/>
      <c r="O69" s="7"/>
      <c r="P69" s="17">
        <f>IF(D69="",0,IF(D69=D68,COUNTIF(D$9:D68,D69)+1,1))</f>
        <v>0</v>
      </c>
      <c r="Q69" s="17">
        <f t="shared" ca="1" si="5"/>
        <v>0</v>
      </c>
      <c r="R69" s="364">
        <f t="shared" si="1"/>
        <v>0</v>
      </c>
    </row>
    <row r="70" spans="1:18" ht="16.5" customHeight="1">
      <c r="A70" s="334" t="s">
        <v>346</v>
      </c>
      <c r="B70" s="65" t="str">
        <f t="shared" ca="1" si="2"/>
        <v>-1900</v>
      </c>
      <c r="C70" s="65" t="str">
        <f t="shared" ca="1" si="4"/>
        <v>-1900-0</v>
      </c>
      <c r="D70" s="340"/>
      <c r="E70" s="283"/>
      <c r="F70" s="12"/>
      <c r="G70" s="304"/>
      <c r="H70" s="284"/>
      <c r="I70" s="300"/>
      <c r="J70" s="305"/>
      <c r="K70" s="290"/>
      <c r="L70" s="291"/>
      <c r="M70" s="12"/>
      <c r="N70" s="348"/>
      <c r="O70" s="7"/>
      <c r="P70" s="17">
        <f>IF(D70="",0,IF(D70=D69,COUNTIF(D$9:D69,D70)+1,1))</f>
        <v>0</v>
      </c>
      <c r="Q70" s="17">
        <f t="shared" ca="1" si="5"/>
        <v>0</v>
      </c>
      <c r="R70" s="364">
        <f t="shared" si="1"/>
        <v>0</v>
      </c>
    </row>
    <row r="71" spans="1:18" ht="16.5" customHeight="1">
      <c r="A71" s="334" t="s">
        <v>347</v>
      </c>
      <c r="B71" s="65" t="str">
        <f t="shared" ca="1" si="2"/>
        <v>-1900</v>
      </c>
      <c r="C71" s="65" t="str">
        <f t="shared" ca="1" si="4"/>
        <v>-1900-0</v>
      </c>
      <c r="D71" s="340"/>
      <c r="E71" s="283"/>
      <c r="F71" s="12"/>
      <c r="G71" s="304"/>
      <c r="H71" s="284"/>
      <c r="I71" s="300"/>
      <c r="J71" s="305"/>
      <c r="K71" s="290"/>
      <c r="L71" s="291"/>
      <c r="M71" s="12"/>
      <c r="N71" s="348"/>
      <c r="O71" s="7"/>
      <c r="P71" s="17">
        <f>IF(D71="",0,IF(D71=D70,COUNTIF(D$9:D70,D71)+1,1))</f>
        <v>0</v>
      </c>
      <c r="Q71" s="17">
        <f t="shared" ca="1" si="5"/>
        <v>0</v>
      </c>
      <c r="R71" s="364">
        <f t="shared" si="1"/>
        <v>0</v>
      </c>
    </row>
    <row r="72" spans="1:18" ht="16.5" customHeight="1">
      <c r="A72" s="334" t="s">
        <v>348</v>
      </c>
      <c r="B72" s="65" t="str">
        <f t="shared" ca="1" si="2"/>
        <v>-1900</v>
      </c>
      <c r="C72" s="65" t="str">
        <f t="shared" ca="1" si="4"/>
        <v>-1900-0</v>
      </c>
      <c r="D72" s="340"/>
      <c r="E72" s="283"/>
      <c r="F72" s="12"/>
      <c r="G72" s="304"/>
      <c r="H72" s="284"/>
      <c r="I72" s="300"/>
      <c r="J72" s="305"/>
      <c r="K72" s="290"/>
      <c r="L72" s="291"/>
      <c r="M72" s="12"/>
      <c r="N72" s="348"/>
      <c r="O72" s="7"/>
      <c r="P72" s="17">
        <f>IF(D72="",0,IF(D72=D71,COUNTIF(D$9:D71,D72)+1,1))</f>
        <v>0</v>
      </c>
      <c r="Q72" s="17">
        <f t="shared" ca="1" si="5"/>
        <v>0</v>
      </c>
      <c r="R72" s="364">
        <f t="shared" si="1"/>
        <v>0</v>
      </c>
    </row>
    <row r="73" spans="1:18" ht="16.5" customHeight="1">
      <c r="A73" s="334" t="s">
        <v>349</v>
      </c>
      <c r="B73" s="65" t="str">
        <f t="shared" ca="1" si="2"/>
        <v>-1900</v>
      </c>
      <c r="C73" s="65" t="str">
        <f t="shared" ref="C73:C104" ca="1" si="6">IF(L$1024=1,0,B73&amp;"-"&amp;P73)</f>
        <v>-1900-0</v>
      </c>
      <c r="D73" s="340"/>
      <c r="E73" s="283"/>
      <c r="F73" s="12"/>
      <c r="G73" s="304"/>
      <c r="H73" s="284"/>
      <c r="I73" s="300"/>
      <c r="J73" s="305"/>
      <c r="K73" s="290"/>
      <c r="L73" s="291"/>
      <c r="M73" s="12"/>
      <c r="N73" s="348"/>
      <c r="O73" s="7"/>
      <c r="P73" s="17">
        <f>IF(D73="",0,IF(D73=D72,COUNTIF(D$9:D72,D73)+1,1))</f>
        <v>0</v>
      </c>
      <c r="Q73" s="17">
        <f t="shared" ca="1" si="5"/>
        <v>0</v>
      </c>
      <c r="R73" s="364">
        <f t="shared" ref="R73:R136" si="7">IF(OR(MONTH(E73)&lt;$K$1026,MONTH(E73)&gt;$K$1027),R$1013,0)</f>
        <v>0</v>
      </c>
    </row>
    <row r="74" spans="1:18" ht="16.5" customHeight="1">
      <c r="A74" s="334" t="s">
        <v>350</v>
      </c>
      <c r="B74" s="65" t="str">
        <f t="shared" ref="B74:B137" ca="1" si="8">IF(R74=$R$1013,0,IF(L$1024=1,0,D74&amp;"-"&amp;YEAR(E74)))</f>
        <v>-1900</v>
      </c>
      <c r="C74" s="65" t="str">
        <f t="shared" ca="1" si="6"/>
        <v>-1900-0</v>
      </c>
      <c r="D74" s="340"/>
      <c r="E74" s="283"/>
      <c r="F74" s="12"/>
      <c r="G74" s="304"/>
      <c r="H74" s="284"/>
      <c r="I74" s="300"/>
      <c r="J74" s="305"/>
      <c r="K74" s="290"/>
      <c r="L74" s="291"/>
      <c r="M74" s="12"/>
      <c r="N74" s="348"/>
      <c r="O74" s="7"/>
      <c r="P74" s="17">
        <f>IF(D74="",0,IF(D74=D73,COUNTIF(D$9:D73,D74)+1,1))</f>
        <v>0</v>
      </c>
      <c r="Q74" s="17">
        <f t="shared" ref="Q74:Q105" ca="1" si="9">IF(OR(D74="",L$1024=1),0,IF(P74=4,1,0))</f>
        <v>0</v>
      </c>
      <c r="R74" s="364">
        <f t="shared" si="7"/>
        <v>0</v>
      </c>
    </row>
    <row r="75" spans="1:18" ht="16.5" customHeight="1">
      <c r="A75" s="334" t="s">
        <v>351</v>
      </c>
      <c r="B75" s="65" t="str">
        <f t="shared" ca="1" si="8"/>
        <v>-1900</v>
      </c>
      <c r="C75" s="65" t="str">
        <f t="shared" ca="1" si="6"/>
        <v>-1900-0</v>
      </c>
      <c r="D75" s="340"/>
      <c r="E75" s="283"/>
      <c r="F75" s="12"/>
      <c r="G75" s="304"/>
      <c r="H75" s="284"/>
      <c r="I75" s="300"/>
      <c r="J75" s="305"/>
      <c r="K75" s="290"/>
      <c r="L75" s="291"/>
      <c r="M75" s="12"/>
      <c r="N75" s="348"/>
      <c r="O75" s="7"/>
      <c r="P75" s="17">
        <f>IF(D75="",0,IF(D75=D74,COUNTIF(D$9:D74,D75)+1,1))</f>
        <v>0</v>
      </c>
      <c r="Q75" s="17">
        <f t="shared" ca="1" si="9"/>
        <v>0</v>
      </c>
      <c r="R75" s="364">
        <f t="shared" si="7"/>
        <v>0</v>
      </c>
    </row>
    <row r="76" spans="1:18" ht="16.5" customHeight="1">
      <c r="A76" s="334" t="s">
        <v>352</v>
      </c>
      <c r="B76" s="65" t="str">
        <f t="shared" ca="1" si="8"/>
        <v>-1900</v>
      </c>
      <c r="C76" s="65" t="str">
        <f t="shared" ca="1" si="6"/>
        <v>-1900-0</v>
      </c>
      <c r="D76" s="340"/>
      <c r="E76" s="283"/>
      <c r="F76" s="12"/>
      <c r="G76" s="304"/>
      <c r="H76" s="284"/>
      <c r="I76" s="300"/>
      <c r="J76" s="305"/>
      <c r="K76" s="290"/>
      <c r="L76" s="291"/>
      <c r="M76" s="12"/>
      <c r="N76" s="348"/>
      <c r="O76" s="7"/>
      <c r="P76" s="17">
        <f>IF(D76="",0,IF(D76=D75,COUNTIF(D$9:D75,D76)+1,1))</f>
        <v>0</v>
      </c>
      <c r="Q76" s="17">
        <f t="shared" ca="1" si="9"/>
        <v>0</v>
      </c>
      <c r="R76" s="364">
        <f t="shared" si="7"/>
        <v>0</v>
      </c>
    </row>
    <row r="77" spans="1:18" ht="16.5" customHeight="1">
      <c r="A77" s="334" t="s">
        <v>353</v>
      </c>
      <c r="B77" s="65" t="str">
        <f t="shared" ca="1" si="8"/>
        <v>-1900</v>
      </c>
      <c r="C77" s="65" t="str">
        <f t="shared" ca="1" si="6"/>
        <v>-1900-0</v>
      </c>
      <c r="D77" s="340"/>
      <c r="E77" s="283"/>
      <c r="F77" s="12"/>
      <c r="G77" s="304"/>
      <c r="H77" s="284"/>
      <c r="I77" s="300"/>
      <c r="J77" s="305"/>
      <c r="K77" s="290"/>
      <c r="L77" s="291"/>
      <c r="M77" s="12"/>
      <c r="N77" s="348"/>
      <c r="O77" s="7"/>
      <c r="P77" s="17">
        <f>IF(D77="",0,IF(D77=D76,COUNTIF(D$9:D76,D77)+1,1))</f>
        <v>0</v>
      </c>
      <c r="Q77" s="17">
        <f t="shared" ca="1" si="9"/>
        <v>0</v>
      </c>
      <c r="R77" s="364">
        <f t="shared" si="7"/>
        <v>0</v>
      </c>
    </row>
    <row r="78" spans="1:18" ht="16.5" customHeight="1">
      <c r="A78" s="334" t="s">
        <v>354</v>
      </c>
      <c r="B78" s="65" t="str">
        <f t="shared" ca="1" si="8"/>
        <v>-1900</v>
      </c>
      <c r="C78" s="65" t="str">
        <f t="shared" ca="1" si="6"/>
        <v>-1900-0</v>
      </c>
      <c r="D78" s="340"/>
      <c r="E78" s="283"/>
      <c r="F78" s="12"/>
      <c r="G78" s="304"/>
      <c r="H78" s="284"/>
      <c r="I78" s="300"/>
      <c r="J78" s="305"/>
      <c r="K78" s="290"/>
      <c r="L78" s="291"/>
      <c r="M78" s="12"/>
      <c r="N78" s="348"/>
      <c r="O78" s="7"/>
      <c r="P78" s="17">
        <f>IF(D78="",0,IF(D78=D77,COUNTIF(D$9:D77,D78)+1,1))</f>
        <v>0</v>
      </c>
      <c r="Q78" s="17">
        <f t="shared" ca="1" si="9"/>
        <v>0</v>
      </c>
      <c r="R78" s="364">
        <f t="shared" si="7"/>
        <v>0</v>
      </c>
    </row>
    <row r="79" spans="1:18" ht="16.5" customHeight="1">
      <c r="A79" s="334" t="s">
        <v>355</v>
      </c>
      <c r="B79" s="65" t="str">
        <f t="shared" ca="1" si="8"/>
        <v>-1900</v>
      </c>
      <c r="C79" s="65" t="str">
        <f t="shared" ca="1" si="6"/>
        <v>-1900-0</v>
      </c>
      <c r="D79" s="340"/>
      <c r="E79" s="283"/>
      <c r="F79" s="12"/>
      <c r="G79" s="304"/>
      <c r="H79" s="284"/>
      <c r="I79" s="300"/>
      <c r="J79" s="305"/>
      <c r="K79" s="290"/>
      <c r="L79" s="291"/>
      <c r="M79" s="12"/>
      <c r="N79" s="348"/>
      <c r="O79" s="7"/>
      <c r="P79" s="17">
        <f>IF(D79="",0,IF(D79=D78,COUNTIF(D$9:D78,D79)+1,1))</f>
        <v>0</v>
      </c>
      <c r="Q79" s="17">
        <f t="shared" ca="1" si="9"/>
        <v>0</v>
      </c>
      <c r="R79" s="364">
        <f t="shared" si="7"/>
        <v>0</v>
      </c>
    </row>
    <row r="80" spans="1:18" ht="16.5" customHeight="1">
      <c r="A80" s="334" t="s">
        <v>356</v>
      </c>
      <c r="B80" s="65" t="str">
        <f t="shared" ca="1" si="8"/>
        <v>-1900</v>
      </c>
      <c r="C80" s="65" t="str">
        <f t="shared" ca="1" si="6"/>
        <v>-1900-0</v>
      </c>
      <c r="D80" s="340"/>
      <c r="E80" s="283"/>
      <c r="F80" s="12"/>
      <c r="G80" s="304"/>
      <c r="H80" s="284"/>
      <c r="I80" s="300"/>
      <c r="J80" s="305"/>
      <c r="K80" s="290"/>
      <c r="L80" s="291"/>
      <c r="M80" s="12"/>
      <c r="N80" s="348"/>
      <c r="O80" s="7"/>
      <c r="P80" s="17">
        <f>IF(D80="",0,IF(D80=D79,COUNTIF(D$9:D79,D80)+1,1))</f>
        <v>0</v>
      </c>
      <c r="Q80" s="17">
        <f t="shared" ca="1" si="9"/>
        <v>0</v>
      </c>
      <c r="R80" s="364">
        <f t="shared" si="7"/>
        <v>0</v>
      </c>
    </row>
    <row r="81" spans="1:18" ht="16.5" customHeight="1">
      <c r="A81" s="334" t="s">
        <v>357</v>
      </c>
      <c r="B81" s="65" t="str">
        <f t="shared" ca="1" si="8"/>
        <v>-1900</v>
      </c>
      <c r="C81" s="65" t="str">
        <f t="shared" ca="1" si="6"/>
        <v>-1900-0</v>
      </c>
      <c r="D81" s="340"/>
      <c r="E81" s="283"/>
      <c r="F81" s="12"/>
      <c r="G81" s="304"/>
      <c r="H81" s="284"/>
      <c r="I81" s="300"/>
      <c r="J81" s="305"/>
      <c r="K81" s="290"/>
      <c r="L81" s="291"/>
      <c r="M81" s="12"/>
      <c r="N81" s="348"/>
      <c r="O81" s="7"/>
      <c r="P81" s="17">
        <f>IF(D81="",0,IF(D81=D80,COUNTIF(D$9:D80,D81)+1,1))</f>
        <v>0</v>
      </c>
      <c r="Q81" s="17">
        <f t="shared" ca="1" si="9"/>
        <v>0</v>
      </c>
      <c r="R81" s="364">
        <f t="shared" si="7"/>
        <v>0</v>
      </c>
    </row>
    <row r="82" spans="1:18" ht="16.5" customHeight="1">
      <c r="A82" s="334" t="s">
        <v>358</v>
      </c>
      <c r="B82" s="65" t="str">
        <f t="shared" ca="1" si="8"/>
        <v>-1900</v>
      </c>
      <c r="C82" s="65" t="str">
        <f t="shared" ca="1" si="6"/>
        <v>-1900-0</v>
      </c>
      <c r="D82" s="340"/>
      <c r="E82" s="283"/>
      <c r="F82" s="12"/>
      <c r="G82" s="304"/>
      <c r="H82" s="284"/>
      <c r="I82" s="300"/>
      <c r="J82" s="305"/>
      <c r="K82" s="290"/>
      <c r="L82" s="291"/>
      <c r="M82" s="12"/>
      <c r="N82" s="348"/>
      <c r="O82" s="7"/>
      <c r="P82" s="17">
        <f>IF(D82="",0,IF(D82=D81,COUNTIF(D$9:D81,D82)+1,1))</f>
        <v>0</v>
      </c>
      <c r="Q82" s="17">
        <f t="shared" ca="1" si="9"/>
        <v>0</v>
      </c>
      <c r="R82" s="364">
        <f t="shared" si="7"/>
        <v>0</v>
      </c>
    </row>
    <row r="83" spans="1:18" ht="16.5" customHeight="1">
      <c r="A83" s="334" t="s">
        <v>359</v>
      </c>
      <c r="B83" s="65" t="str">
        <f t="shared" ca="1" si="8"/>
        <v>-1900</v>
      </c>
      <c r="C83" s="65" t="str">
        <f t="shared" ca="1" si="6"/>
        <v>-1900-0</v>
      </c>
      <c r="D83" s="340"/>
      <c r="E83" s="283"/>
      <c r="F83" s="12"/>
      <c r="G83" s="304"/>
      <c r="H83" s="284"/>
      <c r="I83" s="300"/>
      <c r="J83" s="305"/>
      <c r="K83" s="290"/>
      <c r="L83" s="291"/>
      <c r="M83" s="12"/>
      <c r="N83" s="348"/>
      <c r="O83" s="7"/>
      <c r="P83" s="17">
        <f>IF(D83="",0,IF(D83=D82,COUNTIF(D$9:D82,D83)+1,1))</f>
        <v>0</v>
      </c>
      <c r="Q83" s="17">
        <f t="shared" ca="1" si="9"/>
        <v>0</v>
      </c>
      <c r="R83" s="364">
        <f t="shared" si="7"/>
        <v>0</v>
      </c>
    </row>
    <row r="84" spans="1:18" ht="16.5" customHeight="1">
      <c r="A84" s="334" t="s">
        <v>360</v>
      </c>
      <c r="B84" s="65" t="str">
        <f t="shared" ca="1" si="8"/>
        <v>-1900</v>
      </c>
      <c r="C84" s="65" t="str">
        <f t="shared" ca="1" si="6"/>
        <v>-1900-0</v>
      </c>
      <c r="D84" s="340"/>
      <c r="E84" s="283"/>
      <c r="F84" s="12"/>
      <c r="G84" s="304"/>
      <c r="H84" s="284"/>
      <c r="I84" s="300"/>
      <c r="J84" s="305"/>
      <c r="K84" s="290"/>
      <c r="L84" s="291"/>
      <c r="M84" s="12"/>
      <c r="N84" s="348"/>
      <c r="O84" s="7"/>
      <c r="P84" s="17">
        <f>IF(D84="",0,IF(D84=D83,COUNTIF(D$9:D83,D84)+1,1))</f>
        <v>0</v>
      </c>
      <c r="Q84" s="17">
        <f t="shared" ca="1" si="9"/>
        <v>0</v>
      </c>
      <c r="R84" s="364">
        <f t="shared" si="7"/>
        <v>0</v>
      </c>
    </row>
    <row r="85" spans="1:18" ht="16.5" customHeight="1">
      <c r="A85" s="334" t="s">
        <v>361</v>
      </c>
      <c r="B85" s="65" t="str">
        <f t="shared" ca="1" si="8"/>
        <v>-1900</v>
      </c>
      <c r="C85" s="65" t="str">
        <f t="shared" ca="1" si="6"/>
        <v>-1900-0</v>
      </c>
      <c r="D85" s="340"/>
      <c r="E85" s="283"/>
      <c r="F85" s="12"/>
      <c r="G85" s="304"/>
      <c r="H85" s="284"/>
      <c r="I85" s="300"/>
      <c r="J85" s="305"/>
      <c r="K85" s="290"/>
      <c r="L85" s="291"/>
      <c r="M85" s="12"/>
      <c r="N85" s="348"/>
      <c r="O85" s="7"/>
      <c r="P85" s="17">
        <f>IF(D85="",0,IF(D85=D84,COUNTIF(D$9:D84,D85)+1,1))</f>
        <v>0</v>
      </c>
      <c r="Q85" s="17">
        <f t="shared" ca="1" si="9"/>
        <v>0</v>
      </c>
      <c r="R85" s="364">
        <f t="shared" si="7"/>
        <v>0</v>
      </c>
    </row>
    <row r="86" spans="1:18" ht="16.5" customHeight="1">
      <c r="A86" s="334" t="s">
        <v>362</v>
      </c>
      <c r="B86" s="65" t="str">
        <f t="shared" ca="1" si="8"/>
        <v>-1900</v>
      </c>
      <c r="C86" s="65" t="str">
        <f t="shared" ca="1" si="6"/>
        <v>-1900-0</v>
      </c>
      <c r="D86" s="340"/>
      <c r="E86" s="283"/>
      <c r="F86" s="12"/>
      <c r="G86" s="304"/>
      <c r="H86" s="284"/>
      <c r="I86" s="300"/>
      <c r="J86" s="305"/>
      <c r="K86" s="290"/>
      <c r="L86" s="291"/>
      <c r="M86" s="12"/>
      <c r="N86" s="348"/>
      <c r="O86" s="7"/>
      <c r="P86" s="17">
        <f>IF(D86="",0,IF(D86=D85,COUNTIF(D$9:D85,D86)+1,1))</f>
        <v>0</v>
      </c>
      <c r="Q86" s="17">
        <f t="shared" ca="1" si="9"/>
        <v>0</v>
      </c>
      <c r="R86" s="364">
        <f t="shared" si="7"/>
        <v>0</v>
      </c>
    </row>
    <row r="87" spans="1:18" ht="16.5" customHeight="1">
      <c r="A87" s="334" t="s">
        <v>363</v>
      </c>
      <c r="B87" s="65" t="str">
        <f t="shared" ca="1" si="8"/>
        <v>-1900</v>
      </c>
      <c r="C87" s="65" t="str">
        <f t="shared" ca="1" si="6"/>
        <v>-1900-0</v>
      </c>
      <c r="D87" s="340"/>
      <c r="E87" s="283"/>
      <c r="F87" s="12"/>
      <c r="G87" s="304"/>
      <c r="H87" s="284"/>
      <c r="I87" s="300"/>
      <c r="J87" s="305"/>
      <c r="K87" s="290"/>
      <c r="L87" s="291"/>
      <c r="M87" s="12"/>
      <c r="N87" s="348"/>
      <c r="O87" s="7"/>
      <c r="P87" s="17">
        <f>IF(D87="",0,IF(D87=D86,COUNTIF(D$9:D86,D87)+1,1))</f>
        <v>0</v>
      </c>
      <c r="Q87" s="17">
        <f t="shared" ca="1" si="9"/>
        <v>0</v>
      </c>
      <c r="R87" s="364">
        <f t="shared" si="7"/>
        <v>0</v>
      </c>
    </row>
    <row r="88" spans="1:18" ht="16.5" customHeight="1">
      <c r="A88" s="334" t="s">
        <v>364</v>
      </c>
      <c r="B88" s="65" t="str">
        <f t="shared" ca="1" si="8"/>
        <v>-1900</v>
      </c>
      <c r="C88" s="65" t="str">
        <f t="shared" ca="1" si="6"/>
        <v>-1900-0</v>
      </c>
      <c r="D88" s="340"/>
      <c r="E88" s="283"/>
      <c r="F88" s="12"/>
      <c r="G88" s="304"/>
      <c r="H88" s="284"/>
      <c r="I88" s="300"/>
      <c r="J88" s="305"/>
      <c r="K88" s="290"/>
      <c r="L88" s="291"/>
      <c r="M88" s="12"/>
      <c r="N88" s="348"/>
      <c r="O88" s="7"/>
      <c r="P88" s="17">
        <f>IF(D88="",0,IF(D88=D87,COUNTIF(D$9:D87,D88)+1,1))</f>
        <v>0</v>
      </c>
      <c r="Q88" s="17">
        <f t="shared" ca="1" si="9"/>
        <v>0</v>
      </c>
      <c r="R88" s="364">
        <f t="shared" si="7"/>
        <v>0</v>
      </c>
    </row>
    <row r="89" spans="1:18" ht="16.5" customHeight="1">
      <c r="A89" s="334" t="s">
        <v>365</v>
      </c>
      <c r="B89" s="65" t="str">
        <f t="shared" ca="1" si="8"/>
        <v>-1900</v>
      </c>
      <c r="C89" s="65" t="str">
        <f t="shared" ca="1" si="6"/>
        <v>-1900-0</v>
      </c>
      <c r="D89" s="340"/>
      <c r="E89" s="283"/>
      <c r="F89" s="12"/>
      <c r="G89" s="304"/>
      <c r="H89" s="284"/>
      <c r="I89" s="300"/>
      <c r="J89" s="305"/>
      <c r="K89" s="290"/>
      <c r="L89" s="291"/>
      <c r="M89" s="12"/>
      <c r="N89" s="348"/>
      <c r="O89" s="7"/>
      <c r="P89" s="17">
        <f>IF(D89="",0,IF(D89=D88,COUNTIF(D$9:D88,D89)+1,1))</f>
        <v>0</v>
      </c>
      <c r="Q89" s="17">
        <f t="shared" ca="1" si="9"/>
        <v>0</v>
      </c>
      <c r="R89" s="364">
        <f t="shared" si="7"/>
        <v>0</v>
      </c>
    </row>
    <row r="90" spans="1:18" ht="16.5" customHeight="1">
      <c r="A90" s="334" t="s">
        <v>366</v>
      </c>
      <c r="B90" s="65" t="str">
        <f t="shared" ca="1" si="8"/>
        <v>-1900</v>
      </c>
      <c r="C90" s="65" t="str">
        <f t="shared" ca="1" si="6"/>
        <v>-1900-0</v>
      </c>
      <c r="D90" s="340"/>
      <c r="E90" s="283"/>
      <c r="F90" s="12"/>
      <c r="G90" s="304"/>
      <c r="H90" s="284"/>
      <c r="I90" s="300"/>
      <c r="J90" s="305"/>
      <c r="K90" s="290"/>
      <c r="L90" s="291"/>
      <c r="M90" s="12"/>
      <c r="N90" s="348"/>
      <c r="O90" s="7"/>
      <c r="P90" s="17">
        <f>IF(D90="",0,IF(D90=D89,COUNTIF(D$9:D89,D90)+1,1))</f>
        <v>0</v>
      </c>
      <c r="Q90" s="17">
        <f t="shared" ca="1" si="9"/>
        <v>0</v>
      </c>
      <c r="R90" s="364">
        <f t="shared" si="7"/>
        <v>0</v>
      </c>
    </row>
    <row r="91" spans="1:18" ht="16.5" customHeight="1">
      <c r="A91" s="334" t="s">
        <v>367</v>
      </c>
      <c r="B91" s="65" t="str">
        <f t="shared" ca="1" si="8"/>
        <v>-1900</v>
      </c>
      <c r="C91" s="65" t="str">
        <f t="shared" ca="1" si="6"/>
        <v>-1900-0</v>
      </c>
      <c r="D91" s="340"/>
      <c r="E91" s="283"/>
      <c r="F91" s="12"/>
      <c r="G91" s="304"/>
      <c r="H91" s="284"/>
      <c r="I91" s="300"/>
      <c r="J91" s="305"/>
      <c r="K91" s="290"/>
      <c r="L91" s="291"/>
      <c r="M91" s="12"/>
      <c r="N91" s="348"/>
      <c r="O91" s="7"/>
      <c r="P91" s="17">
        <f>IF(D91="",0,IF(D91=D90,COUNTIF(D$9:D90,D91)+1,1))</f>
        <v>0</v>
      </c>
      <c r="Q91" s="17">
        <f t="shared" ca="1" si="9"/>
        <v>0</v>
      </c>
      <c r="R91" s="364">
        <f t="shared" si="7"/>
        <v>0</v>
      </c>
    </row>
    <row r="92" spans="1:18" ht="16.5" customHeight="1">
      <c r="A92" s="334" t="s">
        <v>368</v>
      </c>
      <c r="B92" s="65" t="str">
        <f t="shared" ca="1" si="8"/>
        <v>-1900</v>
      </c>
      <c r="C92" s="65" t="str">
        <f t="shared" ca="1" si="6"/>
        <v>-1900-0</v>
      </c>
      <c r="D92" s="340"/>
      <c r="E92" s="283"/>
      <c r="F92" s="12"/>
      <c r="G92" s="304"/>
      <c r="H92" s="284"/>
      <c r="I92" s="300"/>
      <c r="J92" s="305"/>
      <c r="K92" s="290"/>
      <c r="L92" s="291"/>
      <c r="M92" s="12"/>
      <c r="N92" s="348"/>
      <c r="O92" s="7"/>
      <c r="P92" s="17">
        <f>IF(D92="",0,IF(D92=D91,COUNTIF(D$9:D91,D92)+1,1))</f>
        <v>0</v>
      </c>
      <c r="Q92" s="17">
        <f t="shared" ca="1" si="9"/>
        <v>0</v>
      </c>
      <c r="R92" s="364">
        <f t="shared" si="7"/>
        <v>0</v>
      </c>
    </row>
    <row r="93" spans="1:18" ht="16.5" customHeight="1">
      <c r="A93" s="334" t="s">
        <v>369</v>
      </c>
      <c r="B93" s="65" t="str">
        <f t="shared" ca="1" si="8"/>
        <v>-1900</v>
      </c>
      <c r="C93" s="65" t="str">
        <f t="shared" ca="1" si="6"/>
        <v>-1900-0</v>
      </c>
      <c r="D93" s="340"/>
      <c r="E93" s="283"/>
      <c r="F93" s="12"/>
      <c r="G93" s="304"/>
      <c r="H93" s="284"/>
      <c r="I93" s="300"/>
      <c r="J93" s="305"/>
      <c r="K93" s="290"/>
      <c r="L93" s="291"/>
      <c r="M93" s="12"/>
      <c r="N93" s="348"/>
      <c r="O93" s="7"/>
      <c r="P93" s="17">
        <f>IF(D93="",0,IF(D93=D92,COUNTIF(D$9:D92,D93)+1,1))</f>
        <v>0</v>
      </c>
      <c r="Q93" s="17">
        <f t="shared" ca="1" si="9"/>
        <v>0</v>
      </c>
      <c r="R93" s="364">
        <f t="shared" si="7"/>
        <v>0</v>
      </c>
    </row>
    <row r="94" spans="1:18" ht="16.5" customHeight="1">
      <c r="A94" s="334" t="s">
        <v>370</v>
      </c>
      <c r="B94" s="65" t="str">
        <f t="shared" ca="1" si="8"/>
        <v>-1900</v>
      </c>
      <c r="C94" s="65" t="str">
        <f t="shared" ca="1" si="6"/>
        <v>-1900-0</v>
      </c>
      <c r="D94" s="340"/>
      <c r="E94" s="283"/>
      <c r="F94" s="12"/>
      <c r="G94" s="304"/>
      <c r="H94" s="284"/>
      <c r="I94" s="300"/>
      <c r="J94" s="305"/>
      <c r="K94" s="290"/>
      <c r="L94" s="291"/>
      <c r="M94" s="12"/>
      <c r="N94" s="348"/>
      <c r="O94" s="7"/>
      <c r="P94" s="17">
        <f>IF(D94="",0,IF(D94=D93,COUNTIF(D$9:D93,D94)+1,1))</f>
        <v>0</v>
      </c>
      <c r="Q94" s="17">
        <f t="shared" ca="1" si="9"/>
        <v>0</v>
      </c>
      <c r="R94" s="364">
        <f t="shared" si="7"/>
        <v>0</v>
      </c>
    </row>
    <row r="95" spans="1:18" ht="16.5" customHeight="1">
      <c r="A95" s="334" t="s">
        <v>371</v>
      </c>
      <c r="B95" s="65" t="str">
        <f t="shared" ca="1" si="8"/>
        <v>-1900</v>
      </c>
      <c r="C95" s="65" t="str">
        <f t="shared" ca="1" si="6"/>
        <v>-1900-0</v>
      </c>
      <c r="D95" s="340"/>
      <c r="E95" s="283"/>
      <c r="F95" s="12"/>
      <c r="G95" s="304"/>
      <c r="H95" s="284"/>
      <c r="I95" s="300"/>
      <c r="J95" s="305"/>
      <c r="K95" s="290"/>
      <c r="L95" s="291"/>
      <c r="M95" s="12"/>
      <c r="N95" s="348"/>
      <c r="O95" s="7"/>
      <c r="P95" s="17">
        <f>IF(D95="",0,IF(D95=D94,COUNTIF(D$9:D94,D95)+1,1))</f>
        <v>0</v>
      </c>
      <c r="Q95" s="17">
        <f t="shared" ca="1" si="9"/>
        <v>0</v>
      </c>
      <c r="R95" s="364">
        <f t="shared" si="7"/>
        <v>0</v>
      </c>
    </row>
    <row r="96" spans="1:18" ht="16.5" customHeight="1">
      <c r="A96" s="334" t="s">
        <v>372</v>
      </c>
      <c r="B96" s="65" t="str">
        <f t="shared" ca="1" si="8"/>
        <v>-1900</v>
      </c>
      <c r="C96" s="65" t="str">
        <f t="shared" ca="1" si="6"/>
        <v>-1900-0</v>
      </c>
      <c r="D96" s="340"/>
      <c r="E96" s="283"/>
      <c r="F96" s="12"/>
      <c r="G96" s="304"/>
      <c r="H96" s="284"/>
      <c r="I96" s="300"/>
      <c r="J96" s="305"/>
      <c r="K96" s="290"/>
      <c r="L96" s="291"/>
      <c r="M96" s="12"/>
      <c r="N96" s="348"/>
      <c r="O96" s="7"/>
      <c r="P96" s="17">
        <f>IF(D96="",0,IF(D96=D95,COUNTIF(D$9:D95,D96)+1,1))</f>
        <v>0</v>
      </c>
      <c r="Q96" s="17">
        <f t="shared" ca="1" si="9"/>
        <v>0</v>
      </c>
      <c r="R96" s="364">
        <f t="shared" si="7"/>
        <v>0</v>
      </c>
    </row>
    <row r="97" spans="1:18" ht="16.5" customHeight="1">
      <c r="A97" s="334" t="s">
        <v>373</v>
      </c>
      <c r="B97" s="65" t="str">
        <f t="shared" ca="1" si="8"/>
        <v>-1900</v>
      </c>
      <c r="C97" s="65" t="str">
        <f t="shared" ca="1" si="6"/>
        <v>-1900-0</v>
      </c>
      <c r="D97" s="340"/>
      <c r="E97" s="283"/>
      <c r="F97" s="12"/>
      <c r="G97" s="304"/>
      <c r="H97" s="284"/>
      <c r="I97" s="300"/>
      <c r="J97" s="305"/>
      <c r="K97" s="290"/>
      <c r="L97" s="291"/>
      <c r="M97" s="12"/>
      <c r="N97" s="348"/>
      <c r="O97" s="7"/>
      <c r="P97" s="17">
        <f>IF(D97="",0,IF(D97=D96,COUNTIF(D$9:D96,D97)+1,1))</f>
        <v>0</v>
      </c>
      <c r="Q97" s="17">
        <f t="shared" ca="1" si="9"/>
        <v>0</v>
      </c>
      <c r="R97" s="364">
        <f t="shared" si="7"/>
        <v>0</v>
      </c>
    </row>
    <row r="98" spans="1:18" ht="16.5" customHeight="1">
      <c r="A98" s="334" t="s">
        <v>374</v>
      </c>
      <c r="B98" s="65" t="str">
        <f t="shared" ca="1" si="8"/>
        <v>-1900</v>
      </c>
      <c r="C98" s="65" t="str">
        <f t="shared" ca="1" si="6"/>
        <v>-1900-0</v>
      </c>
      <c r="D98" s="340"/>
      <c r="E98" s="283"/>
      <c r="F98" s="12"/>
      <c r="G98" s="304"/>
      <c r="H98" s="284"/>
      <c r="I98" s="300"/>
      <c r="J98" s="305"/>
      <c r="K98" s="290"/>
      <c r="L98" s="291"/>
      <c r="M98" s="12"/>
      <c r="N98" s="348"/>
      <c r="O98" s="7"/>
      <c r="P98" s="17">
        <f>IF(D98="",0,IF(D98=D97,COUNTIF(D$9:D97,D98)+1,1))</f>
        <v>0</v>
      </c>
      <c r="Q98" s="17">
        <f t="shared" ca="1" si="9"/>
        <v>0</v>
      </c>
      <c r="R98" s="364">
        <f t="shared" si="7"/>
        <v>0</v>
      </c>
    </row>
    <row r="99" spans="1:18" ht="16.5" customHeight="1">
      <c r="A99" s="334" t="s">
        <v>375</v>
      </c>
      <c r="B99" s="65" t="str">
        <f t="shared" ca="1" si="8"/>
        <v>-1900</v>
      </c>
      <c r="C99" s="65" t="str">
        <f t="shared" ca="1" si="6"/>
        <v>-1900-0</v>
      </c>
      <c r="D99" s="340"/>
      <c r="E99" s="283"/>
      <c r="F99" s="12"/>
      <c r="G99" s="304"/>
      <c r="H99" s="284"/>
      <c r="I99" s="300"/>
      <c r="J99" s="305"/>
      <c r="K99" s="290"/>
      <c r="L99" s="291"/>
      <c r="M99" s="12"/>
      <c r="N99" s="348"/>
      <c r="O99" s="7"/>
      <c r="P99" s="17">
        <f>IF(D99="",0,IF(D99=D98,COUNTIF(D$9:D98,D99)+1,1))</f>
        <v>0</v>
      </c>
      <c r="Q99" s="17">
        <f t="shared" ca="1" si="9"/>
        <v>0</v>
      </c>
      <c r="R99" s="364">
        <f t="shared" si="7"/>
        <v>0</v>
      </c>
    </row>
    <row r="100" spans="1:18" ht="16.5" customHeight="1">
      <c r="A100" s="334" t="s">
        <v>376</v>
      </c>
      <c r="B100" s="65" t="str">
        <f t="shared" ca="1" si="8"/>
        <v>-1900</v>
      </c>
      <c r="C100" s="65" t="str">
        <f t="shared" ca="1" si="6"/>
        <v>-1900-0</v>
      </c>
      <c r="D100" s="340"/>
      <c r="E100" s="283"/>
      <c r="F100" s="12"/>
      <c r="G100" s="304"/>
      <c r="H100" s="284"/>
      <c r="I100" s="300"/>
      <c r="J100" s="305"/>
      <c r="K100" s="290"/>
      <c r="L100" s="291"/>
      <c r="M100" s="12"/>
      <c r="N100" s="348"/>
      <c r="O100" s="7"/>
      <c r="P100" s="17">
        <f>IF(D100="",0,IF(D100=D99,COUNTIF(D$9:D99,D100)+1,1))</f>
        <v>0</v>
      </c>
      <c r="Q100" s="17">
        <f t="shared" ca="1" si="9"/>
        <v>0</v>
      </c>
      <c r="R100" s="364">
        <f t="shared" si="7"/>
        <v>0</v>
      </c>
    </row>
    <row r="101" spans="1:18" ht="16.5" customHeight="1">
      <c r="A101" s="334" t="s">
        <v>377</v>
      </c>
      <c r="B101" s="65" t="str">
        <f t="shared" ca="1" si="8"/>
        <v>-1900</v>
      </c>
      <c r="C101" s="65" t="str">
        <f t="shared" ca="1" si="6"/>
        <v>-1900-0</v>
      </c>
      <c r="D101" s="340"/>
      <c r="E101" s="283"/>
      <c r="F101" s="12"/>
      <c r="G101" s="304"/>
      <c r="H101" s="284"/>
      <c r="I101" s="300"/>
      <c r="J101" s="305"/>
      <c r="K101" s="290"/>
      <c r="L101" s="291"/>
      <c r="M101" s="12"/>
      <c r="N101" s="348"/>
      <c r="O101" s="7"/>
      <c r="P101" s="17">
        <f>IF(D101="",0,IF(D101=D100,COUNTIF(D$9:D100,D101)+1,1))</f>
        <v>0</v>
      </c>
      <c r="Q101" s="17">
        <f t="shared" ca="1" si="9"/>
        <v>0</v>
      </c>
      <c r="R101" s="364">
        <f t="shared" si="7"/>
        <v>0</v>
      </c>
    </row>
    <row r="102" spans="1:18" ht="16.5" customHeight="1">
      <c r="A102" s="334" t="s">
        <v>378</v>
      </c>
      <c r="B102" s="65" t="str">
        <f t="shared" ca="1" si="8"/>
        <v>-1900</v>
      </c>
      <c r="C102" s="65" t="str">
        <f t="shared" ca="1" si="6"/>
        <v>-1900-0</v>
      </c>
      <c r="D102" s="340"/>
      <c r="E102" s="283"/>
      <c r="F102" s="12"/>
      <c r="G102" s="304"/>
      <c r="H102" s="284"/>
      <c r="I102" s="300"/>
      <c r="J102" s="305"/>
      <c r="K102" s="290"/>
      <c r="L102" s="291"/>
      <c r="M102" s="12"/>
      <c r="N102" s="348"/>
      <c r="O102" s="7"/>
      <c r="P102" s="17">
        <f>IF(D102="",0,IF(D102=D101,COUNTIF(D$9:D101,D102)+1,1))</f>
        <v>0</v>
      </c>
      <c r="Q102" s="17">
        <f t="shared" ca="1" si="9"/>
        <v>0</v>
      </c>
      <c r="R102" s="364">
        <f t="shared" si="7"/>
        <v>0</v>
      </c>
    </row>
    <row r="103" spans="1:18" ht="16.5" customHeight="1">
      <c r="A103" s="334" t="s">
        <v>379</v>
      </c>
      <c r="B103" s="65" t="str">
        <f t="shared" ca="1" si="8"/>
        <v>-1900</v>
      </c>
      <c r="C103" s="65" t="str">
        <f t="shared" ca="1" si="6"/>
        <v>-1900-0</v>
      </c>
      <c r="D103" s="340"/>
      <c r="E103" s="283"/>
      <c r="F103" s="12"/>
      <c r="G103" s="304"/>
      <c r="H103" s="284"/>
      <c r="I103" s="300"/>
      <c r="J103" s="305"/>
      <c r="K103" s="290"/>
      <c r="L103" s="291"/>
      <c r="M103" s="12"/>
      <c r="N103" s="348"/>
      <c r="O103" s="7"/>
      <c r="P103" s="17">
        <f>IF(D103="",0,IF(D103=D102,COUNTIF(D$9:D102,D103)+1,1))</f>
        <v>0</v>
      </c>
      <c r="Q103" s="17">
        <f t="shared" ca="1" si="9"/>
        <v>0</v>
      </c>
      <c r="R103" s="364">
        <f t="shared" si="7"/>
        <v>0</v>
      </c>
    </row>
    <row r="104" spans="1:18" ht="16.5" customHeight="1">
      <c r="A104" s="334" t="s">
        <v>380</v>
      </c>
      <c r="B104" s="65" t="str">
        <f t="shared" ca="1" si="8"/>
        <v>-1900</v>
      </c>
      <c r="C104" s="65" t="str">
        <f t="shared" ca="1" si="6"/>
        <v>-1900-0</v>
      </c>
      <c r="D104" s="340"/>
      <c r="E104" s="283"/>
      <c r="F104" s="12"/>
      <c r="G104" s="304"/>
      <c r="H104" s="284"/>
      <c r="I104" s="300"/>
      <c r="J104" s="305"/>
      <c r="K104" s="290"/>
      <c r="L104" s="291"/>
      <c r="M104" s="12"/>
      <c r="N104" s="348"/>
      <c r="O104" s="7"/>
      <c r="P104" s="17">
        <f>IF(D104="",0,IF(D104=D103,COUNTIF(D$9:D103,D104)+1,1))</f>
        <v>0</v>
      </c>
      <c r="Q104" s="17">
        <f t="shared" ca="1" si="9"/>
        <v>0</v>
      </c>
      <c r="R104" s="364">
        <f t="shared" si="7"/>
        <v>0</v>
      </c>
    </row>
    <row r="105" spans="1:18" ht="16.5" customHeight="1">
      <c r="A105" s="334" t="s">
        <v>381</v>
      </c>
      <c r="B105" s="65" t="str">
        <f t="shared" ca="1" si="8"/>
        <v>-1900</v>
      </c>
      <c r="C105" s="65" t="str">
        <f t="shared" ref="C105:C136" ca="1" si="10">IF(L$1024=1,0,B105&amp;"-"&amp;P105)</f>
        <v>-1900-0</v>
      </c>
      <c r="D105" s="340"/>
      <c r="E105" s="283"/>
      <c r="F105" s="12"/>
      <c r="G105" s="304"/>
      <c r="H105" s="284"/>
      <c r="I105" s="300"/>
      <c r="J105" s="305"/>
      <c r="K105" s="290"/>
      <c r="L105" s="291"/>
      <c r="M105" s="12"/>
      <c r="N105" s="348"/>
      <c r="O105" s="7"/>
      <c r="P105" s="17">
        <f>IF(D105="",0,IF(D105=D104,COUNTIF(D$9:D104,D105)+1,1))</f>
        <v>0</v>
      </c>
      <c r="Q105" s="17">
        <f t="shared" ca="1" si="9"/>
        <v>0</v>
      </c>
      <c r="R105" s="364">
        <f t="shared" si="7"/>
        <v>0</v>
      </c>
    </row>
    <row r="106" spans="1:18" ht="16.5" customHeight="1">
      <c r="A106" s="334" t="s">
        <v>382</v>
      </c>
      <c r="B106" s="65" t="str">
        <f t="shared" ca="1" si="8"/>
        <v>-1900</v>
      </c>
      <c r="C106" s="65" t="str">
        <f t="shared" ca="1" si="10"/>
        <v>-1900-0</v>
      </c>
      <c r="D106" s="340"/>
      <c r="E106" s="283"/>
      <c r="F106" s="12"/>
      <c r="G106" s="304"/>
      <c r="H106" s="284"/>
      <c r="I106" s="300"/>
      <c r="J106" s="305"/>
      <c r="K106" s="290"/>
      <c r="L106" s="291"/>
      <c r="M106" s="12"/>
      <c r="N106" s="348"/>
      <c r="O106" s="7"/>
      <c r="P106" s="17">
        <f>IF(D106="",0,IF(D106=D105,COUNTIF(D$9:D105,D106)+1,1))</f>
        <v>0</v>
      </c>
      <c r="Q106" s="17">
        <f t="shared" ref="Q106:Q137" ca="1" si="11">IF(OR(D106="",L$1024=1),0,IF(P106=4,1,0))</f>
        <v>0</v>
      </c>
      <c r="R106" s="364">
        <f t="shared" si="7"/>
        <v>0</v>
      </c>
    </row>
    <row r="107" spans="1:18" ht="16.5" customHeight="1">
      <c r="A107" s="334" t="s">
        <v>383</v>
      </c>
      <c r="B107" s="65" t="str">
        <f t="shared" ca="1" si="8"/>
        <v>-1900</v>
      </c>
      <c r="C107" s="65" t="str">
        <f t="shared" ca="1" si="10"/>
        <v>-1900-0</v>
      </c>
      <c r="D107" s="340"/>
      <c r="E107" s="283"/>
      <c r="F107" s="12"/>
      <c r="G107" s="304"/>
      <c r="H107" s="284"/>
      <c r="I107" s="300"/>
      <c r="J107" s="305"/>
      <c r="K107" s="290"/>
      <c r="L107" s="291"/>
      <c r="M107" s="12"/>
      <c r="N107" s="348"/>
      <c r="O107" s="7"/>
      <c r="P107" s="17">
        <f>IF(D107="",0,IF(D107=D106,COUNTIF(D$9:D106,D107)+1,1))</f>
        <v>0</v>
      </c>
      <c r="Q107" s="17">
        <f t="shared" ca="1" si="11"/>
        <v>0</v>
      </c>
      <c r="R107" s="364">
        <f t="shared" si="7"/>
        <v>0</v>
      </c>
    </row>
    <row r="108" spans="1:18" ht="16.5" customHeight="1">
      <c r="A108" s="334" t="s">
        <v>384</v>
      </c>
      <c r="B108" s="65" t="str">
        <f t="shared" ca="1" si="8"/>
        <v>-1900</v>
      </c>
      <c r="C108" s="65" t="str">
        <f t="shared" ca="1" si="10"/>
        <v>-1900-0</v>
      </c>
      <c r="D108" s="340"/>
      <c r="E108" s="283"/>
      <c r="F108" s="12"/>
      <c r="G108" s="304"/>
      <c r="H108" s="284"/>
      <c r="I108" s="300"/>
      <c r="J108" s="305"/>
      <c r="K108" s="290"/>
      <c r="L108" s="291"/>
      <c r="M108" s="12"/>
      <c r="N108" s="348"/>
      <c r="O108" s="7"/>
      <c r="P108" s="17">
        <f>IF(D108="",0,IF(D108=D107,COUNTIF(D$9:D107,D108)+1,1))</f>
        <v>0</v>
      </c>
      <c r="Q108" s="17">
        <f t="shared" ca="1" si="11"/>
        <v>0</v>
      </c>
      <c r="R108" s="364">
        <f t="shared" si="7"/>
        <v>0</v>
      </c>
    </row>
    <row r="109" spans="1:18" ht="16.5" customHeight="1">
      <c r="A109" s="334" t="s">
        <v>385</v>
      </c>
      <c r="B109" s="65" t="str">
        <f t="shared" ca="1" si="8"/>
        <v>-1900</v>
      </c>
      <c r="C109" s="65" t="str">
        <f t="shared" ca="1" si="10"/>
        <v>-1900-0</v>
      </c>
      <c r="D109" s="340"/>
      <c r="E109" s="283"/>
      <c r="F109" s="12"/>
      <c r="G109" s="304"/>
      <c r="H109" s="284"/>
      <c r="I109" s="300"/>
      <c r="J109" s="305"/>
      <c r="K109" s="290"/>
      <c r="L109" s="291"/>
      <c r="M109" s="12"/>
      <c r="N109" s="348"/>
      <c r="O109" s="7"/>
      <c r="P109" s="17">
        <f>IF(D109="",0,IF(D109=D108,COUNTIF(D$9:D108,D109)+1,1))</f>
        <v>0</v>
      </c>
      <c r="Q109" s="17">
        <f t="shared" ca="1" si="11"/>
        <v>0</v>
      </c>
      <c r="R109" s="364">
        <f t="shared" si="7"/>
        <v>0</v>
      </c>
    </row>
    <row r="110" spans="1:18" ht="16.5" customHeight="1">
      <c r="A110" s="334" t="s">
        <v>386</v>
      </c>
      <c r="B110" s="65" t="str">
        <f t="shared" ca="1" si="8"/>
        <v>-1900</v>
      </c>
      <c r="C110" s="65" t="str">
        <f t="shared" ca="1" si="10"/>
        <v>-1900-0</v>
      </c>
      <c r="D110" s="340"/>
      <c r="E110" s="283"/>
      <c r="F110" s="12"/>
      <c r="G110" s="304"/>
      <c r="H110" s="284"/>
      <c r="I110" s="300"/>
      <c r="J110" s="305"/>
      <c r="K110" s="290"/>
      <c r="L110" s="291"/>
      <c r="M110" s="12"/>
      <c r="N110" s="348"/>
      <c r="O110" s="7"/>
      <c r="P110" s="17">
        <f>IF(D110="",0,IF(D110=D109,COUNTIF(D$9:D109,D110)+1,1))</f>
        <v>0</v>
      </c>
      <c r="Q110" s="17">
        <f t="shared" ca="1" si="11"/>
        <v>0</v>
      </c>
      <c r="R110" s="364">
        <f t="shared" si="7"/>
        <v>0</v>
      </c>
    </row>
    <row r="111" spans="1:18" ht="16.5" customHeight="1">
      <c r="A111" s="334" t="s">
        <v>387</v>
      </c>
      <c r="B111" s="65" t="str">
        <f t="shared" ca="1" si="8"/>
        <v>-1900</v>
      </c>
      <c r="C111" s="65" t="str">
        <f t="shared" ca="1" si="10"/>
        <v>-1900-0</v>
      </c>
      <c r="D111" s="340"/>
      <c r="E111" s="283"/>
      <c r="F111" s="12"/>
      <c r="G111" s="304"/>
      <c r="H111" s="284"/>
      <c r="I111" s="300"/>
      <c r="J111" s="305"/>
      <c r="K111" s="290"/>
      <c r="L111" s="291"/>
      <c r="M111" s="12"/>
      <c r="N111" s="348"/>
      <c r="O111" s="7"/>
      <c r="P111" s="17">
        <f>IF(D111="",0,IF(D111=D110,COUNTIF(D$9:D110,D111)+1,1))</f>
        <v>0</v>
      </c>
      <c r="Q111" s="17">
        <f t="shared" ca="1" si="11"/>
        <v>0</v>
      </c>
      <c r="R111" s="364">
        <f t="shared" si="7"/>
        <v>0</v>
      </c>
    </row>
    <row r="112" spans="1:18" ht="16.5" customHeight="1">
      <c r="A112" s="334" t="s">
        <v>388</v>
      </c>
      <c r="B112" s="65" t="str">
        <f t="shared" ca="1" si="8"/>
        <v>-1900</v>
      </c>
      <c r="C112" s="65" t="str">
        <f t="shared" ca="1" si="10"/>
        <v>-1900-0</v>
      </c>
      <c r="D112" s="340"/>
      <c r="E112" s="283"/>
      <c r="F112" s="12"/>
      <c r="G112" s="304"/>
      <c r="H112" s="284"/>
      <c r="I112" s="300"/>
      <c r="J112" s="305"/>
      <c r="K112" s="290"/>
      <c r="L112" s="291"/>
      <c r="M112" s="12"/>
      <c r="N112" s="348"/>
      <c r="O112" s="7"/>
      <c r="P112" s="17">
        <f>IF(D112="",0,IF(D112=D111,COUNTIF(D$9:D111,D112)+1,1))</f>
        <v>0</v>
      </c>
      <c r="Q112" s="17">
        <f t="shared" ca="1" si="11"/>
        <v>0</v>
      </c>
      <c r="R112" s="364">
        <f t="shared" si="7"/>
        <v>0</v>
      </c>
    </row>
    <row r="113" spans="1:18" ht="16.5" customHeight="1">
      <c r="A113" s="334" t="s">
        <v>389</v>
      </c>
      <c r="B113" s="65" t="str">
        <f t="shared" ca="1" si="8"/>
        <v>-1900</v>
      </c>
      <c r="C113" s="65" t="str">
        <f t="shared" ca="1" si="10"/>
        <v>-1900-0</v>
      </c>
      <c r="D113" s="340"/>
      <c r="E113" s="283"/>
      <c r="F113" s="12"/>
      <c r="G113" s="304"/>
      <c r="H113" s="284"/>
      <c r="I113" s="300"/>
      <c r="J113" s="305"/>
      <c r="K113" s="290"/>
      <c r="L113" s="291"/>
      <c r="M113" s="12"/>
      <c r="N113" s="348"/>
      <c r="O113" s="7"/>
      <c r="P113" s="17">
        <f>IF(D113="",0,IF(D113=D112,COUNTIF(D$9:D112,D113)+1,1))</f>
        <v>0</v>
      </c>
      <c r="Q113" s="17">
        <f t="shared" ca="1" si="11"/>
        <v>0</v>
      </c>
      <c r="R113" s="364">
        <f t="shared" si="7"/>
        <v>0</v>
      </c>
    </row>
    <row r="114" spans="1:18" ht="16.5" customHeight="1">
      <c r="A114" s="334" t="s">
        <v>390</v>
      </c>
      <c r="B114" s="65" t="str">
        <f t="shared" ca="1" si="8"/>
        <v>-1900</v>
      </c>
      <c r="C114" s="65" t="str">
        <f t="shared" ca="1" si="10"/>
        <v>-1900-0</v>
      </c>
      <c r="D114" s="340"/>
      <c r="E114" s="283"/>
      <c r="F114" s="12"/>
      <c r="G114" s="304"/>
      <c r="H114" s="284"/>
      <c r="I114" s="300"/>
      <c r="J114" s="305"/>
      <c r="K114" s="290"/>
      <c r="L114" s="291"/>
      <c r="M114" s="12"/>
      <c r="N114" s="348"/>
      <c r="O114" s="7"/>
      <c r="P114" s="17">
        <f>IF(D114="",0,IF(D114=D113,COUNTIF(D$9:D113,D114)+1,1))</f>
        <v>0</v>
      </c>
      <c r="Q114" s="17">
        <f t="shared" ca="1" si="11"/>
        <v>0</v>
      </c>
      <c r="R114" s="364">
        <f t="shared" si="7"/>
        <v>0</v>
      </c>
    </row>
    <row r="115" spans="1:18" ht="16.5" customHeight="1">
      <c r="A115" s="334" t="s">
        <v>391</v>
      </c>
      <c r="B115" s="65" t="str">
        <f t="shared" ca="1" si="8"/>
        <v>-1900</v>
      </c>
      <c r="C115" s="65" t="str">
        <f t="shared" ca="1" si="10"/>
        <v>-1900-0</v>
      </c>
      <c r="D115" s="340"/>
      <c r="E115" s="283"/>
      <c r="F115" s="12"/>
      <c r="G115" s="304"/>
      <c r="H115" s="284"/>
      <c r="I115" s="300"/>
      <c r="J115" s="305"/>
      <c r="K115" s="290"/>
      <c r="L115" s="291"/>
      <c r="M115" s="12"/>
      <c r="N115" s="348"/>
      <c r="O115" s="7"/>
      <c r="P115" s="17">
        <f>IF(D115="",0,IF(D115=D114,COUNTIF(D$9:D114,D115)+1,1))</f>
        <v>0</v>
      </c>
      <c r="Q115" s="17">
        <f t="shared" ca="1" si="11"/>
        <v>0</v>
      </c>
      <c r="R115" s="364">
        <f t="shared" si="7"/>
        <v>0</v>
      </c>
    </row>
    <row r="116" spans="1:18" ht="16.5" customHeight="1">
      <c r="A116" s="334" t="s">
        <v>392</v>
      </c>
      <c r="B116" s="65" t="str">
        <f t="shared" ca="1" si="8"/>
        <v>-1900</v>
      </c>
      <c r="C116" s="65" t="str">
        <f t="shared" ca="1" si="10"/>
        <v>-1900-0</v>
      </c>
      <c r="D116" s="340"/>
      <c r="E116" s="283"/>
      <c r="F116" s="12"/>
      <c r="G116" s="304"/>
      <c r="H116" s="284"/>
      <c r="I116" s="300"/>
      <c r="J116" s="305"/>
      <c r="K116" s="290"/>
      <c r="L116" s="291"/>
      <c r="M116" s="12"/>
      <c r="N116" s="348"/>
      <c r="O116" s="7"/>
      <c r="P116" s="17">
        <f>IF(D116="",0,IF(D116=D115,COUNTIF(D$9:D115,D116)+1,1))</f>
        <v>0</v>
      </c>
      <c r="Q116" s="17">
        <f t="shared" ca="1" si="11"/>
        <v>0</v>
      </c>
      <c r="R116" s="364">
        <f t="shared" si="7"/>
        <v>0</v>
      </c>
    </row>
    <row r="117" spans="1:18" ht="16.5" customHeight="1">
      <c r="A117" s="334" t="s">
        <v>393</v>
      </c>
      <c r="B117" s="65" t="str">
        <f t="shared" ca="1" si="8"/>
        <v>-1900</v>
      </c>
      <c r="C117" s="65" t="str">
        <f t="shared" ca="1" si="10"/>
        <v>-1900-0</v>
      </c>
      <c r="D117" s="340"/>
      <c r="E117" s="283"/>
      <c r="F117" s="12"/>
      <c r="G117" s="304"/>
      <c r="H117" s="284"/>
      <c r="I117" s="300"/>
      <c r="J117" s="305"/>
      <c r="K117" s="290"/>
      <c r="L117" s="291"/>
      <c r="M117" s="12"/>
      <c r="N117" s="348"/>
      <c r="O117" s="7"/>
      <c r="P117" s="17">
        <f>IF(D117="",0,IF(D117=D116,COUNTIF(D$9:D116,D117)+1,1))</f>
        <v>0</v>
      </c>
      <c r="Q117" s="17">
        <f t="shared" ca="1" si="11"/>
        <v>0</v>
      </c>
      <c r="R117" s="364">
        <f t="shared" si="7"/>
        <v>0</v>
      </c>
    </row>
    <row r="118" spans="1:18" ht="16.5" customHeight="1">
      <c r="A118" s="334" t="s">
        <v>394</v>
      </c>
      <c r="B118" s="65" t="str">
        <f t="shared" ca="1" si="8"/>
        <v>-1900</v>
      </c>
      <c r="C118" s="65" t="str">
        <f t="shared" ca="1" si="10"/>
        <v>-1900-0</v>
      </c>
      <c r="D118" s="340"/>
      <c r="E118" s="283"/>
      <c r="F118" s="12"/>
      <c r="G118" s="304"/>
      <c r="H118" s="284"/>
      <c r="I118" s="300"/>
      <c r="J118" s="305"/>
      <c r="K118" s="290"/>
      <c r="L118" s="291"/>
      <c r="M118" s="12"/>
      <c r="N118" s="348"/>
      <c r="O118" s="7"/>
      <c r="P118" s="17">
        <f>IF(D118="",0,IF(D118=D117,COUNTIF(D$9:D117,D118)+1,1))</f>
        <v>0</v>
      </c>
      <c r="Q118" s="17">
        <f t="shared" ca="1" si="11"/>
        <v>0</v>
      </c>
      <c r="R118" s="364">
        <f t="shared" si="7"/>
        <v>0</v>
      </c>
    </row>
    <row r="119" spans="1:18" ht="16.5" customHeight="1">
      <c r="A119" s="334" t="s">
        <v>395</v>
      </c>
      <c r="B119" s="65" t="str">
        <f t="shared" ca="1" si="8"/>
        <v>-1900</v>
      </c>
      <c r="C119" s="65" t="str">
        <f t="shared" ca="1" si="10"/>
        <v>-1900-0</v>
      </c>
      <c r="D119" s="340"/>
      <c r="E119" s="283"/>
      <c r="F119" s="12"/>
      <c r="G119" s="304"/>
      <c r="H119" s="284"/>
      <c r="I119" s="300"/>
      <c r="J119" s="305"/>
      <c r="K119" s="290"/>
      <c r="L119" s="291"/>
      <c r="M119" s="12"/>
      <c r="N119" s="348"/>
      <c r="O119" s="7"/>
      <c r="P119" s="17">
        <f>IF(D119="",0,IF(D119=D118,COUNTIF(D$9:D118,D119)+1,1))</f>
        <v>0</v>
      </c>
      <c r="Q119" s="17">
        <f t="shared" ca="1" si="11"/>
        <v>0</v>
      </c>
      <c r="R119" s="364">
        <f t="shared" si="7"/>
        <v>0</v>
      </c>
    </row>
    <row r="120" spans="1:18" ht="16.5" customHeight="1">
      <c r="A120" s="334" t="s">
        <v>396</v>
      </c>
      <c r="B120" s="65" t="str">
        <f t="shared" ca="1" si="8"/>
        <v>-1900</v>
      </c>
      <c r="C120" s="65" t="str">
        <f t="shared" ca="1" si="10"/>
        <v>-1900-0</v>
      </c>
      <c r="D120" s="340"/>
      <c r="E120" s="283"/>
      <c r="F120" s="12"/>
      <c r="G120" s="304"/>
      <c r="H120" s="284"/>
      <c r="I120" s="300"/>
      <c r="J120" s="305"/>
      <c r="K120" s="290"/>
      <c r="L120" s="291"/>
      <c r="M120" s="12"/>
      <c r="N120" s="348"/>
      <c r="O120" s="7"/>
      <c r="P120" s="17">
        <f>IF(D120="",0,IF(D120=D119,COUNTIF(D$9:D119,D120)+1,1))</f>
        <v>0</v>
      </c>
      <c r="Q120" s="17">
        <f t="shared" ca="1" si="11"/>
        <v>0</v>
      </c>
      <c r="R120" s="364">
        <f t="shared" si="7"/>
        <v>0</v>
      </c>
    </row>
    <row r="121" spans="1:18" ht="16.5" customHeight="1">
      <c r="A121" s="334" t="s">
        <v>397</v>
      </c>
      <c r="B121" s="65" t="str">
        <f t="shared" ca="1" si="8"/>
        <v>-1900</v>
      </c>
      <c r="C121" s="65" t="str">
        <f t="shared" ca="1" si="10"/>
        <v>-1900-0</v>
      </c>
      <c r="D121" s="340"/>
      <c r="E121" s="283"/>
      <c r="F121" s="12"/>
      <c r="G121" s="304"/>
      <c r="H121" s="284"/>
      <c r="I121" s="300"/>
      <c r="J121" s="305"/>
      <c r="K121" s="290"/>
      <c r="L121" s="291"/>
      <c r="M121" s="12"/>
      <c r="N121" s="348"/>
      <c r="O121" s="7"/>
      <c r="P121" s="17">
        <f>IF(D121="",0,IF(D121=D120,COUNTIF(D$9:D120,D121)+1,1))</f>
        <v>0</v>
      </c>
      <c r="Q121" s="17">
        <f t="shared" ca="1" si="11"/>
        <v>0</v>
      </c>
      <c r="R121" s="364">
        <f t="shared" si="7"/>
        <v>0</v>
      </c>
    </row>
    <row r="122" spans="1:18" ht="16.5" customHeight="1">
      <c r="A122" s="334" t="s">
        <v>398</v>
      </c>
      <c r="B122" s="65" t="str">
        <f t="shared" ca="1" si="8"/>
        <v>-1900</v>
      </c>
      <c r="C122" s="65" t="str">
        <f t="shared" ca="1" si="10"/>
        <v>-1900-0</v>
      </c>
      <c r="D122" s="340"/>
      <c r="E122" s="283"/>
      <c r="F122" s="12"/>
      <c r="G122" s="304"/>
      <c r="H122" s="284"/>
      <c r="I122" s="300"/>
      <c r="J122" s="305"/>
      <c r="K122" s="290"/>
      <c r="L122" s="291"/>
      <c r="M122" s="12"/>
      <c r="N122" s="348"/>
      <c r="O122" s="7"/>
      <c r="P122" s="17">
        <f>IF(D122="",0,IF(D122=D121,COUNTIF(D$9:D121,D122)+1,1))</f>
        <v>0</v>
      </c>
      <c r="Q122" s="17">
        <f t="shared" ca="1" si="11"/>
        <v>0</v>
      </c>
      <c r="R122" s="364">
        <f t="shared" si="7"/>
        <v>0</v>
      </c>
    </row>
    <row r="123" spans="1:18" ht="16.5" customHeight="1">
      <c r="A123" s="334" t="s">
        <v>399</v>
      </c>
      <c r="B123" s="65" t="str">
        <f t="shared" ca="1" si="8"/>
        <v>-1900</v>
      </c>
      <c r="C123" s="65" t="str">
        <f t="shared" ca="1" si="10"/>
        <v>-1900-0</v>
      </c>
      <c r="D123" s="340"/>
      <c r="E123" s="283"/>
      <c r="F123" s="12"/>
      <c r="G123" s="304"/>
      <c r="H123" s="284"/>
      <c r="I123" s="300"/>
      <c r="J123" s="305"/>
      <c r="K123" s="290"/>
      <c r="L123" s="291"/>
      <c r="M123" s="12"/>
      <c r="N123" s="348"/>
      <c r="O123" s="7"/>
      <c r="P123" s="17">
        <f>IF(D123="",0,IF(D123=D122,COUNTIF(D$9:D122,D123)+1,1))</f>
        <v>0</v>
      </c>
      <c r="Q123" s="17">
        <f t="shared" ca="1" si="11"/>
        <v>0</v>
      </c>
      <c r="R123" s="364">
        <f t="shared" si="7"/>
        <v>0</v>
      </c>
    </row>
    <row r="124" spans="1:18" ht="16.5" customHeight="1">
      <c r="A124" s="334" t="s">
        <v>400</v>
      </c>
      <c r="B124" s="65" t="str">
        <f t="shared" ca="1" si="8"/>
        <v>-1900</v>
      </c>
      <c r="C124" s="65" t="str">
        <f t="shared" ca="1" si="10"/>
        <v>-1900-0</v>
      </c>
      <c r="D124" s="340"/>
      <c r="E124" s="283"/>
      <c r="F124" s="12"/>
      <c r="G124" s="304"/>
      <c r="H124" s="284"/>
      <c r="I124" s="300"/>
      <c r="J124" s="305"/>
      <c r="K124" s="290"/>
      <c r="L124" s="291"/>
      <c r="M124" s="12"/>
      <c r="N124" s="348"/>
      <c r="O124" s="7"/>
      <c r="P124" s="17">
        <f>IF(D124="",0,IF(D124=D123,COUNTIF(D$9:D123,D124)+1,1))</f>
        <v>0</v>
      </c>
      <c r="Q124" s="17">
        <f t="shared" ca="1" si="11"/>
        <v>0</v>
      </c>
      <c r="R124" s="364">
        <f t="shared" si="7"/>
        <v>0</v>
      </c>
    </row>
    <row r="125" spans="1:18" ht="16.5" customHeight="1">
      <c r="A125" s="334" t="s">
        <v>401</v>
      </c>
      <c r="B125" s="65" t="str">
        <f t="shared" ca="1" si="8"/>
        <v>-1900</v>
      </c>
      <c r="C125" s="65" t="str">
        <f t="shared" ca="1" si="10"/>
        <v>-1900-0</v>
      </c>
      <c r="D125" s="340"/>
      <c r="E125" s="283"/>
      <c r="F125" s="12"/>
      <c r="G125" s="304"/>
      <c r="H125" s="284"/>
      <c r="I125" s="300"/>
      <c r="J125" s="305"/>
      <c r="K125" s="290"/>
      <c r="L125" s="291"/>
      <c r="M125" s="12"/>
      <c r="N125" s="348"/>
      <c r="O125" s="7"/>
      <c r="P125" s="17">
        <f>IF(D125="",0,IF(D125=D124,COUNTIF(D$9:D124,D125)+1,1))</f>
        <v>0</v>
      </c>
      <c r="Q125" s="17">
        <f t="shared" ca="1" si="11"/>
        <v>0</v>
      </c>
      <c r="R125" s="364">
        <f t="shared" si="7"/>
        <v>0</v>
      </c>
    </row>
    <row r="126" spans="1:18" ht="16.5" customHeight="1">
      <c r="A126" s="334" t="s">
        <v>402</v>
      </c>
      <c r="B126" s="65" t="str">
        <f t="shared" ca="1" si="8"/>
        <v>-1900</v>
      </c>
      <c r="C126" s="65" t="str">
        <f t="shared" ca="1" si="10"/>
        <v>-1900-0</v>
      </c>
      <c r="D126" s="340"/>
      <c r="E126" s="283"/>
      <c r="F126" s="12"/>
      <c r="G126" s="304"/>
      <c r="H126" s="284"/>
      <c r="I126" s="300"/>
      <c r="J126" s="305"/>
      <c r="K126" s="290"/>
      <c r="L126" s="291"/>
      <c r="M126" s="12"/>
      <c r="N126" s="348"/>
      <c r="O126" s="7"/>
      <c r="P126" s="17">
        <f>IF(D126="",0,IF(D126=D125,COUNTIF(D$9:D125,D126)+1,1))</f>
        <v>0</v>
      </c>
      <c r="Q126" s="17">
        <f t="shared" ca="1" si="11"/>
        <v>0</v>
      </c>
      <c r="R126" s="364">
        <f t="shared" si="7"/>
        <v>0</v>
      </c>
    </row>
    <row r="127" spans="1:18" ht="16.5" customHeight="1">
      <c r="A127" s="334" t="s">
        <v>403</v>
      </c>
      <c r="B127" s="65" t="str">
        <f t="shared" ca="1" si="8"/>
        <v>-1900</v>
      </c>
      <c r="C127" s="65" t="str">
        <f t="shared" ca="1" si="10"/>
        <v>-1900-0</v>
      </c>
      <c r="D127" s="340"/>
      <c r="E127" s="283"/>
      <c r="F127" s="12"/>
      <c r="G127" s="304"/>
      <c r="H127" s="284"/>
      <c r="I127" s="300"/>
      <c r="J127" s="305"/>
      <c r="K127" s="290"/>
      <c r="L127" s="291"/>
      <c r="M127" s="12"/>
      <c r="N127" s="348"/>
      <c r="O127" s="7"/>
      <c r="P127" s="17">
        <f>IF(D127="",0,IF(D127=D126,COUNTIF(D$9:D126,D127)+1,1))</f>
        <v>0</v>
      </c>
      <c r="Q127" s="17">
        <f t="shared" ca="1" si="11"/>
        <v>0</v>
      </c>
      <c r="R127" s="364">
        <f t="shared" si="7"/>
        <v>0</v>
      </c>
    </row>
    <row r="128" spans="1:18" ht="16.5" customHeight="1">
      <c r="A128" s="334" t="s">
        <v>404</v>
      </c>
      <c r="B128" s="65" t="str">
        <f t="shared" ca="1" si="8"/>
        <v>-1900</v>
      </c>
      <c r="C128" s="65" t="str">
        <f t="shared" ca="1" si="10"/>
        <v>-1900-0</v>
      </c>
      <c r="D128" s="340"/>
      <c r="E128" s="283"/>
      <c r="F128" s="12"/>
      <c r="G128" s="304"/>
      <c r="H128" s="284"/>
      <c r="I128" s="300"/>
      <c r="J128" s="305"/>
      <c r="K128" s="290"/>
      <c r="L128" s="291"/>
      <c r="M128" s="12"/>
      <c r="N128" s="348"/>
      <c r="O128" s="7"/>
      <c r="P128" s="17">
        <f>IF(D128="",0,IF(D128=D127,COUNTIF(D$9:D127,D128)+1,1))</f>
        <v>0</v>
      </c>
      <c r="Q128" s="17">
        <f t="shared" ca="1" si="11"/>
        <v>0</v>
      </c>
      <c r="R128" s="364">
        <f t="shared" si="7"/>
        <v>0</v>
      </c>
    </row>
    <row r="129" spans="1:18" ht="16.5" customHeight="1">
      <c r="A129" s="334" t="s">
        <v>405</v>
      </c>
      <c r="B129" s="65" t="str">
        <f t="shared" ca="1" si="8"/>
        <v>-1900</v>
      </c>
      <c r="C129" s="65" t="str">
        <f t="shared" ca="1" si="10"/>
        <v>-1900-0</v>
      </c>
      <c r="D129" s="340"/>
      <c r="E129" s="283"/>
      <c r="F129" s="12"/>
      <c r="G129" s="304"/>
      <c r="H129" s="284"/>
      <c r="I129" s="300"/>
      <c r="J129" s="305"/>
      <c r="K129" s="290"/>
      <c r="L129" s="291"/>
      <c r="M129" s="12"/>
      <c r="N129" s="348"/>
      <c r="O129" s="7"/>
      <c r="P129" s="17">
        <f>IF(D129="",0,IF(D129=D128,COUNTIF(D$9:D128,D129)+1,1))</f>
        <v>0</v>
      </c>
      <c r="Q129" s="17">
        <f t="shared" ca="1" si="11"/>
        <v>0</v>
      </c>
      <c r="R129" s="364">
        <f t="shared" si="7"/>
        <v>0</v>
      </c>
    </row>
    <row r="130" spans="1:18" ht="16.5" customHeight="1">
      <c r="A130" s="334" t="s">
        <v>406</v>
      </c>
      <c r="B130" s="65" t="str">
        <f t="shared" ca="1" si="8"/>
        <v>-1900</v>
      </c>
      <c r="C130" s="65" t="str">
        <f t="shared" ca="1" si="10"/>
        <v>-1900-0</v>
      </c>
      <c r="D130" s="340"/>
      <c r="E130" s="283"/>
      <c r="F130" s="12"/>
      <c r="G130" s="304"/>
      <c r="H130" s="284"/>
      <c r="I130" s="300"/>
      <c r="J130" s="305"/>
      <c r="K130" s="290"/>
      <c r="L130" s="291"/>
      <c r="M130" s="12"/>
      <c r="N130" s="348"/>
      <c r="O130" s="7"/>
      <c r="P130" s="17">
        <f>IF(D130="",0,IF(D130=D129,COUNTIF(D$9:D129,D130)+1,1))</f>
        <v>0</v>
      </c>
      <c r="Q130" s="17">
        <f t="shared" ca="1" si="11"/>
        <v>0</v>
      </c>
      <c r="R130" s="364">
        <f t="shared" si="7"/>
        <v>0</v>
      </c>
    </row>
    <row r="131" spans="1:18" ht="16.5" customHeight="1">
      <c r="A131" s="334" t="s">
        <v>407</v>
      </c>
      <c r="B131" s="65" t="str">
        <f t="shared" ca="1" si="8"/>
        <v>-1900</v>
      </c>
      <c r="C131" s="65" t="str">
        <f t="shared" ca="1" si="10"/>
        <v>-1900-0</v>
      </c>
      <c r="D131" s="340"/>
      <c r="E131" s="283"/>
      <c r="F131" s="12"/>
      <c r="G131" s="304"/>
      <c r="H131" s="284"/>
      <c r="I131" s="300"/>
      <c r="J131" s="305"/>
      <c r="K131" s="290"/>
      <c r="L131" s="291"/>
      <c r="M131" s="12"/>
      <c r="N131" s="348"/>
      <c r="O131" s="7"/>
      <c r="P131" s="17">
        <f>IF(D131="",0,IF(D131=D130,COUNTIF(D$9:D130,D131)+1,1))</f>
        <v>0</v>
      </c>
      <c r="Q131" s="17">
        <f t="shared" ca="1" si="11"/>
        <v>0</v>
      </c>
      <c r="R131" s="364">
        <f t="shared" si="7"/>
        <v>0</v>
      </c>
    </row>
    <row r="132" spans="1:18" ht="16.5" customHeight="1">
      <c r="A132" s="334" t="s">
        <v>408</v>
      </c>
      <c r="B132" s="65" t="str">
        <f t="shared" ca="1" si="8"/>
        <v>-1900</v>
      </c>
      <c r="C132" s="65" t="str">
        <f t="shared" ca="1" si="10"/>
        <v>-1900-0</v>
      </c>
      <c r="D132" s="340"/>
      <c r="E132" s="283"/>
      <c r="F132" s="12"/>
      <c r="G132" s="304"/>
      <c r="H132" s="284"/>
      <c r="I132" s="300"/>
      <c r="J132" s="305"/>
      <c r="K132" s="290"/>
      <c r="L132" s="291"/>
      <c r="M132" s="12"/>
      <c r="N132" s="348"/>
      <c r="O132" s="7"/>
      <c r="P132" s="17">
        <f>IF(D132="",0,IF(D132=D131,COUNTIF(D$9:D131,D132)+1,1))</f>
        <v>0</v>
      </c>
      <c r="Q132" s="17">
        <f t="shared" ca="1" si="11"/>
        <v>0</v>
      </c>
      <c r="R132" s="364">
        <f t="shared" si="7"/>
        <v>0</v>
      </c>
    </row>
    <row r="133" spans="1:18" ht="16.5" customHeight="1">
      <c r="A133" s="334" t="s">
        <v>409</v>
      </c>
      <c r="B133" s="65" t="str">
        <f t="shared" ca="1" si="8"/>
        <v>-1900</v>
      </c>
      <c r="C133" s="65" t="str">
        <f t="shared" ca="1" si="10"/>
        <v>-1900-0</v>
      </c>
      <c r="D133" s="340"/>
      <c r="E133" s="283"/>
      <c r="F133" s="12"/>
      <c r="G133" s="304"/>
      <c r="H133" s="284"/>
      <c r="I133" s="300"/>
      <c r="J133" s="305"/>
      <c r="K133" s="290"/>
      <c r="L133" s="291"/>
      <c r="M133" s="12"/>
      <c r="N133" s="348"/>
      <c r="O133" s="7"/>
      <c r="P133" s="17">
        <f>IF(D133="",0,IF(D133=D132,COUNTIF(D$9:D132,D133)+1,1))</f>
        <v>0</v>
      </c>
      <c r="Q133" s="17">
        <f t="shared" ca="1" si="11"/>
        <v>0</v>
      </c>
      <c r="R133" s="364">
        <f t="shared" si="7"/>
        <v>0</v>
      </c>
    </row>
    <row r="134" spans="1:18" ht="16.5" customHeight="1">
      <c r="A134" s="334" t="s">
        <v>410</v>
      </c>
      <c r="B134" s="65" t="str">
        <f t="shared" ca="1" si="8"/>
        <v>-1900</v>
      </c>
      <c r="C134" s="65" t="str">
        <f t="shared" ca="1" si="10"/>
        <v>-1900-0</v>
      </c>
      <c r="D134" s="340"/>
      <c r="E134" s="283"/>
      <c r="F134" s="12"/>
      <c r="G134" s="304"/>
      <c r="H134" s="284"/>
      <c r="I134" s="300"/>
      <c r="J134" s="305"/>
      <c r="K134" s="290"/>
      <c r="L134" s="291"/>
      <c r="M134" s="12"/>
      <c r="N134" s="348"/>
      <c r="O134" s="7"/>
      <c r="P134" s="17">
        <f>IF(D134="",0,IF(D134=D133,COUNTIF(D$9:D133,D134)+1,1))</f>
        <v>0</v>
      </c>
      <c r="Q134" s="17">
        <f t="shared" ca="1" si="11"/>
        <v>0</v>
      </c>
      <c r="R134" s="364">
        <f t="shared" si="7"/>
        <v>0</v>
      </c>
    </row>
    <row r="135" spans="1:18" ht="16.5" customHeight="1">
      <c r="A135" s="334" t="s">
        <v>411</v>
      </c>
      <c r="B135" s="65" t="str">
        <f t="shared" ca="1" si="8"/>
        <v>-1900</v>
      </c>
      <c r="C135" s="65" t="str">
        <f t="shared" ca="1" si="10"/>
        <v>-1900-0</v>
      </c>
      <c r="D135" s="340"/>
      <c r="E135" s="283"/>
      <c r="F135" s="12"/>
      <c r="G135" s="304"/>
      <c r="H135" s="284"/>
      <c r="I135" s="300"/>
      <c r="J135" s="305"/>
      <c r="K135" s="290"/>
      <c r="L135" s="291"/>
      <c r="M135" s="12"/>
      <c r="N135" s="348"/>
      <c r="O135" s="7"/>
      <c r="P135" s="17">
        <f>IF(D135="",0,IF(D135=D134,COUNTIF(D$9:D134,D135)+1,1))</f>
        <v>0</v>
      </c>
      <c r="Q135" s="17">
        <f t="shared" ca="1" si="11"/>
        <v>0</v>
      </c>
      <c r="R135" s="364">
        <f t="shared" si="7"/>
        <v>0</v>
      </c>
    </row>
    <row r="136" spans="1:18" ht="16.5" customHeight="1">
      <c r="A136" s="334" t="s">
        <v>412</v>
      </c>
      <c r="B136" s="65" t="str">
        <f t="shared" ca="1" si="8"/>
        <v>-1900</v>
      </c>
      <c r="C136" s="65" t="str">
        <f t="shared" ca="1" si="10"/>
        <v>-1900-0</v>
      </c>
      <c r="D136" s="340"/>
      <c r="E136" s="283"/>
      <c r="F136" s="12"/>
      <c r="G136" s="304"/>
      <c r="H136" s="284"/>
      <c r="I136" s="300"/>
      <c r="J136" s="305"/>
      <c r="K136" s="290"/>
      <c r="L136" s="291"/>
      <c r="M136" s="12"/>
      <c r="N136" s="348"/>
      <c r="O136" s="7"/>
      <c r="P136" s="17">
        <f>IF(D136="",0,IF(D136=D135,COUNTIF(D$9:D135,D136)+1,1))</f>
        <v>0</v>
      </c>
      <c r="Q136" s="17">
        <f t="shared" ca="1" si="11"/>
        <v>0</v>
      </c>
      <c r="R136" s="364">
        <f t="shared" si="7"/>
        <v>0</v>
      </c>
    </row>
    <row r="137" spans="1:18" ht="16.5" customHeight="1">
      <c r="A137" s="334" t="s">
        <v>413</v>
      </c>
      <c r="B137" s="65" t="str">
        <f t="shared" ca="1" si="8"/>
        <v>-1900</v>
      </c>
      <c r="C137" s="65" t="str">
        <f t="shared" ref="C137:C168" ca="1" si="12">IF(L$1024=1,0,B137&amp;"-"&amp;P137)</f>
        <v>-1900-0</v>
      </c>
      <c r="D137" s="340"/>
      <c r="E137" s="283"/>
      <c r="F137" s="12"/>
      <c r="G137" s="304"/>
      <c r="H137" s="284"/>
      <c r="I137" s="300"/>
      <c r="J137" s="305"/>
      <c r="K137" s="290"/>
      <c r="L137" s="291"/>
      <c r="M137" s="12"/>
      <c r="N137" s="348"/>
      <c r="O137" s="7"/>
      <c r="P137" s="17">
        <f>IF(D137="",0,IF(D137=D136,COUNTIF(D$9:D136,D137)+1,1))</f>
        <v>0</v>
      </c>
      <c r="Q137" s="17">
        <f t="shared" ca="1" si="11"/>
        <v>0</v>
      </c>
      <c r="R137" s="364">
        <f t="shared" ref="R137:R200" si="13">IF(OR(MONTH(E137)&lt;$K$1026,MONTH(E137)&gt;$K$1027),R$1013,0)</f>
        <v>0</v>
      </c>
    </row>
    <row r="138" spans="1:18" ht="16.5" customHeight="1">
      <c r="A138" s="334" t="s">
        <v>414</v>
      </c>
      <c r="B138" s="65" t="str">
        <f t="shared" ref="B138:B201" ca="1" si="14">IF(R138=$R$1013,0,IF(L$1024=1,0,D138&amp;"-"&amp;YEAR(E138)))</f>
        <v>-1900</v>
      </c>
      <c r="C138" s="65" t="str">
        <f t="shared" ca="1" si="12"/>
        <v>-1900-0</v>
      </c>
      <c r="D138" s="340"/>
      <c r="E138" s="283"/>
      <c r="F138" s="12"/>
      <c r="G138" s="304"/>
      <c r="H138" s="284"/>
      <c r="I138" s="300"/>
      <c r="J138" s="305"/>
      <c r="K138" s="290"/>
      <c r="L138" s="291"/>
      <c r="M138" s="12"/>
      <c r="N138" s="348"/>
      <c r="O138" s="7"/>
      <c r="P138" s="17">
        <f>IF(D138="",0,IF(D138=D137,COUNTIF(D$9:D137,D138)+1,1))</f>
        <v>0</v>
      </c>
      <c r="Q138" s="17">
        <f t="shared" ref="Q138:Q169" ca="1" si="15">IF(OR(D138="",L$1024=1),0,IF(P138=4,1,0))</f>
        <v>0</v>
      </c>
      <c r="R138" s="364">
        <f t="shared" si="13"/>
        <v>0</v>
      </c>
    </row>
    <row r="139" spans="1:18" ht="16.5" customHeight="1">
      <c r="A139" s="334" t="s">
        <v>415</v>
      </c>
      <c r="B139" s="65" t="str">
        <f t="shared" ca="1" si="14"/>
        <v>-1900</v>
      </c>
      <c r="C139" s="65" t="str">
        <f t="shared" ca="1" si="12"/>
        <v>-1900-0</v>
      </c>
      <c r="D139" s="340"/>
      <c r="E139" s="283"/>
      <c r="F139" s="12"/>
      <c r="G139" s="304"/>
      <c r="H139" s="284"/>
      <c r="I139" s="300"/>
      <c r="J139" s="305"/>
      <c r="K139" s="290"/>
      <c r="L139" s="291"/>
      <c r="M139" s="12"/>
      <c r="N139" s="348"/>
      <c r="O139" s="7"/>
      <c r="P139" s="17">
        <f>IF(D139="",0,IF(D139=D138,COUNTIF(D$9:D138,D139)+1,1))</f>
        <v>0</v>
      </c>
      <c r="Q139" s="17">
        <f t="shared" ca="1" si="15"/>
        <v>0</v>
      </c>
      <c r="R139" s="364">
        <f t="shared" si="13"/>
        <v>0</v>
      </c>
    </row>
    <row r="140" spans="1:18" ht="16.5" customHeight="1">
      <c r="A140" s="334" t="s">
        <v>416</v>
      </c>
      <c r="B140" s="65" t="str">
        <f t="shared" ca="1" si="14"/>
        <v>-1900</v>
      </c>
      <c r="C140" s="65" t="str">
        <f t="shared" ca="1" si="12"/>
        <v>-1900-0</v>
      </c>
      <c r="D140" s="340"/>
      <c r="E140" s="283"/>
      <c r="F140" s="12"/>
      <c r="G140" s="304"/>
      <c r="H140" s="284"/>
      <c r="I140" s="300"/>
      <c r="J140" s="305"/>
      <c r="K140" s="290"/>
      <c r="L140" s="291"/>
      <c r="M140" s="12"/>
      <c r="N140" s="348"/>
      <c r="O140" s="7"/>
      <c r="P140" s="17">
        <f>IF(D140="",0,IF(D140=D139,COUNTIF(D$9:D139,D140)+1,1))</f>
        <v>0</v>
      </c>
      <c r="Q140" s="17">
        <f t="shared" ca="1" si="15"/>
        <v>0</v>
      </c>
      <c r="R140" s="364">
        <f t="shared" si="13"/>
        <v>0</v>
      </c>
    </row>
    <row r="141" spans="1:18" ht="16.5" customHeight="1">
      <c r="A141" s="334" t="s">
        <v>417</v>
      </c>
      <c r="B141" s="65" t="str">
        <f t="shared" ca="1" si="14"/>
        <v>-1900</v>
      </c>
      <c r="C141" s="65" t="str">
        <f t="shared" ca="1" si="12"/>
        <v>-1900-0</v>
      </c>
      <c r="D141" s="340"/>
      <c r="E141" s="283"/>
      <c r="F141" s="12"/>
      <c r="G141" s="304"/>
      <c r="H141" s="284"/>
      <c r="I141" s="300"/>
      <c r="J141" s="305"/>
      <c r="K141" s="290"/>
      <c r="L141" s="291"/>
      <c r="M141" s="12"/>
      <c r="N141" s="348"/>
      <c r="O141" s="7"/>
      <c r="P141" s="17">
        <f>IF(D141="",0,IF(D141=D140,COUNTIF(D$9:D140,D141)+1,1))</f>
        <v>0</v>
      </c>
      <c r="Q141" s="17">
        <f t="shared" ca="1" si="15"/>
        <v>0</v>
      </c>
      <c r="R141" s="364">
        <f t="shared" si="13"/>
        <v>0</v>
      </c>
    </row>
    <row r="142" spans="1:18" ht="16.5" customHeight="1">
      <c r="A142" s="334" t="s">
        <v>418</v>
      </c>
      <c r="B142" s="65" t="str">
        <f t="shared" ca="1" si="14"/>
        <v>-1900</v>
      </c>
      <c r="C142" s="65" t="str">
        <f t="shared" ca="1" si="12"/>
        <v>-1900-0</v>
      </c>
      <c r="D142" s="340"/>
      <c r="E142" s="283"/>
      <c r="F142" s="12"/>
      <c r="G142" s="304"/>
      <c r="H142" s="284"/>
      <c r="I142" s="300"/>
      <c r="J142" s="305"/>
      <c r="K142" s="290"/>
      <c r="L142" s="291"/>
      <c r="M142" s="12"/>
      <c r="N142" s="348"/>
      <c r="O142" s="7"/>
      <c r="P142" s="17">
        <f>IF(D142="",0,IF(D142=D141,COUNTIF(D$9:D141,D142)+1,1))</f>
        <v>0</v>
      </c>
      <c r="Q142" s="17">
        <f t="shared" ca="1" si="15"/>
        <v>0</v>
      </c>
      <c r="R142" s="364">
        <f t="shared" si="13"/>
        <v>0</v>
      </c>
    </row>
    <row r="143" spans="1:18" ht="16.5" customHeight="1">
      <c r="A143" s="334" t="s">
        <v>419</v>
      </c>
      <c r="B143" s="65" t="str">
        <f t="shared" ca="1" si="14"/>
        <v>-1900</v>
      </c>
      <c r="C143" s="65" t="str">
        <f t="shared" ca="1" si="12"/>
        <v>-1900-0</v>
      </c>
      <c r="D143" s="340"/>
      <c r="E143" s="283"/>
      <c r="F143" s="12"/>
      <c r="G143" s="304"/>
      <c r="H143" s="284"/>
      <c r="I143" s="300"/>
      <c r="J143" s="305"/>
      <c r="K143" s="290"/>
      <c r="L143" s="291"/>
      <c r="M143" s="12"/>
      <c r="N143" s="348"/>
      <c r="O143" s="7"/>
      <c r="P143" s="17">
        <f>IF(D143="",0,IF(D143=D142,COUNTIF(D$9:D142,D143)+1,1))</f>
        <v>0</v>
      </c>
      <c r="Q143" s="17">
        <f t="shared" ca="1" si="15"/>
        <v>0</v>
      </c>
      <c r="R143" s="364">
        <f t="shared" si="13"/>
        <v>0</v>
      </c>
    </row>
    <row r="144" spans="1:18" ht="16.5" customHeight="1">
      <c r="A144" s="334" t="s">
        <v>420</v>
      </c>
      <c r="B144" s="65" t="str">
        <f t="shared" ca="1" si="14"/>
        <v>-1900</v>
      </c>
      <c r="C144" s="65" t="str">
        <f t="shared" ca="1" si="12"/>
        <v>-1900-0</v>
      </c>
      <c r="D144" s="340"/>
      <c r="E144" s="283"/>
      <c r="F144" s="12"/>
      <c r="G144" s="304"/>
      <c r="H144" s="284"/>
      <c r="I144" s="300"/>
      <c r="J144" s="305"/>
      <c r="K144" s="290"/>
      <c r="L144" s="291"/>
      <c r="M144" s="12"/>
      <c r="N144" s="348"/>
      <c r="O144" s="7"/>
      <c r="P144" s="17">
        <f>IF(D144="",0,IF(D144=D143,COUNTIF(D$9:D143,D144)+1,1))</f>
        <v>0</v>
      </c>
      <c r="Q144" s="17">
        <f t="shared" ca="1" si="15"/>
        <v>0</v>
      </c>
      <c r="R144" s="364">
        <f t="shared" si="13"/>
        <v>0</v>
      </c>
    </row>
    <row r="145" spans="1:18" ht="16.5" customHeight="1">
      <c r="A145" s="334" t="s">
        <v>421</v>
      </c>
      <c r="B145" s="65" t="str">
        <f t="shared" ca="1" si="14"/>
        <v>-1900</v>
      </c>
      <c r="C145" s="65" t="str">
        <f t="shared" ca="1" si="12"/>
        <v>-1900-0</v>
      </c>
      <c r="D145" s="340"/>
      <c r="E145" s="283"/>
      <c r="F145" s="12"/>
      <c r="G145" s="304"/>
      <c r="H145" s="284"/>
      <c r="I145" s="300"/>
      <c r="J145" s="305"/>
      <c r="K145" s="290"/>
      <c r="L145" s="291"/>
      <c r="M145" s="12"/>
      <c r="N145" s="348"/>
      <c r="O145" s="7"/>
      <c r="P145" s="17">
        <f>IF(D145="",0,IF(D145=D144,COUNTIF(D$9:D144,D145)+1,1))</f>
        <v>0</v>
      </c>
      <c r="Q145" s="17">
        <f t="shared" ca="1" si="15"/>
        <v>0</v>
      </c>
      <c r="R145" s="364">
        <f t="shared" si="13"/>
        <v>0</v>
      </c>
    </row>
    <row r="146" spans="1:18" ht="16.5" customHeight="1">
      <c r="A146" s="334" t="s">
        <v>422</v>
      </c>
      <c r="B146" s="65" t="str">
        <f t="shared" ca="1" si="14"/>
        <v>-1900</v>
      </c>
      <c r="C146" s="65" t="str">
        <f t="shared" ca="1" si="12"/>
        <v>-1900-0</v>
      </c>
      <c r="D146" s="340"/>
      <c r="E146" s="283"/>
      <c r="F146" s="12"/>
      <c r="G146" s="304"/>
      <c r="H146" s="284"/>
      <c r="I146" s="300"/>
      <c r="J146" s="305"/>
      <c r="K146" s="290"/>
      <c r="L146" s="291"/>
      <c r="M146" s="12"/>
      <c r="N146" s="348"/>
      <c r="O146" s="7"/>
      <c r="P146" s="17">
        <f>IF(D146="",0,IF(D146=D145,COUNTIF(D$9:D145,D146)+1,1))</f>
        <v>0</v>
      </c>
      <c r="Q146" s="17">
        <f t="shared" ca="1" si="15"/>
        <v>0</v>
      </c>
      <c r="R146" s="364">
        <f t="shared" si="13"/>
        <v>0</v>
      </c>
    </row>
    <row r="147" spans="1:18" ht="16.5" customHeight="1">
      <c r="A147" s="334" t="s">
        <v>423</v>
      </c>
      <c r="B147" s="65" t="str">
        <f t="shared" ca="1" si="14"/>
        <v>-1900</v>
      </c>
      <c r="C147" s="65" t="str">
        <f t="shared" ca="1" si="12"/>
        <v>-1900-0</v>
      </c>
      <c r="D147" s="340"/>
      <c r="E147" s="283"/>
      <c r="F147" s="12"/>
      <c r="G147" s="304"/>
      <c r="H147" s="284"/>
      <c r="I147" s="300"/>
      <c r="J147" s="305"/>
      <c r="K147" s="290"/>
      <c r="L147" s="291"/>
      <c r="M147" s="12"/>
      <c r="N147" s="348"/>
      <c r="O147" s="7"/>
      <c r="P147" s="17">
        <f>IF(D147="",0,IF(D147=D146,COUNTIF(D$9:D146,D147)+1,1))</f>
        <v>0</v>
      </c>
      <c r="Q147" s="17">
        <f t="shared" ca="1" si="15"/>
        <v>0</v>
      </c>
      <c r="R147" s="364">
        <f t="shared" si="13"/>
        <v>0</v>
      </c>
    </row>
    <row r="148" spans="1:18" ht="16.5" customHeight="1">
      <c r="A148" s="334" t="s">
        <v>424</v>
      </c>
      <c r="B148" s="65" t="str">
        <f t="shared" ca="1" si="14"/>
        <v>-1900</v>
      </c>
      <c r="C148" s="65" t="str">
        <f t="shared" ca="1" si="12"/>
        <v>-1900-0</v>
      </c>
      <c r="D148" s="340"/>
      <c r="E148" s="283"/>
      <c r="F148" s="12"/>
      <c r="G148" s="304"/>
      <c r="H148" s="284"/>
      <c r="I148" s="300"/>
      <c r="J148" s="305"/>
      <c r="K148" s="290"/>
      <c r="L148" s="291"/>
      <c r="M148" s="12"/>
      <c r="N148" s="348"/>
      <c r="O148" s="7"/>
      <c r="P148" s="17">
        <f>IF(D148="",0,IF(D148=D147,COUNTIF(D$9:D147,D148)+1,1))</f>
        <v>0</v>
      </c>
      <c r="Q148" s="17">
        <f t="shared" ca="1" si="15"/>
        <v>0</v>
      </c>
      <c r="R148" s="364">
        <f t="shared" si="13"/>
        <v>0</v>
      </c>
    </row>
    <row r="149" spans="1:18" ht="16.5" customHeight="1">
      <c r="A149" s="334" t="s">
        <v>425</v>
      </c>
      <c r="B149" s="65" t="str">
        <f t="shared" ca="1" si="14"/>
        <v>-1900</v>
      </c>
      <c r="C149" s="65" t="str">
        <f t="shared" ca="1" si="12"/>
        <v>-1900-0</v>
      </c>
      <c r="D149" s="340"/>
      <c r="E149" s="283"/>
      <c r="F149" s="12"/>
      <c r="G149" s="304"/>
      <c r="H149" s="284"/>
      <c r="I149" s="300"/>
      <c r="J149" s="305"/>
      <c r="K149" s="290"/>
      <c r="L149" s="291"/>
      <c r="M149" s="12"/>
      <c r="N149" s="348"/>
      <c r="O149" s="7"/>
      <c r="P149" s="17">
        <f>IF(D149="",0,IF(D149=D148,COUNTIF(D$9:D148,D149)+1,1))</f>
        <v>0</v>
      </c>
      <c r="Q149" s="17">
        <f t="shared" ca="1" si="15"/>
        <v>0</v>
      </c>
      <c r="R149" s="364">
        <f t="shared" si="13"/>
        <v>0</v>
      </c>
    </row>
    <row r="150" spans="1:18" ht="16.5" customHeight="1">
      <c r="A150" s="334" t="s">
        <v>426</v>
      </c>
      <c r="B150" s="65" t="str">
        <f t="shared" ca="1" si="14"/>
        <v>-1900</v>
      </c>
      <c r="C150" s="65" t="str">
        <f t="shared" ca="1" si="12"/>
        <v>-1900-0</v>
      </c>
      <c r="D150" s="340"/>
      <c r="E150" s="283"/>
      <c r="F150" s="12"/>
      <c r="G150" s="304"/>
      <c r="H150" s="284"/>
      <c r="I150" s="300"/>
      <c r="J150" s="305"/>
      <c r="K150" s="290"/>
      <c r="L150" s="291"/>
      <c r="M150" s="12"/>
      <c r="N150" s="348"/>
      <c r="O150" s="7"/>
      <c r="P150" s="17">
        <f>IF(D150="",0,IF(D150=D149,COUNTIF(D$9:D149,D150)+1,1))</f>
        <v>0</v>
      </c>
      <c r="Q150" s="17">
        <f t="shared" ca="1" si="15"/>
        <v>0</v>
      </c>
      <c r="R150" s="364">
        <f t="shared" si="13"/>
        <v>0</v>
      </c>
    </row>
    <row r="151" spans="1:18" ht="16.5" customHeight="1">
      <c r="A151" s="334" t="s">
        <v>427</v>
      </c>
      <c r="B151" s="65" t="str">
        <f t="shared" ca="1" si="14"/>
        <v>-1900</v>
      </c>
      <c r="C151" s="65" t="str">
        <f t="shared" ca="1" si="12"/>
        <v>-1900-0</v>
      </c>
      <c r="D151" s="340"/>
      <c r="E151" s="283"/>
      <c r="F151" s="12"/>
      <c r="G151" s="304"/>
      <c r="H151" s="284"/>
      <c r="I151" s="300"/>
      <c r="J151" s="305"/>
      <c r="K151" s="290"/>
      <c r="L151" s="291"/>
      <c r="M151" s="12"/>
      <c r="N151" s="348"/>
      <c r="O151" s="7"/>
      <c r="P151" s="17">
        <f>IF(D151="",0,IF(D151=D150,COUNTIF(D$9:D150,D151)+1,1))</f>
        <v>0</v>
      </c>
      <c r="Q151" s="17">
        <f t="shared" ca="1" si="15"/>
        <v>0</v>
      </c>
      <c r="R151" s="364">
        <f t="shared" si="13"/>
        <v>0</v>
      </c>
    </row>
    <row r="152" spans="1:18" ht="16.5" customHeight="1">
      <c r="A152" s="334" t="s">
        <v>428</v>
      </c>
      <c r="B152" s="65" t="str">
        <f t="shared" ca="1" si="14"/>
        <v>-1900</v>
      </c>
      <c r="C152" s="65" t="str">
        <f t="shared" ca="1" si="12"/>
        <v>-1900-0</v>
      </c>
      <c r="D152" s="340"/>
      <c r="E152" s="283"/>
      <c r="F152" s="12"/>
      <c r="G152" s="304"/>
      <c r="H152" s="284"/>
      <c r="I152" s="300"/>
      <c r="J152" s="305"/>
      <c r="K152" s="290"/>
      <c r="L152" s="291"/>
      <c r="M152" s="12"/>
      <c r="N152" s="348"/>
      <c r="O152" s="7"/>
      <c r="P152" s="17">
        <f>IF(D152="",0,IF(D152=D151,COUNTIF(D$9:D151,D152)+1,1))</f>
        <v>0</v>
      </c>
      <c r="Q152" s="17">
        <f t="shared" ca="1" si="15"/>
        <v>0</v>
      </c>
      <c r="R152" s="364">
        <f t="shared" si="13"/>
        <v>0</v>
      </c>
    </row>
    <row r="153" spans="1:18" ht="16.5" customHeight="1">
      <c r="A153" s="334" t="s">
        <v>429</v>
      </c>
      <c r="B153" s="65" t="str">
        <f t="shared" ca="1" si="14"/>
        <v>-1900</v>
      </c>
      <c r="C153" s="65" t="str">
        <f t="shared" ca="1" si="12"/>
        <v>-1900-0</v>
      </c>
      <c r="D153" s="340"/>
      <c r="E153" s="283"/>
      <c r="F153" s="12"/>
      <c r="G153" s="304"/>
      <c r="H153" s="284"/>
      <c r="I153" s="300"/>
      <c r="J153" s="305"/>
      <c r="K153" s="290"/>
      <c r="L153" s="291"/>
      <c r="M153" s="12"/>
      <c r="N153" s="348"/>
      <c r="O153" s="7"/>
      <c r="P153" s="17">
        <f>IF(D153="",0,IF(D153=D152,COUNTIF(D$9:D152,D153)+1,1))</f>
        <v>0</v>
      </c>
      <c r="Q153" s="17">
        <f t="shared" ca="1" si="15"/>
        <v>0</v>
      </c>
      <c r="R153" s="364">
        <f t="shared" si="13"/>
        <v>0</v>
      </c>
    </row>
    <row r="154" spans="1:18" ht="16.5" customHeight="1">
      <c r="A154" s="334" t="s">
        <v>430</v>
      </c>
      <c r="B154" s="65" t="str">
        <f t="shared" ca="1" si="14"/>
        <v>-1900</v>
      </c>
      <c r="C154" s="65" t="str">
        <f t="shared" ca="1" si="12"/>
        <v>-1900-0</v>
      </c>
      <c r="D154" s="340"/>
      <c r="E154" s="283"/>
      <c r="F154" s="12"/>
      <c r="G154" s="304"/>
      <c r="H154" s="284"/>
      <c r="I154" s="300"/>
      <c r="J154" s="305"/>
      <c r="K154" s="290"/>
      <c r="L154" s="291"/>
      <c r="M154" s="12"/>
      <c r="N154" s="348"/>
      <c r="O154" s="7"/>
      <c r="P154" s="17">
        <f>IF(D154="",0,IF(D154=D153,COUNTIF(D$9:D153,D154)+1,1))</f>
        <v>0</v>
      </c>
      <c r="Q154" s="17">
        <f t="shared" ca="1" si="15"/>
        <v>0</v>
      </c>
      <c r="R154" s="364">
        <f t="shared" si="13"/>
        <v>0</v>
      </c>
    </row>
    <row r="155" spans="1:18" ht="16.5" customHeight="1">
      <c r="A155" s="334" t="s">
        <v>431</v>
      </c>
      <c r="B155" s="65" t="str">
        <f t="shared" ca="1" si="14"/>
        <v>-1900</v>
      </c>
      <c r="C155" s="65" t="str">
        <f t="shared" ca="1" si="12"/>
        <v>-1900-0</v>
      </c>
      <c r="D155" s="340"/>
      <c r="E155" s="283"/>
      <c r="F155" s="12"/>
      <c r="G155" s="304"/>
      <c r="H155" s="284"/>
      <c r="I155" s="300"/>
      <c r="J155" s="305"/>
      <c r="K155" s="290"/>
      <c r="L155" s="291"/>
      <c r="M155" s="12"/>
      <c r="N155" s="348"/>
      <c r="O155" s="7"/>
      <c r="P155" s="17">
        <f>IF(D155="",0,IF(D155=D154,COUNTIF(D$9:D154,D155)+1,1))</f>
        <v>0</v>
      </c>
      <c r="Q155" s="17">
        <f t="shared" ca="1" si="15"/>
        <v>0</v>
      </c>
      <c r="R155" s="364">
        <f t="shared" si="13"/>
        <v>0</v>
      </c>
    </row>
    <row r="156" spans="1:18" ht="16.5" customHeight="1">
      <c r="A156" s="334" t="s">
        <v>432</v>
      </c>
      <c r="B156" s="65" t="str">
        <f t="shared" ca="1" si="14"/>
        <v>-1900</v>
      </c>
      <c r="C156" s="65" t="str">
        <f t="shared" ca="1" si="12"/>
        <v>-1900-0</v>
      </c>
      <c r="D156" s="340"/>
      <c r="E156" s="283"/>
      <c r="F156" s="12"/>
      <c r="G156" s="304"/>
      <c r="H156" s="284"/>
      <c r="I156" s="300"/>
      <c r="J156" s="305"/>
      <c r="K156" s="290"/>
      <c r="L156" s="291"/>
      <c r="M156" s="12"/>
      <c r="N156" s="348"/>
      <c r="O156" s="7"/>
      <c r="P156" s="17">
        <f>IF(D156="",0,IF(D156=D155,COUNTIF(D$9:D155,D156)+1,1))</f>
        <v>0</v>
      </c>
      <c r="Q156" s="17">
        <f t="shared" ca="1" si="15"/>
        <v>0</v>
      </c>
      <c r="R156" s="364">
        <f t="shared" si="13"/>
        <v>0</v>
      </c>
    </row>
    <row r="157" spans="1:18" ht="16.5" customHeight="1">
      <c r="A157" s="334" t="s">
        <v>433</v>
      </c>
      <c r="B157" s="65" t="str">
        <f t="shared" ca="1" si="14"/>
        <v>-1900</v>
      </c>
      <c r="C157" s="65" t="str">
        <f t="shared" ca="1" si="12"/>
        <v>-1900-0</v>
      </c>
      <c r="D157" s="340"/>
      <c r="E157" s="283"/>
      <c r="F157" s="12"/>
      <c r="G157" s="304"/>
      <c r="H157" s="284"/>
      <c r="I157" s="300"/>
      <c r="J157" s="305"/>
      <c r="K157" s="290"/>
      <c r="L157" s="291"/>
      <c r="M157" s="12"/>
      <c r="N157" s="348"/>
      <c r="O157" s="7"/>
      <c r="P157" s="17">
        <f>IF(D157="",0,IF(D157=D156,COUNTIF(D$9:D156,D157)+1,1))</f>
        <v>0</v>
      </c>
      <c r="Q157" s="17">
        <f t="shared" ca="1" si="15"/>
        <v>0</v>
      </c>
      <c r="R157" s="364">
        <f t="shared" si="13"/>
        <v>0</v>
      </c>
    </row>
    <row r="158" spans="1:18" ht="16.5" customHeight="1">
      <c r="A158" s="334" t="s">
        <v>434</v>
      </c>
      <c r="B158" s="65" t="str">
        <f t="shared" ca="1" si="14"/>
        <v>-1900</v>
      </c>
      <c r="C158" s="65" t="str">
        <f t="shared" ca="1" si="12"/>
        <v>-1900-0</v>
      </c>
      <c r="D158" s="340"/>
      <c r="E158" s="283"/>
      <c r="F158" s="12"/>
      <c r="G158" s="304"/>
      <c r="H158" s="284"/>
      <c r="I158" s="300"/>
      <c r="J158" s="305"/>
      <c r="K158" s="290"/>
      <c r="L158" s="291"/>
      <c r="M158" s="12"/>
      <c r="N158" s="348"/>
      <c r="O158" s="7"/>
      <c r="P158" s="17">
        <f>IF(D158="",0,IF(D158=D157,COUNTIF(D$9:D157,D158)+1,1))</f>
        <v>0</v>
      </c>
      <c r="Q158" s="17">
        <f t="shared" ca="1" si="15"/>
        <v>0</v>
      </c>
      <c r="R158" s="364">
        <f t="shared" si="13"/>
        <v>0</v>
      </c>
    </row>
    <row r="159" spans="1:18" ht="16.5" customHeight="1">
      <c r="A159" s="334" t="s">
        <v>435</v>
      </c>
      <c r="B159" s="65" t="str">
        <f t="shared" ca="1" si="14"/>
        <v>-1900</v>
      </c>
      <c r="C159" s="65" t="str">
        <f t="shared" ca="1" si="12"/>
        <v>-1900-0</v>
      </c>
      <c r="D159" s="340"/>
      <c r="E159" s="283"/>
      <c r="F159" s="12"/>
      <c r="G159" s="304"/>
      <c r="H159" s="284"/>
      <c r="I159" s="300"/>
      <c r="J159" s="305"/>
      <c r="K159" s="290"/>
      <c r="L159" s="291"/>
      <c r="M159" s="12"/>
      <c r="N159" s="348"/>
      <c r="O159" s="7"/>
      <c r="P159" s="17">
        <f>IF(D159="",0,IF(D159=D158,COUNTIF(D$9:D158,D159)+1,1))</f>
        <v>0</v>
      </c>
      <c r="Q159" s="17">
        <f t="shared" ca="1" si="15"/>
        <v>0</v>
      </c>
      <c r="R159" s="364">
        <f t="shared" si="13"/>
        <v>0</v>
      </c>
    </row>
    <row r="160" spans="1:18" ht="16.5" customHeight="1">
      <c r="A160" s="334" t="s">
        <v>436</v>
      </c>
      <c r="B160" s="65" t="str">
        <f t="shared" ca="1" si="14"/>
        <v>-1900</v>
      </c>
      <c r="C160" s="65" t="str">
        <f t="shared" ca="1" si="12"/>
        <v>-1900-0</v>
      </c>
      <c r="D160" s="340"/>
      <c r="E160" s="283"/>
      <c r="F160" s="12"/>
      <c r="G160" s="304"/>
      <c r="H160" s="284"/>
      <c r="I160" s="300"/>
      <c r="J160" s="305"/>
      <c r="K160" s="290"/>
      <c r="L160" s="291"/>
      <c r="M160" s="12"/>
      <c r="N160" s="348"/>
      <c r="O160" s="7"/>
      <c r="P160" s="17">
        <f>IF(D160="",0,IF(D160=D159,COUNTIF(D$9:D159,D160)+1,1))</f>
        <v>0</v>
      </c>
      <c r="Q160" s="17">
        <f t="shared" ca="1" si="15"/>
        <v>0</v>
      </c>
      <c r="R160" s="364">
        <f t="shared" si="13"/>
        <v>0</v>
      </c>
    </row>
    <row r="161" spans="1:18" ht="16.5" customHeight="1">
      <c r="A161" s="334" t="s">
        <v>437</v>
      </c>
      <c r="B161" s="65" t="str">
        <f t="shared" ca="1" si="14"/>
        <v>-1900</v>
      </c>
      <c r="C161" s="65" t="str">
        <f t="shared" ca="1" si="12"/>
        <v>-1900-0</v>
      </c>
      <c r="D161" s="340"/>
      <c r="E161" s="283"/>
      <c r="F161" s="12"/>
      <c r="G161" s="304"/>
      <c r="H161" s="284"/>
      <c r="I161" s="300"/>
      <c r="J161" s="305"/>
      <c r="K161" s="290"/>
      <c r="L161" s="291"/>
      <c r="M161" s="12"/>
      <c r="N161" s="348"/>
      <c r="O161" s="7"/>
      <c r="P161" s="17">
        <f>IF(D161="",0,IF(D161=D160,COUNTIF(D$9:D160,D161)+1,1))</f>
        <v>0</v>
      </c>
      <c r="Q161" s="17">
        <f t="shared" ca="1" si="15"/>
        <v>0</v>
      </c>
      <c r="R161" s="364">
        <f t="shared" si="13"/>
        <v>0</v>
      </c>
    </row>
    <row r="162" spans="1:18" ht="16.5" customHeight="1">
      <c r="A162" s="334" t="s">
        <v>438</v>
      </c>
      <c r="B162" s="65" t="str">
        <f t="shared" ca="1" si="14"/>
        <v>-1900</v>
      </c>
      <c r="C162" s="65" t="str">
        <f t="shared" ca="1" si="12"/>
        <v>-1900-0</v>
      </c>
      <c r="D162" s="340"/>
      <c r="E162" s="283"/>
      <c r="F162" s="12"/>
      <c r="G162" s="304"/>
      <c r="H162" s="284"/>
      <c r="I162" s="300"/>
      <c r="J162" s="305"/>
      <c r="K162" s="290"/>
      <c r="L162" s="291"/>
      <c r="M162" s="12"/>
      <c r="N162" s="348"/>
      <c r="O162" s="7"/>
      <c r="P162" s="17">
        <f>IF(D162="",0,IF(D162=D161,COUNTIF(D$9:D161,D162)+1,1))</f>
        <v>0</v>
      </c>
      <c r="Q162" s="17">
        <f t="shared" ca="1" si="15"/>
        <v>0</v>
      </c>
      <c r="R162" s="364">
        <f t="shared" si="13"/>
        <v>0</v>
      </c>
    </row>
    <row r="163" spans="1:18" ht="16.5" customHeight="1">
      <c r="A163" s="334" t="s">
        <v>439</v>
      </c>
      <c r="B163" s="65" t="str">
        <f t="shared" ca="1" si="14"/>
        <v>-1900</v>
      </c>
      <c r="C163" s="65" t="str">
        <f t="shared" ca="1" si="12"/>
        <v>-1900-0</v>
      </c>
      <c r="D163" s="340"/>
      <c r="E163" s="283"/>
      <c r="F163" s="12"/>
      <c r="G163" s="304"/>
      <c r="H163" s="284"/>
      <c r="I163" s="300"/>
      <c r="J163" s="305"/>
      <c r="K163" s="290"/>
      <c r="L163" s="291"/>
      <c r="M163" s="12"/>
      <c r="N163" s="348"/>
      <c r="O163" s="7"/>
      <c r="P163" s="17">
        <f>IF(D163="",0,IF(D163=D162,COUNTIF(D$9:D162,D163)+1,1))</f>
        <v>0</v>
      </c>
      <c r="Q163" s="17">
        <f t="shared" ca="1" si="15"/>
        <v>0</v>
      </c>
      <c r="R163" s="364">
        <f t="shared" si="13"/>
        <v>0</v>
      </c>
    </row>
    <row r="164" spans="1:18" ht="16.5" customHeight="1">
      <c r="A164" s="334" t="s">
        <v>440</v>
      </c>
      <c r="B164" s="65" t="str">
        <f t="shared" ca="1" si="14"/>
        <v>-1900</v>
      </c>
      <c r="C164" s="65" t="str">
        <f t="shared" ca="1" si="12"/>
        <v>-1900-0</v>
      </c>
      <c r="D164" s="340"/>
      <c r="E164" s="283"/>
      <c r="F164" s="12"/>
      <c r="G164" s="304"/>
      <c r="H164" s="284"/>
      <c r="I164" s="300"/>
      <c r="J164" s="305"/>
      <c r="K164" s="290"/>
      <c r="L164" s="291"/>
      <c r="M164" s="12"/>
      <c r="N164" s="348"/>
      <c r="O164" s="7"/>
      <c r="P164" s="17">
        <f>IF(D164="",0,IF(D164=D163,COUNTIF(D$9:D163,D164)+1,1))</f>
        <v>0</v>
      </c>
      <c r="Q164" s="17">
        <f t="shared" ca="1" si="15"/>
        <v>0</v>
      </c>
      <c r="R164" s="364">
        <f t="shared" si="13"/>
        <v>0</v>
      </c>
    </row>
    <row r="165" spans="1:18" ht="16.5" customHeight="1">
      <c r="A165" s="334" t="s">
        <v>441</v>
      </c>
      <c r="B165" s="65" t="str">
        <f t="shared" ca="1" si="14"/>
        <v>-1900</v>
      </c>
      <c r="C165" s="65" t="str">
        <f t="shared" ca="1" si="12"/>
        <v>-1900-0</v>
      </c>
      <c r="D165" s="340"/>
      <c r="E165" s="283"/>
      <c r="F165" s="12"/>
      <c r="G165" s="304"/>
      <c r="H165" s="284"/>
      <c r="I165" s="300"/>
      <c r="J165" s="305"/>
      <c r="K165" s="290"/>
      <c r="L165" s="291"/>
      <c r="M165" s="12"/>
      <c r="N165" s="348"/>
      <c r="O165" s="7"/>
      <c r="P165" s="17">
        <f>IF(D165="",0,IF(D165=D164,COUNTIF(D$9:D164,D165)+1,1))</f>
        <v>0</v>
      </c>
      <c r="Q165" s="17">
        <f t="shared" ca="1" si="15"/>
        <v>0</v>
      </c>
      <c r="R165" s="364">
        <f t="shared" si="13"/>
        <v>0</v>
      </c>
    </row>
    <row r="166" spans="1:18" ht="16.5" customHeight="1">
      <c r="A166" s="334" t="s">
        <v>442</v>
      </c>
      <c r="B166" s="65" t="str">
        <f t="shared" ca="1" si="14"/>
        <v>-1900</v>
      </c>
      <c r="C166" s="65" t="str">
        <f t="shared" ca="1" si="12"/>
        <v>-1900-0</v>
      </c>
      <c r="D166" s="340"/>
      <c r="E166" s="283"/>
      <c r="F166" s="12"/>
      <c r="G166" s="304"/>
      <c r="H166" s="284"/>
      <c r="I166" s="300"/>
      <c r="J166" s="305"/>
      <c r="K166" s="290"/>
      <c r="L166" s="291"/>
      <c r="M166" s="12"/>
      <c r="N166" s="348"/>
      <c r="O166" s="7"/>
      <c r="P166" s="17">
        <f>IF(D166="",0,IF(D166=D165,COUNTIF(D$9:D165,D166)+1,1))</f>
        <v>0</v>
      </c>
      <c r="Q166" s="17">
        <f t="shared" ca="1" si="15"/>
        <v>0</v>
      </c>
      <c r="R166" s="364">
        <f t="shared" si="13"/>
        <v>0</v>
      </c>
    </row>
    <row r="167" spans="1:18" ht="16.5" customHeight="1">
      <c r="A167" s="334" t="s">
        <v>443</v>
      </c>
      <c r="B167" s="65" t="str">
        <f t="shared" ca="1" si="14"/>
        <v>-1900</v>
      </c>
      <c r="C167" s="65" t="str">
        <f t="shared" ca="1" si="12"/>
        <v>-1900-0</v>
      </c>
      <c r="D167" s="340"/>
      <c r="E167" s="283"/>
      <c r="F167" s="12"/>
      <c r="G167" s="304"/>
      <c r="H167" s="284"/>
      <c r="I167" s="300"/>
      <c r="J167" s="305"/>
      <c r="K167" s="290"/>
      <c r="L167" s="291"/>
      <c r="M167" s="12"/>
      <c r="N167" s="348"/>
      <c r="O167" s="7"/>
      <c r="P167" s="17">
        <f>IF(D167="",0,IF(D167=D166,COUNTIF(D$9:D166,D167)+1,1))</f>
        <v>0</v>
      </c>
      <c r="Q167" s="17">
        <f t="shared" ca="1" si="15"/>
        <v>0</v>
      </c>
      <c r="R167" s="364">
        <f t="shared" si="13"/>
        <v>0</v>
      </c>
    </row>
    <row r="168" spans="1:18" ht="16.5" customHeight="1">
      <c r="A168" s="334" t="s">
        <v>444</v>
      </c>
      <c r="B168" s="65" t="str">
        <f t="shared" ca="1" si="14"/>
        <v>-1900</v>
      </c>
      <c r="C168" s="65" t="str">
        <f t="shared" ca="1" si="12"/>
        <v>-1900-0</v>
      </c>
      <c r="D168" s="340"/>
      <c r="E168" s="283"/>
      <c r="F168" s="12"/>
      <c r="G168" s="304"/>
      <c r="H168" s="284"/>
      <c r="I168" s="300"/>
      <c r="J168" s="305"/>
      <c r="K168" s="290"/>
      <c r="L168" s="291"/>
      <c r="M168" s="12"/>
      <c r="N168" s="348"/>
      <c r="O168" s="7"/>
      <c r="P168" s="17">
        <f>IF(D168="",0,IF(D168=D167,COUNTIF(D$9:D167,D168)+1,1))</f>
        <v>0</v>
      </c>
      <c r="Q168" s="17">
        <f t="shared" ca="1" si="15"/>
        <v>0</v>
      </c>
      <c r="R168" s="364">
        <f t="shared" si="13"/>
        <v>0</v>
      </c>
    </row>
    <row r="169" spans="1:18" ht="16.5" customHeight="1">
      <c r="A169" s="334" t="s">
        <v>445</v>
      </c>
      <c r="B169" s="65" t="str">
        <f t="shared" ca="1" si="14"/>
        <v>-1900</v>
      </c>
      <c r="C169" s="65" t="str">
        <f t="shared" ref="C169:C200" ca="1" si="16">IF(L$1024=1,0,B169&amp;"-"&amp;P169)</f>
        <v>-1900-0</v>
      </c>
      <c r="D169" s="340"/>
      <c r="E169" s="283"/>
      <c r="F169" s="12"/>
      <c r="G169" s="304"/>
      <c r="H169" s="284"/>
      <c r="I169" s="300"/>
      <c r="J169" s="305"/>
      <c r="K169" s="290"/>
      <c r="L169" s="291"/>
      <c r="M169" s="12"/>
      <c r="N169" s="348"/>
      <c r="O169" s="7"/>
      <c r="P169" s="17">
        <f>IF(D169="",0,IF(D169=D168,COUNTIF(D$9:D168,D169)+1,1))</f>
        <v>0</v>
      </c>
      <c r="Q169" s="17">
        <f t="shared" ca="1" si="15"/>
        <v>0</v>
      </c>
      <c r="R169" s="364">
        <f t="shared" si="13"/>
        <v>0</v>
      </c>
    </row>
    <row r="170" spans="1:18" ht="16.5" customHeight="1">
      <c r="A170" s="334" t="s">
        <v>446</v>
      </c>
      <c r="B170" s="65" t="str">
        <f t="shared" ca="1" si="14"/>
        <v>-1900</v>
      </c>
      <c r="C170" s="65" t="str">
        <f t="shared" ca="1" si="16"/>
        <v>-1900-0</v>
      </c>
      <c r="D170" s="340"/>
      <c r="E170" s="283"/>
      <c r="F170" s="12"/>
      <c r="G170" s="304"/>
      <c r="H170" s="284"/>
      <c r="I170" s="300"/>
      <c r="J170" s="305"/>
      <c r="K170" s="290"/>
      <c r="L170" s="291"/>
      <c r="M170" s="12"/>
      <c r="N170" s="348"/>
      <c r="O170" s="7"/>
      <c r="P170" s="17">
        <f>IF(D170="",0,IF(D170=D169,COUNTIF(D$9:D169,D170)+1,1))</f>
        <v>0</v>
      </c>
      <c r="Q170" s="17">
        <f t="shared" ref="Q170:Q201" ca="1" si="17">IF(OR(D170="",L$1024=1),0,IF(P170=4,1,0))</f>
        <v>0</v>
      </c>
      <c r="R170" s="364">
        <f t="shared" si="13"/>
        <v>0</v>
      </c>
    </row>
    <row r="171" spans="1:18" ht="16.5" customHeight="1">
      <c r="A171" s="334" t="s">
        <v>447</v>
      </c>
      <c r="B171" s="65" t="str">
        <f t="shared" ca="1" si="14"/>
        <v>-1900</v>
      </c>
      <c r="C171" s="65" t="str">
        <f t="shared" ca="1" si="16"/>
        <v>-1900-0</v>
      </c>
      <c r="D171" s="340"/>
      <c r="E171" s="283"/>
      <c r="F171" s="12"/>
      <c r="G171" s="304"/>
      <c r="H171" s="284"/>
      <c r="I171" s="300"/>
      <c r="J171" s="305"/>
      <c r="K171" s="290"/>
      <c r="L171" s="291"/>
      <c r="M171" s="12"/>
      <c r="N171" s="348"/>
      <c r="O171" s="7"/>
      <c r="P171" s="17">
        <f>IF(D171="",0,IF(D171=D170,COUNTIF(D$9:D170,D171)+1,1))</f>
        <v>0</v>
      </c>
      <c r="Q171" s="17">
        <f t="shared" ca="1" si="17"/>
        <v>0</v>
      </c>
      <c r="R171" s="364">
        <f t="shared" si="13"/>
        <v>0</v>
      </c>
    </row>
    <row r="172" spans="1:18" ht="16.5" customHeight="1">
      <c r="A172" s="334" t="s">
        <v>448</v>
      </c>
      <c r="B172" s="65" t="str">
        <f t="shared" ca="1" si="14"/>
        <v>-1900</v>
      </c>
      <c r="C172" s="65" t="str">
        <f t="shared" ca="1" si="16"/>
        <v>-1900-0</v>
      </c>
      <c r="D172" s="340"/>
      <c r="E172" s="283"/>
      <c r="F172" s="12"/>
      <c r="G172" s="304"/>
      <c r="H172" s="284"/>
      <c r="I172" s="300"/>
      <c r="J172" s="305"/>
      <c r="K172" s="290"/>
      <c r="L172" s="291"/>
      <c r="M172" s="12"/>
      <c r="N172" s="348"/>
      <c r="O172" s="7"/>
      <c r="P172" s="17">
        <f>IF(D172="",0,IF(D172=D171,COUNTIF(D$9:D171,D172)+1,1))</f>
        <v>0</v>
      </c>
      <c r="Q172" s="17">
        <f t="shared" ca="1" si="17"/>
        <v>0</v>
      </c>
      <c r="R172" s="364">
        <f t="shared" si="13"/>
        <v>0</v>
      </c>
    </row>
    <row r="173" spans="1:18" ht="16.5" customHeight="1">
      <c r="A173" s="334" t="s">
        <v>449</v>
      </c>
      <c r="B173" s="65" t="str">
        <f t="shared" ca="1" si="14"/>
        <v>-1900</v>
      </c>
      <c r="C173" s="65" t="str">
        <f t="shared" ca="1" si="16"/>
        <v>-1900-0</v>
      </c>
      <c r="D173" s="340"/>
      <c r="E173" s="283"/>
      <c r="F173" s="12"/>
      <c r="G173" s="304"/>
      <c r="H173" s="284"/>
      <c r="I173" s="300"/>
      <c r="J173" s="305"/>
      <c r="K173" s="290"/>
      <c r="L173" s="291"/>
      <c r="M173" s="12"/>
      <c r="N173" s="348"/>
      <c r="O173" s="7"/>
      <c r="P173" s="17">
        <f>IF(D173="",0,IF(D173=D172,COUNTIF(D$9:D172,D173)+1,1))</f>
        <v>0</v>
      </c>
      <c r="Q173" s="17">
        <f t="shared" ca="1" si="17"/>
        <v>0</v>
      </c>
      <c r="R173" s="364">
        <f t="shared" si="13"/>
        <v>0</v>
      </c>
    </row>
    <row r="174" spans="1:18" ht="16.5" customHeight="1">
      <c r="A174" s="334" t="s">
        <v>450</v>
      </c>
      <c r="B174" s="65" t="str">
        <f t="shared" ca="1" si="14"/>
        <v>-1900</v>
      </c>
      <c r="C174" s="65" t="str">
        <f t="shared" ca="1" si="16"/>
        <v>-1900-0</v>
      </c>
      <c r="D174" s="340"/>
      <c r="E174" s="283"/>
      <c r="F174" s="12"/>
      <c r="G174" s="304"/>
      <c r="H174" s="284"/>
      <c r="I174" s="300"/>
      <c r="J174" s="305"/>
      <c r="K174" s="290"/>
      <c r="L174" s="291"/>
      <c r="M174" s="12"/>
      <c r="N174" s="348"/>
      <c r="O174" s="7"/>
      <c r="P174" s="17">
        <f>IF(D174="",0,IF(D174=D173,COUNTIF(D$9:D173,D174)+1,1))</f>
        <v>0</v>
      </c>
      <c r="Q174" s="17">
        <f t="shared" ca="1" si="17"/>
        <v>0</v>
      </c>
      <c r="R174" s="364">
        <f t="shared" si="13"/>
        <v>0</v>
      </c>
    </row>
    <row r="175" spans="1:18" ht="16.5" customHeight="1">
      <c r="A175" s="334" t="s">
        <v>451</v>
      </c>
      <c r="B175" s="65" t="str">
        <f t="shared" ca="1" si="14"/>
        <v>-1900</v>
      </c>
      <c r="C175" s="65" t="str">
        <f t="shared" ca="1" si="16"/>
        <v>-1900-0</v>
      </c>
      <c r="D175" s="340"/>
      <c r="E175" s="283"/>
      <c r="F175" s="12"/>
      <c r="G175" s="304"/>
      <c r="H175" s="284"/>
      <c r="I175" s="300"/>
      <c r="J175" s="305"/>
      <c r="K175" s="290"/>
      <c r="L175" s="291"/>
      <c r="M175" s="12"/>
      <c r="N175" s="348"/>
      <c r="O175" s="7"/>
      <c r="P175" s="17">
        <f>IF(D175="",0,IF(D175=D174,COUNTIF(D$9:D174,D175)+1,1))</f>
        <v>0</v>
      </c>
      <c r="Q175" s="17">
        <f t="shared" ca="1" si="17"/>
        <v>0</v>
      </c>
      <c r="R175" s="364">
        <f t="shared" si="13"/>
        <v>0</v>
      </c>
    </row>
    <row r="176" spans="1:18" ht="16.5" customHeight="1">
      <c r="A176" s="334" t="s">
        <v>452</v>
      </c>
      <c r="B176" s="65" t="str">
        <f t="shared" ca="1" si="14"/>
        <v>-1900</v>
      </c>
      <c r="C176" s="65" t="str">
        <f t="shared" ca="1" si="16"/>
        <v>-1900-0</v>
      </c>
      <c r="D176" s="340"/>
      <c r="E176" s="283"/>
      <c r="F176" s="12"/>
      <c r="G176" s="304"/>
      <c r="H176" s="284"/>
      <c r="I176" s="300"/>
      <c r="J176" s="305"/>
      <c r="K176" s="290"/>
      <c r="L176" s="291"/>
      <c r="M176" s="12"/>
      <c r="N176" s="348"/>
      <c r="O176" s="7"/>
      <c r="P176" s="17">
        <f>IF(D176="",0,IF(D176=D175,COUNTIF(D$9:D175,D176)+1,1))</f>
        <v>0</v>
      </c>
      <c r="Q176" s="17">
        <f t="shared" ca="1" si="17"/>
        <v>0</v>
      </c>
      <c r="R176" s="364">
        <f t="shared" si="13"/>
        <v>0</v>
      </c>
    </row>
    <row r="177" spans="1:18" ht="16.5" customHeight="1">
      <c r="A177" s="334" t="s">
        <v>453</v>
      </c>
      <c r="B177" s="65" t="str">
        <f t="shared" ca="1" si="14"/>
        <v>-1900</v>
      </c>
      <c r="C177" s="65" t="str">
        <f t="shared" ca="1" si="16"/>
        <v>-1900-0</v>
      </c>
      <c r="D177" s="340"/>
      <c r="E177" s="283"/>
      <c r="F177" s="12"/>
      <c r="G177" s="304"/>
      <c r="H177" s="284"/>
      <c r="I177" s="300"/>
      <c r="J177" s="305"/>
      <c r="K177" s="290"/>
      <c r="L177" s="291"/>
      <c r="M177" s="12"/>
      <c r="N177" s="348"/>
      <c r="O177" s="7"/>
      <c r="P177" s="17">
        <f>IF(D177="",0,IF(D177=D176,COUNTIF(D$9:D176,D177)+1,1))</f>
        <v>0</v>
      </c>
      <c r="Q177" s="17">
        <f t="shared" ca="1" si="17"/>
        <v>0</v>
      </c>
      <c r="R177" s="364">
        <f t="shared" si="13"/>
        <v>0</v>
      </c>
    </row>
    <row r="178" spans="1:18" ht="16.5" customHeight="1">
      <c r="A178" s="334" t="s">
        <v>454</v>
      </c>
      <c r="B178" s="65" t="str">
        <f t="shared" ca="1" si="14"/>
        <v>-1900</v>
      </c>
      <c r="C178" s="65" t="str">
        <f t="shared" ca="1" si="16"/>
        <v>-1900-0</v>
      </c>
      <c r="D178" s="340"/>
      <c r="E178" s="283"/>
      <c r="F178" s="12"/>
      <c r="G178" s="304"/>
      <c r="H178" s="284"/>
      <c r="I178" s="300"/>
      <c r="J178" s="305"/>
      <c r="K178" s="290"/>
      <c r="L178" s="291"/>
      <c r="M178" s="12"/>
      <c r="N178" s="348"/>
      <c r="O178" s="7"/>
      <c r="P178" s="17">
        <f>IF(D178="",0,IF(D178=D177,COUNTIF(D$9:D177,D178)+1,1))</f>
        <v>0</v>
      </c>
      <c r="Q178" s="17">
        <f t="shared" ca="1" si="17"/>
        <v>0</v>
      </c>
      <c r="R178" s="364">
        <f t="shared" si="13"/>
        <v>0</v>
      </c>
    </row>
    <row r="179" spans="1:18" ht="16.5" customHeight="1">
      <c r="A179" s="334" t="s">
        <v>455</v>
      </c>
      <c r="B179" s="65" t="str">
        <f t="shared" ca="1" si="14"/>
        <v>-1900</v>
      </c>
      <c r="C179" s="65" t="str">
        <f t="shared" ca="1" si="16"/>
        <v>-1900-0</v>
      </c>
      <c r="D179" s="340"/>
      <c r="E179" s="283"/>
      <c r="F179" s="12"/>
      <c r="G179" s="304"/>
      <c r="H179" s="284"/>
      <c r="I179" s="300"/>
      <c r="J179" s="305"/>
      <c r="K179" s="290"/>
      <c r="L179" s="291"/>
      <c r="M179" s="12"/>
      <c r="N179" s="348"/>
      <c r="O179" s="7"/>
      <c r="P179" s="17">
        <f>IF(D179="",0,IF(D179=D178,COUNTIF(D$9:D178,D179)+1,1))</f>
        <v>0</v>
      </c>
      <c r="Q179" s="17">
        <f t="shared" ca="1" si="17"/>
        <v>0</v>
      </c>
      <c r="R179" s="364">
        <f t="shared" si="13"/>
        <v>0</v>
      </c>
    </row>
    <row r="180" spans="1:18" ht="16.5" customHeight="1">
      <c r="A180" s="334" t="s">
        <v>456</v>
      </c>
      <c r="B180" s="65" t="str">
        <f t="shared" ca="1" si="14"/>
        <v>-1900</v>
      </c>
      <c r="C180" s="65" t="str">
        <f t="shared" ca="1" si="16"/>
        <v>-1900-0</v>
      </c>
      <c r="D180" s="340"/>
      <c r="E180" s="283"/>
      <c r="F180" s="12"/>
      <c r="G180" s="304"/>
      <c r="H180" s="284"/>
      <c r="I180" s="300"/>
      <c r="J180" s="305"/>
      <c r="K180" s="290"/>
      <c r="L180" s="291"/>
      <c r="M180" s="12"/>
      <c r="N180" s="348"/>
      <c r="O180" s="7"/>
      <c r="P180" s="17">
        <f>IF(D180="",0,IF(D180=D179,COUNTIF(D$9:D179,D180)+1,1))</f>
        <v>0</v>
      </c>
      <c r="Q180" s="17">
        <f t="shared" ca="1" si="17"/>
        <v>0</v>
      </c>
      <c r="R180" s="364">
        <f t="shared" si="13"/>
        <v>0</v>
      </c>
    </row>
    <row r="181" spans="1:18" ht="16.5" customHeight="1">
      <c r="A181" s="334" t="s">
        <v>457</v>
      </c>
      <c r="B181" s="65" t="str">
        <f t="shared" ca="1" si="14"/>
        <v>-1900</v>
      </c>
      <c r="C181" s="65" t="str">
        <f t="shared" ca="1" si="16"/>
        <v>-1900-0</v>
      </c>
      <c r="D181" s="340"/>
      <c r="E181" s="283"/>
      <c r="F181" s="12"/>
      <c r="G181" s="304"/>
      <c r="H181" s="284"/>
      <c r="I181" s="300"/>
      <c r="J181" s="305"/>
      <c r="K181" s="290"/>
      <c r="L181" s="291"/>
      <c r="M181" s="12"/>
      <c r="N181" s="348"/>
      <c r="O181" s="7"/>
      <c r="P181" s="17">
        <f>IF(D181="",0,IF(D181=D180,COUNTIF(D$9:D180,D181)+1,1))</f>
        <v>0</v>
      </c>
      <c r="Q181" s="17">
        <f t="shared" ca="1" si="17"/>
        <v>0</v>
      </c>
      <c r="R181" s="364">
        <f t="shared" si="13"/>
        <v>0</v>
      </c>
    </row>
    <row r="182" spans="1:18" ht="16.5" customHeight="1">
      <c r="A182" s="334" t="s">
        <v>458</v>
      </c>
      <c r="B182" s="65" t="str">
        <f t="shared" ca="1" si="14"/>
        <v>-1900</v>
      </c>
      <c r="C182" s="65" t="str">
        <f t="shared" ca="1" si="16"/>
        <v>-1900-0</v>
      </c>
      <c r="D182" s="340"/>
      <c r="E182" s="283"/>
      <c r="F182" s="12"/>
      <c r="G182" s="304"/>
      <c r="H182" s="284"/>
      <c r="I182" s="300"/>
      <c r="J182" s="305"/>
      <c r="K182" s="290"/>
      <c r="L182" s="291"/>
      <c r="M182" s="12"/>
      <c r="N182" s="348"/>
      <c r="O182" s="7"/>
      <c r="P182" s="17">
        <f>IF(D182="",0,IF(D182=D181,COUNTIF(D$9:D181,D182)+1,1))</f>
        <v>0</v>
      </c>
      <c r="Q182" s="17">
        <f t="shared" ca="1" si="17"/>
        <v>0</v>
      </c>
      <c r="R182" s="364">
        <f t="shared" si="13"/>
        <v>0</v>
      </c>
    </row>
    <row r="183" spans="1:18" ht="16.5" customHeight="1">
      <c r="A183" s="334" t="s">
        <v>459</v>
      </c>
      <c r="B183" s="65" t="str">
        <f t="shared" ca="1" si="14"/>
        <v>-1900</v>
      </c>
      <c r="C183" s="65" t="str">
        <f t="shared" ca="1" si="16"/>
        <v>-1900-0</v>
      </c>
      <c r="D183" s="340"/>
      <c r="E183" s="283"/>
      <c r="F183" s="12"/>
      <c r="G183" s="304"/>
      <c r="H183" s="284"/>
      <c r="I183" s="300"/>
      <c r="J183" s="305"/>
      <c r="K183" s="290"/>
      <c r="L183" s="291"/>
      <c r="M183" s="12"/>
      <c r="N183" s="348"/>
      <c r="O183" s="7"/>
      <c r="P183" s="17">
        <f>IF(D183="",0,IF(D183=D182,COUNTIF(D$9:D182,D183)+1,1))</f>
        <v>0</v>
      </c>
      <c r="Q183" s="17">
        <f t="shared" ca="1" si="17"/>
        <v>0</v>
      </c>
      <c r="R183" s="364">
        <f t="shared" si="13"/>
        <v>0</v>
      </c>
    </row>
    <row r="184" spans="1:18" ht="16.5" customHeight="1">
      <c r="A184" s="334" t="s">
        <v>460</v>
      </c>
      <c r="B184" s="65" t="str">
        <f t="shared" ca="1" si="14"/>
        <v>-1900</v>
      </c>
      <c r="C184" s="65" t="str">
        <f t="shared" ca="1" si="16"/>
        <v>-1900-0</v>
      </c>
      <c r="D184" s="340"/>
      <c r="E184" s="283"/>
      <c r="F184" s="12"/>
      <c r="G184" s="304"/>
      <c r="H184" s="284"/>
      <c r="I184" s="300"/>
      <c r="J184" s="305"/>
      <c r="K184" s="290"/>
      <c r="L184" s="291"/>
      <c r="M184" s="12"/>
      <c r="N184" s="348"/>
      <c r="O184" s="7"/>
      <c r="P184" s="17">
        <f>IF(D184="",0,IF(D184=D183,COUNTIF(D$9:D183,D184)+1,1))</f>
        <v>0</v>
      </c>
      <c r="Q184" s="17">
        <f t="shared" ca="1" si="17"/>
        <v>0</v>
      </c>
      <c r="R184" s="364">
        <f t="shared" si="13"/>
        <v>0</v>
      </c>
    </row>
    <row r="185" spans="1:18" ht="16.5" customHeight="1">
      <c r="A185" s="334" t="s">
        <v>461</v>
      </c>
      <c r="B185" s="65" t="str">
        <f t="shared" ca="1" si="14"/>
        <v>-1900</v>
      </c>
      <c r="C185" s="65" t="str">
        <f t="shared" ca="1" si="16"/>
        <v>-1900-0</v>
      </c>
      <c r="D185" s="340"/>
      <c r="E185" s="283"/>
      <c r="F185" s="12"/>
      <c r="G185" s="304"/>
      <c r="H185" s="284"/>
      <c r="I185" s="300"/>
      <c r="J185" s="305"/>
      <c r="K185" s="290"/>
      <c r="L185" s="291"/>
      <c r="M185" s="12"/>
      <c r="N185" s="348"/>
      <c r="O185" s="7"/>
      <c r="P185" s="17">
        <f>IF(D185="",0,IF(D185=D184,COUNTIF(D$9:D184,D185)+1,1))</f>
        <v>0</v>
      </c>
      <c r="Q185" s="17">
        <f t="shared" ca="1" si="17"/>
        <v>0</v>
      </c>
      <c r="R185" s="364">
        <f t="shared" si="13"/>
        <v>0</v>
      </c>
    </row>
    <row r="186" spans="1:18" ht="16.5" customHeight="1">
      <c r="A186" s="334" t="s">
        <v>462</v>
      </c>
      <c r="B186" s="65" t="str">
        <f t="shared" ca="1" si="14"/>
        <v>-1900</v>
      </c>
      <c r="C186" s="65" t="str">
        <f t="shared" ca="1" si="16"/>
        <v>-1900-0</v>
      </c>
      <c r="D186" s="340"/>
      <c r="E186" s="283"/>
      <c r="F186" s="12"/>
      <c r="G186" s="304"/>
      <c r="H186" s="284"/>
      <c r="I186" s="300"/>
      <c r="J186" s="305"/>
      <c r="K186" s="290"/>
      <c r="L186" s="291"/>
      <c r="M186" s="12"/>
      <c r="N186" s="348"/>
      <c r="O186" s="7"/>
      <c r="P186" s="17">
        <f>IF(D186="",0,IF(D186=D185,COUNTIF(D$9:D185,D186)+1,1))</f>
        <v>0</v>
      </c>
      <c r="Q186" s="17">
        <f t="shared" ca="1" si="17"/>
        <v>0</v>
      </c>
      <c r="R186" s="364">
        <f t="shared" si="13"/>
        <v>0</v>
      </c>
    </row>
    <row r="187" spans="1:18" ht="16.5" customHeight="1">
      <c r="A187" s="334" t="s">
        <v>463</v>
      </c>
      <c r="B187" s="65" t="str">
        <f t="shared" ca="1" si="14"/>
        <v>-1900</v>
      </c>
      <c r="C187" s="65" t="str">
        <f t="shared" ca="1" si="16"/>
        <v>-1900-0</v>
      </c>
      <c r="D187" s="340"/>
      <c r="E187" s="283"/>
      <c r="F187" s="12"/>
      <c r="G187" s="304"/>
      <c r="H187" s="284"/>
      <c r="I187" s="300"/>
      <c r="J187" s="305"/>
      <c r="K187" s="290"/>
      <c r="L187" s="291"/>
      <c r="M187" s="12"/>
      <c r="N187" s="348"/>
      <c r="O187" s="7"/>
      <c r="P187" s="17">
        <f>IF(D187="",0,IF(D187=D186,COUNTIF(D$9:D186,D187)+1,1))</f>
        <v>0</v>
      </c>
      <c r="Q187" s="17">
        <f t="shared" ca="1" si="17"/>
        <v>0</v>
      </c>
      <c r="R187" s="364">
        <f t="shared" si="13"/>
        <v>0</v>
      </c>
    </row>
    <row r="188" spans="1:18" ht="16.5" customHeight="1">
      <c r="A188" s="334" t="s">
        <v>464</v>
      </c>
      <c r="B188" s="65" t="str">
        <f t="shared" ca="1" si="14"/>
        <v>-1900</v>
      </c>
      <c r="C188" s="65" t="str">
        <f t="shared" ca="1" si="16"/>
        <v>-1900-0</v>
      </c>
      <c r="D188" s="340"/>
      <c r="E188" s="283"/>
      <c r="F188" s="12"/>
      <c r="G188" s="304"/>
      <c r="H188" s="284"/>
      <c r="I188" s="300"/>
      <c r="J188" s="305"/>
      <c r="K188" s="290"/>
      <c r="L188" s="291"/>
      <c r="M188" s="12"/>
      <c r="N188" s="348"/>
      <c r="O188" s="7"/>
      <c r="P188" s="17">
        <f>IF(D188="",0,IF(D188=D187,COUNTIF(D$9:D187,D188)+1,1))</f>
        <v>0</v>
      </c>
      <c r="Q188" s="17">
        <f t="shared" ca="1" si="17"/>
        <v>0</v>
      </c>
      <c r="R188" s="364">
        <f t="shared" si="13"/>
        <v>0</v>
      </c>
    </row>
    <row r="189" spans="1:18" ht="16.5" customHeight="1">
      <c r="A189" s="334" t="s">
        <v>465</v>
      </c>
      <c r="B189" s="65" t="str">
        <f t="shared" ca="1" si="14"/>
        <v>-1900</v>
      </c>
      <c r="C189" s="65" t="str">
        <f t="shared" ca="1" si="16"/>
        <v>-1900-0</v>
      </c>
      <c r="D189" s="340"/>
      <c r="E189" s="283"/>
      <c r="F189" s="12"/>
      <c r="G189" s="304"/>
      <c r="H189" s="284"/>
      <c r="I189" s="300"/>
      <c r="J189" s="305"/>
      <c r="K189" s="290"/>
      <c r="L189" s="291"/>
      <c r="M189" s="12"/>
      <c r="N189" s="348"/>
      <c r="O189" s="7"/>
      <c r="P189" s="17">
        <f>IF(D189="",0,IF(D189=D188,COUNTIF(D$9:D188,D189)+1,1))</f>
        <v>0</v>
      </c>
      <c r="Q189" s="17">
        <f t="shared" ca="1" si="17"/>
        <v>0</v>
      </c>
      <c r="R189" s="364">
        <f t="shared" si="13"/>
        <v>0</v>
      </c>
    </row>
    <row r="190" spans="1:18" ht="16.5" customHeight="1">
      <c r="A190" s="334" t="s">
        <v>466</v>
      </c>
      <c r="B190" s="65" t="str">
        <f t="shared" ca="1" si="14"/>
        <v>-1900</v>
      </c>
      <c r="C190" s="65" t="str">
        <f t="shared" ca="1" si="16"/>
        <v>-1900-0</v>
      </c>
      <c r="D190" s="340"/>
      <c r="E190" s="283"/>
      <c r="F190" s="12"/>
      <c r="G190" s="304"/>
      <c r="H190" s="284"/>
      <c r="I190" s="300"/>
      <c r="J190" s="305"/>
      <c r="K190" s="290"/>
      <c r="L190" s="291"/>
      <c r="M190" s="12"/>
      <c r="N190" s="348"/>
      <c r="O190" s="7"/>
      <c r="P190" s="17">
        <f>IF(D190="",0,IF(D190=D189,COUNTIF(D$9:D189,D190)+1,1))</f>
        <v>0</v>
      </c>
      <c r="Q190" s="17">
        <f t="shared" ca="1" si="17"/>
        <v>0</v>
      </c>
      <c r="R190" s="364">
        <f t="shared" si="13"/>
        <v>0</v>
      </c>
    </row>
    <row r="191" spans="1:18" ht="16.5" customHeight="1">
      <c r="A191" s="334" t="s">
        <v>467</v>
      </c>
      <c r="B191" s="65" t="str">
        <f t="shared" ca="1" si="14"/>
        <v>-1900</v>
      </c>
      <c r="C191" s="65" t="str">
        <f t="shared" ca="1" si="16"/>
        <v>-1900-0</v>
      </c>
      <c r="D191" s="340"/>
      <c r="E191" s="283"/>
      <c r="F191" s="12"/>
      <c r="G191" s="304"/>
      <c r="H191" s="284"/>
      <c r="I191" s="300"/>
      <c r="J191" s="305"/>
      <c r="K191" s="290"/>
      <c r="L191" s="291"/>
      <c r="M191" s="12"/>
      <c r="N191" s="348"/>
      <c r="O191" s="7"/>
      <c r="P191" s="17">
        <f>IF(D191="",0,IF(D191=D190,COUNTIF(D$9:D190,D191)+1,1))</f>
        <v>0</v>
      </c>
      <c r="Q191" s="17">
        <f t="shared" ca="1" si="17"/>
        <v>0</v>
      </c>
      <c r="R191" s="364">
        <f t="shared" si="13"/>
        <v>0</v>
      </c>
    </row>
    <row r="192" spans="1:18" ht="16.5" customHeight="1">
      <c r="A192" s="334" t="s">
        <v>468</v>
      </c>
      <c r="B192" s="65" t="str">
        <f t="shared" ca="1" si="14"/>
        <v>-1900</v>
      </c>
      <c r="C192" s="65" t="str">
        <f t="shared" ca="1" si="16"/>
        <v>-1900-0</v>
      </c>
      <c r="D192" s="340"/>
      <c r="E192" s="283"/>
      <c r="F192" s="12"/>
      <c r="G192" s="304"/>
      <c r="H192" s="284"/>
      <c r="I192" s="300"/>
      <c r="J192" s="305"/>
      <c r="K192" s="290"/>
      <c r="L192" s="291"/>
      <c r="M192" s="12"/>
      <c r="N192" s="348"/>
      <c r="O192" s="7"/>
      <c r="P192" s="17">
        <f>IF(D192="",0,IF(D192=D191,COUNTIF(D$9:D191,D192)+1,1))</f>
        <v>0</v>
      </c>
      <c r="Q192" s="17">
        <f t="shared" ca="1" si="17"/>
        <v>0</v>
      </c>
      <c r="R192" s="364">
        <f t="shared" si="13"/>
        <v>0</v>
      </c>
    </row>
    <row r="193" spans="1:18" ht="16.5" customHeight="1">
      <c r="A193" s="334" t="s">
        <v>469</v>
      </c>
      <c r="B193" s="65" t="str">
        <f t="shared" ca="1" si="14"/>
        <v>-1900</v>
      </c>
      <c r="C193" s="65" t="str">
        <f t="shared" ca="1" si="16"/>
        <v>-1900-0</v>
      </c>
      <c r="D193" s="340"/>
      <c r="E193" s="283"/>
      <c r="F193" s="12"/>
      <c r="G193" s="304"/>
      <c r="H193" s="284"/>
      <c r="I193" s="300"/>
      <c r="J193" s="305"/>
      <c r="K193" s="290"/>
      <c r="L193" s="291"/>
      <c r="M193" s="12"/>
      <c r="N193" s="348"/>
      <c r="O193" s="7"/>
      <c r="P193" s="17">
        <f>IF(D193="",0,IF(D193=D192,COUNTIF(D$9:D192,D193)+1,1))</f>
        <v>0</v>
      </c>
      <c r="Q193" s="17">
        <f t="shared" ca="1" si="17"/>
        <v>0</v>
      </c>
      <c r="R193" s="364">
        <f t="shared" si="13"/>
        <v>0</v>
      </c>
    </row>
    <row r="194" spans="1:18" ht="16.5" customHeight="1">
      <c r="A194" s="334" t="s">
        <v>470</v>
      </c>
      <c r="B194" s="65" t="str">
        <f t="shared" ca="1" si="14"/>
        <v>-1900</v>
      </c>
      <c r="C194" s="65" t="str">
        <f t="shared" ca="1" si="16"/>
        <v>-1900-0</v>
      </c>
      <c r="D194" s="340"/>
      <c r="E194" s="283"/>
      <c r="F194" s="12"/>
      <c r="G194" s="304"/>
      <c r="H194" s="284"/>
      <c r="I194" s="300"/>
      <c r="J194" s="305"/>
      <c r="K194" s="290"/>
      <c r="L194" s="291"/>
      <c r="M194" s="12"/>
      <c r="N194" s="348"/>
      <c r="O194" s="7"/>
      <c r="P194" s="17">
        <f>IF(D194="",0,IF(D194=D193,COUNTIF(D$9:D193,D194)+1,1))</f>
        <v>0</v>
      </c>
      <c r="Q194" s="17">
        <f t="shared" ca="1" si="17"/>
        <v>0</v>
      </c>
      <c r="R194" s="364">
        <f t="shared" si="13"/>
        <v>0</v>
      </c>
    </row>
    <row r="195" spans="1:18" ht="16.5" customHeight="1">
      <c r="A195" s="334" t="s">
        <v>471</v>
      </c>
      <c r="B195" s="65" t="str">
        <f t="shared" ca="1" si="14"/>
        <v>-1900</v>
      </c>
      <c r="C195" s="65" t="str">
        <f t="shared" ca="1" si="16"/>
        <v>-1900-0</v>
      </c>
      <c r="D195" s="340"/>
      <c r="E195" s="283"/>
      <c r="F195" s="12"/>
      <c r="G195" s="304"/>
      <c r="H195" s="284"/>
      <c r="I195" s="300"/>
      <c r="J195" s="305"/>
      <c r="K195" s="290"/>
      <c r="L195" s="291"/>
      <c r="M195" s="12"/>
      <c r="N195" s="348"/>
      <c r="O195" s="7"/>
      <c r="P195" s="17">
        <f>IF(D195="",0,IF(D195=D194,COUNTIF(D$9:D194,D195)+1,1))</f>
        <v>0</v>
      </c>
      <c r="Q195" s="17">
        <f t="shared" ca="1" si="17"/>
        <v>0</v>
      </c>
      <c r="R195" s="364">
        <f t="shared" si="13"/>
        <v>0</v>
      </c>
    </row>
    <row r="196" spans="1:18" ht="16.5" customHeight="1">
      <c r="A196" s="334" t="s">
        <v>472</v>
      </c>
      <c r="B196" s="65" t="str">
        <f t="shared" ca="1" si="14"/>
        <v>-1900</v>
      </c>
      <c r="C196" s="65" t="str">
        <f t="shared" ca="1" si="16"/>
        <v>-1900-0</v>
      </c>
      <c r="D196" s="340"/>
      <c r="E196" s="283"/>
      <c r="F196" s="12"/>
      <c r="G196" s="304"/>
      <c r="H196" s="284"/>
      <c r="I196" s="300"/>
      <c r="J196" s="305"/>
      <c r="K196" s="290"/>
      <c r="L196" s="291"/>
      <c r="M196" s="12"/>
      <c r="N196" s="348"/>
      <c r="O196" s="7"/>
      <c r="P196" s="17">
        <f>IF(D196="",0,IF(D196=D195,COUNTIF(D$9:D195,D196)+1,1))</f>
        <v>0</v>
      </c>
      <c r="Q196" s="17">
        <f t="shared" ca="1" si="17"/>
        <v>0</v>
      </c>
      <c r="R196" s="364">
        <f t="shared" si="13"/>
        <v>0</v>
      </c>
    </row>
    <row r="197" spans="1:18" ht="16.5" customHeight="1">
      <c r="A197" s="334" t="s">
        <v>473</v>
      </c>
      <c r="B197" s="65" t="str">
        <f t="shared" ca="1" si="14"/>
        <v>-1900</v>
      </c>
      <c r="C197" s="65" t="str">
        <f t="shared" ca="1" si="16"/>
        <v>-1900-0</v>
      </c>
      <c r="D197" s="340"/>
      <c r="E197" s="283"/>
      <c r="F197" s="12"/>
      <c r="G197" s="304"/>
      <c r="H197" s="284"/>
      <c r="I197" s="300"/>
      <c r="J197" s="305"/>
      <c r="K197" s="290"/>
      <c r="L197" s="291"/>
      <c r="M197" s="12"/>
      <c r="N197" s="348"/>
      <c r="O197" s="7"/>
      <c r="P197" s="17">
        <f>IF(D197="",0,IF(D197=D196,COUNTIF(D$9:D196,D197)+1,1))</f>
        <v>0</v>
      </c>
      <c r="Q197" s="17">
        <f t="shared" ca="1" si="17"/>
        <v>0</v>
      </c>
      <c r="R197" s="364">
        <f t="shared" si="13"/>
        <v>0</v>
      </c>
    </row>
    <row r="198" spans="1:18" ht="16.5" customHeight="1">
      <c r="A198" s="334" t="s">
        <v>474</v>
      </c>
      <c r="B198" s="65" t="str">
        <f t="shared" ca="1" si="14"/>
        <v>-1900</v>
      </c>
      <c r="C198" s="65" t="str">
        <f t="shared" ca="1" si="16"/>
        <v>-1900-0</v>
      </c>
      <c r="D198" s="340"/>
      <c r="E198" s="283"/>
      <c r="F198" s="12"/>
      <c r="G198" s="304"/>
      <c r="H198" s="284"/>
      <c r="I198" s="300"/>
      <c r="J198" s="305"/>
      <c r="K198" s="290"/>
      <c r="L198" s="291"/>
      <c r="M198" s="12"/>
      <c r="N198" s="348"/>
      <c r="O198" s="7"/>
      <c r="P198" s="17">
        <f>IF(D198="",0,IF(D198=D197,COUNTIF(D$9:D197,D198)+1,1))</f>
        <v>0</v>
      </c>
      <c r="Q198" s="17">
        <f t="shared" ca="1" si="17"/>
        <v>0</v>
      </c>
      <c r="R198" s="364">
        <f t="shared" si="13"/>
        <v>0</v>
      </c>
    </row>
    <row r="199" spans="1:18" ht="16.5" customHeight="1">
      <c r="A199" s="334" t="s">
        <v>475</v>
      </c>
      <c r="B199" s="65" t="str">
        <f t="shared" ca="1" si="14"/>
        <v>-1900</v>
      </c>
      <c r="C199" s="65" t="str">
        <f t="shared" ca="1" si="16"/>
        <v>-1900-0</v>
      </c>
      <c r="D199" s="340"/>
      <c r="E199" s="283"/>
      <c r="F199" s="12"/>
      <c r="G199" s="304"/>
      <c r="H199" s="284"/>
      <c r="I199" s="300"/>
      <c r="J199" s="305"/>
      <c r="K199" s="290"/>
      <c r="L199" s="291"/>
      <c r="M199" s="12"/>
      <c r="N199" s="348"/>
      <c r="O199" s="7"/>
      <c r="P199" s="17">
        <f>IF(D199="",0,IF(D199=D198,COUNTIF(D$9:D198,D199)+1,1))</f>
        <v>0</v>
      </c>
      <c r="Q199" s="17">
        <f t="shared" ca="1" si="17"/>
        <v>0</v>
      </c>
      <c r="R199" s="364">
        <f t="shared" si="13"/>
        <v>0</v>
      </c>
    </row>
    <row r="200" spans="1:18" ht="16.5" customHeight="1">
      <c r="A200" s="334" t="s">
        <v>476</v>
      </c>
      <c r="B200" s="65" t="str">
        <f t="shared" ca="1" si="14"/>
        <v>-1900</v>
      </c>
      <c r="C200" s="65" t="str">
        <f t="shared" ca="1" si="16"/>
        <v>-1900-0</v>
      </c>
      <c r="D200" s="340"/>
      <c r="E200" s="283"/>
      <c r="F200" s="12"/>
      <c r="G200" s="304"/>
      <c r="H200" s="284"/>
      <c r="I200" s="300"/>
      <c r="J200" s="305"/>
      <c r="K200" s="290"/>
      <c r="L200" s="291"/>
      <c r="M200" s="12"/>
      <c r="N200" s="348"/>
      <c r="O200" s="7"/>
      <c r="P200" s="17">
        <f>IF(D200="",0,IF(D200=D199,COUNTIF(D$9:D199,D200)+1,1))</f>
        <v>0</v>
      </c>
      <c r="Q200" s="17">
        <f t="shared" ca="1" si="17"/>
        <v>0</v>
      </c>
      <c r="R200" s="364">
        <f t="shared" si="13"/>
        <v>0</v>
      </c>
    </row>
    <row r="201" spans="1:18" ht="16.5" customHeight="1">
      <c r="A201" s="334" t="s">
        <v>477</v>
      </c>
      <c r="B201" s="65" t="str">
        <f t="shared" ca="1" si="14"/>
        <v>-1900</v>
      </c>
      <c r="C201" s="65" t="str">
        <f t="shared" ref="C201:C206" ca="1" si="18">IF(L$1024=1,0,B201&amp;"-"&amp;P201)</f>
        <v>-1900-0</v>
      </c>
      <c r="D201" s="340"/>
      <c r="E201" s="283"/>
      <c r="F201" s="12"/>
      <c r="G201" s="304"/>
      <c r="H201" s="284"/>
      <c r="I201" s="300"/>
      <c r="J201" s="305"/>
      <c r="K201" s="290"/>
      <c r="L201" s="291"/>
      <c r="M201" s="12"/>
      <c r="N201" s="348"/>
      <c r="O201" s="7"/>
      <c r="P201" s="17">
        <f>IF(D201="",0,IF(D201=D200,COUNTIF(D$9:D200,D201)+1,1))</f>
        <v>0</v>
      </c>
      <c r="Q201" s="17">
        <f t="shared" ca="1" si="17"/>
        <v>0</v>
      </c>
      <c r="R201" s="364">
        <f t="shared" ref="R201:R264" si="19">IF(OR(MONTH(E201)&lt;$K$1026,MONTH(E201)&gt;$K$1027),R$1013,0)</f>
        <v>0</v>
      </c>
    </row>
    <row r="202" spans="1:18" ht="16.5" customHeight="1">
      <c r="A202" s="334" t="s">
        <v>478</v>
      </c>
      <c r="B202" s="65" t="str">
        <f t="shared" ref="B202:B265" ca="1" si="20">IF(R202=$R$1013,0,IF(L$1024=1,0,D202&amp;"-"&amp;YEAR(E202)))</f>
        <v>-1900</v>
      </c>
      <c r="C202" s="65" t="str">
        <f t="shared" ca="1" si="18"/>
        <v>-1900-0</v>
      </c>
      <c r="D202" s="340"/>
      <c r="E202" s="283"/>
      <c r="F202" s="12"/>
      <c r="G202" s="304"/>
      <c r="H202" s="284"/>
      <c r="I202" s="300"/>
      <c r="J202" s="305"/>
      <c r="K202" s="290"/>
      <c r="L202" s="291"/>
      <c r="M202" s="12"/>
      <c r="N202" s="348"/>
      <c r="O202" s="7"/>
      <c r="P202" s="17">
        <f>IF(D202="",0,IF(D202=D201,COUNTIF(D$9:D201,D202)+1,1))</f>
        <v>0</v>
      </c>
      <c r="Q202" s="17">
        <f ca="1">IF(OR(D202="",L$1024=1),0,IF(P202=4,1,0))</f>
        <v>0</v>
      </c>
      <c r="R202" s="364">
        <f t="shared" si="19"/>
        <v>0</v>
      </c>
    </row>
    <row r="203" spans="1:18" ht="16.5" customHeight="1">
      <c r="A203" s="334" t="s">
        <v>479</v>
      </c>
      <c r="B203" s="65" t="str">
        <f t="shared" ca="1" si="20"/>
        <v>-1900</v>
      </c>
      <c r="C203" s="65" t="str">
        <f t="shared" ca="1" si="18"/>
        <v>-1900-0</v>
      </c>
      <c r="D203" s="340"/>
      <c r="E203" s="283"/>
      <c r="F203" s="12"/>
      <c r="G203" s="304"/>
      <c r="H203" s="284"/>
      <c r="I203" s="300"/>
      <c r="J203" s="305"/>
      <c r="K203" s="290"/>
      <c r="L203" s="291"/>
      <c r="M203" s="12"/>
      <c r="N203" s="348"/>
      <c r="O203" s="7"/>
      <c r="P203" s="17">
        <f>IF(D203="",0,IF(D203=D202,COUNTIF(D$9:D202,D203)+1,1))</f>
        <v>0</v>
      </c>
      <c r="Q203" s="17">
        <f ca="1">IF(OR(D203="",L$1024=1),0,IF(P203=4,1,0))</f>
        <v>0</v>
      </c>
      <c r="R203" s="364">
        <f t="shared" si="19"/>
        <v>0</v>
      </c>
    </row>
    <row r="204" spans="1:18" ht="16.5" customHeight="1">
      <c r="A204" s="334" t="s">
        <v>480</v>
      </c>
      <c r="B204" s="65" t="str">
        <f t="shared" ca="1" si="20"/>
        <v>-1900</v>
      </c>
      <c r="C204" s="65" t="str">
        <f t="shared" ca="1" si="18"/>
        <v>-1900-0</v>
      </c>
      <c r="D204" s="340"/>
      <c r="E204" s="283"/>
      <c r="F204" s="12"/>
      <c r="G204" s="304"/>
      <c r="H204" s="284"/>
      <c r="I204" s="300"/>
      <c r="J204" s="305"/>
      <c r="K204" s="290"/>
      <c r="L204" s="291"/>
      <c r="M204" s="12"/>
      <c r="N204" s="348"/>
      <c r="O204" s="7"/>
      <c r="P204" s="17">
        <f>IF(D204="",0,IF(D204=D203,COUNTIF(D$9:D203,D204)+1,1))</f>
        <v>0</v>
      </c>
      <c r="Q204" s="17">
        <f ca="1">IF(OR(D204="",L$1024=1),0,IF(P204=4,1,0))</f>
        <v>0</v>
      </c>
      <c r="R204" s="364">
        <f t="shared" si="19"/>
        <v>0</v>
      </c>
    </row>
    <row r="205" spans="1:18" ht="16.5" customHeight="1">
      <c r="A205" s="334" t="s">
        <v>481</v>
      </c>
      <c r="B205" s="65" t="str">
        <f t="shared" ca="1" si="20"/>
        <v>-1900</v>
      </c>
      <c r="C205" s="65" t="str">
        <f t="shared" ca="1" si="18"/>
        <v>-1900-0</v>
      </c>
      <c r="D205" s="340"/>
      <c r="E205" s="283"/>
      <c r="F205" s="12"/>
      <c r="G205" s="304"/>
      <c r="H205" s="284"/>
      <c r="I205" s="300"/>
      <c r="J205" s="305"/>
      <c r="K205" s="290"/>
      <c r="L205" s="291"/>
      <c r="M205" s="12"/>
      <c r="N205" s="348"/>
      <c r="O205" s="7"/>
      <c r="P205" s="17">
        <f>IF(D205="",0,IF(D205=D204,COUNTIF(D$9:D204,D205)+1,1))</f>
        <v>0</v>
      </c>
      <c r="Q205" s="17">
        <f ca="1">IF(OR(D205="",L$1024=1),0,IF(P205=4,1,0))</f>
        <v>0</v>
      </c>
      <c r="R205" s="364">
        <f t="shared" si="19"/>
        <v>0</v>
      </c>
    </row>
    <row r="206" spans="1:18" ht="16.5" customHeight="1">
      <c r="A206" s="334" t="s">
        <v>482</v>
      </c>
      <c r="B206" s="65" t="str">
        <f t="shared" ca="1" si="20"/>
        <v>-1900</v>
      </c>
      <c r="C206" s="65" t="str">
        <f t="shared" ca="1" si="18"/>
        <v>-1900-0</v>
      </c>
      <c r="D206" s="340"/>
      <c r="E206" s="283"/>
      <c r="F206" s="12"/>
      <c r="G206" s="304"/>
      <c r="H206" s="284"/>
      <c r="I206" s="300"/>
      <c r="J206" s="305"/>
      <c r="K206" s="290"/>
      <c r="L206" s="291"/>
      <c r="M206" s="12"/>
      <c r="N206" s="348"/>
      <c r="O206" s="7"/>
      <c r="P206" s="17">
        <f>IF(D206="",0,IF(D206=D205,COUNTIF(D$9:D205,D206)+1,1))</f>
        <v>0</v>
      </c>
      <c r="Q206" s="17">
        <f ca="1">IF(OR(D206="",L$1024=1),0,IF(P206=4,1,0))</f>
        <v>0</v>
      </c>
      <c r="R206" s="364">
        <f t="shared" si="19"/>
        <v>0</v>
      </c>
    </row>
    <row r="207" spans="1:18" ht="16.5" customHeight="1">
      <c r="A207" s="334" t="s">
        <v>483</v>
      </c>
      <c r="B207" s="65" t="str">
        <f t="shared" ca="1" si="20"/>
        <v>-1900</v>
      </c>
      <c r="C207" s="65" t="str">
        <f t="shared" ref="C207:C270" ca="1" si="21">IF(L$1024=1,0,B207&amp;"-"&amp;P207)</f>
        <v>-1900-0</v>
      </c>
      <c r="D207" s="340"/>
      <c r="E207" s="283"/>
      <c r="F207" s="12"/>
      <c r="G207" s="304"/>
      <c r="H207" s="284"/>
      <c r="I207" s="300"/>
      <c r="J207" s="305"/>
      <c r="K207" s="290"/>
      <c r="L207" s="291"/>
      <c r="M207" s="12"/>
      <c r="N207" s="348"/>
      <c r="O207" s="7"/>
      <c r="P207" s="17">
        <f>IF(D207="",0,IF(D207=D206,COUNTIF(D$9:D206,D207)+1,1))</f>
        <v>0</v>
      </c>
      <c r="Q207" s="17">
        <f t="shared" ref="Q207:Q270" ca="1" si="22">IF(OR(D207="",L$1024=1),0,IF(P207=4,1,0))</f>
        <v>0</v>
      </c>
      <c r="R207" s="364">
        <f t="shared" si="19"/>
        <v>0</v>
      </c>
    </row>
    <row r="208" spans="1:18" ht="16.5" customHeight="1">
      <c r="A208" s="334" t="s">
        <v>484</v>
      </c>
      <c r="B208" s="65" t="str">
        <f t="shared" ca="1" si="20"/>
        <v>-1900</v>
      </c>
      <c r="C208" s="65" t="str">
        <f t="shared" ca="1" si="21"/>
        <v>-1900-0</v>
      </c>
      <c r="D208" s="340"/>
      <c r="E208" s="283"/>
      <c r="F208" s="12"/>
      <c r="G208" s="304"/>
      <c r="H208" s="284"/>
      <c r="I208" s="300"/>
      <c r="J208" s="305"/>
      <c r="K208" s="290"/>
      <c r="L208" s="291"/>
      <c r="M208" s="12"/>
      <c r="N208" s="348"/>
      <c r="O208" s="7"/>
      <c r="P208" s="17">
        <f>IF(D208="",0,IF(D208=D207,COUNTIF(D$9:D207,D208)+1,1))</f>
        <v>0</v>
      </c>
      <c r="Q208" s="17">
        <f t="shared" ca="1" si="22"/>
        <v>0</v>
      </c>
      <c r="R208" s="364">
        <f t="shared" si="19"/>
        <v>0</v>
      </c>
    </row>
    <row r="209" spans="1:18" ht="16.5" customHeight="1">
      <c r="A209" s="334" t="s">
        <v>485</v>
      </c>
      <c r="B209" s="65" t="str">
        <f t="shared" ca="1" si="20"/>
        <v>-1900</v>
      </c>
      <c r="C209" s="65" t="str">
        <f t="shared" ca="1" si="21"/>
        <v>-1900-0</v>
      </c>
      <c r="D209" s="340"/>
      <c r="E209" s="283"/>
      <c r="F209" s="12"/>
      <c r="G209" s="304"/>
      <c r="H209" s="284"/>
      <c r="I209" s="300"/>
      <c r="J209" s="305"/>
      <c r="K209" s="290"/>
      <c r="L209" s="291"/>
      <c r="M209" s="12"/>
      <c r="N209" s="348"/>
      <c r="O209" s="7"/>
      <c r="P209" s="17">
        <f>IF(D209="",0,IF(D209=D208,COUNTIF(D$9:D208,D209)+1,1))</f>
        <v>0</v>
      </c>
      <c r="Q209" s="17">
        <f t="shared" ca="1" si="22"/>
        <v>0</v>
      </c>
      <c r="R209" s="364">
        <f t="shared" si="19"/>
        <v>0</v>
      </c>
    </row>
    <row r="210" spans="1:18" ht="16.5" customHeight="1">
      <c r="A210" s="334" t="s">
        <v>486</v>
      </c>
      <c r="B210" s="65" t="str">
        <f t="shared" ca="1" si="20"/>
        <v>-1900</v>
      </c>
      <c r="C210" s="65" t="str">
        <f t="shared" ca="1" si="21"/>
        <v>-1900-0</v>
      </c>
      <c r="D210" s="340"/>
      <c r="E210" s="283"/>
      <c r="F210" s="12"/>
      <c r="G210" s="304"/>
      <c r="H210" s="284"/>
      <c r="I210" s="300"/>
      <c r="J210" s="305"/>
      <c r="K210" s="290"/>
      <c r="L210" s="291"/>
      <c r="M210" s="12"/>
      <c r="N210" s="348"/>
      <c r="O210" s="7"/>
      <c r="P210" s="17">
        <f>IF(D210="",0,IF(D210=D209,COUNTIF(D$9:D209,D210)+1,1))</f>
        <v>0</v>
      </c>
      <c r="Q210" s="17">
        <f t="shared" ca="1" si="22"/>
        <v>0</v>
      </c>
      <c r="R210" s="364">
        <f t="shared" si="19"/>
        <v>0</v>
      </c>
    </row>
    <row r="211" spans="1:18" ht="16.5" customHeight="1">
      <c r="A211" s="334" t="s">
        <v>487</v>
      </c>
      <c r="B211" s="65" t="str">
        <f t="shared" ca="1" si="20"/>
        <v>-1900</v>
      </c>
      <c r="C211" s="65" t="str">
        <f t="shared" ca="1" si="21"/>
        <v>-1900-0</v>
      </c>
      <c r="D211" s="340"/>
      <c r="E211" s="283"/>
      <c r="F211" s="12"/>
      <c r="G211" s="304"/>
      <c r="H211" s="284"/>
      <c r="I211" s="300"/>
      <c r="J211" s="305"/>
      <c r="K211" s="290"/>
      <c r="L211" s="291"/>
      <c r="M211" s="12"/>
      <c r="N211" s="348"/>
      <c r="O211" s="7"/>
      <c r="P211" s="17">
        <f>IF(D211="",0,IF(D211=D210,COUNTIF(D$9:D210,D211)+1,1))</f>
        <v>0</v>
      </c>
      <c r="Q211" s="17">
        <f t="shared" ca="1" si="22"/>
        <v>0</v>
      </c>
      <c r="R211" s="364">
        <f t="shared" si="19"/>
        <v>0</v>
      </c>
    </row>
    <row r="212" spans="1:18" ht="16.5" customHeight="1">
      <c r="A212" s="334" t="s">
        <v>488</v>
      </c>
      <c r="B212" s="65" t="str">
        <f t="shared" ca="1" si="20"/>
        <v>-1900</v>
      </c>
      <c r="C212" s="65" t="str">
        <f t="shared" ca="1" si="21"/>
        <v>-1900-0</v>
      </c>
      <c r="D212" s="340"/>
      <c r="E212" s="283"/>
      <c r="F212" s="12"/>
      <c r="G212" s="304"/>
      <c r="H212" s="284"/>
      <c r="I212" s="300"/>
      <c r="J212" s="305"/>
      <c r="K212" s="290"/>
      <c r="L212" s="291"/>
      <c r="M212" s="12"/>
      <c r="N212" s="348"/>
      <c r="O212" s="7"/>
      <c r="P212" s="17">
        <f>IF(D212="",0,IF(D212=D211,COUNTIF(D$9:D211,D212)+1,1))</f>
        <v>0</v>
      </c>
      <c r="Q212" s="17">
        <f t="shared" ca="1" si="22"/>
        <v>0</v>
      </c>
      <c r="R212" s="364">
        <f t="shared" si="19"/>
        <v>0</v>
      </c>
    </row>
    <row r="213" spans="1:18" ht="16.5" customHeight="1">
      <c r="A213" s="334" t="s">
        <v>489</v>
      </c>
      <c r="B213" s="65" t="str">
        <f t="shared" ca="1" si="20"/>
        <v>-1900</v>
      </c>
      <c r="C213" s="65" t="str">
        <f t="shared" ca="1" si="21"/>
        <v>-1900-0</v>
      </c>
      <c r="D213" s="340"/>
      <c r="E213" s="283"/>
      <c r="F213" s="12"/>
      <c r="G213" s="304"/>
      <c r="H213" s="284"/>
      <c r="I213" s="300"/>
      <c r="J213" s="305"/>
      <c r="K213" s="290"/>
      <c r="L213" s="291"/>
      <c r="M213" s="12"/>
      <c r="N213" s="348"/>
      <c r="O213" s="7"/>
      <c r="P213" s="17">
        <f>IF(D213="",0,IF(D213=D212,COUNTIF(D$9:D212,D213)+1,1))</f>
        <v>0</v>
      </c>
      <c r="Q213" s="17">
        <f t="shared" ca="1" si="22"/>
        <v>0</v>
      </c>
      <c r="R213" s="364">
        <f t="shared" si="19"/>
        <v>0</v>
      </c>
    </row>
    <row r="214" spans="1:18" ht="16.5" customHeight="1">
      <c r="A214" s="334" t="s">
        <v>490</v>
      </c>
      <c r="B214" s="65" t="str">
        <f t="shared" ca="1" si="20"/>
        <v>-1900</v>
      </c>
      <c r="C214" s="65" t="str">
        <f t="shared" ca="1" si="21"/>
        <v>-1900-0</v>
      </c>
      <c r="D214" s="340"/>
      <c r="E214" s="283"/>
      <c r="F214" s="12"/>
      <c r="G214" s="304"/>
      <c r="H214" s="284"/>
      <c r="I214" s="300"/>
      <c r="J214" s="305"/>
      <c r="K214" s="290"/>
      <c r="L214" s="291"/>
      <c r="M214" s="12"/>
      <c r="N214" s="348"/>
      <c r="O214" s="7"/>
      <c r="P214" s="17">
        <f>IF(D214="",0,IF(D214=D213,COUNTIF(D$9:D213,D214)+1,1))</f>
        <v>0</v>
      </c>
      <c r="Q214" s="17">
        <f t="shared" ca="1" si="22"/>
        <v>0</v>
      </c>
      <c r="R214" s="364">
        <f t="shared" si="19"/>
        <v>0</v>
      </c>
    </row>
    <row r="215" spans="1:18" ht="16.5" customHeight="1">
      <c r="A215" s="334" t="s">
        <v>491</v>
      </c>
      <c r="B215" s="65" t="str">
        <f t="shared" ca="1" si="20"/>
        <v>-1900</v>
      </c>
      <c r="C215" s="65" t="str">
        <f t="shared" ca="1" si="21"/>
        <v>-1900-0</v>
      </c>
      <c r="D215" s="340"/>
      <c r="E215" s="283"/>
      <c r="F215" s="12"/>
      <c r="G215" s="304"/>
      <c r="H215" s="284"/>
      <c r="I215" s="300"/>
      <c r="J215" s="305"/>
      <c r="K215" s="290"/>
      <c r="L215" s="291"/>
      <c r="M215" s="12"/>
      <c r="N215" s="348"/>
      <c r="O215" s="7"/>
      <c r="P215" s="17">
        <f>IF(D215="",0,IF(D215=D214,COUNTIF(D$9:D214,D215)+1,1))</f>
        <v>0</v>
      </c>
      <c r="Q215" s="17">
        <f t="shared" ca="1" si="22"/>
        <v>0</v>
      </c>
      <c r="R215" s="364">
        <f t="shared" si="19"/>
        <v>0</v>
      </c>
    </row>
    <row r="216" spans="1:18" ht="16.5" customHeight="1">
      <c r="A216" s="334" t="s">
        <v>492</v>
      </c>
      <c r="B216" s="65" t="str">
        <f t="shared" ca="1" si="20"/>
        <v>-1900</v>
      </c>
      <c r="C216" s="65" t="str">
        <f t="shared" ca="1" si="21"/>
        <v>-1900-0</v>
      </c>
      <c r="D216" s="340"/>
      <c r="E216" s="283"/>
      <c r="F216" s="12"/>
      <c r="G216" s="304"/>
      <c r="H216" s="284"/>
      <c r="I216" s="300"/>
      <c r="J216" s="305"/>
      <c r="K216" s="290"/>
      <c r="L216" s="291"/>
      <c r="M216" s="12"/>
      <c r="N216" s="348"/>
      <c r="O216" s="7"/>
      <c r="P216" s="17">
        <f>IF(D216="",0,IF(D216=D215,COUNTIF(D$9:D215,D216)+1,1))</f>
        <v>0</v>
      </c>
      <c r="Q216" s="17">
        <f t="shared" ca="1" si="22"/>
        <v>0</v>
      </c>
      <c r="R216" s="364">
        <f t="shared" si="19"/>
        <v>0</v>
      </c>
    </row>
    <row r="217" spans="1:18" ht="16.5" customHeight="1">
      <c r="A217" s="334" t="s">
        <v>493</v>
      </c>
      <c r="B217" s="65" t="str">
        <f t="shared" ca="1" si="20"/>
        <v>-1900</v>
      </c>
      <c r="C217" s="65" t="str">
        <f t="shared" ca="1" si="21"/>
        <v>-1900-0</v>
      </c>
      <c r="D217" s="340"/>
      <c r="E217" s="283"/>
      <c r="F217" s="12"/>
      <c r="G217" s="304"/>
      <c r="H217" s="284"/>
      <c r="I217" s="300"/>
      <c r="J217" s="305"/>
      <c r="K217" s="290"/>
      <c r="L217" s="291"/>
      <c r="M217" s="12"/>
      <c r="N217" s="348"/>
      <c r="O217" s="7"/>
      <c r="P217" s="17">
        <f>IF(D217="",0,IF(D217=D216,COUNTIF(D$9:D216,D217)+1,1))</f>
        <v>0</v>
      </c>
      <c r="Q217" s="17">
        <f t="shared" ca="1" si="22"/>
        <v>0</v>
      </c>
      <c r="R217" s="364">
        <f t="shared" si="19"/>
        <v>0</v>
      </c>
    </row>
    <row r="218" spans="1:18" ht="16.5" customHeight="1">
      <c r="A218" s="334" t="s">
        <v>494</v>
      </c>
      <c r="B218" s="65" t="str">
        <f t="shared" ca="1" si="20"/>
        <v>-1900</v>
      </c>
      <c r="C218" s="65" t="str">
        <f t="shared" ca="1" si="21"/>
        <v>-1900-0</v>
      </c>
      <c r="D218" s="340"/>
      <c r="E218" s="283"/>
      <c r="F218" s="12"/>
      <c r="G218" s="304"/>
      <c r="H218" s="284"/>
      <c r="I218" s="300"/>
      <c r="J218" s="305"/>
      <c r="K218" s="290"/>
      <c r="L218" s="291"/>
      <c r="M218" s="12"/>
      <c r="N218" s="348"/>
      <c r="O218" s="7"/>
      <c r="P218" s="17">
        <f>IF(D218="",0,IF(D218=D217,COUNTIF(D$9:D217,D218)+1,1))</f>
        <v>0</v>
      </c>
      <c r="Q218" s="17">
        <f t="shared" ca="1" si="22"/>
        <v>0</v>
      </c>
      <c r="R218" s="364">
        <f t="shared" si="19"/>
        <v>0</v>
      </c>
    </row>
    <row r="219" spans="1:18" ht="16.5" customHeight="1">
      <c r="A219" s="334" t="s">
        <v>495</v>
      </c>
      <c r="B219" s="65" t="str">
        <f t="shared" ca="1" si="20"/>
        <v>-1900</v>
      </c>
      <c r="C219" s="65" t="str">
        <f t="shared" ca="1" si="21"/>
        <v>-1900-0</v>
      </c>
      <c r="D219" s="340"/>
      <c r="E219" s="283"/>
      <c r="F219" s="12"/>
      <c r="G219" s="304"/>
      <c r="H219" s="284"/>
      <c r="I219" s="300"/>
      <c r="J219" s="305"/>
      <c r="K219" s="290"/>
      <c r="L219" s="291"/>
      <c r="M219" s="12"/>
      <c r="N219" s="348"/>
      <c r="O219" s="7"/>
      <c r="P219" s="17">
        <f>IF(D219="",0,IF(D219=D218,COUNTIF(D$9:D218,D219)+1,1))</f>
        <v>0</v>
      </c>
      <c r="Q219" s="17">
        <f t="shared" ca="1" si="22"/>
        <v>0</v>
      </c>
      <c r="R219" s="364">
        <f t="shared" si="19"/>
        <v>0</v>
      </c>
    </row>
    <row r="220" spans="1:18" ht="16.5" customHeight="1">
      <c r="A220" s="334" t="s">
        <v>496</v>
      </c>
      <c r="B220" s="65" t="str">
        <f t="shared" ca="1" si="20"/>
        <v>-1900</v>
      </c>
      <c r="C220" s="65" t="str">
        <f t="shared" ca="1" si="21"/>
        <v>-1900-0</v>
      </c>
      <c r="D220" s="340"/>
      <c r="E220" s="283"/>
      <c r="F220" s="12"/>
      <c r="G220" s="304"/>
      <c r="H220" s="284"/>
      <c r="I220" s="300"/>
      <c r="J220" s="305"/>
      <c r="K220" s="290"/>
      <c r="L220" s="291"/>
      <c r="M220" s="12"/>
      <c r="N220" s="348"/>
      <c r="O220" s="7"/>
      <c r="P220" s="17">
        <f>IF(D220="",0,IF(D220=D219,COUNTIF(D$9:D219,D220)+1,1))</f>
        <v>0</v>
      </c>
      <c r="Q220" s="17">
        <f t="shared" ca="1" si="22"/>
        <v>0</v>
      </c>
      <c r="R220" s="364">
        <f t="shared" si="19"/>
        <v>0</v>
      </c>
    </row>
    <row r="221" spans="1:18" ht="16.5" customHeight="1">
      <c r="A221" s="334" t="s">
        <v>497</v>
      </c>
      <c r="B221" s="65" t="str">
        <f t="shared" ca="1" si="20"/>
        <v>-1900</v>
      </c>
      <c r="C221" s="65" t="str">
        <f t="shared" ca="1" si="21"/>
        <v>-1900-0</v>
      </c>
      <c r="D221" s="340"/>
      <c r="E221" s="283"/>
      <c r="F221" s="12"/>
      <c r="G221" s="304"/>
      <c r="H221" s="284"/>
      <c r="I221" s="300"/>
      <c r="J221" s="305"/>
      <c r="K221" s="290"/>
      <c r="L221" s="291"/>
      <c r="M221" s="12"/>
      <c r="N221" s="348"/>
      <c r="O221" s="7"/>
      <c r="P221" s="17">
        <f>IF(D221="",0,IF(D221=D220,COUNTIF(D$9:D220,D221)+1,1))</f>
        <v>0</v>
      </c>
      <c r="Q221" s="17">
        <f t="shared" ca="1" si="22"/>
        <v>0</v>
      </c>
      <c r="R221" s="364">
        <f t="shared" si="19"/>
        <v>0</v>
      </c>
    </row>
    <row r="222" spans="1:18" ht="16.5" customHeight="1">
      <c r="A222" s="334" t="s">
        <v>498</v>
      </c>
      <c r="B222" s="65" t="str">
        <f t="shared" ca="1" si="20"/>
        <v>-1900</v>
      </c>
      <c r="C222" s="65" t="str">
        <f t="shared" ca="1" si="21"/>
        <v>-1900-0</v>
      </c>
      <c r="D222" s="340"/>
      <c r="E222" s="283"/>
      <c r="F222" s="12"/>
      <c r="G222" s="304"/>
      <c r="H222" s="284"/>
      <c r="I222" s="300"/>
      <c r="J222" s="305"/>
      <c r="K222" s="290"/>
      <c r="L222" s="291"/>
      <c r="M222" s="12"/>
      <c r="N222" s="348"/>
      <c r="O222" s="7"/>
      <c r="P222" s="17">
        <f>IF(D222="",0,IF(D222=D221,COUNTIF(D$9:D221,D222)+1,1))</f>
        <v>0</v>
      </c>
      <c r="Q222" s="17">
        <f t="shared" ca="1" si="22"/>
        <v>0</v>
      </c>
      <c r="R222" s="364">
        <f t="shared" si="19"/>
        <v>0</v>
      </c>
    </row>
    <row r="223" spans="1:18" ht="16.5" customHeight="1">
      <c r="A223" s="334" t="s">
        <v>499</v>
      </c>
      <c r="B223" s="65" t="str">
        <f t="shared" ca="1" si="20"/>
        <v>-1900</v>
      </c>
      <c r="C223" s="65" t="str">
        <f t="shared" ca="1" si="21"/>
        <v>-1900-0</v>
      </c>
      <c r="D223" s="340"/>
      <c r="E223" s="283"/>
      <c r="F223" s="12"/>
      <c r="G223" s="304"/>
      <c r="H223" s="284"/>
      <c r="I223" s="300"/>
      <c r="J223" s="305"/>
      <c r="K223" s="290"/>
      <c r="L223" s="291"/>
      <c r="M223" s="12"/>
      <c r="N223" s="348"/>
      <c r="O223" s="7"/>
      <c r="P223" s="17">
        <f>IF(D223="",0,IF(D223=D222,COUNTIF(D$9:D222,D223)+1,1))</f>
        <v>0</v>
      </c>
      <c r="Q223" s="17">
        <f t="shared" ca="1" si="22"/>
        <v>0</v>
      </c>
      <c r="R223" s="364">
        <f t="shared" si="19"/>
        <v>0</v>
      </c>
    </row>
    <row r="224" spans="1:18" ht="16.5" customHeight="1">
      <c r="A224" s="334" t="s">
        <v>500</v>
      </c>
      <c r="B224" s="65" t="str">
        <f t="shared" ca="1" si="20"/>
        <v>-1900</v>
      </c>
      <c r="C224" s="65" t="str">
        <f t="shared" ca="1" si="21"/>
        <v>-1900-0</v>
      </c>
      <c r="D224" s="340"/>
      <c r="E224" s="283"/>
      <c r="F224" s="12"/>
      <c r="G224" s="304"/>
      <c r="H224" s="284"/>
      <c r="I224" s="300"/>
      <c r="J224" s="305"/>
      <c r="K224" s="290"/>
      <c r="L224" s="291"/>
      <c r="M224" s="12"/>
      <c r="N224" s="348"/>
      <c r="O224" s="7"/>
      <c r="P224" s="17">
        <f>IF(D224="",0,IF(D224=D223,COUNTIF(D$9:D223,D224)+1,1))</f>
        <v>0</v>
      </c>
      <c r="Q224" s="17">
        <f t="shared" ca="1" si="22"/>
        <v>0</v>
      </c>
      <c r="R224" s="364">
        <f t="shared" si="19"/>
        <v>0</v>
      </c>
    </row>
    <row r="225" spans="1:18" ht="16.5" customHeight="1">
      <c r="A225" s="334" t="s">
        <v>501</v>
      </c>
      <c r="B225" s="65" t="str">
        <f t="shared" ca="1" si="20"/>
        <v>-1900</v>
      </c>
      <c r="C225" s="65" t="str">
        <f t="shared" ca="1" si="21"/>
        <v>-1900-0</v>
      </c>
      <c r="D225" s="340"/>
      <c r="E225" s="283"/>
      <c r="F225" s="12"/>
      <c r="G225" s="304"/>
      <c r="H225" s="284"/>
      <c r="I225" s="300"/>
      <c r="J225" s="305"/>
      <c r="K225" s="290"/>
      <c r="L225" s="291"/>
      <c r="M225" s="12"/>
      <c r="N225" s="348"/>
      <c r="O225" s="7"/>
      <c r="P225" s="17">
        <f>IF(D225="",0,IF(D225=D224,COUNTIF(D$9:D224,D225)+1,1))</f>
        <v>0</v>
      </c>
      <c r="Q225" s="17">
        <f t="shared" ca="1" si="22"/>
        <v>0</v>
      </c>
      <c r="R225" s="364">
        <f t="shared" si="19"/>
        <v>0</v>
      </c>
    </row>
    <row r="226" spans="1:18" ht="16.5" customHeight="1">
      <c r="A226" s="334" t="s">
        <v>502</v>
      </c>
      <c r="B226" s="65" t="str">
        <f t="shared" ca="1" si="20"/>
        <v>-1900</v>
      </c>
      <c r="C226" s="65" t="str">
        <f t="shared" ca="1" si="21"/>
        <v>-1900-0</v>
      </c>
      <c r="D226" s="340"/>
      <c r="E226" s="283"/>
      <c r="F226" s="12"/>
      <c r="G226" s="304"/>
      <c r="H226" s="284"/>
      <c r="I226" s="300"/>
      <c r="J226" s="305"/>
      <c r="K226" s="290"/>
      <c r="L226" s="291"/>
      <c r="M226" s="12"/>
      <c r="N226" s="348"/>
      <c r="O226" s="7"/>
      <c r="P226" s="17">
        <f>IF(D226="",0,IF(D226=D225,COUNTIF(D$9:D225,D226)+1,1))</f>
        <v>0</v>
      </c>
      <c r="Q226" s="17">
        <f t="shared" ca="1" si="22"/>
        <v>0</v>
      </c>
      <c r="R226" s="364">
        <f t="shared" si="19"/>
        <v>0</v>
      </c>
    </row>
    <row r="227" spans="1:18" ht="16.5" customHeight="1">
      <c r="A227" s="334" t="s">
        <v>503</v>
      </c>
      <c r="B227" s="65" t="str">
        <f t="shared" ca="1" si="20"/>
        <v>-1900</v>
      </c>
      <c r="C227" s="65" t="str">
        <f t="shared" ca="1" si="21"/>
        <v>-1900-0</v>
      </c>
      <c r="D227" s="340"/>
      <c r="E227" s="283"/>
      <c r="F227" s="12"/>
      <c r="G227" s="304"/>
      <c r="H227" s="284"/>
      <c r="I227" s="300"/>
      <c r="J227" s="305"/>
      <c r="K227" s="290"/>
      <c r="L227" s="291"/>
      <c r="M227" s="12"/>
      <c r="N227" s="348"/>
      <c r="O227" s="7"/>
      <c r="P227" s="17">
        <f>IF(D227="",0,IF(D227=D226,COUNTIF(D$9:D226,D227)+1,1))</f>
        <v>0</v>
      </c>
      <c r="Q227" s="17">
        <f t="shared" ca="1" si="22"/>
        <v>0</v>
      </c>
      <c r="R227" s="364">
        <f t="shared" si="19"/>
        <v>0</v>
      </c>
    </row>
    <row r="228" spans="1:18" ht="16.5" customHeight="1">
      <c r="A228" s="334" t="s">
        <v>504</v>
      </c>
      <c r="B228" s="65" t="str">
        <f t="shared" ca="1" si="20"/>
        <v>-1900</v>
      </c>
      <c r="C228" s="65" t="str">
        <f t="shared" ca="1" si="21"/>
        <v>-1900-0</v>
      </c>
      <c r="D228" s="340"/>
      <c r="E228" s="283"/>
      <c r="F228" s="12"/>
      <c r="G228" s="304"/>
      <c r="H228" s="284"/>
      <c r="I228" s="300"/>
      <c r="J228" s="305"/>
      <c r="K228" s="290"/>
      <c r="L228" s="291"/>
      <c r="M228" s="12"/>
      <c r="N228" s="348"/>
      <c r="O228" s="7"/>
      <c r="P228" s="17">
        <f>IF(D228="",0,IF(D228=D227,COUNTIF(D$9:D227,D228)+1,1))</f>
        <v>0</v>
      </c>
      <c r="Q228" s="17">
        <f t="shared" ca="1" si="22"/>
        <v>0</v>
      </c>
      <c r="R228" s="364">
        <f t="shared" si="19"/>
        <v>0</v>
      </c>
    </row>
    <row r="229" spans="1:18" ht="16.5" customHeight="1">
      <c r="A229" s="334" t="s">
        <v>505</v>
      </c>
      <c r="B229" s="65" t="str">
        <f t="shared" ca="1" si="20"/>
        <v>-1900</v>
      </c>
      <c r="C229" s="65" t="str">
        <f t="shared" ca="1" si="21"/>
        <v>-1900-0</v>
      </c>
      <c r="D229" s="340"/>
      <c r="E229" s="283"/>
      <c r="F229" s="12"/>
      <c r="G229" s="304"/>
      <c r="H229" s="284"/>
      <c r="I229" s="300"/>
      <c r="J229" s="305"/>
      <c r="K229" s="290"/>
      <c r="L229" s="291"/>
      <c r="M229" s="12"/>
      <c r="N229" s="348"/>
      <c r="O229" s="7"/>
      <c r="P229" s="17">
        <f>IF(D229="",0,IF(D229=D228,COUNTIF(D$9:D228,D229)+1,1))</f>
        <v>0</v>
      </c>
      <c r="Q229" s="17">
        <f t="shared" ca="1" si="22"/>
        <v>0</v>
      </c>
      <c r="R229" s="364">
        <f t="shared" si="19"/>
        <v>0</v>
      </c>
    </row>
    <row r="230" spans="1:18" ht="16.5" customHeight="1">
      <c r="A230" s="334" t="s">
        <v>506</v>
      </c>
      <c r="B230" s="65" t="str">
        <f t="shared" ca="1" si="20"/>
        <v>-1900</v>
      </c>
      <c r="C230" s="65" t="str">
        <f t="shared" ca="1" si="21"/>
        <v>-1900-0</v>
      </c>
      <c r="D230" s="340"/>
      <c r="E230" s="283"/>
      <c r="F230" s="12"/>
      <c r="G230" s="304"/>
      <c r="H230" s="284"/>
      <c r="I230" s="300"/>
      <c r="J230" s="305"/>
      <c r="K230" s="290"/>
      <c r="L230" s="291"/>
      <c r="M230" s="12"/>
      <c r="N230" s="348"/>
      <c r="O230" s="7"/>
      <c r="P230" s="17">
        <f>IF(D230="",0,IF(D230=D229,COUNTIF(D$9:D229,D230)+1,1))</f>
        <v>0</v>
      </c>
      <c r="Q230" s="17">
        <f t="shared" ca="1" si="22"/>
        <v>0</v>
      </c>
      <c r="R230" s="364">
        <f t="shared" si="19"/>
        <v>0</v>
      </c>
    </row>
    <row r="231" spans="1:18" ht="16.5" customHeight="1">
      <c r="A231" s="334" t="s">
        <v>507</v>
      </c>
      <c r="B231" s="65" t="str">
        <f t="shared" ca="1" si="20"/>
        <v>-1900</v>
      </c>
      <c r="C231" s="65" t="str">
        <f t="shared" ca="1" si="21"/>
        <v>-1900-0</v>
      </c>
      <c r="D231" s="340"/>
      <c r="E231" s="283"/>
      <c r="F231" s="12"/>
      <c r="G231" s="304"/>
      <c r="H231" s="284"/>
      <c r="I231" s="300"/>
      <c r="J231" s="305"/>
      <c r="K231" s="290"/>
      <c r="L231" s="291"/>
      <c r="M231" s="12"/>
      <c r="N231" s="348"/>
      <c r="O231" s="7"/>
      <c r="P231" s="17">
        <f>IF(D231="",0,IF(D231=D230,COUNTIF(D$9:D230,D231)+1,1))</f>
        <v>0</v>
      </c>
      <c r="Q231" s="17">
        <f t="shared" ca="1" si="22"/>
        <v>0</v>
      </c>
      <c r="R231" s="364">
        <f t="shared" si="19"/>
        <v>0</v>
      </c>
    </row>
    <row r="232" spans="1:18" ht="16.5" customHeight="1">
      <c r="A232" s="334" t="s">
        <v>508</v>
      </c>
      <c r="B232" s="65" t="str">
        <f t="shared" ca="1" si="20"/>
        <v>-1900</v>
      </c>
      <c r="C232" s="65" t="str">
        <f t="shared" ca="1" si="21"/>
        <v>-1900-0</v>
      </c>
      <c r="D232" s="340"/>
      <c r="E232" s="283"/>
      <c r="F232" s="12"/>
      <c r="G232" s="304"/>
      <c r="H232" s="284"/>
      <c r="I232" s="300"/>
      <c r="J232" s="305"/>
      <c r="K232" s="290"/>
      <c r="L232" s="291"/>
      <c r="M232" s="12"/>
      <c r="N232" s="348"/>
      <c r="O232" s="7"/>
      <c r="P232" s="17">
        <f>IF(D232="",0,IF(D232=D231,COUNTIF(D$9:D231,D232)+1,1))</f>
        <v>0</v>
      </c>
      <c r="Q232" s="17">
        <f t="shared" ca="1" si="22"/>
        <v>0</v>
      </c>
      <c r="R232" s="364">
        <f t="shared" si="19"/>
        <v>0</v>
      </c>
    </row>
    <row r="233" spans="1:18" ht="16.5" customHeight="1">
      <c r="A233" s="334" t="s">
        <v>509</v>
      </c>
      <c r="B233" s="65" t="str">
        <f t="shared" ca="1" si="20"/>
        <v>-1900</v>
      </c>
      <c r="C233" s="65" t="str">
        <f t="shared" ca="1" si="21"/>
        <v>-1900-0</v>
      </c>
      <c r="D233" s="340"/>
      <c r="E233" s="283"/>
      <c r="F233" s="12"/>
      <c r="G233" s="304"/>
      <c r="H233" s="284"/>
      <c r="I233" s="300"/>
      <c r="J233" s="305"/>
      <c r="K233" s="290"/>
      <c r="L233" s="291"/>
      <c r="M233" s="12"/>
      <c r="N233" s="348"/>
      <c r="O233" s="7"/>
      <c r="P233" s="17">
        <f>IF(D233="",0,IF(D233=D232,COUNTIF(D$9:D232,D233)+1,1))</f>
        <v>0</v>
      </c>
      <c r="Q233" s="17">
        <f t="shared" ca="1" si="22"/>
        <v>0</v>
      </c>
      <c r="R233" s="364">
        <f t="shared" si="19"/>
        <v>0</v>
      </c>
    </row>
    <row r="234" spans="1:18" ht="16.5" customHeight="1">
      <c r="A234" s="334" t="s">
        <v>510</v>
      </c>
      <c r="B234" s="65" t="str">
        <f t="shared" ca="1" si="20"/>
        <v>-1900</v>
      </c>
      <c r="C234" s="65" t="str">
        <f t="shared" ca="1" si="21"/>
        <v>-1900-0</v>
      </c>
      <c r="D234" s="340"/>
      <c r="E234" s="283"/>
      <c r="F234" s="12"/>
      <c r="G234" s="304"/>
      <c r="H234" s="284"/>
      <c r="I234" s="300"/>
      <c r="J234" s="305"/>
      <c r="K234" s="290"/>
      <c r="L234" s="291"/>
      <c r="M234" s="12"/>
      <c r="N234" s="348"/>
      <c r="O234" s="7"/>
      <c r="P234" s="17">
        <f>IF(D234="",0,IF(D234=D233,COUNTIF(D$9:D233,D234)+1,1))</f>
        <v>0</v>
      </c>
      <c r="Q234" s="17">
        <f t="shared" ca="1" si="22"/>
        <v>0</v>
      </c>
      <c r="R234" s="364">
        <f t="shared" si="19"/>
        <v>0</v>
      </c>
    </row>
    <row r="235" spans="1:18" ht="16.5" customHeight="1">
      <c r="A235" s="334" t="s">
        <v>511</v>
      </c>
      <c r="B235" s="65" t="str">
        <f t="shared" ca="1" si="20"/>
        <v>-1900</v>
      </c>
      <c r="C235" s="65" t="str">
        <f t="shared" ca="1" si="21"/>
        <v>-1900-0</v>
      </c>
      <c r="D235" s="340"/>
      <c r="E235" s="283"/>
      <c r="F235" s="12"/>
      <c r="G235" s="304"/>
      <c r="H235" s="284"/>
      <c r="I235" s="300"/>
      <c r="J235" s="305"/>
      <c r="K235" s="290"/>
      <c r="L235" s="291"/>
      <c r="M235" s="12"/>
      <c r="N235" s="348"/>
      <c r="O235" s="7"/>
      <c r="P235" s="17">
        <f>IF(D235="",0,IF(D235=D234,COUNTIF(D$9:D234,D235)+1,1))</f>
        <v>0</v>
      </c>
      <c r="Q235" s="17">
        <f t="shared" ca="1" si="22"/>
        <v>0</v>
      </c>
      <c r="R235" s="364">
        <f t="shared" si="19"/>
        <v>0</v>
      </c>
    </row>
    <row r="236" spans="1:18" ht="16.5" customHeight="1">
      <c r="A236" s="334" t="s">
        <v>512</v>
      </c>
      <c r="B236" s="65" t="str">
        <f t="shared" ca="1" si="20"/>
        <v>-1900</v>
      </c>
      <c r="C236" s="65" t="str">
        <f t="shared" ca="1" si="21"/>
        <v>-1900-0</v>
      </c>
      <c r="D236" s="340"/>
      <c r="E236" s="283"/>
      <c r="F236" s="12"/>
      <c r="G236" s="304"/>
      <c r="H236" s="284"/>
      <c r="I236" s="300"/>
      <c r="J236" s="305"/>
      <c r="K236" s="290"/>
      <c r="L236" s="291"/>
      <c r="M236" s="12"/>
      <c r="N236" s="348"/>
      <c r="O236" s="7"/>
      <c r="P236" s="17">
        <f>IF(D236="",0,IF(D236=D235,COUNTIF(D$9:D235,D236)+1,1))</f>
        <v>0</v>
      </c>
      <c r="Q236" s="17">
        <f t="shared" ca="1" si="22"/>
        <v>0</v>
      </c>
      <c r="R236" s="364">
        <f t="shared" si="19"/>
        <v>0</v>
      </c>
    </row>
    <row r="237" spans="1:18" ht="16.5" customHeight="1">
      <c r="A237" s="334" t="s">
        <v>513</v>
      </c>
      <c r="B237" s="65" t="str">
        <f t="shared" ca="1" si="20"/>
        <v>-1900</v>
      </c>
      <c r="C237" s="65" t="str">
        <f t="shared" ca="1" si="21"/>
        <v>-1900-0</v>
      </c>
      <c r="D237" s="340"/>
      <c r="E237" s="283"/>
      <c r="F237" s="12"/>
      <c r="G237" s="304"/>
      <c r="H237" s="284"/>
      <c r="I237" s="300"/>
      <c r="J237" s="305"/>
      <c r="K237" s="290"/>
      <c r="L237" s="291"/>
      <c r="M237" s="12"/>
      <c r="N237" s="348"/>
      <c r="O237" s="7"/>
      <c r="P237" s="17">
        <f>IF(D237="",0,IF(D237=D236,COUNTIF(D$9:D236,D237)+1,1))</f>
        <v>0</v>
      </c>
      <c r="Q237" s="17">
        <f t="shared" ca="1" si="22"/>
        <v>0</v>
      </c>
      <c r="R237" s="364">
        <f t="shared" si="19"/>
        <v>0</v>
      </c>
    </row>
    <row r="238" spans="1:18" ht="16.5" customHeight="1">
      <c r="A238" s="334" t="s">
        <v>514</v>
      </c>
      <c r="B238" s="65" t="str">
        <f t="shared" ca="1" si="20"/>
        <v>-1900</v>
      </c>
      <c r="C238" s="65" t="str">
        <f t="shared" ca="1" si="21"/>
        <v>-1900-0</v>
      </c>
      <c r="D238" s="340"/>
      <c r="E238" s="283"/>
      <c r="F238" s="12"/>
      <c r="G238" s="304"/>
      <c r="H238" s="284"/>
      <c r="I238" s="300"/>
      <c r="J238" s="305"/>
      <c r="K238" s="290"/>
      <c r="L238" s="291"/>
      <c r="M238" s="12"/>
      <c r="N238" s="348"/>
      <c r="O238" s="7"/>
      <c r="P238" s="17">
        <f>IF(D238="",0,IF(D238=D237,COUNTIF(D$9:D237,D238)+1,1))</f>
        <v>0</v>
      </c>
      <c r="Q238" s="17">
        <f t="shared" ca="1" si="22"/>
        <v>0</v>
      </c>
      <c r="R238" s="364">
        <f t="shared" si="19"/>
        <v>0</v>
      </c>
    </row>
    <row r="239" spans="1:18" ht="16.5" customHeight="1">
      <c r="A239" s="334" t="s">
        <v>515</v>
      </c>
      <c r="B239" s="65" t="str">
        <f t="shared" ca="1" si="20"/>
        <v>-1900</v>
      </c>
      <c r="C239" s="65" t="str">
        <f t="shared" ca="1" si="21"/>
        <v>-1900-0</v>
      </c>
      <c r="D239" s="340"/>
      <c r="E239" s="283"/>
      <c r="F239" s="12"/>
      <c r="G239" s="304"/>
      <c r="H239" s="284"/>
      <c r="I239" s="300"/>
      <c r="J239" s="305"/>
      <c r="K239" s="290"/>
      <c r="L239" s="291"/>
      <c r="M239" s="12"/>
      <c r="N239" s="348"/>
      <c r="O239" s="7"/>
      <c r="P239" s="17">
        <f>IF(D239="",0,IF(D239=D238,COUNTIF(D$9:D238,D239)+1,1))</f>
        <v>0</v>
      </c>
      <c r="Q239" s="17">
        <f t="shared" ca="1" si="22"/>
        <v>0</v>
      </c>
      <c r="R239" s="364">
        <f t="shared" si="19"/>
        <v>0</v>
      </c>
    </row>
    <row r="240" spans="1:18" ht="16.5" customHeight="1">
      <c r="A240" s="334" t="s">
        <v>516</v>
      </c>
      <c r="B240" s="65" t="str">
        <f t="shared" ca="1" si="20"/>
        <v>-1900</v>
      </c>
      <c r="C240" s="65" t="str">
        <f t="shared" ca="1" si="21"/>
        <v>-1900-0</v>
      </c>
      <c r="D240" s="340"/>
      <c r="E240" s="283"/>
      <c r="F240" s="12"/>
      <c r="G240" s="304"/>
      <c r="H240" s="284"/>
      <c r="I240" s="300"/>
      <c r="J240" s="305"/>
      <c r="K240" s="290"/>
      <c r="L240" s="291"/>
      <c r="M240" s="12"/>
      <c r="N240" s="348"/>
      <c r="O240" s="7"/>
      <c r="P240" s="17">
        <f>IF(D240="",0,IF(D240=D239,COUNTIF(D$9:D239,D240)+1,1))</f>
        <v>0</v>
      </c>
      <c r="Q240" s="17">
        <f t="shared" ca="1" si="22"/>
        <v>0</v>
      </c>
      <c r="R240" s="364">
        <f t="shared" si="19"/>
        <v>0</v>
      </c>
    </row>
    <row r="241" spans="1:18" ht="16.5" customHeight="1">
      <c r="A241" s="334" t="s">
        <v>517</v>
      </c>
      <c r="B241" s="65" t="str">
        <f t="shared" ca="1" si="20"/>
        <v>-1900</v>
      </c>
      <c r="C241" s="65" t="str">
        <f t="shared" ca="1" si="21"/>
        <v>-1900-0</v>
      </c>
      <c r="D241" s="340"/>
      <c r="E241" s="283"/>
      <c r="F241" s="12"/>
      <c r="G241" s="304"/>
      <c r="H241" s="284"/>
      <c r="I241" s="300"/>
      <c r="J241" s="305"/>
      <c r="K241" s="290"/>
      <c r="L241" s="291"/>
      <c r="M241" s="12"/>
      <c r="N241" s="348"/>
      <c r="O241" s="7"/>
      <c r="P241" s="17">
        <f>IF(D241="",0,IF(D241=D240,COUNTIF(D$9:D240,D241)+1,1))</f>
        <v>0</v>
      </c>
      <c r="Q241" s="17">
        <f t="shared" ca="1" si="22"/>
        <v>0</v>
      </c>
      <c r="R241" s="364">
        <f t="shared" si="19"/>
        <v>0</v>
      </c>
    </row>
    <row r="242" spans="1:18" ht="16.5" customHeight="1">
      <c r="A242" s="334" t="s">
        <v>518</v>
      </c>
      <c r="B242" s="65" t="str">
        <f t="shared" ca="1" si="20"/>
        <v>-1900</v>
      </c>
      <c r="C242" s="65" t="str">
        <f t="shared" ca="1" si="21"/>
        <v>-1900-0</v>
      </c>
      <c r="D242" s="340"/>
      <c r="E242" s="283"/>
      <c r="F242" s="12"/>
      <c r="G242" s="304"/>
      <c r="H242" s="284"/>
      <c r="I242" s="300"/>
      <c r="J242" s="305"/>
      <c r="K242" s="290"/>
      <c r="L242" s="291"/>
      <c r="M242" s="12"/>
      <c r="N242" s="348"/>
      <c r="O242" s="7"/>
      <c r="P242" s="17">
        <f>IF(D242="",0,IF(D242=D241,COUNTIF(D$9:D241,D242)+1,1))</f>
        <v>0</v>
      </c>
      <c r="Q242" s="17">
        <f t="shared" ca="1" si="22"/>
        <v>0</v>
      </c>
      <c r="R242" s="364">
        <f t="shared" si="19"/>
        <v>0</v>
      </c>
    </row>
    <row r="243" spans="1:18" ht="16.5" customHeight="1">
      <c r="A243" s="334" t="s">
        <v>519</v>
      </c>
      <c r="B243" s="65" t="str">
        <f t="shared" ca="1" si="20"/>
        <v>-1900</v>
      </c>
      <c r="C243" s="65" t="str">
        <f t="shared" ca="1" si="21"/>
        <v>-1900-0</v>
      </c>
      <c r="D243" s="340"/>
      <c r="E243" s="283"/>
      <c r="F243" s="12"/>
      <c r="G243" s="304"/>
      <c r="H243" s="284"/>
      <c r="I243" s="300"/>
      <c r="J243" s="305"/>
      <c r="K243" s="290"/>
      <c r="L243" s="291"/>
      <c r="M243" s="12"/>
      <c r="N243" s="348"/>
      <c r="O243" s="7"/>
      <c r="P243" s="17">
        <f>IF(D243="",0,IF(D243=D242,COUNTIF(D$9:D242,D243)+1,1))</f>
        <v>0</v>
      </c>
      <c r="Q243" s="17">
        <f t="shared" ca="1" si="22"/>
        <v>0</v>
      </c>
      <c r="R243" s="364">
        <f t="shared" si="19"/>
        <v>0</v>
      </c>
    </row>
    <row r="244" spans="1:18" ht="16.5" customHeight="1">
      <c r="A244" s="334" t="s">
        <v>520</v>
      </c>
      <c r="B244" s="65" t="str">
        <f t="shared" ca="1" si="20"/>
        <v>-1900</v>
      </c>
      <c r="C244" s="65" t="str">
        <f t="shared" ca="1" si="21"/>
        <v>-1900-0</v>
      </c>
      <c r="D244" s="340"/>
      <c r="E244" s="283"/>
      <c r="F244" s="12"/>
      <c r="G244" s="304"/>
      <c r="H244" s="284"/>
      <c r="I244" s="300"/>
      <c r="J244" s="305"/>
      <c r="K244" s="290"/>
      <c r="L244" s="291"/>
      <c r="M244" s="12"/>
      <c r="N244" s="348"/>
      <c r="O244" s="7"/>
      <c r="P244" s="17">
        <f>IF(D244="",0,IF(D244=D243,COUNTIF(D$9:D243,D244)+1,1))</f>
        <v>0</v>
      </c>
      <c r="Q244" s="17">
        <f t="shared" ca="1" si="22"/>
        <v>0</v>
      </c>
      <c r="R244" s="364">
        <f t="shared" si="19"/>
        <v>0</v>
      </c>
    </row>
    <row r="245" spans="1:18" ht="16.5" customHeight="1">
      <c r="A245" s="334" t="s">
        <v>521</v>
      </c>
      <c r="B245" s="65" t="str">
        <f t="shared" ca="1" si="20"/>
        <v>-1900</v>
      </c>
      <c r="C245" s="65" t="str">
        <f t="shared" ca="1" si="21"/>
        <v>-1900-0</v>
      </c>
      <c r="D245" s="340"/>
      <c r="E245" s="283"/>
      <c r="F245" s="12"/>
      <c r="G245" s="304"/>
      <c r="H245" s="284"/>
      <c r="I245" s="300"/>
      <c r="J245" s="305"/>
      <c r="K245" s="290"/>
      <c r="L245" s="291"/>
      <c r="M245" s="12"/>
      <c r="N245" s="348"/>
      <c r="O245" s="7"/>
      <c r="P245" s="17">
        <f>IF(D245="",0,IF(D245=D244,COUNTIF(D$9:D244,D245)+1,1))</f>
        <v>0</v>
      </c>
      <c r="Q245" s="17">
        <f t="shared" ca="1" si="22"/>
        <v>0</v>
      </c>
      <c r="R245" s="364">
        <f t="shared" si="19"/>
        <v>0</v>
      </c>
    </row>
    <row r="246" spans="1:18" ht="16.5" customHeight="1">
      <c r="A246" s="334" t="s">
        <v>522</v>
      </c>
      <c r="B246" s="65" t="str">
        <f t="shared" ca="1" si="20"/>
        <v>-1900</v>
      </c>
      <c r="C246" s="65" t="str">
        <f t="shared" ca="1" si="21"/>
        <v>-1900-0</v>
      </c>
      <c r="D246" s="340"/>
      <c r="E246" s="283"/>
      <c r="F246" s="12"/>
      <c r="G246" s="304"/>
      <c r="H246" s="284"/>
      <c r="I246" s="300"/>
      <c r="J246" s="305"/>
      <c r="K246" s="290"/>
      <c r="L246" s="291"/>
      <c r="M246" s="12"/>
      <c r="N246" s="348"/>
      <c r="O246" s="7"/>
      <c r="P246" s="17">
        <f>IF(D246="",0,IF(D246=D245,COUNTIF(D$9:D245,D246)+1,1))</f>
        <v>0</v>
      </c>
      <c r="Q246" s="17">
        <f t="shared" ca="1" si="22"/>
        <v>0</v>
      </c>
      <c r="R246" s="364">
        <f t="shared" si="19"/>
        <v>0</v>
      </c>
    </row>
    <row r="247" spans="1:18" ht="16.5" customHeight="1">
      <c r="A247" s="334" t="s">
        <v>523</v>
      </c>
      <c r="B247" s="65" t="str">
        <f t="shared" ca="1" si="20"/>
        <v>-1900</v>
      </c>
      <c r="C247" s="65" t="str">
        <f t="shared" ca="1" si="21"/>
        <v>-1900-0</v>
      </c>
      <c r="D247" s="340"/>
      <c r="E247" s="283"/>
      <c r="F247" s="12"/>
      <c r="G247" s="304"/>
      <c r="H247" s="284"/>
      <c r="I247" s="300"/>
      <c r="J247" s="305"/>
      <c r="K247" s="290"/>
      <c r="L247" s="291"/>
      <c r="M247" s="12"/>
      <c r="N247" s="348"/>
      <c r="O247" s="7"/>
      <c r="P247" s="17">
        <f>IF(D247="",0,IF(D247=D246,COUNTIF(D$9:D246,D247)+1,1))</f>
        <v>0</v>
      </c>
      <c r="Q247" s="17">
        <f t="shared" ca="1" si="22"/>
        <v>0</v>
      </c>
      <c r="R247" s="364">
        <f t="shared" si="19"/>
        <v>0</v>
      </c>
    </row>
    <row r="248" spans="1:18" ht="16.5" customHeight="1">
      <c r="A248" s="334" t="s">
        <v>524</v>
      </c>
      <c r="B248" s="65" t="str">
        <f t="shared" ca="1" si="20"/>
        <v>-1900</v>
      </c>
      <c r="C248" s="65" t="str">
        <f t="shared" ca="1" si="21"/>
        <v>-1900-0</v>
      </c>
      <c r="D248" s="340"/>
      <c r="E248" s="283"/>
      <c r="F248" s="12"/>
      <c r="G248" s="304"/>
      <c r="H248" s="284"/>
      <c r="I248" s="300"/>
      <c r="J248" s="305"/>
      <c r="K248" s="290"/>
      <c r="L248" s="291"/>
      <c r="M248" s="12"/>
      <c r="N248" s="348"/>
      <c r="O248" s="7"/>
      <c r="P248" s="17">
        <f>IF(D248="",0,IF(D248=D247,COUNTIF(D$9:D247,D248)+1,1))</f>
        <v>0</v>
      </c>
      <c r="Q248" s="17">
        <f t="shared" ca="1" si="22"/>
        <v>0</v>
      </c>
      <c r="R248" s="364">
        <f t="shared" si="19"/>
        <v>0</v>
      </c>
    </row>
    <row r="249" spans="1:18" ht="16.5" customHeight="1">
      <c r="A249" s="334" t="s">
        <v>525</v>
      </c>
      <c r="B249" s="65" t="str">
        <f t="shared" ca="1" si="20"/>
        <v>-1900</v>
      </c>
      <c r="C249" s="65" t="str">
        <f t="shared" ca="1" si="21"/>
        <v>-1900-0</v>
      </c>
      <c r="D249" s="340"/>
      <c r="E249" s="283"/>
      <c r="F249" s="12"/>
      <c r="G249" s="304"/>
      <c r="H249" s="284"/>
      <c r="I249" s="300"/>
      <c r="J249" s="305"/>
      <c r="K249" s="290"/>
      <c r="L249" s="291"/>
      <c r="M249" s="12"/>
      <c r="N249" s="348"/>
      <c r="O249" s="7"/>
      <c r="P249" s="17">
        <f>IF(D249="",0,IF(D249=D248,COUNTIF(D$9:D248,D249)+1,1))</f>
        <v>0</v>
      </c>
      <c r="Q249" s="17">
        <f t="shared" ca="1" si="22"/>
        <v>0</v>
      </c>
      <c r="R249" s="364">
        <f t="shared" si="19"/>
        <v>0</v>
      </c>
    </row>
    <row r="250" spans="1:18" ht="16.5" customHeight="1">
      <c r="A250" s="334" t="s">
        <v>526</v>
      </c>
      <c r="B250" s="65" t="str">
        <f t="shared" ca="1" si="20"/>
        <v>-1900</v>
      </c>
      <c r="C250" s="65" t="str">
        <f t="shared" ca="1" si="21"/>
        <v>-1900-0</v>
      </c>
      <c r="D250" s="340"/>
      <c r="E250" s="283"/>
      <c r="F250" s="12"/>
      <c r="G250" s="304"/>
      <c r="H250" s="284"/>
      <c r="I250" s="300"/>
      <c r="J250" s="305"/>
      <c r="K250" s="290"/>
      <c r="L250" s="291"/>
      <c r="M250" s="12"/>
      <c r="N250" s="348"/>
      <c r="O250" s="7"/>
      <c r="P250" s="17">
        <f>IF(D250="",0,IF(D250=D249,COUNTIF(D$9:D249,D250)+1,1))</f>
        <v>0</v>
      </c>
      <c r="Q250" s="17">
        <f t="shared" ca="1" si="22"/>
        <v>0</v>
      </c>
      <c r="R250" s="364">
        <f t="shared" si="19"/>
        <v>0</v>
      </c>
    </row>
    <row r="251" spans="1:18" ht="16.5" customHeight="1">
      <c r="A251" s="334" t="s">
        <v>527</v>
      </c>
      <c r="B251" s="65" t="str">
        <f t="shared" ca="1" si="20"/>
        <v>-1900</v>
      </c>
      <c r="C251" s="65" t="str">
        <f t="shared" ca="1" si="21"/>
        <v>-1900-0</v>
      </c>
      <c r="D251" s="340"/>
      <c r="E251" s="283"/>
      <c r="F251" s="12"/>
      <c r="G251" s="304"/>
      <c r="H251" s="284"/>
      <c r="I251" s="300"/>
      <c r="J251" s="305"/>
      <c r="K251" s="290"/>
      <c r="L251" s="291"/>
      <c r="M251" s="12"/>
      <c r="N251" s="348"/>
      <c r="O251" s="7"/>
      <c r="P251" s="17">
        <f>IF(D251="",0,IF(D251=D250,COUNTIF(D$9:D250,D251)+1,1))</f>
        <v>0</v>
      </c>
      <c r="Q251" s="17">
        <f t="shared" ca="1" si="22"/>
        <v>0</v>
      </c>
      <c r="R251" s="364">
        <f t="shared" si="19"/>
        <v>0</v>
      </c>
    </row>
    <row r="252" spans="1:18" ht="16.5" customHeight="1">
      <c r="A252" s="334" t="s">
        <v>528</v>
      </c>
      <c r="B252" s="65" t="str">
        <f t="shared" ca="1" si="20"/>
        <v>-1900</v>
      </c>
      <c r="C252" s="65" t="str">
        <f t="shared" ca="1" si="21"/>
        <v>-1900-0</v>
      </c>
      <c r="D252" s="340"/>
      <c r="E252" s="283"/>
      <c r="F252" s="12"/>
      <c r="G252" s="304"/>
      <c r="H252" s="284"/>
      <c r="I252" s="300"/>
      <c r="J252" s="305"/>
      <c r="K252" s="290"/>
      <c r="L252" s="291"/>
      <c r="M252" s="12"/>
      <c r="N252" s="348"/>
      <c r="O252" s="7"/>
      <c r="P252" s="17">
        <f>IF(D252="",0,IF(D252=D251,COUNTIF(D$9:D251,D252)+1,1))</f>
        <v>0</v>
      </c>
      <c r="Q252" s="17">
        <f t="shared" ca="1" si="22"/>
        <v>0</v>
      </c>
      <c r="R252" s="364">
        <f t="shared" si="19"/>
        <v>0</v>
      </c>
    </row>
    <row r="253" spans="1:18" ht="16.5" customHeight="1">
      <c r="A253" s="334" t="s">
        <v>529</v>
      </c>
      <c r="B253" s="65" t="str">
        <f t="shared" ca="1" si="20"/>
        <v>-1900</v>
      </c>
      <c r="C253" s="65" t="str">
        <f t="shared" ca="1" si="21"/>
        <v>-1900-0</v>
      </c>
      <c r="D253" s="340"/>
      <c r="E253" s="283"/>
      <c r="F253" s="12"/>
      <c r="G253" s="304"/>
      <c r="H253" s="284"/>
      <c r="I253" s="300"/>
      <c r="J253" s="305"/>
      <c r="K253" s="290"/>
      <c r="L253" s="291"/>
      <c r="M253" s="12"/>
      <c r="N253" s="348"/>
      <c r="O253" s="7"/>
      <c r="P253" s="17">
        <f>IF(D253="",0,IF(D253=D252,COUNTIF(D$9:D252,D253)+1,1))</f>
        <v>0</v>
      </c>
      <c r="Q253" s="17">
        <f t="shared" ca="1" si="22"/>
        <v>0</v>
      </c>
      <c r="R253" s="364">
        <f t="shared" si="19"/>
        <v>0</v>
      </c>
    </row>
    <row r="254" spans="1:18" ht="16.5" customHeight="1">
      <c r="A254" s="334" t="s">
        <v>530</v>
      </c>
      <c r="B254" s="65" t="str">
        <f t="shared" ca="1" si="20"/>
        <v>-1900</v>
      </c>
      <c r="C254" s="65" t="str">
        <f t="shared" ca="1" si="21"/>
        <v>-1900-0</v>
      </c>
      <c r="D254" s="340"/>
      <c r="E254" s="283"/>
      <c r="F254" s="12"/>
      <c r="G254" s="304"/>
      <c r="H254" s="284"/>
      <c r="I254" s="300"/>
      <c r="J254" s="305"/>
      <c r="K254" s="290"/>
      <c r="L254" s="291"/>
      <c r="M254" s="12"/>
      <c r="N254" s="348"/>
      <c r="O254" s="7"/>
      <c r="P254" s="17">
        <f>IF(D254="",0,IF(D254=D253,COUNTIF(D$9:D253,D254)+1,1))</f>
        <v>0</v>
      </c>
      <c r="Q254" s="17">
        <f t="shared" ca="1" si="22"/>
        <v>0</v>
      </c>
      <c r="R254" s="364">
        <f t="shared" si="19"/>
        <v>0</v>
      </c>
    </row>
    <row r="255" spans="1:18" ht="16.5" customHeight="1">
      <c r="A255" s="334" t="s">
        <v>531</v>
      </c>
      <c r="B255" s="65" t="str">
        <f t="shared" ca="1" si="20"/>
        <v>-1900</v>
      </c>
      <c r="C255" s="65" t="str">
        <f t="shared" ca="1" si="21"/>
        <v>-1900-0</v>
      </c>
      <c r="D255" s="340"/>
      <c r="E255" s="283"/>
      <c r="F255" s="12"/>
      <c r="G255" s="304"/>
      <c r="H255" s="284"/>
      <c r="I255" s="300"/>
      <c r="J255" s="305"/>
      <c r="K255" s="290"/>
      <c r="L255" s="291"/>
      <c r="M255" s="12"/>
      <c r="N255" s="348"/>
      <c r="O255" s="7"/>
      <c r="P255" s="17">
        <f>IF(D255="",0,IF(D255=D254,COUNTIF(D$9:D254,D255)+1,1))</f>
        <v>0</v>
      </c>
      <c r="Q255" s="17">
        <f t="shared" ca="1" si="22"/>
        <v>0</v>
      </c>
      <c r="R255" s="364">
        <f t="shared" si="19"/>
        <v>0</v>
      </c>
    </row>
    <row r="256" spans="1:18" ht="16.5" customHeight="1">
      <c r="A256" s="334" t="s">
        <v>532</v>
      </c>
      <c r="B256" s="65" t="str">
        <f t="shared" ca="1" si="20"/>
        <v>-1900</v>
      </c>
      <c r="C256" s="65" t="str">
        <f t="shared" ca="1" si="21"/>
        <v>-1900-0</v>
      </c>
      <c r="D256" s="340"/>
      <c r="E256" s="283"/>
      <c r="F256" s="12"/>
      <c r="G256" s="304"/>
      <c r="H256" s="284"/>
      <c r="I256" s="300"/>
      <c r="J256" s="305"/>
      <c r="K256" s="290"/>
      <c r="L256" s="291"/>
      <c r="M256" s="12"/>
      <c r="N256" s="348"/>
      <c r="O256" s="7"/>
      <c r="P256" s="17">
        <f>IF(D256="",0,IF(D256=D255,COUNTIF(D$9:D255,D256)+1,1))</f>
        <v>0</v>
      </c>
      <c r="Q256" s="17">
        <f t="shared" ca="1" si="22"/>
        <v>0</v>
      </c>
      <c r="R256" s="364">
        <f t="shared" si="19"/>
        <v>0</v>
      </c>
    </row>
    <row r="257" spans="1:18" ht="16.5" customHeight="1">
      <c r="A257" s="334" t="s">
        <v>533</v>
      </c>
      <c r="B257" s="65" t="str">
        <f t="shared" ca="1" si="20"/>
        <v>-1900</v>
      </c>
      <c r="C257" s="65" t="str">
        <f t="shared" ca="1" si="21"/>
        <v>-1900-0</v>
      </c>
      <c r="D257" s="340"/>
      <c r="E257" s="283"/>
      <c r="F257" s="12"/>
      <c r="G257" s="304"/>
      <c r="H257" s="284"/>
      <c r="I257" s="300"/>
      <c r="J257" s="305"/>
      <c r="K257" s="290"/>
      <c r="L257" s="291"/>
      <c r="M257" s="12"/>
      <c r="N257" s="348"/>
      <c r="O257" s="7"/>
      <c r="P257" s="17">
        <f>IF(D257="",0,IF(D257=D256,COUNTIF(D$9:D256,D257)+1,1))</f>
        <v>0</v>
      </c>
      <c r="Q257" s="17">
        <f t="shared" ca="1" si="22"/>
        <v>0</v>
      </c>
      <c r="R257" s="364">
        <f t="shared" si="19"/>
        <v>0</v>
      </c>
    </row>
    <row r="258" spans="1:18" ht="16.5" customHeight="1">
      <c r="A258" s="334" t="s">
        <v>534</v>
      </c>
      <c r="B258" s="65" t="str">
        <f t="shared" ca="1" si="20"/>
        <v>-1900</v>
      </c>
      <c r="C258" s="65" t="str">
        <f t="shared" ca="1" si="21"/>
        <v>-1900-0</v>
      </c>
      <c r="D258" s="340"/>
      <c r="E258" s="283"/>
      <c r="F258" s="12"/>
      <c r="G258" s="304"/>
      <c r="H258" s="284"/>
      <c r="I258" s="300"/>
      <c r="J258" s="305"/>
      <c r="K258" s="290"/>
      <c r="L258" s="291"/>
      <c r="M258" s="12"/>
      <c r="N258" s="348"/>
      <c r="O258" s="7"/>
      <c r="P258" s="17">
        <f>IF(D258="",0,IF(D258=D257,COUNTIF(D$9:D257,D258)+1,1))</f>
        <v>0</v>
      </c>
      <c r="Q258" s="17">
        <f t="shared" ca="1" si="22"/>
        <v>0</v>
      </c>
      <c r="R258" s="364">
        <f t="shared" si="19"/>
        <v>0</v>
      </c>
    </row>
    <row r="259" spans="1:18" ht="16.5" customHeight="1">
      <c r="A259" s="334" t="s">
        <v>535</v>
      </c>
      <c r="B259" s="65" t="str">
        <f t="shared" ca="1" si="20"/>
        <v>-1900</v>
      </c>
      <c r="C259" s="65" t="str">
        <f t="shared" ca="1" si="21"/>
        <v>-1900-0</v>
      </c>
      <c r="D259" s="340"/>
      <c r="E259" s="283"/>
      <c r="F259" s="12"/>
      <c r="G259" s="304"/>
      <c r="H259" s="284"/>
      <c r="I259" s="300"/>
      <c r="J259" s="305"/>
      <c r="K259" s="290"/>
      <c r="L259" s="291"/>
      <c r="M259" s="12"/>
      <c r="N259" s="348"/>
      <c r="O259" s="7"/>
      <c r="P259" s="17">
        <f>IF(D259="",0,IF(D259=D258,COUNTIF(D$9:D258,D259)+1,1))</f>
        <v>0</v>
      </c>
      <c r="Q259" s="17">
        <f t="shared" ca="1" si="22"/>
        <v>0</v>
      </c>
      <c r="R259" s="364">
        <f t="shared" si="19"/>
        <v>0</v>
      </c>
    </row>
    <row r="260" spans="1:18" ht="16.5" customHeight="1">
      <c r="A260" s="334" t="s">
        <v>536</v>
      </c>
      <c r="B260" s="65" t="str">
        <f t="shared" ca="1" si="20"/>
        <v>-1900</v>
      </c>
      <c r="C260" s="65" t="str">
        <f t="shared" ca="1" si="21"/>
        <v>-1900-0</v>
      </c>
      <c r="D260" s="340"/>
      <c r="E260" s="283"/>
      <c r="F260" s="12"/>
      <c r="G260" s="304"/>
      <c r="H260" s="284"/>
      <c r="I260" s="300"/>
      <c r="J260" s="305"/>
      <c r="K260" s="290"/>
      <c r="L260" s="291"/>
      <c r="M260" s="12"/>
      <c r="N260" s="348"/>
      <c r="O260" s="7"/>
      <c r="P260" s="17">
        <f>IF(D260="",0,IF(D260=D259,COUNTIF(D$9:D259,D260)+1,1))</f>
        <v>0</v>
      </c>
      <c r="Q260" s="17">
        <f t="shared" ca="1" si="22"/>
        <v>0</v>
      </c>
      <c r="R260" s="364">
        <f t="shared" si="19"/>
        <v>0</v>
      </c>
    </row>
    <row r="261" spans="1:18" ht="16.5" customHeight="1">
      <c r="A261" s="334" t="s">
        <v>537</v>
      </c>
      <c r="B261" s="65" t="str">
        <f t="shared" ca="1" si="20"/>
        <v>-1900</v>
      </c>
      <c r="C261" s="65" t="str">
        <f t="shared" ca="1" si="21"/>
        <v>-1900-0</v>
      </c>
      <c r="D261" s="340"/>
      <c r="E261" s="283"/>
      <c r="F261" s="12"/>
      <c r="G261" s="304"/>
      <c r="H261" s="284"/>
      <c r="I261" s="300"/>
      <c r="J261" s="305"/>
      <c r="K261" s="290"/>
      <c r="L261" s="291"/>
      <c r="M261" s="12"/>
      <c r="N261" s="348"/>
      <c r="O261" s="7"/>
      <c r="P261" s="17">
        <f>IF(D261="",0,IF(D261=D260,COUNTIF(D$9:D260,D261)+1,1))</f>
        <v>0</v>
      </c>
      <c r="Q261" s="17">
        <f t="shared" ca="1" si="22"/>
        <v>0</v>
      </c>
      <c r="R261" s="364">
        <f t="shared" si="19"/>
        <v>0</v>
      </c>
    </row>
    <row r="262" spans="1:18" ht="16.5" customHeight="1">
      <c r="A262" s="334" t="s">
        <v>538</v>
      </c>
      <c r="B262" s="65" t="str">
        <f t="shared" ca="1" si="20"/>
        <v>-1900</v>
      </c>
      <c r="C262" s="65" t="str">
        <f t="shared" ca="1" si="21"/>
        <v>-1900-0</v>
      </c>
      <c r="D262" s="340"/>
      <c r="E262" s="283"/>
      <c r="F262" s="12"/>
      <c r="G262" s="304"/>
      <c r="H262" s="284"/>
      <c r="I262" s="300"/>
      <c r="J262" s="305"/>
      <c r="K262" s="290"/>
      <c r="L262" s="291"/>
      <c r="M262" s="12"/>
      <c r="N262" s="348"/>
      <c r="O262" s="7"/>
      <c r="P262" s="17">
        <f>IF(D262="",0,IF(D262=D261,COUNTIF(D$9:D261,D262)+1,1))</f>
        <v>0</v>
      </c>
      <c r="Q262" s="17">
        <f t="shared" ca="1" si="22"/>
        <v>0</v>
      </c>
      <c r="R262" s="364">
        <f t="shared" si="19"/>
        <v>0</v>
      </c>
    </row>
    <row r="263" spans="1:18" ht="16.5" customHeight="1">
      <c r="A263" s="334" t="s">
        <v>539</v>
      </c>
      <c r="B263" s="65" t="str">
        <f t="shared" ca="1" si="20"/>
        <v>-1900</v>
      </c>
      <c r="C263" s="65" t="str">
        <f t="shared" ca="1" si="21"/>
        <v>-1900-0</v>
      </c>
      <c r="D263" s="340"/>
      <c r="E263" s="283"/>
      <c r="F263" s="12"/>
      <c r="G263" s="304"/>
      <c r="H263" s="284"/>
      <c r="I263" s="300"/>
      <c r="J263" s="305"/>
      <c r="K263" s="290"/>
      <c r="L263" s="291"/>
      <c r="M263" s="12"/>
      <c r="N263" s="348"/>
      <c r="O263" s="7"/>
      <c r="P263" s="17">
        <f>IF(D263="",0,IF(D263=D262,COUNTIF(D$9:D262,D263)+1,1))</f>
        <v>0</v>
      </c>
      <c r="Q263" s="17">
        <f t="shared" ca="1" si="22"/>
        <v>0</v>
      </c>
      <c r="R263" s="364">
        <f t="shared" si="19"/>
        <v>0</v>
      </c>
    </row>
    <row r="264" spans="1:18" ht="16.5" customHeight="1">
      <c r="A264" s="334" t="s">
        <v>540</v>
      </c>
      <c r="B264" s="65" t="str">
        <f t="shared" ca="1" si="20"/>
        <v>-1900</v>
      </c>
      <c r="C264" s="65" t="str">
        <f t="shared" ca="1" si="21"/>
        <v>-1900-0</v>
      </c>
      <c r="D264" s="340"/>
      <c r="E264" s="283"/>
      <c r="F264" s="12"/>
      <c r="G264" s="304"/>
      <c r="H264" s="284"/>
      <c r="I264" s="300"/>
      <c r="J264" s="305"/>
      <c r="K264" s="290"/>
      <c r="L264" s="291"/>
      <c r="M264" s="12"/>
      <c r="N264" s="348"/>
      <c r="O264" s="7"/>
      <c r="P264" s="17">
        <f>IF(D264="",0,IF(D264=D263,COUNTIF(D$9:D263,D264)+1,1))</f>
        <v>0</v>
      </c>
      <c r="Q264" s="17">
        <f t="shared" ca="1" si="22"/>
        <v>0</v>
      </c>
      <c r="R264" s="364">
        <f t="shared" si="19"/>
        <v>0</v>
      </c>
    </row>
    <row r="265" spans="1:18" ht="16.5" customHeight="1">
      <c r="A265" s="334" t="s">
        <v>541</v>
      </c>
      <c r="B265" s="65" t="str">
        <f t="shared" ca="1" si="20"/>
        <v>-1900</v>
      </c>
      <c r="C265" s="65" t="str">
        <f t="shared" ca="1" si="21"/>
        <v>-1900-0</v>
      </c>
      <c r="D265" s="340"/>
      <c r="E265" s="283"/>
      <c r="F265" s="12"/>
      <c r="G265" s="304"/>
      <c r="H265" s="284"/>
      <c r="I265" s="300"/>
      <c r="J265" s="305"/>
      <c r="K265" s="290"/>
      <c r="L265" s="291"/>
      <c r="M265" s="12"/>
      <c r="N265" s="348"/>
      <c r="O265" s="7"/>
      <c r="P265" s="17">
        <f>IF(D265="",0,IF(D265=D264,COUNTIF(D$9:D264,D265)+1,1))</f>
        <v>0</v>
      </c>
      <c r="Q265" s="17">
        <f t="shared" ca="1" si="22"/>
        <v>0</v>
      </c>
      <c r="R265" s="364">
        <f t="shared" ref="R265:R328" si="23">IF(OR(MONTH(E265)&lt;$K$1026,MONTH(E265)&gt;$K$1027),R$1013,0)</f>
        <v>0</v>
      </c>
    </row>
    <row r="266" spans="1:18" ht="16.5" customHeight="1">
      <c r="A266" s="334" t="s">
        <v>542</v>
      </c>
      <c r="B266" s="65" t="str">
        <f t="shared" ref="B266:B329" ca="1" si="24">IF(R266=$R$1013,0,IF(L$1024=1,0,D266&amp;"-"&amp;YEAR(E266)))</f>
        <v>-1900</v>
      </c>
      <c r="C266" s="65" t="str">
        <f t="shared" ca="1" si="21"/>
        <v>-1900-0</v>
      </c>
      <c r="D266" s="340"/>
      <c r="E266" s="283"/>
      <c r="F266" s="12"/>
      <c r="G266" s="304"/>
      <c r="H266" s="284"/>
      <c r="I266" s="300"/>
      <c r="J266" s="305"/>
      <c r="K266" s="290"/>
      <c r="L266" s="291"/>
      <c r="M266" s="12"/>
      <c r="N266" s="348"/>
      <c r="O266" s="7"/>
      <c r="P266" s="17">
        <f>IF(D266="",0,IF(D266=D265,COUNTIF(D$9:D265,D266)+1,1))</f>
        <v>0</v>
      </c>
      <c r="Q266" s="17">
        <f t="shared" ca="1" si="22"/>
        <v>0</v>
      </c>
      <c r="R266" s="364">
        <f t="shared" si="23"/>
        <v>0</v>
      </c>
    </row>
    <row r="267" spans="1:18" ht="16.5" customHeight="1">
      <c r="A267" s="334" t="s">
        <v>543</v>
      </c>
      <c r="B267" s="65" t="str">
        <f t="shared" ca="1" si="24"/>
        <v>-1900</v>
      </c>
      <c r="C267" s="65" t="str">
        <f t="shared" ca="1" si="21"/>
        <v>-1900-0</v>
      </c>
      <c r="D267" s="340"/>
      <c r="E267" s="283"/>
      <c r="F267" s="12"/>
      <c r="G267" s="304"/>
      <c r="H267" s="284"/>
      <c r="I267" s="300"/>
      <c r="J267" s="305"/>
      <c r="K267" s="290"/>
      <c r="L267" s="291"/>
      <c r="M267" s="12"/>
      <c r="N267" s="348"/>
      <c r="O267" s="7"/>
      <c r="P267" s="17">
        <f>IF(D267="",0,IF(D267=D266,COUNTIF(D$9:D266,D267)+1,1))</f>
        <v>0</v>
      </c>
      <c r="Q267" s="17">
        <f t="shared" ca="1" si="22"/>
        <v>0</v>
      </c>
      <c r="R267" s="364">
        <f t="shared" si="23"/>
        <v>0</v>
      </c>
    </row>
    <row r="268" spans="1:18" ht="16.5" customHeight="1">
      <c r="A268" s="334" t="s">
        <v>544</v>
      </c>
      <c r="B268" s="65" t="str">
        <f t="shared" ca="1" si="24"/>
        <v>-1900</v>
      </c>
      <c r="C268" s="65" t="str">
        <f t="shared" ca="1" si="21"/>
        <v>-1900-0</v>
      </c>
      <c r="D268" s="340"/>
      <c r="E268" s="283"/>
      <c r="F268" s="12"/>
      <c r="G268" s="304"/>
      <c r="H268" s="284"/>
      <c r="I268" s="300"/>
      <c r="J268" s="305"/>
      <c r="K268" s="290"/>
      <c r="L268" s="291"/>
      <c r="M268" s="12"/>
      <c r="N268" s="348"/>
      <c r="O268" s="7"/>
      <c r="P268" s="17">
        <f>IF(D268="",0,IF(D268=D267,COUNTIF(D$9:D267,D268)+1,1))</f>
        <v>0</v>
      </c>
      <c r="Q268" s="17">
        <f t="shared" ca="1" si="22"/>
        <v>0</v>
      </c>
      <c r="R268" s="364">
        <f t="shared" si="23"/>
        <v>0</v>
      </c>
    </row>
    <row r="269" spans="1:18" ht="16.5" customHeight="1">
      <c r="A269" s="334" t="s">
        <v>545</v>
      </c>
      <c r="B269" s="65" t="str">
        <f t="shared" ca="1" si="24"/>
        <v>-1900</v>
      </c>
      <c r="C269" s="65" t="str">
        <f t="shared" ca="1" si="21"/>
        <v>-1900-0</v>
      </c>
      <c r="D269" s="340"/>
      <c r="E269" s="283"/>
      <c r="F269" s="12"/>
      <c r="G269" s="304"/>
      <c r="H269" s="284"/>
      <c r="I269" s="300"/>
      <c r="J269" s="305"/>
      <c r="K269" s="290"/>
      <c r="L269" s="291"/>
      <c r="M269" s="12"/>
      <c r="N269" s="348"/>
      <c r="O269" s="7"/>
      <c r="P269" s="17">
        <f>IF(D269="",0,IF(D269=D268,COUNTIF(D$9:D268,D269)+1,1))</f>
        <v>0</v>
      </c>
      <c r="Q269" s="17">
        <f t="shared" ca="1" si="22"/>
        <v>0</v>
      </c>
      <c r="R269" s="364">
        <f t="shared" si="23"/>
        <v>0</v>
      </c>
    </row>
    <row r="270" spans="1:18" ht="16.5" customHeight="1">
      <c r="A270" s="334" t="s">
        <v>546</v>
      </c>
      <c r="B270" s="65" t="str">
        <f t="shared" ca="1" si="24"/>
        <v>-1900</v>
      </c>
      <c r="C270" s="65" t="str">
        <f t="shared" ca="1" si="21"/>
        <v>-1900-0</v>
      </c>
      <c r="D270" s="340"/>
      <c r="E270" s="283"/>
      <c r="F270" s="12"/>
      <c r="G270" s="304"/>
      <c r="H270" s="284"/>
      <c r="I270" s="300"/>
      <c r="J270" s="305"/>
      <c r="K270" s="290"/>
      <c r="L270" s="291"/>
      <c r="M270" s="12"/>
      <c r="N270" s="348"/>
      <c r="O270" s="7"/>
      <c r="P270" s="17">
        <f>IF(D270="",0,IF(D270=D269,COUNTIF(D$9:D269,D270)+1,1))</f>
        <v>0</v>
      </c>
      <c r="Q270" s="17">
        <f t="shared" ca="1" si="22"/>
        <v>0</v>
      </c>
      <c r="R270" s="364">
        <f t="shared" si="23"/>
        <v>0</v>
      </c>
    </row>
    <row r="271" spans="1:18" ht="16.5" customHeight="1">
      <c r="A271" s="334" t="s">
        <v>547</v>
      </c>
      <c r="B271" s="65" t="str">
        <f t="shared" ca="1" si="24"/>
        <v>-1900</v>
      </c>
      <c r="C271" s="65" t="str">
        <f t="shared" ref="C271:C334" ca="1" si="25">IF(L$1024=1,0,B271&amp;"-"&amp;P271)</f>
        <v>-1900-0</v>
      </c>
      <c r="D271" s="340"/>
      <c r="E271" s="283"/>
      <c r="F271" s="12"/>
      <c r="G271" s="304"/>
      <c r="H271" s="284"/>
      <c r="I271" s="300"/>
      <c r="J271" s="305"/>
      <c r="K271" s="290"/>
      <c r="L271" s="291"/>
      <c r="M271" s="12"/>
      <c r="N271" s="348"/>
      <c r="O271" s="7"/>
      <c r="P271" s="17">
        <f>IF(D271="",0,IF(D271=D270,COUNTIF(D$9:D270,D271)+1,1))</f>
        <v>0</v>
      </c>
      <c r="Q271" s="17">
        <f t="shared" ref="Q271:Q334" ca="1" si="26">IF(OR(D271="",L$1024=1),0,IF(P271=4,1,0))</f>
        <v>0</v>
      </c>
      <c r="R271" s="364">
        <f t="shared" si="23"/>
        <v>0</v>
      </c>
    </row>
    <row r="272" spans="1:18" ht="16.5" customHeight="1">
      <c r="A272" s="334" t="s">
        <v>548</v>
      </c>
      <c r="B272" s="65" t="str">
        <f t="shared" ca="1" si="24"/>
        <v>-1900</v>
      </c>
      <c r="C272" s="65" t="str">
        <f t="shared" ca="1" si="25"/>
        <v>-1900-0</v>
      </c>
      <c r="D272" s="340"/>
      <c r="E272" s="283"/>
      <c r="F272" s="12"/>
      <c r="G272" s="304"/>
      <c r="H272" s="284"/>
      <c r="I272" s="300"/>
      <c r="J272" s="305"/>
      <c r="K272" s="290"/>
      <c r="L272" s="291"/>
      <c r="M272" s="12"/>
      <c r="N272" s="348"/>
      <c r="O272" s="7"/>
      <c r="P272" s="17">
        <f>IF(D272="",0,IF(D272=D271,COUNTIF(D$9:D271,D272)+1,1))</f>
        <v>0</v>
      </c>
      <c r="Q272" s="17">
        <f t="shared" ca="1" si="26"/>
        <v>0</v>
      </c>
      <c r="R272" s="364">
        <f t="shared" si="23"/>
        <v>0</v>
      </c>
    </row>
    <row r="273" spans="1:18" ht="16.5" customHeight="1">
      <c r="A273" s="334" t="s">
        <v>549</v>
      </c>
      <c r="B273" s="65" t="str">
        <f t="shared" ca="1" si="24"/>
        <v>-1900</v>
      </c>
      <c r="C273" s="65" t="str">
        <f t="shared" ca="1" si="25"/>
        <v>-1900-0</v>
      </c>
      <c r="D273" s="340"/>
      <c r="E273" s="283"/>
      <c r="F273" s="12"/>
      <c r="G273" s="304"/>
      <c r="H273" s="284"/>
      <c r="I273" s="300"/>
      <c r="J273" s="305"/>
      <c r="K273" s="290"/>
      <c r="L273" s="291"/>
      <c r="M273" s="12"/>
      <c r="N273" s="348"/>
      <c r="O273" s="7"/>
      <c r="P273" s="17">
        <f>IF(D273="",0,IF(D273=D272,COUNTIF(D$9:D272,D273)+1,1))</f>
        <v>0</v>
      </c>
      <c r="Q273" s="17">
        <f t="shared" ca="1" si="26"/>
        <v>0</v>
      </c>
      <c r="R273" s="364">
        <f t="shared" si="23"/>
        <v>0</v>
      </c>
    </row>
    <row r="274" spans="1:18" ht="16.5" customHeight="1">
      <c r="A274" s="334" t="s">
        <v>550</v>
      </c>
      <c r="B274" s="65" t="str">
        <f t="shared" ca="1" si="24"/>
        <v>-1900</v>
      </c>
      <c r="C274" s="65" t="str">
        <f t="shared" ca="1" si="25"/>
        <v>-1900-0</v>
      </c>
      <c r="D274" s="340"/>
      <c r="E274" s="283"/>
      <c r="F274" s="12"/>
      <c r="G274" s="304"/>
      <c r="H274" s="284"/>
      <c r="I274" s="300"/>
      <c r="J274" s="305"/>
      <c r="K274" s="290"/>
      <c r="L274" s="291"/>
      <c r="M274" s="12"/>
      <c r="N274" s="348"/>
      <c r="O274" s="7"/>
      <c r="P274" s="17">
        <f>IF(D274="",0,IF(D274=D273,COUNTIF(D$9:D273,D274)+1,1))</f>
        <v>0</v>
      </c>
      <c r="Q274" s="17">
        <f t="shared" ca="1" si="26"/>
        <v>0</v>
      </c>
      <c r="R274" s="364">
        <f t="shared" si="23"/>
        <v>0</v>
      </c>
    </row>
    <row r="275" spans="1:18" ht="16.5" customHeight="1">
      <c r="A275" s="334" t="s">
        <v>551</v>
      </c>
      <c r="B275" s="65" t="str">
        <f t="shared" ca="1" si="24"/>
        <v>-1900</v>
      </c>
      <c r="C275" s="65" t="str">
        <f t="shared" ca="1" si="25"/>
        <v>-1900-0</v>
      </c>
      <c r="D275" s="340"/>
      <c r="E275" s="283"/>
      <c r="F275" s="12"/>
      <c r="G275" s="304"/>
      <c r="H275" s="284"/>
      <c r="I275" s="300"/>
      <c r="J275" s="305"/>
      <c r="K275" s="290"/>
      <c r="L275" s="291"/>
      <c r="M275" s="12"/>
      <c r="N275" s="348"/>
      <c r="O275" s="7"/>
      <c r="P275" s="17">
        <f>IF(D275="",0,IF(D275=D274,COUNTIF(D$9:D274,D275)+1,1))</f>
        <v>0</v>
      </c>
      <c r="Q275" s="17">
        <f t="shared" ca="1" si="26"/>
        <v>0</v>
      </c>
      <c r="R275" s="364">
        <f t="shared" si="23"/>
        <v>0</v>
      </c>
    </row>
    <row r="276" spans="1:18" ht="16.5" customHeight="1">
      <c r="A276" s="334" t="s">
        <v>552</v>
      </c>
      <c r="B276" s="65" t="str">
        <f t="shared" ca="1" si="24"/>
        <v>-1900</v>
      </c>
      <c r="C276" s="65" t="str">
        <f t="shared" ca="1" si="25"/>
        <v>-1900-0</v>
      </c>
      <c r="D276" s="340"/>
      <c r="E276" s="283"/>
      <c r="F276" s="12"/>
      <c r="G276" s="304"/>
      <c r="H276" s="284"/>
      <c r="I276" s="300"/>
      <c r="J276" s="305"/>
      <c r="K276" s="290"/>
      <c r="L276" s="291"/>
      <c r="M276" s="12"/>
      <c r="N276" s="348"/>
      <c r="O276" s="7"/>
      <c r="P276" s="17">
        <f>IF(D276="",0,IF(D276=D275,COUNTIF(D$9:D275,D276)+1,1))</f>
        <v>0</v>
      </c>
      <c r="Q276" s="17">
        <f t="shared" ca="1" si="26"/>
        <v>0</v>
      </c>
      <c r="R276" s="364">
        <f t="shared" si="23"/>
        <v>0</v>
      </c>
    </row>
    <row r="277" spans="1:18" ht="16.5" customHeight="1">
      <c r="A277" s="334" t="s">
        <v>553</v>
      </c>
      <c r="B277" s="65" t="str">
        <f t="shared" ca="1" si="24"/>
        <v>-1900</v>
      </c>
      <c r="C277" s="65" t="str">
        <f t="shared" ca="1" si="25"/>
        <v>-1900-0</v>
      </c>
      <c r="D277" s="340"/>
      <c r="E277" s="283"/>
      <c r="F277" s="12"/>
      <c r="G277" s="304"/>
      <c r="H277" s="284"/>
      <c r="I277" s="300"/>
      <c r="J277" s="305"/>
      <c r="K277" s="290"/>
      <c r="L277" s="291"/>
      <c r="M277" s="12"/>
      <c r="N277" s="348"/>
      <c r="O277" s="7"/>
      <c r="P277" s="17">
        <f>IF(D277="",0,IF(D277=D276,COUNTIF(D$9:D276,D277)+1,1))</f>
        <v>0</v>
      </c>
      <c r="Q277" s="17">
        <f t="shared" ca="1" si="26"/>
        <v>0</v>
      </c>
      <c r="R277" s="364">
        <f t="shared" si="23"/>
        <v>0</v>
      </c>
    </row>
    <row r="278" spans="1:18" ht="16.5" customHeight="1">
      <c r="A278" s="334" t="s">
        <v>554</v>
      </c>
      <c r="B278" s="65" t="str">
        <f t="shared" ca="1" si="24"/>
        <v>-1900</v>
      </c>
      <c r="C278" s="65" t="str">
        <f t="shared" ca="1" si="25"/>
        <v>-1900-0</v>
      </c>
      <c r="D278" s="340"/>
      <c r="E278" s="283"/>
      <c r="F278" s="12"/>
      <c r="G278" s="304"/>
      <c r="H278" s="284"/>
      <c r="I278" s="300"/>
      <c r="J278" s="305"/>
      <c r="K278" s="290"/>
      <c r="L278" s="291"/>
      <c r="M278" s="12"/>
      <c r="N278" s="348"/>
      <c r="O278" s="7"/>
      <c r="P278" s="17">
        <f>IF(D278="",0,IF(D278=D277,COUNTIF(D$9:D277,D278)+1,1))</f>
        <v>0</v>
      </c>
      <c r="Q278" s="17">
        <f t="shared" ca="1" si="26"/>
        <v>0</v>
      </c>
      <c r="R278" s="364">
        <f t="shared" si="23"/>
        <v>0</v>
      </c>
    </row>
    <row r="279" spans="1:18" ht="16.5" customHeight="1">
      <c r="A279" s="334" t="s">
        <v>555</v>
      </c>
      <c r="B279" s="65" t="str">
        <f t="shared" ca="1" si="24"/>
        <v>-1900</v>
      </c>
      <c r="C279" s="65" t="str">
        <f t="shared" ca="1" si="25"/>
        <v>-1900-0</v>
      </c>
      <c r="D279" s="340"/>
      <c r="E279" s="283"/>
      <c r="F279" s="12"/>
      <c r="G279" s="304"/>
      <c r="H279" s="284"/>
      <c r="I279" s="300"/>
      <c r="J279" s="305"/>
      <c r="K279" s="290"/>
      <c r="L279" s="291"/>
      <c r="M279" s="12"/>
      <c r="N279" s="348"/>
      <c r="O279" s="7"/>
      <c r="P279" s="17">
        <f>IF(D279="",0,IF(D279=D278,COUNTIF(D$9:D278,D279)+1,1))</f>
        <v>0</v>
      </c>
      <c r="Q279" s="17">
        <f t="shared" ca="1" si="26"/>
        <v>0</v>
      </c>
      <c r="R279" s="364">
        <f t="shared" si="23"/>
        <v>0</v>
      </c>
    </row>
    <row r="280" spans="1:18" ht="16.5" customHeight="1">
      <c r="A280" s="334" t="s">
        <v>556</v>
      </c>
      <c r="B280" s="65" t="str">
        <f t="shared" ca="1" si="24"/>
        <v>-1900</v>
      </c>
      <c r="C280" s="65" t="str">
        <f t="shared" ca="1" si="25"/>
        <v>-1900-0</v>
      </c>
      <c r="D280" s="340"/>
      <c r="E280" s="283"/>
      <c r="F280" s="12"/>
      <c r="G280" s="304"/>
      <c r="H280" s="284"/>
      <c r="I280" s="300"/>
      <c r="J280" s="305"/>
      <c r="K280" s="290"/>
      <c r="L280" s="291"/>
      <c r="M280" s="12"/>
      <c r="N280" s="348"/>
      <c r="O280" s="7"/>
      <c r="P280" s="17">
        <f>IF(D280="",0,IF(D280=D279,COUNTIF(D$9:D279,D280)+1,1))</f>
        <v>0</v>
      </c>
      <c r="Q280" s="17">
        <f t="shared" ca="1" si="26"/>
        <v>0</v>
      </c>
      <c r="R280" s="364">
        <f t="shared" si="23"/>
        <v>0</v>
      </c>
    </row>
    <row r="281" spans="1:18" ht="16.5" customHeight="1">
      <c r="A281" s="334" t="s">
        <v>557</v>
      </c>
      <c r="B281" s="65" t="str">
        <f t="shared" ca="1" si="24"/>
        <v>-1900</v>
      </c>
      <c r="C281" s="65" t="str">
        <f t="shared" ca="1" si="25"/>
        <v>-1900-0</v>
      </c>
      <c r="D281" s="340"/>
      <c r="E281" s="283"/>
      <c r="F281" s="12"/>
      <c r="G281" s="304"/>
      <c r="H281" s="284"/>
      <c r="I281" s="300"/>
      <c r="J281" s="305"/>
      <c r="K281" s="290"/>
      <c r="L281" s="291"/>
      <c r="M281" s="12"/>
      <c r="N281" s="348"/>
      <c r="O281" s="7"/>
      <c r="P281" s="17">
        <f>IF(D281="",0,IF(D281=D280,COUNTIF(D$9:D280,D281)+1,1))</f>
        <v>0</v>
      </c>
      <c r="Q281" s="17">
        <f t="shared" ca="1" si="26"/>
        <v>0</v>
      </c>
      <c r="R281" s="364">
        <f t="shared" si="23"/>
        <v>0</v>
      </c>
    </row>
    <row r="282" spans="1:18" ht="16.5" customHeight="1">
      <c r="A282" s="334" t="s">
        <v>558</v>
      </c>
      <c r="B282" s="65" t="str">
        <f t="shared" ca="1" si="24"/>
        <v>-1900</v>
      </c>
      <c r="C282" s="65" t="str">
        <f t="shared" ca="1" si="25"/>
        <v>-1900-0</v>
      </c>
      <c r="D282" s="340"/>
      <c r="E282" s="283"/>
      <c r="F282" s="12"/>
      <c r="G282" s="304"/>
      <c r="H282" s="284"/>
      <c r="I282" s="300"/>
      <c r="J282" s="305"/>
      <c r="K282" s="290"/>
      <c r="L282" s="291"/>
      <c r="M282" s="12"/>
      <c r="N282" s="348"/>
      <c r="O282" s="7"/>
      <c r="P282" s="17">
        <f>IF(D282="",0,IF(D282=D281,COUNTIF(D$9:D281,D282)+1,1))</f>
        <v>0</v>
      </c>
      <c r="Q282" s="17">
        <f t="shared" ca="1" si="26"/>
        <v>0</v>
      </c>
      <c r="R282" s="364">
        <f t="shared" si="23"/>
        <v>0</v>
      </c>
    </row>
    <row r="283" spans="1:18" ht="16.5" customHeight="1">
      <c r="A283" s="334" t="s">
        <v>559</v>
      </c>
      <c r="B283" s="65" t="str">
        <f t="shared" ca="1" si="24"/>
        <v>-1900</v>
      </c>
      <c r="C283" s="65" t="str">
        <f t="shared" ca="1" si="25"/>
        <v>-1900-0</v>
      </c>
      <c r="D283" s="340"/>
      <c r="E283" s="283"/>
      <c r="F283" s="12"/>
      <c r="G283" s="304"/>
      <c r="H283" s="284"/>
      <c r="I283" s="300"/>
      <c r="J283" s="305"/>
      <c r="K283" s="290"/>
      <c r="L283" s="291"/>
      <c r="M283" s="12"/>
      <c r="N283" s="348"/>
      <c r="O283" s="7"/>
      <c r="P283" s="17">
        <f>IF(D283="",0,IF(D283=D282,COUNTIF(D$9:D282,D283)+1,1))</f>
        <v>0</v>
      </c>
      <c r="Q283" s="17">
        <f t="shared" ca="1" si="26"/>
        <v>0</v>
      </c>
      <c r="R283" s="364">
        <f t="shared" si="23"/>
        <v>0</v>
      </c>
    </row>
    <row r="284" spans="1:18" ht="16.5" customHeight="1">
      <c r="A284" s="334" t="s">
        <v>560</v>
      </c>
      <c r="B284" s="65" t="str">
        <f t="shared" ca="1" si="24"/>
        <v>-1900</v>
      </c>
      <c r="C284" s="65" t="str">
        <f t="shared" ca="1" si="25"/>
        <v>-1900-0</v>
      </c>
      <c r="D284" s="340"/>
      <c r="E284" s="283"/>
      <c r="F284" s="12"/>
      <c r="G284" s="304"/>
      <c r="H284" s="284"/>
      <c r="I284" s="300"/>
      <c r="J284" s="305"/>
      <c r="K284" s="290"/>
      <c r="L284" s="291"/>
      <c r="M284" s="12"/>
      <c r="N284" s="348"/>
      <c r="O284" s="7"/>
      <c r="P284" s="17">
        <f>IF(D284="",0,IF(D284=D283,COUNTIF(D$9:D283,D284)+1,1))</f>
        <v>0</v>
      </c>
      <c r="Q284" s="17">
        <f t="shared" ca="1" si="26"/>
        <v>0</v>
      </c>
      <c r="R284" s="364">
        <f t="shared" si="23"/>
        <v>0</v>
      </c>
    </row>
    <row r="285" spans="1:18" ht="16.5" customHeight="1">
      <c r="A285" s="334" t="s">
        <v>561</v>
      </c>
      <c r="B285" s="65" t="str">
        <f t="shared" ca="1" si="24"/>
        <v>-1900</v>
      </c>
      <c r="C285" s="65" t="str">
        <f t="shared" ca="1" si="25"/>
        <v>-1900-0</v>
      </c>
      <c r="D285" s="340"/>
      <c r="E285" s="283"/>
      <c r="F285" s="12"/>
      <c r="G285" s="304"/>
      <c r="H285" s="284"/>
      <c r="I285" s="300"/>
      <c r="J285" s="305"/>
      <c r="K285" s="290"/>
      <c r="L285" s="291"/>
      <c r="M285" s="12"/>
      <c r="N285" s="348"/>
      <c r="O285" s="7"/>
      <c r="P285" s="17">
        <f>IF(D285="",0,IF(D285=D284,COUNTIF(D$9:D284,D285)+1,1))</f>
        <v>0</v>
      </c>
      <c r="Q285" s="17">
        <f t="shared" ca="1" si="26"/>
        <v>0</v>
      </c>
      <c r="R285" s="364">
        <f t="shared" si="23"/>
        <v>0</v>
      </c>
    </row>
    <row r="286" spans="1:18" ht="16.5" customHeight="1">
      <c r="A286" s="334" t="s">
        <v>562</v>
      </c>
      <c r="B286" s="65" t="str">
        <f t="shared" ca="1" si="24"/>
        <v>-1900</v>
      </c>
      <c r="C286" s="65" t="str">
        <f t="shared" ca="1" si="25"/>
        <v>-1900-0</v>
      </c>
      <c r="D286" s="340"/>
      <c r="E286" s="283"/>
      <c r="F286" s="12"/>
      <c r="G286" s="304"/>
      <c r="H286" s="284"/>
      <c r="I286" s="300"/>
      <c r="J286" s="305"/>
      <c r="K286" s="290"/>
      <c r="L286" s="291"/>
      <c r="M286" s="12"/>
      <c r="N286" s="348"/>
      <c r="O286" s="7"/>
      <c r="P286" s="17">
        <f>IF(D286="",0,IF(D286=D285,COUNTIF(D$9:D285,D286)+1,1))</f>
        <v>0</v>
      </c>
      <c r="Q286" s="17">
        <f t="shared" ca="1" si="26"/>
        <v>0</v>
      </c>
      <c r="R286" s="364">
        <f t="shared" si="23"/>
        <v>0</v>
      </c>
    </row>
    <row r="287" spans="1:18" ht="16.5" customHeight="1">
      <c r="A287" s="334" t="s">
        <v>563</v>
      </c>
      <c r="B287" s="65" t="str">
        <f t="shared" ca="1" si="24"/>
        <v>-1900</v>
      </c>
      <c r="C287" s="65" t="str">
        <f t="shared" ca="1" si="25"/>
        <v>-1900-0</v>
      </c>
      <c r="D287" s="340"/>
      <c r="E287" s="283"/>
      <c r="F287" s="12"/>
      <c r="G287" s="304"/>
      <c r="H287" s="284"/>
      <c r="I287" s="300"/>
      <c r="J287" s="305"/>
      <c r="K287" s="290"/>
      <c r="L287" s="291"/>
      <c r="M287" s="12"/>
      <c r="N287" s="348"/>
      <c r="O287" s="7"/>
      <c r="P287" s="17">
        <f>IF(D287="",0,IF(D287=D286,COUNTIF(D$9:D286,D287)+1,1))</f>
        <v>0</v>
      </c>
      <c r="Q287" s="17">
        <f t="shared" ca="1" si="26"/>
        <v>0</v>
      </c>
      <c r="R287" s="364">
        <f t="shared" si="23"/>
        <v>0</v>
      </c>
    </row>
    <row r="288" spans="1:18" ht="16.5" customHeight="1">
      <c r="A288" s="334" t="s">
        <v>564</v>
      </c>
      <c r="B288" s="65" t="str">
        <f t="shared" ca="1" si="24"/>
        <v>-1900</v>
      </c>
      <c r="C288" s="65" t="str">
        <f t="shared" ca="1" si="25"/>
        <v>-1900-0</v>
      </c>
      <c r="D288" s="340"/>
      <c r="E288" s="283"/>
      <c r="F288" s="12"/>
      <c r="G288" s="304"/>
      <c r="H288" s="284"/>
      <c r="I288" s="300"/>
      <c r="J288" s="305"/>
      <c r="K288" s="290"/>
      <c r="L288" s="291"/>
      <c r="M288" s="12"/>
      <c r="N288" s="348"/>
      <c r="O288" s="7"/>
      <c r="P288" s="17">
        <f>IF(D288="",0,IF(D288=D287,COUNTIF(D$9:D287,D288)+1,1))</f>
        <v>0</v>
      </c>
      <c r="Q288" s="17">
        <f t="shared" ca="1" si="26"/>
        <v>0</v>
      </c>
      <c r="R288" s="364">
        <f t="shared" si="23"/>
        <v>0</v>
      </c>
    </row>
    <row r="289" spans="1:18" ht="16.5" customHeight="1">
      <c r="A289" s="334" t="s">
        <v>565</v>
      </c>
      <c r="B289" s="65" t="str">
        <f t="shared" ca="1" si="24"/>
        <v>-1900</v>
      </c>
      <c r="C289" s="65" t="str">
        <f t="shared" ca="1" si="25"/>
        <v>-1900-0</v>
      </c>
      <c r="D289" s="340"/>
      <c r="E289" s="283"/>
      <c r="F289" s="12"/>
      <c r="G289" s="304"/>
      <c r="H289" s="284"/>
      <c r="I289" s="300"/>
      <c r="J289" s="305"/>
      <c r="K289" s="290"/>
      <c r="L289" s="291"/>
      <c r="M289" s="12"/>
      <c r="N289" s="348"/>
      <c r="O289" s="7"/>
      <c r="P289" s="17">
        <f>IF(D289="",0,IF(D289=D288,COUNTIF(D$9:D288,D289)+1,1))</f>
        <v>0</v>
      </c>
      <c r="Q289" s="17">
        <f t="shared" ca="1" si="26"/>
        <v>0</v>
      </c>
      <c r="R289" s="364">
        <f t="shared" si="23"/>
        <v>0</v>
      </c>
    </row>
    <row r="290" spans="1:18" ht="16.5" customHeight="1">
      <c r="A290" s="334" t="s">
        <v>566</v>
      </c>
      <c r="B290" s="65" t="str">
        <f t="shared" ca="1" si="24"/>
        <v>-1900</v>
      </c>
      <c r="C290" s="65" t="str">
        <f t="shared" ca="1" si="25"/>
        <v>-1900-0</v>
      </c>
      <c r="D290" s="340"/>
      <c r="E290" s="283"/>
      <c r="F290" s="12"/>
      <c r="G290" s="304"/>
      <c r="H290" s="284"/>
      <c r="I290" s="300"/>
      <c r="J290" s="305"/>
      <c r="K290" s="290"/>
      <c r="L290" s="291"/>
      <c r="M290" s="12"/>
      <c r="N290" s="348"/>
      <c r="O290" s="7"/>
      <c r="P290" s="17">
        <f>IF(D290="",0,IF(D290=D289,COUNTIF(D$9:D289,D290)+1,1))</f>
        <v>0</v>
      </c>
      <c r="Q290" s="17">
        <f t="shared" ca="1" si="26"/>
        <v>0</v>
      </c>
      <c r="R290" s="364">
        <f t="shared" si="23"/>
        <v>0</v>
      </c>
    </row>
    <row r="291" spans="1:18" ht="16.5" customHeight="1">
      <c r="A291" s="334" t="s">
        <v>567</v>
      </c>
      <c r="B291" s="65" t="str">
        <f t="shared" ca="1" si="24"/>
        <v>-1900</v>
      </c>
      <c r="C291" s="65" t="str">
        <f t="shared" ca="1" si="25"/>
        <v>-1900-0</v>
      </c>
      <c r="D291" s="340"/>
      <c r="E291" s="283"/>
      <c r="F291" s="12"/>
      <c r="G291" s="304"/>
      <c r="H291" s="284"/>
      <c r="I291" s="300"/>
      <c r="J291" s="305"/>
      <c r="K291" s="290"/>
      <c r="L291" s="291"/>
      <c r="M291" s="12"/>
      <c r="N291" s="348"/>
      <c r="O291" s="7"/>
      <c r="P291" s="17">
        <f>IF(D291="",0,IF(D291=D290,COUNTIF(D$9:D290,D291)+1,1))</f>
        <v>0</v>
      </c>
      <c r="Q291" s="17">
        <f t="shared" ca="1" si="26"/>
        <v>0</v>
      </c>
      <c r="R291" s="364">
        <f t="shared" si="23"/>
        <v>0</v>
      </c>
    </row>
    <row r="292" spans="1:18" ht="16.5" customHeight="1">
      <c r="A292" s="334" t="s">
        <v>568</v>
      </c>
      <c r="B292" s="65" t="str">
        <f t="shared" ca="1" si="24"/>
        <v>-1900</v>
      </c>
      <c r="C292" s="65" t="str">
        <f t="shared" ca="1" si="25"/>
        <v>-1900-0</v>
      </c>
      <c r="D292" s="340"/>
      <c r="E292" s="283"/>
      <c r="F292" s="12"/>
      <c r="G292" s="304"/>
      <c r="H292" s="284"/>
      <c r="I292" s="300"/>
      <c r="J292" s="305"/>
      <c r="K292" s="290"/>
      <c r="L292" s="291"/>
      <c r="M292" s="12"/>
      <c r="N292" s="348"/>
      <c r="O292" s="7"/>
      <c r="P292" s="17">
        <f>IF(D292="",0,IF(D292=D291,COUNTIF(D$9:D291,D292)+1,1))</f>
        <v>0</v>
      </c>
      <c r="Q292" s="17">
        <f t="shared" ca="1" si="26"/>
        <v>0</v>
      </c>
      <c r="R292" s="364">
        <f t="shared" si="23"/>
        <v>0</v>
      </c>
    </row>
    <row r="293" spans="1:18" ht="16.5" customHeight="1">
      <c r="A293" s="334" t="s">
        <v>569</v>
      </c>
      <c r="B293" s="65" t="str">
        <f t="shared" ca="1" si="24"/>
        <v>-1900</v>
      </c>
      <c r="C293" s="65" t="str">
        <f t="shared" ca="1" si="25"/>
        <v>-1900-0</v>
      </c>
      <c r="D293" s="340"/>
      <c r="E293" s="283"/>
      <c r="F293" s="12"/>
      <c r="G293" s="304"/>
      <c r="H293" s="284"/>
      <c r="I293" s="300"/>
      <c r="J293" s="305"/>
      <c r="K293" s="290"/>
      <c r="L293" s="291"/>
      <c r="M293" s="12"/>
      <c r="N293" s="348"/>
      <c r="O293" s="7"/>
      <c r="P293" s="17">
        <f>IF(D293="",0,IF(D293=D292,COUNTIF(D$9:D292,D293)+1,1))</f>
        <v>0</v>
      </c>
      <c r="Q293" s="17">
        <f t="shared" ca="1" si="26"/>
        <v>0</v>
      </c>
      <c r="R293" s="364">
        <f t="shared" si="23"/>
        <v>0</v>
      </c>
    </row>
    <row r="294" spans="1:18" ht="16.5" customHeight="1">
      <c r="A294" s="334" t="s">
        <v>570</v>
      </c>
      <c r="B294" s="65" t="str">
        <f t="shared" ca="1" si="24"/>
        <v>-1900</v>
      </c>
      <c r="C294" s="65" t="str">
        <f t="shared" ca="1" si="25"/>
        <v>-1900-0</v>
      </c>
      <c r="D294" s="340"/>
      <c r="E294" s="283"/>
      <c r="F294" s="12"/>
      <c r="G294" s="304"/>
      <c r="H294" s="284"/>
      <c r="I294" s="300"/>
      <c r="J294" s="305"/>
      <c r="K294" s="290"/>
      <c r="L294" s="291"/>
      <c r="M294" s="12"/>
      <c r="N294" s="348"/>
      <c r="O294" s="7"/>
      <c r="P294" s="17">
        <f>IF(D294="",0,IF(D294=D293,COUNTIF(D$9:D293,D294)+1,1))</f>
        <v>0</v>
      </c>
      <c r="Q294" s="17">
        <f t="shared" ca="1" si="26"/>
        <v>0</v>
      </c>
      <c r="R294" s="364">
        <f t="shared" si="23"/>
        <v>0</v>
      </c>
    </row>
    <row r="295" spans="1:18" ht="16.5" customHeight="1">
      <c r="A295" s="334" t="s">
        <v>571</v>
      </c>
      <c r="B295" s="65" t="str">
        <f t="shared" ca="1" si="24"/>
        <v>-1900</v>
      </c>
      <c r="C295" s="65" t="str">
        <f t="shared" ca="1" si="25"/>
        <v>-1900-0</v>
      </c>
      <c r="D295" s="340"/>
      <c r="E295" s="283"/>
      <c r="F295" s="12"/>
      <c r="G295" s="304"/>
      <c r="H295" s="284"/>
      <c r="I295" s="300"/>
      <c r="J295" s="305"/>
      <c r="K295" s="290"/>
      <c r="L295" s="291"/>
      <c r="M295" s="12"/>
      <c r="N295" s="348"/>
      <c r="O295" s="7"/>
      <c r="P295" s="17">
        <f>IF(D295="",0,IF(D295=D294,COUNTIF(D$9:D294,D295)+1,1))</f>
        <v>0</v>
      </c>
      <c r="Q295" s="17">
        <f t="shared" ca="1" si="26"/>
        <v>0</v>
      </c>
      <c r="R295" s="364">
        <f t="shared" si="23"/>
        <v>0</v>
      </c>
    </row>
    <row r="296" spans="1:18" ht="16.5" customHeight="1">
      <c r="A296" s="334" t="s">
        <v>572</v>
      </c>
      <c r="B296" s="65" t="str">
        <f t="shared" ca="1" si="24"/>
        <v>-1900</v>
      </c>
      <c r="C296" s="65" t="str">
        <f t="shared" ca="1" si="25"/>
        <v>-1900-0</v>
      </c>
      <c r="D296" s="340"/>
      <c r="E296" s="283"/>
      <c r="F296" s="12"/>
      <c r="G296" s="304"/>
      <c r="H296" s="284"/>
      <c r="I296" s="300"/>
      <c r="J296" s="305"/>
      <c r="K296" s="290"/>
      <c r="L296" s="291"/>
      <c r="M296" s="12"/>
      <c r="N296" s="348"/>
      <c r="O296" s="7"/>
      <c r="P296" s="17">
        <f>IF(D296="",0,IF(D296=D295,COUNTIF(D$9:D295,D296)+1,1))</f>
        <v>0</v>
      </c>
      <c r="Q296" s="17">
        <f t="shared" ca="1" si="26"/>
        <v>0</v>
      </c>
      <c r="R296" s="364">
        <f t="shared" si="23"/>
        <v>0</v>
      </c>
    </row>
    <row r="297" spans="1:18" ht="16.5" customHeight="1">
      <c r="A297" s="334" t="s">
        <v>573</v>
      </c>
      <c r="B297" s="65" t="str">
        <f t="shared" ca="1" si="24"/>
        <v>-1900</v>
      </c>
      <c r="C297" s="65" t="str">
        <f t="shared" ca="1" si="25"/>
        <v>-1900-0</v>
      </c>
      <c r="D297" s="340"/>
      <c r="E297" s="283"/>
      <c r="F297" s="12"/>
      <c r="G297" s="304"/>
      <c r="H297" s="284"/>
      <c r="I297" s="300"/>
      <c r="J297" s="305"/>
      <c r="K297" s="290"/>
      <c r="L297" s="291"/>
      <c r="M297" s="12"/>
      <c r="N297" s="348"/>
      <c r="O297" s="7"/>
      <c r="P297" s="17">
        <f>IF(D297="",0,IF(D297=D296,COUNTIF(D$9:D296,D297)+1,1))</f>
        <v>0</v>
      </c>
      <c r="Q297" s="17">
        <f t="shared" ca="1" si="26"/>
        <v>0</v>
      </c>
      <c r="R297" s="364">
        <f t="shared" si="23"/>
        <v>0</v>
      </c>
    </row>
    <row r="298" spans="1:18" ht="16.5" customHeight="1">
      <c r="A298" s="334" t="s">
        <v>574</v>
      </c>
      <c r="B298" s="65" t="str">
        <f t="shared" ca="1" si="24"/>
        <v>-1900</v>
      </c>
      <c r="C298" s="65" t="str">
        <f t="shared" ca="1" si="25"/>
        <v>-1900-0</v>
      </c>
      <c r="D298" s="340"/>
      <c r="E298" s="283"/>
      <c r="F298" s="12"/>
      <c r="G298" s="304"/>
      <c r="H298" s="284"/>
      <c r="I298" s="300"/>
      <c r="J298" s="305"/>
      <c r="K298" s="290"/>
      <c r="L298" s="291"/>
      <c r="M298" s="12"/>
      <c r="N298" s="348"/>
      <c r="O298" s="7"/>
      <c r="P298" s="17">
        <f>IF(D298="",0,IF(D298=D297,COUNTIF(D$9:D297,D298)+1,1))</f>
        <v>0</v>
      </c>
      <c r="Q298" s="17">
        <f t="shared" ca="1" si="26"/>
        <v>0</v>
      </c>
      <c r="R298" s="364">
        <f t="shared" si="23"/>
        <v>0</v>
      </c>
    </row>
    <row r="299" spans="1:18" ht="16.5" customHeight="1">
      <c r="A299" s="334" t="s">
        <v>575</v>
      </c>
      <c r="B299" s="65" t="str">
        <f t="shared" ca="1" si="24"/>
        <v>-1900</v>
      </c>
      <c r="C299" s="65" t="str">
        <f t="shared" ca="1" si="25"/>
        <v>-1900-0</v>
      </c>
      <c r="D299" s="340"/>
      <c r="E299" s="283"/>
      <c r="F299" s="12"/>
      <c r="G299" s="304"/>
      <c r="H299" s="284"/>
      <c r="I299" s="300"/>
      <c r="J299" s="305"/>
      <c r="K299" s="290"/>
      <c r="L299" s="291"/>
      <c r="M299" s="12"/>
      <c r="N299" s="348"/>
      <c r="O299" s="7"/>
      <c r="P299" s="17">
        <f>IF(D299="",0,IF(D299=D298,COUNTIF(D$9:D298,D299)+1,1))</f>
        <v>0</v>
      </c>
      <c r="Q299" s="17">
        <f t="shared" ca="1" si="26"/>
        <v>0</v>
      </c>
      <c r="R299" s="364">
        <f t="shared" si="23"/>
        <v>0</v>
      </c>
    </row>
    <row r="300" spans="1:18" ht="16.5" customHeight="1">
      <c r="A300" s="334" t="s">
        <v>576</v>
      </c>
      <c r="B300" s="65" t="str">
        <f t="shared" ca="1" si="24"/>
        <v>-1900</v>
      </c>
      <c r="C300" s="65" t="str">
        <f t="shared" ca="1" si="25"/>
        <v>-1900-0</v>
      </c>
      <c r="D300" s="340"/>
      <c r="E300" s="283"/>
      <c r="F300" s="12"/>
      <c r="G300" s="304"/>
      <c r="H300" s="284"/>
      <c r="I300" s="300"/>
      <c r="J300" s="305"/>
      <c r="K300" s="290"/>
      <c r="L300" s="291"/>
      <c r="M300" s="12"/>
      <c r="N300" s="348"/>
      <c r="O300" s="7"/>
      <c r="P300" s="17">
        <f>IF(D300="",0,IF(D300=D299,COUNTIF(D$9:D299,D300)+1,1))</f>
        <v>0</v>
      </c>
      <c r="Q300" s="17">
        <f t="shared" ca="1" si="26"/>
        <v>0</v>
      </c>
      <c r="R300" s="364">
        <f t="shared" si="23"/>
        <v>0</v>
      </c>
    </row>
    <row r="301" spans="1:18" ht="16.5" customHeight="1">
      <c r="A301" s="334" t="s">
        <v>577</v>
      </c>
      <c r="B301" s="65" t="str">
        <f t="shared" ca="1" si="24"/>
        <v>-1900</v>
      </c>
      <c r="C301" s="65" t="str">
        <f t="shared" ca="1" si="25"/>
        <v>-1900-0</v>
      </c>
      <c r="D301" s="340"/>
      <c r="E301" s="283"/>
      <c r="F301" s="12"/>
      <c r="G301" s="304"/>
      <c r="H301" s="284"/>
      <c r="I301" s="300"/>
      <c r="J301" s="305"/>
      <c r="K301" s="290"/>
      <c r="L301" s="291"/>
      <c r="M301" s="12"/>
      <c r="N301" s="348"/>
      <c r="O301" s="7"/>
      <c r="P301" s="17">
        <f>IF(D301="",0,IF(D301=D300,COUNTIF(D$9:D300,D301)+1,1))</f>
        <v>0</v>
      </c>
      <c r="Q301" s="17">
        <f t="shared" ca="1" si="26"/>
        <v>0</v>
      </c>
      <c r="R301" s="364">
        <f t="shared" si="23"/>
        <v>0</v>
      </c>
    </row>
    <row r="302" spans="1:18" ht="16.5" customHeight="1">
      <c r="A302" s="334" t="s">
        <v>578</v>
      </c>
      <c r="B302" s="65" t="str">
        <f t="shared" ca="1" si="24"/>
        <v>-1900</v>
      </c>
      <c r="C302" s="65" t="str">
        <f t="shared" ca="1" si="25"/>
        <v>-1900-0</v>
      </c>
      <c r="D302" s="340"/>
      <c r="E302" s="283"/>
      <c r="F302" s="12"/>
      <c r="G302" s="304"/>
      <c r="H302" s="284"/>
      <c r="I302" s="300"/>
      <c r="J302" s="305"/>
      <c r="K302" s="290"/>
      <c r="L302" s="291"/>
      <c r="M302" s="12"/>
      <c r="N302" s="348"/>
      <c r="O302" s="7"/>
      <c r="P302" s="17">
        <f>IF(D302="",0,IF(D302=D301,COUNTIF(D$9:D301,D302)+1,1))</f>
        <v>0</v>
      </c>
      <c r="Q302" s="17">
        <f t="shared" ca="1" si="26"/>
        <v>0</v>
      </c>
      <c r="R302" s="364">
        <f t="shared" si="23"/>
        <v>0</v>
      </c>
    </row>
    <row r="303" spans="1:18" ht="16.5" customHeight="1">
      <c r="A303" s="334" t="s">
        <v>579</v>
      </c>
      <c r="B303" s="65" t="str">
        <f t="shared" ca="1" si="24"/>
        <v>-1900</v>
      </c>
      <c r="C303" s="65" t="str">
        <f t="shared" ca="1" si="25"/>
        <v>-1900-0</v>
      </c>
      <c r="D303" s="340"/>
      <c r="E303" s="283"/>
      <c r="F303" s="12"/>
      <c r="G303" s="304"/>
      <c r="H303" s="284"/>
      <c r="I303" s="300"/>
      <c r="J303" s="305"/>
      <c r="K303" s="290"/>
      <c r="L303" s="291"/>
      <c r="M303" s="12"/>
      <c r="N303" s="348"/>
      <c r="O303" s="7"/>
      <c r="P303" s="17">
        <f>IF(D303="",0,IF(D303=D302,COUNTIF(D$9:D302,D303)+1,1))</f>
        <v>0</v>
      </c>
      <c r="Q303" s="17">
        <f t="shared" ca="1" si="26"/>
        <v>0</v>
      </c>
      <c r="R303" s="364">
        <f t="shared" si="23"/>
        <v>0</v>
      </c>
    </row>
    <row r="304" spans="1:18" ht="16.5" customHeight="1">
      <c r="A304" s="334" t="s">
        <v>580</v>
      </c>
      <c r="B304" s="65" t="str">
        <f t="shared" ca="1" si="24"/>
        <v>-1900</v>
      </c>
      <c r="C304" s="65" t="str">
        <f t="shared" ca="1" si="25"/>
        <v>-1900-0</v>
      </c>
      <c r="D304" s="340"/>
      <c r="E304" s="283"/>
      <c r="F304" s="12"/>
      <c r="G304" s="304"/>
      <c r="H304" s="284"/>
      <c r="I304" s="300"/>
      <c r="J304" s="305"/>
      <c r="K304" s="290"/>
      <c r="L304" s="291"/>
      <c r="M304" s="12"/>
      <c r="N304" s="348"/>
      <c r="O304" s="7"/>
      <c r="P304" s="17">
        <f>IF(D304="",0,IF(D304=D303,COUNTIF(D$9:D303,D304)+1,1))</f>
        <v>0</v>
      </c>
      <c r="Q304" s="17">
        <f t="shared" ca="1" si="26"/>
        <v>0</v>
      </c>
      <c r="R304" s="364">
        <f t="shared" si="23"/>
        <v>0</v>
      </c>
    </row>
    <row r="305" spans="1:18" ht="16.5" customHeight="1">
      <c r="A305" s="334" t="s">
        <v>581</v>
      </c>
      <c r="B305" s="65" t="str">
        <f t="shared" ca="1" si="24"/>
        <v>-1900</v>
      </c>
      <c r="C305" s="65" t="str">
        <f t="shared" ca="1" si="25"/>
        <v>-1900-0</v>
      </c>
      <c r="D305" s="340"/>
      <c r="E305" s="283"/>
      <c r="F305" s="12"/>
      <c r="G305" s="304"/>
      <c r="H305" s="284"/>
      <c r="I305" s="300"/>
      <c r="J305" s="305"/>
      <c r="K305" s="290"/>
      <c r="L305" s="291"/>
      <c r="M305" s="12"/>
      <c r="N305" s="348"/>
      <c r="O305" s="7"/>
      <c r="P305" s="17">
        <f>IF(D305="",0,IF(D305=D304,COUNTIF(D$9:D304,D305)+1,1))</f>
        <v>0</v>
      </c>
      <c r="Q305" s="17">
        <f t="shared" ca="1" si="26"/>
        <v>0</v>
      </c>
      <c r="R305" s="364">
        <f t="shared" si="23"/>
        <v>0</v>
      </c>
    </row>
    <row r="306" spans="1:18" ht="16.5" customHeight="1">
      <c r="A306" s="334" t="s">
        <v>582</v>
      </c>
      <c r="B306" s="65" t="str">
        <f t="shared" ca="1" si="24"/>
        <v>-1900</v>
      </c>
      <c r="C306" s="65" t="str">
        <f t="shared" ca="1" si="25"/>
        <v>-1900-0</v>
      </c>
      <c r="D306" s="340"/>
      <c r="E306" s="283"/>
      <c r="F306" s="12"/>
      <c r="G306" s="304"/>
      <c r="H306" s="284"/>
      <c r="I306" s="300"/>
      <c r="J306" s="305"/>
      <c r="K306" s="290"/>
      <c r="L306" s="291"/>
      <c r="M306" s="12"/>
      <c r="N306" s="348"/>
      <c r="O306" s="7"/>
      <c r="P306" s="17">
        <f>IF(D306="",0,IF(D306=D305,COUNTIF(D$9:D305,D306)+1,1))</f>
        <v>0</v>
      </c>
      <c r="Q306" s="17">
        <f t="shared" ca="1" si="26"/>
        <v>0</v>
      </c>
      <c r="R306" s="364">
        <f t="shared" si="23"/>
        <v>0</v>
      </c>
    </row>
    <row r="307" spans="1:18" ht="16.5" customHeight="1">
      <c r="A307" s="334" t="s">
        <v>583</v>
      </c>
      <c r="B307" s="65" t="str">
        <f t="shared" ca="1" si="24"/>
        <v>-1900</v>
      </c>
      <c r="C307" s="65" t="str">
        <f t="shared" ca="1" si="25"/>
        <v>-1900-0</v>
      </c>
      <c r="D307" s="340"/>
      <c r="E307" s="283"/>
      <c r="F307" s="12"/>
      <c r="G307" s="304"/>
      <c r="H307" s="284"/>
      <c r="I307" s="300"/>
      <c r="J307" s="305"/>
      <c r="K307" s="290"/>
      <c r="L307" s="291"/>
      <c r="M307" s="12"/>
      <c r="N307" s="348"/>
      <c r="O307" s="7"/>
      <c r="P307" s="17">
        <f>IF(D307="",0,IF(D307=D306,COUNTIF(D$9:D306,D307)+1,1))</f>
        <v>0</v>
      </c>
      <c r="Q307" s="17">
        <f t="shared" ca="1" si="26"/>
        <v>0</v>
      </c>
      <c r="R307" s="364">
        <f t="shared" si="23"/>
        <v>0</v>
      </c>
    </row>
    <row r="308" spans="1:18" ht="16.5" customHeight="1">
      <c r="A308" s="334" t="s">
        <v>584</v>
      </c>
      <c r="B308" s="65" t="str">
        <f t="shared" ca="1" si="24"/>
        <v>-1900</v>
      </c>
      <c r="C308" s="65" t="str">
        <f t="shared" ca="1" si="25"/>
        <v>-1900-0</v>
      </c>
      <c r="D308" s="340"/>
      <c r="E308" s="283"/>
      <c r="F308" s="12"/>
      <c r="G308" s="304"/>
      <c r="H308" s="284"/>
      <c r="I308" s="300"/>
      <c r="J308" s="305"/>
      <c r="K308" s="290"/>
      <c r="L308" s="291"/>
      <c r="M308" s="12"/>
      <c r="N308" s="348"/>
      <c r="O308" s="7"/>
      <c r="P308" s="17">
        <f>IF(D308="",0,IF(D308=D307,COUNTIF(D$9:D307,D308)+1,1))</f>
        <v>0</v>
      </c>
      <c r="Q308" s="17">
        <f t="shared" ca="1" si="26"/>
        <v>0</v>
      </c>
      <c r="R308" s="364">
        <f t="shared" si="23"/>
        <v>0</v>
      </c>
    </row>
    <row r="309" spans="1:18" ht="16.5" customHeight="1">
      <c r="A309" s="334" t="s">
        <v>585</v>
      </c>
      <c r="B309" s="65" t="str">
        <f t="shared" ca="1" si="24"/>
        <v>-1900</v>
      </c>
      <c r="C309" s="65" t="str">
        <f t="shared" ca="1" si="25"/>
        <v>-1900-0</v>
      </c>
      <c r="D309" s="340"/>
      <c r="E309" s="283"/>
      <c r="F309" s="12"/>
      <c r="G309" s="304"/>
      <c r="H309" s="284"/>
      <c r="I309" s="300"/>
      <c r="J309" s="305"/>
      <c r="K309" s="290"/>
      <c r="L309" s="291"/>
      <c r="M309" s="12"/>
      <c r="N309" s="348"/>
      <c r="O309" s="7"/>
      <c r="P309" s="17">
        <f>IF(D309="",0,IF(D309=D308,COUNTIF(D$9:D308,D309)+1,1))</f>
        <v>0</v>
      </c>
      <c r="Q309" s="17">
        <f t="shared" ca="1" si="26"/>
        <v>0</v>
      </c>
      <c r="R309" s="364">
        <f t="shared" si="23"/>
        <v>0</v>
      </c>
    </row>
    <row r="310" spans="1:18" ht="16.5" customHeight="1">
      <c r="A310" s="334" t="s">
        <v>586</v>
      </c>
      <c r="B310" s="65" t="str">
        <f t="shared" ca="1" si="24"/>
        <v>-1900</v>
      </c>
      <c r="C310" s="65" t="str">
        <f t="shared" ca="1" si="25"/>
        <v>-1900-0</v>
      </c>
      <c r="D310" s="340"/>
      <c r="E310" s="283"/>
      <c r="F310" s="12"/>
      <c r="G310" s="304"/>
      <c r="H310" s="284"/>
      <c r="I310" s="300"/>
      <c r="J310" s="305"/>
      <c r="K310" s="290"/>
      <c r="L310" s="291"/>
      <c r="M310" s="12"/>
      <c r="N310" s="348"/>
      <c r="O310" s="7"/>
      <c r="P310" s="17">
        <f>IF(D310="",0,IF(D310=D309,COUNTIF(D$9:D309,D310)+1,1))</f>
        <v>0</v>
      </c>
      <c r="Q310" s="17">
        <f t="shared" ca="1" si="26"/>
        <v>0</v>
      </c>
      <c r="R310" s="364">
        <f t="shared" si="23"/>
        <v>0</v>
      </c>
    </row>
    <row r="311" spans="1:18" ht="16.5" customHeight="1">
      <c r="A311" s="334" t="s">
        <v>587</v>
      </c>
      <c r="B311" s="65" t="str">
        <f t="shared" ca="1" si="24"/>
        <v>-1900</v>
      </c>
      <c r="C311" s="65" t="str">
        <f t="shared" ca="1" si="25"/>
        <v>-1900-0</v>
      </c>
      <c r="D311" s="340"/>
      <c r="E311" s="283"/>
      <c r="F311" s="12"/>
      <c r="G311" s="304"/>
      <c r="H311" s="284"/>
      <c r="I311" s="300"/>
      <c r="J311" s="305"/>
      <c r="K311" s="290"/>
      <c r="L311" s="291"/>
      <c r="M311" s="12"/>
      <c r="N311" s="348"/>
      <c r="O311" s="7"/>
      <c r="P311" s="17">
        <f>IF(D311="",0,IF(D311=D310,COUNTIF(D$9:D310,D311)+1,1))</f>
        <v>0</v>
      </c>
      <c r="Q311" s="17">
        <f t="shared" ca="1" si="26"/>
        <v>0</v>
      </c>
      <c r="R311" s="364">
        <f t="shared" si="23"/>
        <v>0</v>
      </c>
    </row>
    <row r="312" spans="1:18" ht="16.5" customHeight="1">
      <c r="A312" s="334" t="s">
        <v>588</v>
      </c>
      <c r="B312" s="65" t="str">
        <f t="shared" ca="1" si="24"/>
        <v>-1900</v>
      </c>
      <c r="C312" s="65" t="str">
        <f t="shared" ca="1" si="25"/>
        <v>-1900-0</v>
      </c>
      <c r="D312" s="340"/>
      <c r="E312" s="283"/>
      <c r="F312" s="12"/>
      <c r="G312" s="304"/>
      <c r="H312" s="284"/>
      <c r="I312" s="300"/>
      <c r="J312" s="305"/>
      <c r="K312" s="290"/>
      <c r="L312" s="291"/>
      <c r="M312" s="12"/>
      <c r="N312" s="348"/>
      <c r="O312" s="7"/>
      <c r="P312" s="17">
        <f>IF(D312="",0,IF(D312=D311,COUNTIF(D$9:D311,D312)+1,1))</f>
        <v>0</v>
      </c>
      <c r="Q312" s="17">
        <f t="shared" ca="1" si="26"/>
        <v>0</v>
      </c>
      <c r="R312" s="364">
        <f t="shared" si="23"/>
        <v>0</v>
      </c>
    </row>
    <row r="313" spans="1:18" ht="16.5" customHeight="1">
      <c r="A313" s="334" t="s">
        <v>589</v>
      </c>
      <c r="B313" s="65" t="str">
        <f t="shared" ca="1" si="24"/>
        <v>-1900</v>
      </c>
      <c r="C313" s="65" t="str">
        <f t="shared" ca="1" si="25"/>
        <v>-1900-0</v>
      </c>
      <c r="D313" s="340"/>
      <c r="E313" s="283"/>
      <c r="F313" s="12"/>
      <c r="G313" s="304"/>
      <c r="H313" s="284"/>
      <c r="I313" s="300"/>
      <c r="J313" s="305"/>
      <c r="K313" s="290"/>
      <c r="L313" s="291"/>
      <c r="M313" s="12"/>
      <c r="N313" s="348"/>
      <c r="O313" s="7"/>
      <c r="P313" s="17">
        <f>IF(D313="",0,IF(D313=D312,COUNTIF(D$9:D312,D313)+1,1))</f>
        <v>0</v>
      </c>
      <c r="Q313" s="17">
        <f t="shared" ca="1" si="26"/>
        <v>0</v>
      </c>
      <c r="R313" s="364">
        <f t="shared" si="23"/>
        <v>0</v>
      </c>
    </row>
    <row r="314" spans="1:18" ht="16.5" customHeight="1">
      <c r="A314" s="334" t="s">
        <v>590</v>
      </c>
      <c r="B314" s="65" t="str">
        <f t="shared" ca="1" si="24"/>
        <v>-1900</v>
      </c>
      <c r="C314" s="65" t="str">
        <f t="shared" ca="1" si="25"/>
        <v>-1900-0</v>
      </c>
      <c r="D314" s="340"/>
      <c r="E314" s="283"/>
      <c r="F314" s="12"/>
      <c r="G314" s="304"/>
      <c r="H314" s="284"/>
      <c r="I314" s="300"/>
      <c r="J314" s="305"/>
      <c r="K314" s="290"/>
      <c r="L314" s="291"/>
      <c r="M314" s="12"/>
      <c r="N314" s="348"/>
      <c r="O314" s="7"/>
      <c r="P314" s="17">
        <f>IF(D314="",0,IF(D314=D313,COUNTIF(D$9:D313,D314)+1,1))</f>
        <v>0</v>
      </c>
      <c r="Q314" s="17">
        <f t="shared" ca="1" si="26"/>
        <v>0</v>
      </c>
      <c r="R314" s="364">
        <f t="shared" si="23"/>
        <v>0</v>
      </c>
    </row>
    <row r="315" spans="1:18" ht="16.5" customHeight="1">
      <c r="A315" s="334" t="s">
        <v>591</v>
      </c>
      <c r="B315" s="65" t="str">
        <f t="shared" ca="1" si="24"/>
        <v>-1900</v>
      </c>
      <c r="C315" s="65" t="str">
        <f t="shared" ca="1" si="25"/>
        <v>-1900-0</v>
      </c>
      <c r="D315" s="340"/>
      <c r="E315" s="283"/>
      <c r="F315" s="12"/>
      <c r="G315" s="304"/>
      <c r="H315" s="284"/>
      <c r="I315" s="300"/>
      <c r="J315" s="305"/>
      <c r="K315" s="290"/>
      <c r="L315" s="291"/>
      <c r="M315" s="12"/>
      <c r="N315" s="348"/>
      <c r="O315" s="7"/>
      <c r="P315" s="17">
        <f>IF(D315="",0,IF(D315=D314,COUNTIF(D$9:D314,D315)+1,1))</f>
        <v>0</v>
      </c>
      <c r="Q315" s="17">
        <f t="shared" ca="1" si="26"/>
        <v>0</v>
      </c>
      <c r="R315" s="364">
        <f t="shared" si="23"/>
        <v>0</v>
      </c>
    </row>
    <row r="316" spans="1:18" ht="16.5" customHeight="1">
      <c r="A316" s="334" t="s">
        <v>592</v>
      </c>
      <c r="B316" s="65" t="str">
        <f t="shared" ca="1" si="24"/>
        <v>-1900</v>
      </c>
      <c r="C316" s="65" t="str">
        <f t="shared" ca="1" si="25"/>
        <v>-1900-0</v>
      </c>
      <c r="D316" s="340"/>
      <c r="E316" s="283"/>
      <c r="F316" s="12"/>
      <c r="G316" s="304"/>
      <c r="H316" s="284"/>
      <c r="I316" s="300"/>
      <c r="J316" s="305"/>
      <c r="K316" s="290"/>
      <c r="L316" s="291"/>
      <c r="M316" s="12"/>
      <c r="N316" s="348"/>
      <c r="O316" s="7"/>
      <c r="P316" s="17">
        <f>IF(D316="",0,IF(D316=D315,COUNTIF(D$9:D315,D316)+1,1))</f>
        <v>0</v>
      </c>
      <c r="Q316" s="17">
        <f t="shared" ca="1" si="26"/>
        <v>0</v>
      </c>
      <c r="R316" s="364">
        <f t="shared" si="23"/>
        <v>0</v>
      </c>
    </row>
    <row r="317" spans="1:18" ht="16.5" customHeight="1">
      <c r="A317" s="334" t="s">
        <v>593</v>
      </c>
      <c r="B317" s="65" t="str">
        <f t="shared" ca="1" si="24"/>
        <v>-1900</v>
      </c>
      <c r="C317" s="65" t="str">
        <f t="shared" ca="1" si="25"/>
        <v>-1900-0</v>
      </c>
      <c r="D317" s="340"/>
      <c r="E317" s="283"/>
      <c r="F317" s="12"/>
      <c r="G317" s="304"/>
      <c r="H317" s="284"/>
      <c r="I317" s="300"/>
      <c r="J317" s="305"/>
      <c r="K317" s="290"/>
      <c r="L317" s="291"/>
      <c r="M317" s="12"/>
      <c r="N317" s="348"/>
      <c r="O317" s="7"/>
      <c r="P317" s="17">
        <f>IF(D317="",0,IF(D317=D316,COUNTIF(D$9:D316,D317)+1,1))</f>
        <v>0</v>
      </c>
      <c r="Q317" s="17">
        <f t="shared" ca="1" si="26"/>
        <v>0</v>
      </c>
      <c r="R317" s="364">
        <f t="shared" si="23"/>
        <v>0</v>
      </c>
    </row>
    <row r="318" spans="1:18" ht="16.5" customHeight="1">
      <c r="A318" s="334" t="s">
        <v>594</v>
      </c>
      <c r="B318" s="65" t="str">
        <f t="shared" ca="1" si="24"/>
        <v>-1900</v>
      </c>
      <c r="C318" s="65" t="str">
        <f t="shared" ca="1" si="25"/>
        <v>-1900-0</v>
      </c>
      <c r="D318" s="340"/>
      <c r="E318" s="283"/>
      <c r="F318" s="12"/>
      <c r="G318" s="304"/>
      <c r="H318" s="284"/>
      <c r="I318" s="300"/>
      <c r="J318" s="305"/>
      <c r="K318" s="290"/>
      <c r="L318" s="291"/>
      <c r="M318" s="12"/>
      <c r="N318" s="348"/>
      <c r="O318" s="7"/>
      <c r="P318" s="17">
        <f>IF(D318="",0,IF(D318=D317,COUNTIF(D$9:D317,D318)+1,1))</f>
        <v>0</v>
      </c>
      <c r="Q318" s="17">
        <f t="shared" ca="1" si="26"/>
        <v>0</v>
      </c>
      <c r="R318" s="364">
        <f t="shared" si="23"/>
        <v>0</v>
      </c>
    </row>
    <row r="319" spans="1:18" ht="16.5" customHeight="1">
      <c r="A319" s="334" t="s">
        <v>595</v>
      </c>
      <c r="B319" s="65" t="str">
        <f t="shared" ca="1" si="24"/>
        <v>-1900</v>
      </c>
      <c r="C319" s="65" t="str">
        <f t="shared" ca="1" si="25"/>
        <v>-1900-0</v>
      </c>
      <c r="D319" s="340"/>
      <c r="E319" s="283"/>
      <c r="F319" s="12"/>
      <c r="G319" s="304"/>
      <c r="H319" s="284"/>
      <c r="I319" s="300"/>
      <c r="J319" s="305"/>
      <c r="K319" s="290"/>
      <c r="L319" s="291"/>
      <c r="M319" s="12"/>
      <c r="N319" s="348"/>
      <c r="O319" s="7"/>
      <c r="P319" s="17">
        <f>IF(D319="",0,IF(D319=D318,COUNTIF(D$9:D318,D319)+1,1))</f>
        <v>0</v>
      </c>
      <c r="Q319" s="17">
        <f t="shared" ca="1" si="26"/>
        <v>0</v>
      </c>
      <c r="R319" s="364">
        <f t="shared" si="23"/>
        <v>0</v>
      </c>
    </row>
    <row r="320" spans="1:18" ht="16.5" customHeight="1">
      <c r="A320" s="334" t="s">
        <v>596</v>
      </c>
      <c r="B320" s="65" t="str">
        <f t="shared" ca="1" si="24"/>
        <v>-1900</v>
      </c>
      <c r="C320" s="65" t="str">
        <f t="shared" ca="1" si="25"/>
        <v>-1900-0</v>
      </c>
      <c r="D320" s="340"/>
      <c r="E320" s="283"/>
      <c r="F320" s="12"/>
      <c r="G320" s="304"/>
      <c r="H320" s="284"/>
      <c r="I320" s="300"/>
      <c r="J320" s="305"/>
      <c r="K320" s="290"/>
      <c r="L320" s="291"/>
      <c r="M320" s="12"/>
      <c r="N320" s="348"/>
      <c r="O320" s="7"/>
      <c r="P320" s="17">
        <f>IF(D320="",0,IF(D320=D319,COUNTIF(D$9:D319,D320)+1,1))</f>
        <v>0</v>
      </c>
      <c r="Q320" s="17">
        <f t="shared" ca="1" si="26"/>
        <v>0</v>
      </c>
      <c r="R320" s="364">
        <f t="shared" si="23"/>
        <v>0</v>
      </c>
    </row>
    <row r="321" spans="1:18" ht="16.5" customHeight="1">
      <c r="A321" s="334" t="s">
        <v>597</v>
      </c>
      <c r="B321" s="65" t="str">
        <f t="shared" ca="1" si="24"/>
        <v>-1900</v>
      </c>
      <c r="C321" s="65" t="str">
        <f t="shared" ca="1" si="25"/>
        <v>-1900-0</v>
      </c>
      <c r="D321" s="340"/>
      <c r="E321" s="283"/>
      <c r="F321" s="12"/>
      <c r="G321" s="304"/>
      <c r="H321" s="284"/>
      <c r="I321" s="300"/>
      <c r="J321" s="305"/>
      <c r="K321" s="290"/>
      <c r="L321" s="291"/>
      <c r="M321" s="12"/>
      <c r="N321" s="348"/>
      <c r="O321" s="7"/>
      <c r="P321" s="17">
        <f>IF(D321="",0,IF(D321=D320,COUNTIF(D$9:D320,D321)+1,1))</f>
        <v>0</v>
      </c>
      <c r="Q321" s="17">
        <f t="shared" ca="1" si="26"/>
        <v>0</v>
      </c>
      <c r="R321" s="364">
        <f t="shared" si="23"/>
        <v>0</v>
      </c>
    </row>
    <row r="322" spans="1:18" ht="16.5" customHeight="1">
      <c r="A322" s="334" t="s">
        <v>598</v>
      </c>
      <c r="B322" s="65" t="str">
        <f t="shared" ca="1" si="24"/>
        <v>-1900</v>
      </c>
      <c r="C322" s="65" t="str">
        <f t="shared" ca="1" si="25"/>
        <v>-1900-0</v>
      </c>
      <c r="D322" s="340"/>
      <c r="E322" s="283"/>
      <c r="F322" s="12"/>
      <c r="G322" s="304"/>
      <c r="H322" s="284"/>
      <c r="I322" s="300"/>
      <c r="J322" s="305"/>
      <c r="K322" s="290"/>
      <c r="L322" s="291"/>
      <c r="M322" s="12"/>
      <c r="N322" s="348"/>
      <c r="O322" s="7"/>
      <c r="P322" s="17">
        <f>IF(D322="",0,IF(D322=D321,COUNTIF(D$9:D321,D322)+1,1))</f>
        <v>0</v>
      </c>
      <c r="Q322" s="17">
        <f t="shared" ca="1" si="26"/>
        <v>0</v>
      </c>
      <c r="R322" s="364">
        <f t="shared" si="23"/>
        <v>0</v>
      </c>
    </row>
    <row r="323" spans="1:18" ht="16.5" customHeight="1">
      <c r="A323" s="334" t="s">
        <v>599</v>
      </c>
      <c r="B323" s="65" t="str">
        <f t="shared" ca="1" si="24"/>
        <v>-1900</v>
      </c>
      <c r="C323" s="65" t="str">
        <f t="shared" ca="1" si="25"/>
        <v>-1900-0</v>
      </c>
      <c r="D323" s="340"/>
      <c r="E323" s="283"/>
      <c r="F323" s="12"/>
      <c r="G323" s="304"/>
      <c r="H323" s="284"/>
      <c r="I323" s="300"/>
      <c r="J323" s="305"/>
      <c r="K323" s="290"/>
      <c r="L323" s="291"/>
      <c r="M323" s="12"/>
      <c r="N323" s="348"/>
      <c r="O323" s="7"/>
      <c r="P323" s="17">
        <f>IF(D323="",0,IF(D323=D322,COUNTIF(D$9:D322,D323)+1,1))</f>
        <v>0</v>
      </c>
      <c r="Q323" s="17">
        <f t="shared" ca="1" si="26"/>
        <v>0</v>
      </c>
      <c r="R323" s="364">
        <f t="shared" si="23"/>
        <v>0</v>
      </c>
    </row>
    <row r="324" spans="1:18" ht="16.5" customHeight="1">
      <c r="A324" s="334" t="s">
        <v>600</v>
      </c>
      <c r="B324" s="65" t="str">
        <f t="shared" ca="1" si="24"/>
        <v>-1900</v>
      </c>
      <c r="C324" s="65" t="str">
        <f t="shared" ca="1" si="25"/>
        <v>-1900-0</v>
      </c>
      <c r="D324" s="340"/>
      <c r="E324" s="283"/>
      <c r="F324" s="12"/>
      <c r="G324" s="304"/>
      <c r="H324" s="284"/>
      <c r="I324" s="300"/>
      <c r="J324" s="305"/>
      <c r="K324" s="290"/>
      <c r="L324" s="291"/>
      <c r="M324" s="12"/>
      <c r="N324" s="348"/>
      <c r="O324" s="7"/>
      <c r="P324" s="17">
        <f>IF(D324="",0,IF(D324=D323,COUNTIF(D$9:D323,D324)+1,1))</f>
        <v>0</v>
      </c>
      <c r="Q324" s="17">
        <f t="shared" ca="1" si="26"/>
        <v>0</v>
      </c>
      <c r="R324" s="364">
        <f t="shared" si="23"/>
        <v>0</v>
      </c>
    </row>
    <row r="325" spans="1:18" ht="16.5" customHeight="1">
      <c r="A325" s="334" t="s">
        <v>601</v>
      </c>
      <c r="B325" s="65" t="str">
        <f t="shared" ca="1" si="24"/>
        <v>-1900</v>
      </c>
      <c r="C325" s="65" t="str">
        <f t="shared" ca="1" si="25"/>
        <v>-1900-0</v>
      </c>
      <c r="D325" s="340"/>
      <c r="E325" s="283"/>
      <c r="F325" s="12"/>
      <c r="G325" s="304"/>
      <c r="H325" s="284"/>
      <c r="I325" s="300"/>
      <c r="J325" s="305"/>
      <c r="K325" s="290"/>
      <c r="L325" s="291"/>
      <c r="M325" s="12"/>
      <c r="N325" s="348"/>
      <c r="O325" s="7"/>
      <c r="P325" s="17">
        <f>IF(D325="",0,IF(D325=D324,COUNTIF(D$9:D324,D325)+1,1))</f>
        <v>0</v>
      </c>
      <c r="Q325" s="17">
        <f t="shared" ca="1" si="26"/>
        <v>0</v>
      </c>
      <c r="R325" s="364">
        <f t="shared" si="23"/>
        <v>0</v>
      </c>
    </row>
    <row r="326" spans="1:18" ht="16.5" customHeight="1">
      <c r="A326" s="334" t="s">
        <v>602</v>
      </c>
      <c r="B326" s="65" t="str">
        <f t="shared" ca="1" si="24"/>
        <v>-1900</v>
      </c>
      <c r="C326" s="65" t="str">
        <f t="shared" ca="1" si="25"/>
        <v>-1900-0</v>
      </c>
      <c r="D326" s="340"/>
      <c r="E326" s="283"/>
      <c r="F326" s="12"/>
      <c r="G326" s="304"/>
      <c r="H326" s="284"/>
      <c r="I326" s="300"/>
      <c r="J326" s="305"/>
      <c r="K326" s="290"/>
      <c r="L326" s="291"/>
      <c r="M326" s="12"/>
      <c r="N326" s="348"/>
      <c r="O326" s="7"/>
      <c r="P326" s="17">
        <f>IF(D326="",0,IF(D326=D325,COUNTIF(D$9:D325,D326)+1,1))</f>
        <v>0</v>
      </c>
      <c r="Q326" s="17">
        <f t="shared" ca="1" si="26"/>
        <v>0</v>
      </c>
      <c r="R326" s="364">
        <f t="shared" si="23"/>
        <v>0</v>
      </c>
    </row>
    <row r="327" spans="1:18" ht="16.5" customHeight="1">
      <c r="A327" s="334" t="s">
        <v>603</v>
      </c>
      <c r="B327" s="65" t="str">
        <f t="shared" ca="1" si="24"/>
        <v>-1900</v>
      </c>
      <c r="C327" s="65" t="str">
        <f t="shared" ca="1" si="25"/>
        <v>-1900-0</v>
      </c>
      <c r="D327" s="340"/>
      <c r="E327" s="283"/>
      <c r="F327" s="12"/>
      <c r="G327" s="304"/>
      <c r="H327" s="284"/>
      <c r="I327" s="300"/>
      <c r="J327" s="305"/>
      <c r="K327" s="290"/>
      <c r="L327" s="291"/>
      <c r="M327" s="12"/>
      <c r="N327" s="348"/>
      <c r="O327" s="7"/>
      <c r="P327" s="17">
        <f>IF(D327="",0,IF(D327=D326,COUNTIF(D$9:D326,D327)+1,1))</f>
        <v>0</v>
      </c>
      <c r="Q327" s="17">
        <f t="shared" ca="1" si="26"/>
        <v>0</v>
      </c>
      <c r="R327" s="364">
        <f t="shared" si="23"/>
        <v>0</v>
      </c>
    </row>
    <row r="328" spans="1:18" ht="16.5" customHeight="1">
      <c r="A328" s="334" t="s">
        <v>604</v>
      </c>
      <c r="B328" s="65" t="str">
        <f t="shared" ca="1" si="24"/>
        <v>-1900</v>
      </c>
      <c r="C328" s="65" t="str">
        <f t="shared" ca="1" si="25"/>
        <v>-1900-0</v>
      </c>
      <c r="D328" s="340"/>
      <c r="E328" s="283"/>
      <c r="F328" s="12"/>
      <c r="G328" s="304"/>
      <c r="H328" s="284"/>
      <c r="I328" s="300"/>
      <c r="J328" s="305"/>
      <c r="K328" s="290"/>
      <c r="L328" s="291"/>
      <c r="M328" s="12"/>
      <c r="N328" s="348"/>
      <c r="O328" s="7"/>
      <c r="P328" s="17">
        <f>IF(D328="",0,IF(D328=D327,COUNTIF(D$9:D327,D328)+1,1))</f>
        <v>0</v>
      </c>
      <c r="Q328" s="17">
        <f t="shared" ca="1" si="26"/>
        <v>0</v>
      </c>
      <c r="R328" s="364">
        <f t="shared" si="23"/>
        <v>0</v>
      </c>
    </row>
    <row r="329" spans="1:18" ht="16.5" customHeight="1">
      <c r="A329" s="334" t="s">
        <v>605</v>
      </c>
      <c r="B329" s="65" t="str">
        <f t="shared" ca="1" si="24"/>
        <v>-1900</v>
      </c>
      <c r="C329" s="65" t="str">
        <f t="shared" ca="1" si="25"/>
        <v>-1900-0</v>
      </c>
      <c r="D329" s="340"/>
      <c r="E329" s="283"/>
      <c r="F329" s="12"/>
      <c r="G329" s="304"/>
      <c r="H329" s="284"/>
      <c r="I329" s="300"/>
      <c r="J329" s="305"/>
      <c r="K329" s="290"/>
      <c r="L329" s="291"/>
      <c r="M329" s="12"/>
      <c r="N329" s="348"/>
      <c r="O329" s="7"/>
      <c r="P329" s="17">
        <f>IF(D329="",0,IF(D329=D328,COUNTIF(D$9:D328,D329)+1,1))</f>
        <v>0</v>
      </c>
      <c r="Q329" s="17">
        <f t="shared" ca="1" si="26"/>
        <v>0</v>
      </c>
      <c r="R329" s="364">
        <f t="shared" ref="R329:R392" si="27">IF(OR(MONTH(E329)&lt;$K$1026,MONTH(E329)&gt;$K$1027),R$1013,0)</f>
        <v>0</v>
      </c>
    </row>
    <row r="330" spans="1:18" ht="16.5" customHeight="1">
      <c r="A330" s="334" t="s">
        <v>606</v>
      </c>
      <c r="B330" s="65" t="str">
        <f t="shared" ref="B330:B393" ca="1" si="28">IF(R330=$R$1013,0,IF(L$1024=1,0,D330&amp;"-"&amp;YEAR(E330)))</f>
        <v>-1900</v>
      </c>
      <c r="C330" s="65" t="str">
        <f t="shared" ca="1" si="25"/>
        <v>-1900-0</v>
      </c>
      <c r="D330" s="340"/>
      <c r="E330" s="283"/>
      <c r="F330" s="12"/>
      <c r="G330" s="304"/>
      <c r="H330" s="284"/>
      <c r="I330" s="300"/>
      <c r="J330" s="305"/>
      <c r="K330" s="290"/>
      <c r="L330" s="291"/>
      <c r="M330" s="12"/>
      <c r="N330" s="348"/>
      <c r="O330" s="7"/>
      <c r="P330" s="17">
        <f>IF(D330="",0,IF(D330=D329,COUNTIF(D$9:D329,D330)+1,1))</f>
        <v>0</v>
      </c>
      <c r="Q330" s="17">
        <f t="shared" ca="1" si="26"/>
        <v>0</v>
      </c>
      <c r="R330" s="364">
        <f t="shared" si="27"/>
        <v>0</v>
      </c>
    </row>
    <row r="331" spans="1:18" ht="16.5" customHeight="1">
      <c r="A331" s="334" t="s">
        <v>607</v>
      </c>
      <c r="B331" s="65" t="str">
        <f t="shared" ca="1" si="28"/>
        <v>-1900</v>
      </c>
      <c r="C331" s="65" t="str">
        <f t="shared" ca="1" si="25"/>
        <v>-1900-0</v>
      </c>
      <c r="D331" s="340"/>
      <c r="E331" s="283"/>
      <c r="F331" s="12"/>
      <c r="G331" s="304"/>
      <c r="H331" s="284"/>
      <c r="I331" s="300"/>
      <c r="J331" s="305"/>
      <c r="K331" s="290"/>
      <c r="L331" s="291"/>
      <c r="M331" s="12"/>
      <c r="N331" s="348"/>
      <c r="O331" s="7"/>
      <c r="P331" s="17">
        <f>IF(D331="",0,IF(D331=D330,COUNTIF(D$9:D330,D331)+1,1))</f>
        <v>0</v>
      </c>
      <c r="Q331" s="17">
        <f t="shared" ca="1" si="26"/>
        <v>0</v>
      </c>
      <c r="R331" s="364">
        <f t="shared" si="27"/>
        <v>0</v>
      </c>
    </row>
    <row r="332" spans="1:18" ht="16.5" customHeight="1">
      <c r="A332" s="334" t="s">
        <v>608</v>
      </c>
      <c r="B332" s="65" t="str">
        <f t="shared" ca="1" si="28"/>
        <v>-1900</v>
      </c>
      <c r="C332" s="65" t="str">
        <f t="shared" ca="1" si="25"/>
        <v>-1900-0</v>
      </c>
      <c r="D332" s="340"/>
      <c r="E332" s="283"/>
      <c r="F332" s="12"/>
      <c r="G332" s="304"/>
      <c r="H332" s="284"/>
      <c r="I332" s="300"/>
      <c r="J332" s="305"/>
      <c r="K332" s="290"/>
      <c r="L332" s="291"/>
      <c r="M332" s="12"/>
      <c r="N332" s="348"/>
      <c r="O332" s="7"/>
      <c r="P332" s="17">
        <f>IF(D332="",0,IF(D332=D331,COUNTIF(D$9:D331,D332)+1,1))</f>
        <v>0</v>
      </c>
      <c r="Q332" s="17">
        <f t="shared" ca="1" si="26"/>
        <v>0</v>
      </c>
      <c r="R332" s="364">
        <f t="shared" si="27"/>
        <v>0</v>
      </c>
    </row>
    <row r="333" spans="1:18" ht="16.5" customHeight="1">
      <c r="A333" s="334" t="s">
        <v>609</v>
      </c>
      <c r="B333" s="65" t="str">
        <f t="shared" ca="1" si="28"/>
        <v>-1900</v>
      </c>
      <c r="C333" s="65" t="str">
        <f t="shared" ca="1" si="25"/>
        <v>-1900-0</v>
      </c>
      <c r="D333" s="340"/>
      <c r="E333" s="283"/>
      <c r="F333" s="12"/>
      <c r="G333" s="304"/>
      <c r="H333" s="284"/>
      <c r="I333" s="300"/>
      <c r="J333" s="305"/>
      <c r="K333" s="290"/>
      <c r="L333" s="291"/>
      <c r="M333" s="12"/>
      <c r="N333" s="348"/>
      <c r="O333" s="7"/>
      <c r="P333" s="17">
        <f>IF(D333="",0,IF(D333=D332,COUNTIF(D$9:D332,D333)+1,1))</f>
        <v>0</v>
      </c>
      <c r="Q333" s="17">
        <f t="shared" ca="1" si="26"/>
        <v>0</v>
      </c>
      <c r="R333" s="364">
        <f t="shared" si="27"/>
        <v>0</v>
      </c>
    </row>
    <row r="334" spans="1:18" ht="16.5" customHeight="1">
      <c r="A334" s="334" t="s">
        <v>610</v>
      </c>
      <c r="B334" s="65" t="str">
        <f t="shared" ca="1" si="28"/>
        <v>-1900</v>
      </c>
      <c r="C334" s="65" t="str">
        <f t="shared" ca="1" si="25"/>
        <v>-1900-0</v>
      </c>
      <c r="D334" s="340"/>
      <c r="E334" s="283"/>
      <c r="F334" s="12"/>
      <c r="G334" s="304"/>
      <c r="H334" s="284"/>
      <c r="I334" s="300"/>
      <c r="J334" s="305"/>
      <c r="K334" s="290"/>
      <c r="L334" s="291"/>
      <c r="M334" s="12"/>
      <c r="N334" s="348"/>
      <c r="O334" s="7"/>
      <c r="P334" s="17">
        <f>IF(D334="",0,IF(D334=D333,COUNTIF(D$9:D333,D334)+1,1))</f>
        <v>0</v>
      </c>
      <c r="Q334" s="17">
        <f t="shared" ca="1" si="26"/>
        <v>0</v>
      </c>
      <c r="R334" s="364">
        <f t="shared" si="27"/>
        <v>0</v>
      </c>
    </row>
    <row r="335" spans="1:18" ht="16.5" customHeight="1">
      <c r="A335" s="334" t="s">
        <v>611</v>
      </c>
      <c r="B335" s="65" t="str">
        <f t="shared" ca="1" si="28"/>
        <v>-1900</v>
      </c>
      <c r="C335" s="65" t="str">
        <f t="shared" ref="C335:C398" ca="1" si="29">IF(L$1024=1,0,B335&amp;"-"&amp;P335)</f>
        <v>-1900-0</v>
      </c>
      <c r="D335" s="340"/>
      <c r="E335" s="283"/>
      <c r="F335" s="12"/>
      <c r="G335" s="304"/>
      <c r="H335" s="284"/>
      <c r="I335" s="300"/>
      <c r="J335" s="305"/>
      <c r="K335" s="290"/>
      <c r="L335" s="291"/>
      <c r="M335" s="12"/>
      <c r="N335" s="348"/>
      <c r="O335" s="7"/>
      <c r="P335" s="17">
        <f>IF(D335="",0,IF(D335=D334,COUNTIF(D$9:D334,D335)+1,1))</f>
        <v>0</v>
      </c>
      <c r="Q335" s="17">
        <f t="shared" ref="Q335:Q398" ca="1" si="30">IF(OR(D335="",L$1024=1),0,IF(P335=4,1,0))</f>
        <v>0</v>
      </c>
      <c r="R335" s="364">
        <f t="shared" si="27"/>
        <v>0</v>
      </c>
    </row>
    <row r="336" spans="1:18" ht="16.5" customHeight="1">
      <c r="A336" s="334" t="s">
        <v>612</v>
      </c>
      <c r="B336" s="65" t="str">
        <f t="shared" ca="1" si="28"/>
        <v>-1900</v>
      </c>
      <c r="C336" s="65" t="str">
        <f t="shared" ca="1" si="29"/>
        <v>-1900-0</v>
      </c>
      <c r="D336" s="340"/>
      <c r="E336" s="283"/>
      <c r="F336" s="12"/>
      <c r="G336" s="304"/>
      <c r="H336" s="284"/>
      <c r="I336" s="300"/>
      <c r="J336" s="305"/>
      <c r="K336" s="290"/>
      <c r="L336" s="291"/>
      <c r="M336" s="12"/>
      <c r="N336" s="348"/>
      <c r="O336" s="7"/>
      <c r="P336" s="17">
        <f>IF(D336="",0,IF(D336=D335,COUNTIF(D$9:D335,D336)+1,1))</f>
        <v>0</v>
      </c>
      <c r="Q336" s="17">
        <f t="shared" ca="1" si="30"/>
        <v>0</v>
      </c>
      <c r="R336" s="364">
        <f t="shared" si="27"/>
        <v>0</v>
      </c>
    </row>
    <row r="337" spans="1:18" ht="16.5" customHeight="1">
      <c r="A337" s="334" t="s">
        <v>613</v>
      </c>
      <c r="B337" s="65" t="str">
        <f t="shared" ca="1" si="28"/>
        <v>-1900</v>
      </c>
      <c r="C337" s="65" t="str">
        <f t="shared" ca="1" si="29"/>
        <v>-1900-0</v>
      </c>
      <c r="D337" s="340"/>
      <c r="E337" s="283"/>
      <c r="F337" s="12"/>
      <c r="G337" s="304"/>
      <c r="H337" s="284"/>
      <c r="I337" s="300"/>
      <c r="J337" s="305"/>
      <c r="K337" s="290"/>
      <c r="L337" s="291"/>
      <c r="M337" s="12"/>
      <c r="N337" s="348"/>
      <c r="O337" s="7"/>
      <c r="P337" s="17">
        <f>IF(D337="",0,IF(D337=D336,COUNTIF(D$9:D336,D337)+1,1))</f>
        <v>0</v>
      </c>
      <c r="Q337" s="17">
        <f t="shared" ca="1" si="30"/>
        <v>0</v>
      </c>
      <c r="R337" s="364">
        <f t="shared" si="27"/>
        <v>0</v>
      </c>
    </row>
    <row r="338" spans="1:18" ht="16.5" customHeight="1">
      <c r="A338" s="334" t="s">
        <v>614</v>
      </c>
      <c r="B338" s="65" t="str">
        <f t="shared" ca="1" si="28"/>
        <v>-1900</v>
      </c>
      <c r="C338" s="65" t="str">
        <f t="shared" ca="1" si="29"/>
        <v>-1900-0</v>
      </c>
      <c r="D338" s="340"/>
      <c r="E338" s="283"/>
      <c r="F338" s="12"/>
      <c r="G338" s="304"/>
      <c r="H338" s="284"/>
      <c r="I338" s="300"/>
      <c r="J338" s="305"/>
      <c r="K338" s="290"/>
      <c r="L338" s="291"/>
      <c r="M338" s="12"/>
      <c r="N338" s="348"/>
      <c r="O338" s="7"/>
      <c r="P338" s="17">
        <f>IF(D338="",0,IF(D338=D337,COUNTIF(D$9:D337,D338)+1,1))</f>
        <v>0</v>
      </c>
      <c r="Q338" s="17">
        <f t="shared" ca="1" si="30"/>
        <v>0</v>
      </c>
      <c r="R338" s="364">
        <f t="shared" si="27"/>
        <v>0</v>
      </c>
    </row>
    <row r="339" spans="1:18" ht="16.5" customHeight="1">
      <c r="A339" s="334" t="s">
        <v>615</v>
      </c>
      <c r="B339" s="65" t="str">
        <f t="shared" ca="1" si="28"/>
        <v>-1900</v>
      </c>
      <c r="C339" s="65" t="str">
        <f t="shared" ca="1" si="29"/>
        <v>-1900-0</v>
      </c>
      <c r="D339" s="340"/>
      <c r="E339" s="283"/>
      <c r="F339" s="12"/>
      <c r="G339" s="304"/>
      <c r="H339" s="284"/>
      <c r="I339" s="300"/>
      <c r="J339" s="305"/>
      <c r="K339" s="290"/>
      <c r="L339" s="291"/>
      <c r="M339" s="12"/>
      <c r="N339" s="348"/>
      <c r="O339" s="7"/>
      <c r="P339" s="17">
        <f>IF(D339="",0,IF(D339=D338,COUNTIF(D$9:D338,D339)+1,1))</f>
        <v>0</v>
      </c>
      <c r="Q339" s="17">
        <f t="shared" ca="1" si="30"/>
        <v>0</v>
      </c>
      <c r="R339" s="364">
        <f t="shared" si="27"/>
        <v>0</v>
      </c>
    </row>
    <row r="340" spans="1:18" ht="16.5" customHeight="1">
      <c r="A340" s="334" t="s">
        <v>616</v>
      </c>
      <c r="B340" s="65" t="str">
        <f t="shared" ca="1" si="28"/>
        <v>-1900</v>
      </c>
      <c r="C340" s="65" t="str">
        <f t="shared" ca="1" si="29"/>
        <v>-1900-0</v>
      </c>
      <c r="D340" s="340"/>
      <c r="E340" s="283"/>
      <c r="F340" s="12"/>
      <c r="G340" s="304"/>
      <c r="H340" s="284"/>
      <c r="I340" s="300"/>
      <c r="J340" s="305"/>
      <c r="K340" s="290"/>
      <c r="L340" s="291"/>
      <c r="M340" s="12"/>
      <c r="N340" s="348"/>
      <c r="O340" s="7"/>
      <c r="P340" s="17">
        <f>IF(D340="",0,IF(D340=D339,COUNTIF(D$9:D339,D340)+1,1))</f>
        <v>0</v>
      </c>
      <c r="Q340" s="17">
        <f t="shared" ca="1" si="30"/>
        <v>0</v>
      </c>
      <c r="R340" s="364">
        <f t="shared" si="27"/>
        <v>0</v>
      </c>
    </row>
    <row r="341" spans="1:18" ht="16.5" customHeight="1">
      <c r="A341" s="334" t="s">
        <v>617</v>
      </c>
      <c r="B341" s="65" t="str">
        <f t="shared" ca="1" si="28"/>
        <v>-1900</v>
      </c>
      <c r="C341" s="65" t="str">
        <f t="shared" ca="1" si="29"/>
        <v>-1900-0</v>
      </c>
      <c r="D341" s="340"/>
      <c r="E341" s="283"/>
      <c r="F341" s="12"/>
      <c r="G341" s="304"/>
      <c r="H341" s="284"/>
      <c r="I341" s="300"/>
      <c r="J341" s="305"/>
      <c r="K341" s="290"/>
      <c r="L341" s="291"/>
      <c r="M341" s="12"/>
      <c r="N341" s="348"/>
      <c r="O341" s="7"/>
      <c r="P341" s="17">
        <f>IF(D341="",0,IF(D341=D340,COUNTIF(D$9:D340,D341)+1,1))</f>
        <v>0</v>
      </c>
      <c r="Q341" s="17">
        <f t="shared" ca="1" si="30"/>
        <v>0</v>
      </c>
      <c r="R341" s="364">
        <f t="shared" si="27"/>
        <v>0</v>
      </c>
    </row>
    <row r="342" spans="1:18" ht="16.5" customHeight="1">
      <c r="A342" s="334" t="s">
        <v>618</v>
      </c>
      <c r="B342" s="65" t="str">
        <f t="shared" ca="1" si="28"/>
        <v>-1900</v>
      </c>
      <c r="C342" s="65" t="str">
        <f t="shared" ca="1" si="29"/>
        <v>-1900-0</v>
      </c>
      <c r="D342" s="340"/>
      <c r="E342" s="283"/>
      <c r="F342" s="12"/>
      <c r="G342" s="304"/>
      <c r="H342" s="284"/>
      <c r="I342" s="300"/>
      <c r="J342" s="305"/>
      <c r="K342" s="290"/>
      <c r="L342" s="291"/>
      <c r="M342" s="12"/>
      <c r="N342" s="348"/>
      <c r="O342" s="7"/>
      <c r="P342" s="17">
        <f>IF(D342="",0,IF(D342=D341,COUNTIF(D$9:D341,D342)+1,1))</f>
        <v>0</v>
      </c>
      <c r="Q342" s="17">
        <f t="shared" ca="1" si="30"/>
        <v>0</v>
      </c>
      <c r="R342" s="364">
        <f t="shared" si="27"/>
        <v>0</v>
      </c>
    </row>
    <row r="343" spans="1:18" ht="16.5" customHeight="1">
      <c r="A343" s="334" t="s">
        <v>619</v>
      </c>
      <c r="B343" s="65" t="str">
        <f t="shared" ca="1" si="28"/>
        <v>-1900</v>
      </c>
      <c r="C343" s="65" t="str">
        <f t="shared" ca="1" si="29"/>
        <v>-1900-0</v>
      </c>
      <c r="D343" s="340"/>
      <c r="E343" s="283"/>
      <c r="F343" s="12"/>
      <c r="G343" s="304"/>
      <c r="H343" s="284"/>
      <c r="I343" s="300"/>
      <c r="J343" s="305"/>
      <c r="K343" s="290"/>
      <c r="L343" s="291"/>
      <c r="M343" s="12"/>
      <c r="N343" s="348"/>
      <c r="O343" s="7"/>
      <c r="P343" s="17">
        <f>IF(D343="",0,IF(D343=D342,COUNTIF(D$9:D342,D343)+1,1))</f>
        <v>0</v>
      </c>
      <c r="Q343" s="17">
        <f t="shared" ca="1" si="30"/>
        <v>0</v>
      </c>
      <c r="R343" s="364">
        <f t="shared" si="27"/>
        <v>0</v>
      </c>
    </row>
    <row r="344" spans="1:18" ht="16.5" customHeight="1">
      <c r="A344" s="334" t="s">
        <v>620</v>
      </c>
      <c r="B344" s="65" t="str">
        <f t="shared" ca="1" si="28"/>
        <v>-1900</v>
      </c>
      <c r="C344" s="65" t="str">
        <f t="shared" ca="1" si="29"/>
        <v>-1900-0</v>
      </c>
      <c r="D344" s="340"/>
      <c r="E344" s="283"/>
      <c r="F344" s="12"/>
      <c r="G344" s="304"/>
      <c r="H344" s="284"/>
      <c r="I344" s="300"/>
      <c r="J344" s="305"/>
      <c r="K344" s="290"/>
      <c r="L344" s="291"/>
      <c r="M344" s="12"/>
      <c r="N344" s="348"/>
      <c r="O344" s="7"/>
      <c r="P344" s="17">
        <f>IF(D344="",0,IF(D344=D343,COUNTIF(D$9:D343,D344)+1,1))</f>
        <v>0</v>
      </c>
      <c r="Q344" s="17">
        <f t="shared" ca="1" si="30"/>
        <v>0</v>
      </c>
      <c r="R344" s="364">
        <f t="shared" si="27"/>
        <v>0</v>
      </c>
    </row>
    <row r="345" spans="1:18" ht="16.5" customHeight="1">
      <c r="A345" s="334" t="s">
        <v>621</v>
      </c>
      <c r="B345" s="65" t="str">
        <f t="shared" ca="1" si="28"/>
        <v>-1900</v>
      </c>
      <c r="C345" s="65" t="str">
        <f t="shared" ca="1" si="29"/>
        <v>-1900-0</v>
      </c>
      <c r="D345" s="340"/>
      <c r="E345" s="283"/>
      <c r="F345" s="12"/>
      <c r="G345" s="304"/>
      <c r="H345" s="284"/>
      <c r="I345" s="300"/>
      <c r="J345" s="305"/>
      <c r="K345" s="290"/>
      <c r="L345" s="291"/>
      <c r="M345" s="12"/>
      <c r="N345" s="348"/>
      <c r="O345" s="7"/>
      <c r="P345" s="17">
        <f>IF(D345="",0,IF(D345=D344,COUNTIF(D$9:D344,D345)+1,1))</f>
        <v>0</v>
      </c>
      <c r="Q345" s="17">
        <f t="shared" ca="1" si="30"/>
        <v>0</v>
      </c>
      <c r="R345" s="364">
        <f t="shared" si="27"/>
        <v>0</v>
      </c>
    </row>
    <row r="346" spans="1:18" ht="16.5" customHeight="1">
      <c r="A346" s="334" t="s">
        <v>622</v>
      </c>
      <c r="B346" s="65" t="str">
        <f t="shared" ca="1" si="28"/>
        <v>-1900</v>
      </c>
      <c r="C346" s="65" t="str">
        <f t="shared" ca="1" si="29"/>
        <v>-1900-0</v>
      </c>
      <c r="D346" s="340"/>
      <c r="E346" s="283"/>
      <c r="F346" s="12"/>
      <c r="G346" s="304"/>
      <c r="H346" s="284"/>
      <c r="I346" s="300"/>
      <c r="J346" s="305"/>
      <c r="K346" s="290"/>
      <c r="L346" s="291"/>
      <c r="M346" s="12"/>
      <c r="N346" s="348"/>
      <c r="O346" s="7"/>
      <c r="P346" s="17">
        <f>IF(D346="",0,IF(D346=D345,COUNTIF(D$9:D345,D346)+1,1))</f>
        <v>0</v>
      </c>
      <c r="Q346" s="17">
        <f t="shared" ca="1" si="30"/>
        <v>0</v>
      </c>
      <c r="R346" s="364">
        <f t="shared" si="27"/>
        <v>0</v>
      </c>
    </row>
    <row r="347" spans="1:18" ht="16.5" customHeight="1">
      <c r="A347" s="334" t="s">
        <v>623</v>
      </c>
      <c r="B347" s="65" t="str">
        <f t="shared" ca="1" si="28"/>
        <v>-1900</v>
      </c>
      <c r="C347" s="65" t="str">
        <f t="shared" ca="1" si="29"/>
        <v>-1900-0</v>
      </c>
      <c r="D347" s="340"/>
      <c r="E347" s="283"/>
      <c r="F347" s="12"/>
      <c r="G347" s="304"/>
      <c r="H347" s="284"/>
      <c r="I347" s="300"/>
      <c r="J347" s="305"/>
      <c r="K347" s="290"/>
      <c r="L347" s="291"/>
      <c r="M347" s="12"/>
      <c r="N347" s="348"/>
      <c r="O347" s="7"/>
      <c r="P347" s="17">
        <f>IF(D347="",0,IF(D347=D346,COUNTIF(D$9:D346,D347)+1,1))</f>
        <v>0</v>
      </c>
      <c r="Q347" s="17">
        <f t="shared" ca="1" si="30"/>
        <v>0</v>
      </c>
      <c r="R347" s="364">
        <f t="shared" si="27"/>
        <v>0</v>
      </c>
    </row>
    <row r="348" spans="1:18" ht="16.5" customHeight="1">
      <c r="A348" s="334" t="s">
        <v>624</v>
      </c>
      <c r="B348" s="65" t="str">
        <f t="shared" ca="1" si="28"/>
        <v>-1900</v>
      </c>
      <c r="C348" s="65" t="str">
        <f t="shared" ca="1" si="29"/>
        <v>-1900-0</v>
      </c>
      <c r="D348" s="340"/>
      <c r="E348" s="283"/>
      <c r="F348" s="12"/>
      <c r="G348" s="304"/>
      <c r="H348" s="284"/>
      <c r="I348" s="300"/>
      <c r="J348" s="305"/>
      <c r="K348" s="290"/>
      <c r="L348" s="291"/>
      <c r="M348" s="12"/>
      <c r="N348" s="348"/>
      <c r="O348" s="7"/>
      <c r="P348" s="17">
        <f>IF(D348="",0,IF(D348=D347,COUNTIF(D$9:D347,D348)+1,1))</f>
        <v>0</v>
      </c>
      <c r="Q348" s="17">
        <f t="shared" ca="1" si="30"/>
        <v>0</v>
      </c>
      <c r="R348" s="364">
        <f t="shared" si="27"/>
        <v>0</v>
      </c>
    </row>
    <row r="349" spans="1:18" ht="16.5" customHeight="1">
      <c r="A349" s="334" t="s">
        <v>625</v>
      </c>
      <c r="B349" s="65" t="str">
        <f t="shared" ca="1" si="28"/>
        <v>-1900</v>
      </c>
      <c r="C349" s="65" t="str">
        <f t="shared" ca="1" si="29"/>
        <v>-1900-0</v>
      </c>
      <c r="D349" s="340"/>
      <c r="E349" s="283"/>
      <c r="F349" s="12"/>
      <c r="G349" s="304"/>
      <c r="H349" s="284"/>
      <c r="I349" s="300"/>
      <c r="J349" s="305"/>
      <c r="K349" s="290"/>
      <c r="L349" s="291"/>
      <c r="M349" s="12"/>
      <c r="N349" s="348"/>
      <c r="O349" s="7"/>
      <c r="P349" s="17">
        <f>IF(D349="",0,IF(D349=D348,COUNTIF(D$9:D348,D349)+1,1))</f>
        <v>0</v>
      </c>
      <c r="Q349" s="17">
        <f t="shared" ca="1" si="30"/>
        <v>0</v>
      </c>
      <c r="R349" s="364">
        <f t="shared" si="27"/>
        <v>0</v>
      </c>
    </row>
    <row r="350" spans="1:18" ht="16.5" customHeight="1">
      <c r="A350" s="334" t="s">
        <v>626</v>
      </c>
      <c r="B350" s="65" t="str">
        <f t="shared" ca="1" si="28"/>
        <v>-1900</v>
      </c>
      <c r="C350" s="65" t="str">
        <f t="shared" ca="1" si="29"/>
        <v>-1900-0</v>
      </c>
      <c r="D350" s="340"/>
      <c r="E350" s="283"/>
      <c r="F350" s="12"/>
      <c r="G350" s="304"/>
      <c r="H350" s="284"/>
      <c r="I350" s="300"/>
      <c r="J350" s="305"/>
      <c r="K350" s="290"/>
      <c r="L350" s="291"/>
      <c r="M350" s="12"/>
      <c r="N350" s="348"/>
      <c r="O350" s="7"/>
      <c r="P350" s="17">
        <f>IF(D350="",0,IF(D350=D349,COUNTIF(D$9:D349,D350)+1,1))</f>
        <v>0</v>
      </c>
      <c r="Q350" s="17">
        <f t="shared" ca="1" si="30"/>
        <v>0</v>
      </c>
      <c r="R350" s="364">
        <f t="shared" si="27"/>
        <v>0</v>
      </c>
    </row>
    <row r="351" spans="1:18" ht="16.5" customHeight="1">
      <c r="A351" s="334" t="s">
        <v>627</v>
      </c>
      <c r="B351" s="65" t="str">
        <f t="shared" ca="1" si="28"/>
        <v>-1900</v>
      </c>
      <c r="C351" s="65" t="str">
        <f t="shared" ca="1" si="29"/>
        <v>-1900-0</v>
      </c>
      <c r="D351" s="340"/>
      <c r="E351" s="283"/>
      <c r="F351" s="12"/>
      <c r="G351" s="304"/>
      <c r="H351" s="284"/>
      <c r="I351" s="300"/>
      <c r="J351" s="305"/>
      <c r="K351" s="290"/>
      <c r="L351" s="291"/>
      <c r="M351" s="12"/>
      <c r="N351" s="348"/>
      <c r="O351" s="7"/>
      <c r="P351" s="17">
        <f>IF(D351="",0,IF(D351=D350,COUNTIF(D$9:D350,D351)+1,1))</f>
        <v>0</v>
      </c>
      <c r="Q351" s="17">
        <f t="shared" ca="1" si="30"/>
        <v>0</v>
      </c>
      <c r="R351" s="364">
        <f t="shared" si="27"/>
        <v>0</v>
      </c>
    </row>
    <row r="352" spans="1:18" ht="16.5" customHeight="1">
      <c r="A352" s="334" t="s">
        <v>628</v>
      </c>
      <c r="B352" s="65" t="str">
        <f t="shared" ca="1" si="28"/>
        <v>-1900</v>
      </c>
      <c r="C352" s="65" t="str">
        <f t="shared" ca="1" si="29"/>
        <v>-1900-0</v>
      </c>
      <c r="D352" s="340"/>
      <c r="E352" s="283"/>
      <c r="F352" s="12"/>
      <c r="G352" s="304"/>
      <c r="H352" s="284"/>
      <c r="I352" s="300"/>
      <c r="J352" s="305"/>
      <c r="K352" s="290"/>
      <c r="L352" s="291"/>
      <c r="M352" s="12"/>
      <c r="N352" s="348"/>
      <c r="O352" s="7"/>
      <c r="P352" s="17">
        <f>IF(D352="",0,IF(D352=D351,COUNTIF(D$9:D351,D352)+1,1))</f>
        <v>0</v>
      </c>
      <c r="Q352" s="17">
        <f t="shared" ca="1" si="30"/>
        <v>0</v>
      </c>
      <c r="R352" s="364">
        <f t="shared" si="27"/>
        <v>0</v>
      </c>
    </row>
    <row r="353" spans="1:18" ht="16.5" customHeight="1">
      <c r="A353" s="334" t="s">
        <v>629</v>
      </c>
      <c r="B353" s="65" t="str">
        <f t="shared" ca="1" si="28"/>
        <v>-1900</v>
      </c>
      <c r="C353" s="65" t="str">
        <f t="shared" ca="1" si="29"/>
        <v>-1900-0</v>
      </c>
      <c r="D353" s="340"/>
      <c r="E353" s="283"/>
      <c r="F353" s="12"/>
      <c r="G353" s="304"/>
      <c r="H353" s="284"/>
      <c r="I353" s="300"/>
      <c r="J353" s="305"/>
      <c r="K353" s="290"/>
      <c r="L353" s="291"/>
      <c r="M353" s="12"/>
      <c r="N353" s="348"/>
      <c r="O353" s="7"/>
      <c r="P353" s="17">
        <f>IF(D353="",0,IF(D353=D352,COUNTIF(D$9:D352,D353)+1,1))</f>
        <v>0</v>
      </c>
      <c r="Q353" s="17">
        <f t="shared" ca="1" si="30"/>
        <v>0</v>
      </c>
      <c r="R353" s="364">
        <f t="shared" si="27"/>
        <v>0</v>
      </c>
    </row>
    <row r="354" spans="1:18" ht="16.5" customHeight="1">
      <c r="A354" s="334" t="s">
        <v>630</v>
      </c>
      <c r="B354" s="65" t="str">
        <f t="shared" ca="1" si="28"/>
        <v>-1900</v>
      </c>
      <c r="C354" s="65" t="str">
        <f t="shared" ca="1" si="29"/>
        <v>-1900-0</v>
      </c>
      <c r="D354" s="340"/>
      <c r="E354" s="283"/>
      <c r="F354" s="12"/>
      <c r="G354" s="304"/>
      <c r="H354" s="284"/>
      <c r="I354" s="300"/>
      <c r="J354" s="305"/>
      <c r="K354" s="290"/>
      <c r="L354" s="291"/>
      <c r="M354" s="12"/>
      <c r="N354" s="348"/>
      <c r="O354" s="7"/>
      <c r="P354" s="17">
        <f>IF(D354="",0,IF(D354=D353,COUNTIF(D$9:D353,D354)+1,1))</f>
        <v>0</v>
      </c>
      <c r="Q354" s="17">
        <f t="shared" ca="1" si="30"/>
        <v>0</v>
      </c>
      <c r="R354" s="364">
        <f t="shared" si="27"/>
        <v>0</v>
      </c>
    </row>
    <row r="355" spans="1:18" ht="16.5" customHeight="1">
      <c r="A355" s="334" t="s">
        <v>631</v>
      </c>
      <c r="B355" s="65" t="str">
        <f t="shared" ca="1" si="28"/>
        <v>-1900</v>
      </c>
      <c r="C355" s="65" t="str">
        <f t="shared" ca="1" si="29"/>
        <v>-1900-0</v>
      </c>
      <c r="D355" s="340"/>
      <c r="E355" s="283"/>
      <c r="F355" s="12"/>
      <c r="G355" s="304"/>
      <c r="H355" s="284"/>
      <c r="I355" s="300"/>
      <c r="J355" s="305"/>
      <c r="K355" s="290"/>
      <c r="L355" s="291"/>
      <c r="M355" s="12"/>
      <c r="N355" s="348"/>
      <c r="O355" s="7"/>
      <c r="P355" s="17">
        <f>IF(D355="",0,IF(D355=D354,COUNTIF(D$9:D354,D355)+1,1))</f>
        <v>0</v>
      </c>
      <c r="Q355" s="17">
        <f t="shared" ca="1" si="30"/>
        <v>0</v>
      </c>
      <c r="R355" s="364">
        <f t="shared" si="27"/>
        <v>0</v>
      </c>
    </row>
    <row r="356" spans="1:18" ht="16.5" customHeight="1">
      <c r="A356" s="334" t="s">
        <v>632</v>
      </c>
      <c r="B356" s="65" t="str">
        <f t="shared" ca="1" si="28"/>
        <v>-1900</v>
      </c>
      <c r="C356" s="65" t="str">
        <f t="shared" ca="1" si="29"/>
        <v>-1900-0</v>
      </c>
      <c r="D356" s="340"/>
      <c r="E356" s="283"/>
      <c r="F356" s="12"/>
      <c r="G356" s="304"/>
      <c r="H356" s="284"/>
      <c r="I356" s="300"/>
      <c r="J356" s="305"/>
      <c r="K356" s="290"/>
      <c r="L356" s="291"/>
      <c r="M356" s="12"/>
      <c r="N356" s="348"/>
      <c r="O356" s="7"/>
      <c r="P356" s="17">
        <f>IF(D356="",0,IF(D356=D355,COUNTIF(D$9:D355,D356)+1,1))</f>
        <v>0</v>
      </c>
      <c r="Q356" s="17">
        <f t="shared" ca="1" si="30"/>
        <v>0</v>
      </c>
      <c r="R356" s="364">
        <f t="shared" si="27"/>
        <v>0</v>
      </c>
    </row>
    <row r="357" spans="1:18" ht="16.5" customHeight="1">
      <c r="A357" s="334" t="s">
        <v>633</v>
      </c>
      <c r="B357" s="65" t="str">
        <f t="shared" ca="1" si="28"/>
        <v>-1900</v>
      </c>
      <c r="C357" s="65" t="str">
        <f t="shared" ca="1" si="29"/>
        <v>-1900-0</v>
      </c>
      <c r="D357" s="340"/>
      <c r="E357" s="283"/>
      <c r="F357" s="12"/>
      <c r="G357" s="304"/>
      <c r="H357" s="284"/>
      <c r="I357" s="300"/>
      <c r="J357" s="305"/>
      <c r="K357" s="290"/>
      <c r="L357" s="291"/>
      <c r="M357" s="12"/>
      <c r="N357" s="348"/>
      <c r="O357" s="7"/>
      <c r="P357" s="17">
        <f>IF(D357="",0,IF(D357=D356,COUNTIF(D$9:D356,D357)+1,1))</f>
        <v>0</v>
      </c>
      <c r="Q357" s="17">
        <f t="shared" ca="1" si="30"/>
        <v>0</v>
      </c>
      <c r="R357" s="364">
        <f t="shared" si="27"/>
        <v>0</v>
      </c>
    </row>
    <row r="358" spans="1:18" ht="16.5" customHeight="1">
      <c r="A358" s="334" t="s">
        <v>634</v>
      </c>
      <c r="B358" s="65" t="str">
        <f t="shared" ca="1" si="28"/>
        <v>-1900</v>
      </c>
      <c r="C358" s="65" t="str">
        <f t="shared" ca="1" si="29"/>
        <v>-1900-0</v>
      </c>
      <c r="D358" s="340"/>
      <c r="E358" s="283"/>
      <c r="F358" s="12"/>
      <c r="G358" s="304"/>
      <c r="H358" s="284"/>
      <c r="I358" s="300"/>
      <c r="J358" s="305"/>
      <c r="K358" s="290"/>
      <c r="L358" s="291"/>
      <c r="M358" s="12"/>
      <c r="N358" s="348"/>
      <c r="O358" s="7"/>
      <c r="P358" s="17">
        <f>IF(D358="",0,IF(D358=D357,COUNTIF(D$9:D357,D358)+1,1))</f>
        <v>0</v>
      </c>
      <c r="Q358" s="17">
        <f t="shared" ca="1" si="30"/>
        <v>0</v>
      </c>
      <c r="R358" s="364">
        <f t="shared" si="27"/>
        <v>0</v>
      </c>
    </row>
    <row r="359" spans="1:18" ht="16.5" customHeight="1">
      <c r="A359" s="334" t="s">
        <v>635</v>
      </c>
      <c r="B359" s="65" t="str">
        <f t="shared" ca="1" si="28"/>
        <v>-1900</v>
      </c>
      <c r="C359" s="65" t="str">
        <f t="shared" ca="1" si="29"/>
        <v>-1900-0</v>
      </c>
      <c r="D359" s="340"/>
      <c r="E359" s="283"/>
      <c r="F359" s="12"/>
      <c r="G359" s="304"/>
      <c r="H359" s="284"/>
      <c r="I359" s="300"/>
      <c r="J359" s="305"/>
      <c r="K359" s="290"/>
      <c r="L359" s="291"/>
      <c r="M359" s="12"/>
      <c r="N359" s="348"/>
      <c r="O359" s="7"/>
      <c r="P359" s="17">
        <f>IF(D359="",0,IF(D359=D358,COUNTIF(D$9:D358,D359)+1,1))</f>
        <v>0</v>
      </c>
      <c r="Q359" s="17">
        <f t="shared" ca="1" si="30"/>
        <v>0</v>
      </c>
      <c r="R359" s="364">
        <f t="shared" si="27"/>
        <v>0</v>
      </c>
    </row>
    <row r="360" spans="1:18" ht="16.5" customHeight="1">
      <c r="A360" s="334" t="s">
        <v>636</v>
      </c>
      <c r="B360" s="65" t="str">
        <f t="shared" ca="1" si="28"/>
        <v>-1900</v>
      </c>
      <c r="C360" s="65" t="str">
        <f t="shared" ca="1" si="29"/>
        <v>-1900-0</v>
      </c>
      <c r="D360" s="340"/>
      <c r="E360" s="283"/>
      <c r="F360" s="12"/>
      <c r="G360" s="304"/>
      <c r="H360" s="284"/>
      <c r="I360" s="300"/>
      <c r="J360" s="305"/>
      <c r="K360" s="290"/>
      <c r="L360" s="291"/>
      <c r="M360" s="12"/>
      <c r="N360" s="348"/>
      <c r="O360" s="7"/>
      <c r="P360" s="17">
        <f>IF(D360="",0,IF(D360=D359,COUNTIF(D$9:D359,D360)+1,1))</f>
        <v>0</v>
      </c>
      <c r="Q360" s="17">
        <f t="shared" ca="1" si="30"/>
        <v>0</v>
      </c>
      <c r="R360" s="364">
        <f t="shared" si="27"/>
        <v>0</v>
      </c>
    </row>
    <row r="361" spans="1:18" ht="16.5" customHeight="1">
      <c r="A361" s="334" t="s">
        <v>637</v>
      </c>
      <c r="B361" s="65" t="str">
        <f t="shared" ca="1" si="28"/>
        <v>-1900</v>
      </c>
      <c r="C361" s="65" t="str">
        <f t="shared" ca="1" si="29"/>
        <v>-1900-0</v>
      </c>
      <c r="D361" s="340"/>
      <c r="E361" s="283"/>
      <c r="F361" s="12"/>
      <c r="G361" s="304"/>
      <c r="H361" s="284"/>
      <c r="I361" s="300"/>
      <c r="J361" s="305"/>
      <c r="K361" s="290"/>
      <c r="L361" s="291"/>
      <c r="M361" s="12"/>
      <c r="N361" s="348"/>
      <c r="O361" s="7"/>
      <c r="P361" s="17">
        <f>IF(D361="",0,IF(D361=D360,COUNTIF(D$9:D360,D361)+1,1))</f>
        <v>0</v>
      </c>
      <c r="Q361" s="17">
        <f t="shared" ca="1" si="30"/>
        <v>0</v>
      </c>
      <c r="R361" s="364">
        <f t="shared" si="27"/>
        <v>0</v>
      </c>
    </row>
    <row r="362" spans="1:18" ht="16.5" customHeight="1">
      <c r="A362" s="334" t="s">
        <v>638</v>
      </c>
      <c r="B362" s="65" t="str">
        <f t="shared" ca="1" si="28"/>
        <v>-1900</v>
      </c>
      <c r="C362" s="65" t="str">
        <f t="shared" ca="1" si="29"/>
        <v>-1900-0</v>
      </c>
      <c r="D362" s="340"/>
      <c r="E362" s="283"/>
      <c r="F362" s="12"/>
      <c r="G362" s="304"/>
      <c r="H362" s="284"/>
      <c r="I362" s="300"/>
      <c r="J362" s="305"/>
      <c r="K362" s="290"/>
      <c r="L362" s="291"/>
      <c r="M362" s="12"/>
      <c r="N362" s="348"/>
      <c r="O362" s="7"/>
      <c r="P362" s="17">
        <f>IF(D362="",0,IF(D362=D361,COUNTIF(D$9:D361,D362)+1,1))</f>
        <v>0</v>
      </c>
      <c r="Q362" s="17">
        <f t="shared" ca="1" si="30"/>
        <v>0</v>
      </c>
      <c r="R362" s="364">
        <f t="shared" si="27"/>
        <v>0</v>
      </c>
    </row>
    <row r="363" spans="1:18" ht="16.5" customHeight="1">
      <c r="A363" s="334" t="s">
        <v>639</v>
      </c>
      <c r="B363" s="65" t="str">
        <f t="shared" ca="1" si="28"/>
        <v>-1900</v>
      </c>
      <c r="C363" s="65" t="str">
        <f t="shared" ca="1" si="29"/>
        <v>-1900-0</v>
      </c>
      <c r="D363" s="340"/>
      <c r="E363" s="283"/>
      <c r="F363" s="12"/>
      <c r="G363" s="304"/>
      <c r="H363" s="284"/>
      <c r="I363" s="300"/>
      <c r="J363" s="305"/>
      <c r="K363" s="290"/>
      <c r="L363" s="291"/>
      <c r="M363" s="12"/>
      <c r="N363" s="348"/>
      <c r="O363" s="7"/>
      <c r="P363" s="17">
        <f>IF(D363="",0,IF(D363=D362,COUNTIF(D$9:D362,D363)+1,1))</f>
        <v>0</v>
      </c>
      <c r="Q363" s="17">
        <f t="shared" ca="1" si="30"/>
        <v>0</v>
      </c>
      <c r="R363" s="364">
        <f t="shared" si="27"/>
        <v>0</v>
      </c>
    </row>
    <row r="364" spans="1:18" ht="16.5" customHeight="1">
      <c r="A364" s="334" t="s">
        <v>640</v>
      </c>
      <c r="B364" s="65" t="str">
        <f t="shared" ca="1" si="28"/>
        <v>-1900</v>
      </c>
      <c r="C364" s="65" t="str">
        <f t="shared" ca="1" si="29"/>
        <v>-1900-0</v>
      </c>
      <c r="D364" s="340"/>
      <c r="E364" s="283"/>
      <c r="F364" s="12"/>
      <c r="G364" s="304"/>
      <c r="H364" s="284"/>
      <c r="I364" s="300"/>
      <c r="J364" s="305"/>
      <c r="K364" s="290"/>
      <c r="L364" s="291"/>
      <c r="M364" s="12"/>
      <c r="N364" s="348"/>
      <c r="O364" s="7"/>
      <c r="P364" s="17">
        <f>IF(D364="",0,IF(D364=D363,COUNTIF(D$9:D363,D364)+1,1))</f>
        <v>0</v>
      </c>
      <c r="Q364" s="17">
        <f t="shared" ca="1" si="30"/>
        <v>0</v>
      </c>
      <c r="R364" s="364">
        <f t="shared" si="27"/>
        <v>0</v>
      </c>
    </row>
    <row r="365" spans="1:18" ht="16.5" customHeight="1">
      <c r="A365" s="334" t="s">
        <v>641</v>
      </c>
      <c r="B365" s="65" t="str">
        <f t="shared" ca="1" si="28"/>
        <v>-1900</v>
      </c>
      <c r="C365" s="65" t="str">
        <f t="shared" ca="1" si="29"/>
        <v>-1900-0</v>
      </c>
      <c r="D365" s="340"/>
      <c r="E365" s="283"/>
      <c r="F365" s="12"/>
      <c r="G365" s="304"/>
      <c r="H365" s="284"/>
      <c r="I365" s="300"/>
      <c r="J365" s="305"/>
      <c r="K365" s="290"/>
      <c r="L365" s="291"/>
      <c r="M365" s="12"/>
      <c r="N365" s="348"/>
      <c r="O365" s="7"/>
      <c r="P365" s="17">
        <f>IF(D365="",0,IF(D365=D364,COUNTIF(D$9:D364,D365)+1,1))</f>
        <v>0</v>
      </c>
      <c r="Q365" s="17">
        <f t="shared" ca="1" si="30"/>
        <v>0</v>
      </c>
      <c r="R365" s="364">
        <f t="shared" si="27"/>
        <v>0</v>
      </c>
    </row>
    <row r="366" spans="1:18" ht="16.5" customHeight="1">
      <c r="A366" s="334" t="s">
        <v>642</v>
      </c>
      <c r="B366" s="65" t="str">
        <f t="shared" ca="1" si="28"/>
        <v>-1900</v>
      </c>
      <c r="C366" s="65" t="str">
        <f t="shared" ca="1" si="29"/>
        <v>-1900-0</v>
      </c>
      <c r="D366" s="340"/>
      <c r="E366" s="283"/>
      <c r="F366" s="12"/>
      <c r="G366" s="304"/>
      <c r="H366" s="284"/>
      <c r="I366" s="300"/>
      <c r="J366" s="305"/>
      <c r="K366" s="290"/>
      <c r="L366" s="291"/>
      <c r="M366" s="12"/>
      <c r="N366" s="348"/>
      <c r="O366" s="7"/>
      <c r="P366" s="17">
        <f>IF(D366="",0,IF(D366=D365,COUNTIF(D$9:D365,D366)+1,1))</f>
        <v>0</v>
      </c>
      <c r="Q366" s="17">
        <f t="shared" ca="1" si="30"/>
        <v>0</v>
      </c>
      <c r="R366" s="364">
        <f t="shared" si="27"/>
        <v>0</v>
      </c>
    </row>
    <row r="367" spans="1:18" ht="16.5" customHeight="1">
      <c r="A367" s="334" t="s">
        <v>643</v>
      </c>
      <c r="B367" s="65" t="str">
        <f t="shared" ca="1" si="28"/>
        <v>-1900</v>
      </c>
      <c r="C367" s="65" t="str">
        <f t="shared" ca="1" si="29"/>
        <v>-1900-0</v>
      </c>
      <c r="D367" s="340"/>
      <c r="E367" s="283"/>
      <c r="F367" s="12"/>
      <c r="G367" s="304"/>
      <c r="H367" s="284"/>
      <c r="I367" s="300"/>
      <c r="J367" s="305"/>
      <c r="K367" s="290"/>
      <c r="L367" s="291"/>
      <c r="M367" s="12"/>
      <c r="N367" s="348"/>
      <c r="O367" s="7"/>
      <c r="P367" s="17">
        <f>IF(D367="",0,IF(D367=D366,COUNTIF(D$9:D366,D367)+1,1))</f>
        <v>0</v>
      </c>
      <c r="Q367" s="17">
        <f t="shared" ca="1" si="30"/>
        <v>0</v>
      </c>
      <c r="R367" s="364">
        <f t="shared" si="27"/>
        <v>0</v>
      </c>
    </row>
    <row r="368" spans="1:18" ht="16.5" customHeight="1">
      <c r="A368" s="334" t="s">
        <v>644</v>
      </c>
      <c r="B368" s="65" t="str">
        <f t="shared" ca="1" si="28"/>
        <v>-1900</v>
      </c>
      <c r="C368" s="65" t="str">
        <f t="shared" ca="1" si="29"/>
        <v>-1900-0</v>
      </c>
      <c r="D368" s="340"/>
      <c r="E368" s="283"/>
      <c r="F368" s="12"/>
      <c r="G368" s="304"/>
      <c r="H368" s="284"/>
      <c r="I368" s="300"/>
      <c r="J368" s="305"/>
      <c r="K368" s="290"/>
      <c r="L368" s="291"/>
      <c r="M368" s="12"/>
      <c r="N368" s="348"/>
      <c r="O368" s="7"/>
      <c r="P368" s="17">
        <f>IF(D368="",0,IF(D368=D367,COUNTIF(D$9:D367,D368)+1,1))</f>
        <v>0</v>
      </c>
      <c r="Q368" s="17">
        <f t="shared" ca="1" si="30"/>
        <v>0</v>
      </c>
      <c r="R368" s="364">
        <f t="shared" si="27"/>
        <v>0</v>
      </c>
    </row>
    <row r="369" spans="1:18" ht="16.5" customHeight="1">
      <c r="A369" s="334" t="s">
        <v>645</v>
      </c>
      <c r="B369" s="65" t="str">
        <f t="shared" ca="1" si="28"/>
        <v>-1900</v>
      </c>
      <c r="C369" s="65" t="str">
        <f t="shared" ca="1" si="29"/>
        <v>-1900-0</v>
      </c>
      <c r="D369" s="340"/>
      <c r="E369" s="283"/>
      <c r="F369" s="12"/>
      <c r="G369" s="304"/>
      <c r="H369" s="284"/>
      <c r="I369" s="300"/>
      <c r="J369" s="305"/>
      <c r="K369" s="290"/>
      <c r="L369" s="291"/>
      <c r="M369" s="12"/>
      <c r="N369" s="348"/>
      <c r="O369" s="7"/>
      <c r="P369" s="17">
        <f>IF(D369="",0,IF(D369=D368,COUNTIF(D$9:D368,D369)+1,1))</f>
        <v>0</v>
      </c>
      <c r="Q369" s="17">
        <f t="shared" ca="1" si="30"/>
        <v>0</v>
      </c>
      <c r="R369" s="364">
        <f t="shared" si="27"/>
        <v>0</v>
      </c>
    </row>
    <row r="370" spans="1:18" ht="16.5" customHeight="1">
      <c r="A370" s="334" t="s">
        <v>646</v>
      </c>
      <c r="B370" s="65" t="str">
        <f t="shared" ca="1" si="28"/>
        <v>-1900</v>
      </c>
      <c r="C370" s="65" t="str">
        <f t="shared" ca="1" si="29"/>
        <v>-1900-0</v>
      </c>
      <c r="D370" s="340"/>
      <c r="E370" s="283"/>
      <c r="F370" s="12"/>
      <c r="G370" s="304"/>
      <c r="H370" s="284"/>
      <c r="I370" s="300"/>
      <c r="J370" s="305"/>
      <c r="K370" s="290"/>
      <c r="L370" s="291"/>
      <c r="M370" s="12"/>
      <c r="N370" s="348"/>
      <c r="O370" s="7"/>
      <c r="P370" s="17">
        <f>IF(D370="",0,IF(D370=D369,COUNTIF(D$9:D369,D370)+1,1))</f>
        <v>0</v>
      </c>
      <c r="Q370" s="17">
        <f t="shared" ca="1" si="30"/>
        <v>0</v>
      </c>
      <c r="R370" s="364">
        <f t="shared" si="27"/>
        <v>0</v>
      </c>
    </row>
    <row r="371" spans="1:18" ht="16.5" customHeight="1">
      <c r="A371" s="334" t="s">
        <v>647</v>
      </c>
      <c r="B371" s="65" t="str">
        <f t="shared" ca="1" si="28"/>
        <v>-1900</v>
      </c>
      <c r="C371" s="65" t="str">
        <f t="shared" ca="1" si="29"/>
        <v>-1900-0</v>
      </c>
      <c r="D371" s="340"/>
      <c r="E371" s="283"/>
      <c r="F371" s="12"/>
      <c r="G371" s="304"/>
      <c r="H371" s="284"/>
      <c r="I371" s="300"/>
      <c r="J371" s="305"/>
      <c r="K371" s="290"/>
      <c r="L371" s="291"/>
      <c r="M371" s="12"/>
      <c r="N371" s="348"/>
      <c r="O371" s="7"/>
      <c r="P371" s="17">
        <f>IF(D371="",0,IF(D371=D370,COUNTIF(D$9:D370,D371)+1,1))</f>
        <v>0</v>
      </c>
      <c r="Q371" s="17">
        <f t="shared" ca="1" si="30"/>
        <v>0</v>
      </c>
      <c r="R371" s="364">
        <f t="shared" si="27"/>
        <v>0</v>
      </c>
    </row>
    <row r="372" spans="1:18" ht="16.5" customHeight="1">
      <c r="A372" s="334" t="s">
        <v>648</v>
      </c>
      <c r="B372" s="65" t="str">
        <f t="shared" ca="1" si="28"/>
        <v>-1900</v>
      </c>
      <c r="C372" s="65" t="str">
        <f t="shared" ca="1" si="29"/>
        <v>-1900-0</v>
      </c>
      <c r="D372" s="340"/>
      <c r="E372" s="283"/>
      <c r="F372" s="12"/>
      <c r="G372" s="304"/>
      <c r="H372" s="284"/>
      <c r="I372" s="300"/>
      <c r="J372" s="305"/>
      <c r="K372" s="290"/>
      <c r="L372" s="291"/>
      <c r="M372" s="12"/>
      <c r="N372" s="348"/>
      <c r="O372" s="7"/>
      <c r="P372" s="17">
        <f>IF(D372="",0,IF(D372=D371,COUNTIF(D$9:D371,D372)+1,1))</f>
        <v>0</v>
      </c>
      <c r="Q372" s="17">
        <f t="shared" ca="1" si="30"/>
        <v>0</v>
      </c>
      <c r="R372" s="364">
        <f t="shared" si="27"/>
        <v>0</v>
      </c>
    </row>
    <row r="373" spans="1:18" ht="16.5" customHeight="1">
      <c r="A373" s="334" t="s">
        <v>649</v>
      </c>
      <c r="B373" s="65" t="str">
        <f t="shared" ca="1" si="28"/>
        <v>-1900</v>
      </c>
      <c r="C373" s="65" t="str">
        <f t="shared" ca="1" si="29"/>
        <v>-1900-0</v>
      </c>
      <c r="D373" s="340"/>
      <c r="E373" s="283"/>
      <c r="F373" s="12"/>
      <c r="G373" s="304"/>
      <c r="H373" s="284"/>
      <c r="I373" s="300"/>
      <c r="J373" s="305"/>
      <c r="K373" s="290"/>
      <c r="L373" s="291"/>
      <c r="M373" s="12"/>
      <c r="N373" s="348"/>
      <c r="O373" s="7"/>
      <c r="P373" s="17">
        <f>IF(D373="",0,IF(D373=D372,COUNTIF(D$9:D372,D373)+1,1))</f>
        <v>0</v>
      </c>
      <c r="Q373" s="17">
        <f t="shared" ca="1" si="30"/>
        <v>0</v>
      </c>
      <c r="R373" s="364">
        <f t="shared" si="27"/>
        <v>0</v>
      </c>
    </row>
    <row r="374" spans="1:18" ht="16.5" customHeight="1">
      <c r="A374" s="334" t="s">
        <v>650</v>
      </c>
      <c r="B374" s="65" t="str">
        <f t="shared" ca="1" si="28"/>
        <v>-1900</v>
      </c>
      <c r="C374" s="65" t="str">
        <f t="shared" ca="1" si="29"/>
        <v>-1900-0</v>
      </c>
      <c r="D374" s="340"/>
      <c r="E374" s="283"/>
      <c r="F374" s="12"/>
      <c r="G374" s="304"/>
      <c r="H374" s="284"/>
      <c r="I374" s="300"/>
      <c r="J374" s="305"/>
      <c r="K374" s="290"/>
      <c r="L374" s="291"/>
      <c r="M374" s="12"/>
      <c r="N374" s="348"/>
      <c r="O374" s="7"/>
      <c r="P374" s="17">
        <f>IF(D374="",0,IF(D374=D373,COUNTIF(D$9:D373,D374)+1,1))</f>
        <v>0</v>
      </c>
      <c r="Q374" s="17">
        <f t="shared" ca="1" si="30"/>
        <v>0</v>
      </c>
      <c r="R374" s="364">
        <f t="shared" si="27"/>
        <v>0</v>
      </c>
    </row>
    <row r="375" spans="1:18" ht="16.5" customHeight="1">
      <c r="A375" s="334" t="s">
        <v>651</v>
      </c>
      <c r="B375" s="65" t="str">
        <f t="shared" ca="1" si="28"/>
        <v>-1900</v>
      </c>
      <c r="C375" s="65" t="str">
        <f t="shared" ca="1" si="29"/>
        <v>-1900-0</v>
      </c>
      <c r="D375" s="340"/>
      <c r="E375" s="283"/>
      <c r="F375" s="12"/>
      <c r="G375" s="304"/>
      <c r="H375" s="284"/>
      <c r="I375" s="300"/>
      <c r="J375" s="305"/>
      <c r="K375" s="290"/>
      <c r="L375" s="291"/>
      <c r="M375" s="12"/>
      <c r="N375" s="348"/>
      <c r="O375" s="7"/>
      <c r="P375" s="17">
        <f>IF(D375="",0,IF(D375=D374,COUNTIF(D$9:D374,D375)+1,1))</f>
        <v>0</v>
      </c>
      <c r="Q375" s="17">
        <f t="shared" ca="1" si="30"/>
        <v>0</v>
      </c>
      <c r="R375" s="364">
        <f t="shared" si="27"/>
        <v>0</v>
      </c>
    </row>
    <row r="376" spans="1:18" ht="16.5" customHeight="1">
      <c r="A376" s="334" t="s">
        <v>652</v>
      </c>
      <c r="B376" s="65" t="str">
        <f t="shared" ca="1" si="28"/>
        <v>-1900</v>
      </c>
      <c r="C376" s="65" t="str">
        <f t="shared" ca="1" si="29"/>
        <v>-1900-0</v>
      </c>
      <c r="D376" s="340"/>
      <c r="E376" s="283"/>
      <c r="F376" s="12"/>
      <c r="G376" s="304"/>
      <c r="H376" s="284"/>
      <c r="I376" s="300"/>
      <c r="J376" s="305"/>
      <c r="K376" s="290"/>
      <c r="L376" s="291"/>
      <c r="M376" s="12"/>
      <c r="N376" s="348"/>
      <c r="O376" s="7"/>
      <c r="P376" s="17">
        <f>IF(D376="",0,IF(D376=D375,COUNTIF(D$9:D375,D376)+1,1))</f>
        <v>0</v>
      </c>
      <c r="Q376" s="17">
        <f t="shared" ca="1" si="30"/>
        <v>0</v>
      </c>
      <c r="R376" s="364">
        <f t="shared" si="27"/>
        <v>0</v>
      </c>
    </row>
    <row r="377" spans="1:18" ht="16.5" customHeight="1">
      <c r="A377" s="334" t="s">
        <v>653</v>
      </c>
      <c r="B377" s="65" t="str">
        <f t="shared" ca="1" si="28"/>
        <v>-1900</v>
      </c>
      <c r="C377" s="65" t="str">
        <f t="shared" ca="1" si="29"/>
        <v>-1900-0</v>
      </c>
      <c r="D377" s="340"/>
      <c r="E377" s="283"/>
      <c r="F377" s="12"/>
      <c r="G377" s="304"/>
      <c r="H377" s="284"/>
      <c r="I377" s="300"/>
      <c r="J377" s="305"/>
      <c r="K377" s="290"/>
      <c r="L377" s="291"/>
      <c r="M377" s="12"/>
      <c r="N377" s="348"/>
      <c r="O377" s="7"/>
      <c r="P377" s="17">
        <f>IF(D377="",0,IF(D377=D376,COUNTIF(D$9:D376,D377)+1,1))</f>
        <v>0</v>
      </c>
      <c r="Q377" s="17">
        <f t="shared" ca="1" si="30"/>
        <v>0</v>
      </c>
      <c r="R377" s="364">
        <f t="shared" si="27"/>
        <v>0</v>
      </c>
    </row>
    <row r="378" spans="1:18" ht="16.5" customHeight="1">
      <c r="A378" s="334" t="s">
        <v>654</v>
      </c>
      <c r="B378" s="65" t="str">
        <f t="shared" ca="1" si="28"/>
        <v>-1900</v>
      </c>
      <c r="C378" s="65" t="str">
        <f t="shared" ca="1" si="29"/>
        <v>-1900-0</v>
      </c>
      <c r="D378" s="340"/>
      <c r="E378" s="283"/>
      <c r="F378" s="12"/>
      <c r="G378" s="304"/>
      <c r="H378" s="284"/>
      <c r="I378" s="300"/>
      <c r="J378" s="305"/>
      <c r="K378" s="290"/>
      <c r="L378" s="291"/>
      <c r="M378" s="12"/>
      <c r="N378" s="348"/>
      <c r="O378" s="7"/>
      <c r="P378" s="17">
        <f>IF(D378="",0,IF(D378=D377,COUNTIF(D$9:D377,D378)+1,1))</f>
        <v>0</v>
      </c>
      <c r="Q378" s="17">
        <f t="shared" ca="1" si="30"/>
        <v>0</v>
      </c>
      <c r="R378" s="364">
        <f t="shared" si="27"/>
        <v>0</v>
      </c>
    </row>
    <row r="379" spans="1:18" ht="16.5" customHeight="1">
      <c r="A379" s="334" t="s">
        <v>655</v>
      </c>
      <c r="B379" s="65" t="str">
        <f t="shared" ca="1" si="28"/>
        <v>-1900</v>
      </c>
      <c r="C379" s="65" t="str">
        <f t="shared" ca="1" si="29"/>
        <v>-1900-0</v>
      </c>
      <c r="D379" s="340"/>
      <c r="E379" s="283"/>
      <c r="F379" s="12"/>
      <c r="G379" s="304"/>
      <c r="H379" s="284"/>
      <c r="I379" s="300"/>
      <c r="J379" s="305"/>
      <c r="K379" s="290"/>
      <c r="L379" s="291"/>
      <c r="M379" s="12"/>
      <c r="N379" s="348"/>
      <c r="O379" s="7"/>
      <c r="P379" s="17">
        <f>IF(D379="",0,IF(D379=D378,COUNTIF(D$9:D378,D379)+1,1))</f>
        <v>0</v>
      </c>
      <c r="Q379" s="17">
        <f t="shared" ca="1" si="30"/>
        <v>0</v>
      </c>
      <c r="R379" s="364">
        <f t="shared" si="27"/>
        <v>0</v>
      </c>
    </row>
    <row r="380" spans="1:18" ht="16.5" customHeight="1">
      <c r="A380" s="334" t="s">
        <v>656</v>
      </c>
      <c r="B380" s="65" t="str">
        <f t="shared" ca="1" si="28"/>
        <v>-1900</v>
      </c>
      <c r="C380" s="65" t="str">
        <f t="shared" ca="1" si="29"/>
        <v>-1900-0</v>
      </c>
      <c r="D380" s="340"/>
      <c r="E380" s="283"/>
      <c r="F380" s="12"/>
      <c r="G380" s="304"/>
      <c r="H380" s="284"/>
      <c r="I380" s="300"/>
      <c r="J380" s="305"/>
      <c r="K380" s="290"/>
      <c r="L380" s="291"/>
      <c r="M380" s="12"/>
      <c r="N380" s="348"/>
      <c r="O380" s="7"/>
      <c r="P380" s="17">
        <f>IF(D380="",0,IF(D380=D379,COUNTIF(D$9:D379,D380)+1,1))</f>
        <v>0</v>
      </c>
      <c r="Q380" s="17">
        <f t="shared" ca="1" si="30"/>
        <v>0</v>
      </c>
      <c r="R380" s="364">
        <f t="shared" si="27"/>
        <v>0</v>
      </c>
    </row>
    <row r="381" spans="1:18" ht="16.5" customHeight="1">
      <c r="A381" s="334" t="s">
        <v>657</v>
      </c>
      <c r="B381" s="65" t="str">
        <f t="shared" ca="1" si="28"/>
        <v>-1900</v>
      </c>
      <c r="C381" s="65" t="str">
        <f t="shared" ca="1" si="29"/>
        <v>-1900-0</v>
      </c>
      <c r="D381" s="340"/>
      <c r="E381" s="283"/>
      <c r="F381" s="12"/>
      <c r="G381" s="304"/>
      <c r="H381" s="284"/>
      <c r="I381" s="300"/>
      <c r="J381" s="305"/>
      <c r="K381" s="290"/>
      <c r="L381" s="291"/>
      <c r="M381" s="12"/>
      <c r="N381" s="348"/>
      <c r="O381" s="7"/>
      <c r="P381" s="17">
        <f>IF(D381="",0,IF(D381=D380,COUNTIF(D$9:D380,D381)+1,1))</f>
        <v>0</v>
      </c>
      <c r="Q381" s="17">
        <f t="shared" ca="1" si="30"/>
        <v>0</v>
      </c>
      <c r="R381" s="364">
        <f t="shared" si="27"/>
        <v>0</v>
      </c>
    </row>
    <row r="382" spans="1:18" ht="16.5" customHeight="1">
      <c r="A382" s="334" t="s">
        <v>658</v>
      </c>
      <c r="B382" s="65" t="str">
        <f t="shared" ca="1" si="28"/>
        <v>-1900</v>
      </c>
      <c r="C382" s="65" t="str">
        <f t="shared" ca="1" si="29"/>
        <v>-1900-0</v>
      </c>
      <c r="D382" s="340"/>
      <c r="E382" s="283"/>
      <c r="F382" s="12"/>
      <c r="G382" s="304"/>
      <c r="H382" s="284"/>
      <c r="I382" s="300"/>
      <c r="J382" s="305"/>
      <c r="K382" s="290"/>
      <c r="L382" s="291"/>
      <c r="M382" s="12"/>
      <c r="N382" s="348"/>
      <c r="O382" s="7"/>
      <c r="P382" s="17">
        <f>IF(D382="",0,IF(D382=D381,COUNTIF(D$9:D381,D382)+1,1))</f>
        <v>0</v>
      </c>
      <c r="Q382" s="17">
        <f t="shared" ca="1" si="30"/>
        <v>0</v>
      </c>
      <c r="R382" s="364">
        <f t="shared" si="27"/>
        <v>0</v>
      </c>
    </row>
    <row r="383" spans="1:18" ht="16.5" customHeight="1">
      <c r="A383" s="334" t="s">
        <v>659</v>
      </c>
      <c r="B383" s="65" t="str">
        <f t="shared" ca="1" si="28"/>
        <v>-1900</v>
      </c>
      <c r="C383" s="65" t="str">
        <f t="shared" ca="1" si="29"/>
        <v>-1900-0</v>
      </c>
      <c r="D383" s="340"/>
      <c r="E383" s="283"/>
      <c r="F383" s="12"/>
      <c r="G383" s="304"/>
      <c r="H383" s="284"/>
      <c r="I383" s="300"/>
      <c r="J383" s="305"/>
      <c r="K383" s="290"/>
      <c r="L383" s="291"/>
      <c r="M383" s="12"/>
      <c r="N383" s="348"/>
      <c r="O383" s="7"/>
      <c r="P383" s="17">
        <f>IF(D383="",0,IF(D383=D382,COUNTIF(D$9:D382,D383)+1,1))</f>
        <v>0</v>
      </c>
      <c r="Q383" s="17">
        <f t="shared" ca="1" si="30"/>
        <v>0</v>
      </c>
      <c r="R383" s="364">
        <f t="shared" si="27"/>
        <v>0</v>
      </c>
    </row>
    <row r="384" spans="1:18" ht="16.5" customHeight="1">
      <c r="A384" s="334" t="s">
        <v>660</v>
      </c>
      <c r="B384" s="65" t="str">
        <f t="shared" ca="1" si="28"/>
        <v>-1900</v>
      </c>
      <c r="C384" s="65" t="str">
        <f t="shared" ca="1" si="29"/>
        <v>-1900-0</v>
      </c>
      <c r="D384" s="340"/>
      <c r="E384" s="283"/>
      <c r="F384" s="12"/>
      <c r="G384" s="304"/>
      <c r="H384" s="284"/>
      <c r="I384" s="300"/>
      <c r="J384" s="305"/>
      <c r="K384" s="290"/>
      <c r="L384" s="291"/>
      <c r="M384" s="12"/>
      <c r="N384" s="348"/>
      <c r="O384" s="7"/>
      <c r="P384" s="17">
        <f>IF(D384="",0,IF(D384=D383,COUNTIF(D$9:D383,D384)+1,1))</f>
        <v>0</v>
      </c>
      <c r="Q384" s="17">
        <f t="shared" ca="1" si="30"/>
        <v>0</v>
      </c>
      <c r="R384" s="364">
        <f t="shared" si="27"/>
        <v>0</v>
      </c>
    </row>
    <row r="385" spans="1:18" ht="16.5" customHeight="1">
      <c r="A385" s="334" t="s">
        <v>661</v>
      </c>
      <c r="B385" s="65" t="str">
        <f t="shared" ca="1" si="28"/>
        <v>-1900</v>
      </c>
      <c r="C385" s="65" t="str">
        <f t="shared" ca="1" si="29"/>
        <v>-1900-0</v>
      </c>
      <c r="D385" s="340"/>
      <c r="E385" s="283"/>
      <c r="F385" s="12"/>
      <c r="G385" s="304"/>
      <c r="H385" s="284"/>
      <c r="I385" s="300"/>
      <c r="J385" s="305"/>
      <c r="K385" s="290"/>
      <c r="L385" s="291"/>
      <c r="M385" s="12"/>
      <c r="N385" s="348"/>
      <c r="O385" s="7"/>
      <c r="P385" s="17">
        <f>IF(D385="",0,IF(D385=D384,COUNTIF(D$9:D384,D385)+1,1))</f>
        <v>0</v>
      </c>
      <c r="Q385" s="17">
        <f t="shared" ca="1" si="30"/>
        <v>0</v>
      </c>
      <c r="R385" s="364">
        <f t="shared" si="27"/>
        <v>0</v>
      </c>
    </row>
    <row r="386" spans="1:18" ht="16.5" customHeight="1">
      <c r="A386" s="334" t="s">
        <v>662</v>
      </c>
      <c r="B386" s="65" t="str">
        <f t="shared" ca="1" si="28"/>
        <v>-1900</v>
      </c>
      <c r="C386" s="65" t="str">
        <f t="shared" ca="1" si="29"/>
        <v>-1900-0</v>
      </c>
      <c r="D386" s="340"/>
      <c r="E386" s="283"/>
      <c r="F386" s="12"/>
      <c r="G386" s="304"/>
      <c r="H386" s="284"/>
      <c r="I386" s="300"/>
      <c r="J386" s="305"/>
      <c r="K386" s="290"/>
      <c r="L386" s="291"/>
      <c r="M386" s="12"/>
      <c r="N386" s="348"/>
      <c r="O386" s="7"/>
      <c r="P386" s="17">
        <f>IF(D386="",0,IF(D386=D385,COUNTIF(D$9:D385,D386)+1,1))</f>
        <v>0</v>
      </c>
      <c r="Q386" s="17">
        <f t="shared" ca="1" si="30"/>
        <v>0</v>
      </c>
      <c r="R386" s="364">
        <f t="shared" si="27"/>
        <v>0</v>
      </c>
    </row>
    <row r="387" spans="1:18" ht="16.5" customHeight="1">
      <c r="A387" s="334" t="s">
        <v>663</v>
      </c>
      <c r="B387" s="65" t="str">
        <f t="shared" ca="1" si="28"/>
        <v>-1900</v>
      </c>
      <c r="C387" s="65" t="str">
        <f t="shared" ca="1" si="29"/>
        <v>-1900-0</v>
      </c>
      <c r="D387" s="340"/>
      <c r="E387" s="283"/>
      <c r="F387" s="12"/>
      <c r="G387" s="304"/>
      <c r="H387" s="284"/>
      <c r="I387" s="300"/>
      <c r="J387" s="305"/>
      <c r="K387" s="290"/>
      <c r="L387" s="291"/>
      <c r="M387" s="12"/>
      <c r="N387" s="348"/>
      <c r="O387" s="7"/>
      <c r="P387" s="17">
        <f>IF(D387="",0,IF(D387=D386,COUNTIF(D$9:D386,D387)+1,1))</f>
        <v>0</v>
      </c>
      <c r="Q387" s="17">
        <f t="shared" ca="1" si="30"/>
        <v>0</v>
      </c>
      <c r="R387" s="364">
        <f t="shared" si="27"/>
        <v>0</v>
      </c>
    </row>
    <row r="388" spans="1:18" ht="16.5" customHeight="1">
      <c r="A388" s="334" t="s">
        <v>664</v>
      </c>
      <c r="B388" s="65" t="str">
        <f t="shared" ca="1" si="28"/>
        <v>-1900</v>
      </c>
      <c r="C388" s="65" t="str">
        <f t="shared" ca="1" si="29"/>
        <v>-1900-0</v>
      </c>
      <c r="D388" s="340"/>
      <c r="E388" s="283"/>
      <c r="F388" s="12"/>
      <c r="G388" s="304"/>
      <c r="H388" s="284"/>
      <c r="I388" s="300"/>
      <c r="J388" s="305"/>
      <c r="K388" s="290"/>
      <c r="L388" s="291"/>
      <c r="M388" s="12"/>
      <c r="N388" s="348"/>
      <c r="O388" s="7"/>
      <c r="P388" s="17">
        <f>IF(D388="",0,IF(D388=D387,COUNTIF(D$9:D387,D388)+1,1))</f>
        <v>0</v>
      </c>
      <c r="Q388" s="17">
        <f t="shared" ca="1" si="30"/>
        <v>0</v>
      </c>
      <c r="R388" s="364">
        <f t="shared" si="27"/>
        <v>0</v>
      </c>
    </row>
    <row r="389" spans="1:18" ht="16.5" customHeight="1">
      <c r="A389" s="334" t="s">
        <v>665</v>
      </c>
      <c r="B389" s="65" t="str">
        <f t="shared" ca="1" si="28"/>
        <v>-1900</v>
      </c>
      <c r="C389" s="65" t="str">
        <f t="shared" ca="1" si="29"/>
        <v>-1900-0</v>
      </c>
      <c r="D389" s="340"/>
      <c r="E389" s="283"/>
      <c r="F389" s="12"/>
      <c r="G389" s="304"/>
      <c r="H389" s="284"/>
      <c r="I389" s="300"/>
      <c r="J389" s="305"/>
      <c r="K389" s="290"/>
      <c r="L389" s="291"/>
      <c r="M389" s="12"/>
      <c r="N389" s="348"/>
      <c r="O389" s="7"/>
      <c r="P389" s="17">
        <f>IF(D389="",0,IF(D389=D388,COUNTIF(D$9:D388,D389)+1,1))</f>
        <v>0</v>
      </c>
      <c r="Q389" s="17">
        <f t="shared" ca="1" si="30"/>
        <v>0</v>
      </c>
      <c r="R389" s="364">
        <f t="shared" si="27"/>
        <v>0</v>
      </c>
    </row>
    <row r="390" spans="1:18" ht="16.5" customHeight="1">
      <c r="A390" s="334" t="s">
        <v>666</v>
      </c>
      <c r="B390" s="65" t="str">
        <f t="shared" ca="1" si="28"/>
        <v>-1900</v>
      </c>
      <c r="C390" s="65" t="str">
        <f t="shared" ca="1" si="29"/>
        <v>-1900-0</v>
      </c>
      <c r="D390" s="340"/>
      <c r="E390" s="283"/>
      <c r="F390" s="12"/>
      <c r="G390" s="304"/>
      <c r="H390" s="284"/>
      <c r="I390" s="300"/>
      <c r="J390" s="305"/>
      <c r="K390" s="290"/>
      <c r="L390" s="291"/>
      <c r="M390" s="12"/>
      <c r="N390" s="348"/>
      <c r="O390" s="7"/>
      <c r="P390" s="17">
        <f>IF(D390="",0,IF(D390=D389,COUNTIF(D$9:D389,D390)+1,1))</f>
        <v>0</v>
      </c>
      <c r="Q390" s="17">
        <f t="shared" ca="1" si="30"/>
        <v>0</v>
      </c>
      <c r="R390" s="364">
        <f t="shared" si="27"/>
        <v>0</v>
      </c>
    </row>
    <row r="391" spans="1:18" ht="16.5" customHeight="1">
      <c r="A391" s="334" t="s">
        <v>667</v>
      </c>
      <c r="B391" s="65" t="str">
        <f t="shared" ca="1" si="28"/>
        <v>-1900</v>
      </c>
      <c r="C391" s="65" t="str">
        <f t="shared" ca="1" si="29"/>
        <v>-1900-0</v>
      </c>
      <c r="D391" s="340"/>
      <c r="E391" s="283"/>
      <c r="F391" s="12"/>
      <c r="G391" s="304"/>
      <c r="H391" s="284"/>
      <c r="I391" s="300"/>
      <c r="J391" s="305"/>
      <c r="K391" s="290"/>
      <c r="L391" s="291"/>
      <c r="M391" s="12"/>
      <c r="N391" s="348"/>
      <c r="O391" s="7"/>
      <c r="P391" s="17">
        <f>IF(D391="",0,IF(D391=D390,COUNTIF(D$9:D390,D391)+1,1))</f>
        <v>0</v>
      </c>
      <c r="Q391" s="17">
        <f t="shared" ca="1" si="30"/>
        <v>0</v>
      </c>
      <c r="R391" s="364">
        <f t="shared" si="27"/>
        <v>0</v>
      </c>
    </row>
    <row r="392" spans="1:18" ht="16.5" customHeight="1">
      <c r="A392" s="334" t="s">
        <v>668</v>
      </c>
      <c r="B392" s="65" t="str">
        <f t="shared" ca="1" si="28"/>
        <v>-1900</v>
      </c>
      <c r="C392" s="65" t="str">
        <f t="shared" ca="1" si="29"/>
        <v>-1900-0</v>
      </c>
      <c r="D392" s="340"/>
      <c r="E392" s="283"/>
      <c r="F392" s="12"/>
      <c r="G392" s="304"/>
      <c r="H392" s="284"/>
      <c r="I392" s="300"/>
      <c r="J392" s="305"/>
      <c r="K392" s="290"/>
      <c r="L392" s="291"/>
      <c r="M392" s="12"/>
      <c r="N392" s="348"/>
      <c r="O392" s="7"/>
      <c r="P392" s="17">
        <f>IF(D392="",0,IF(D392=D391,COUNTIF(D$9:D391,D392)+1,1))</f>
        <v>0</v>
      </c>
      <c r="Q392" s="17">
        <f t="shared" ca="1" si="30"/>
        <v>0</v>
      </c>
      <c r="R392" s="364">
        <f t="shared" si="27"/>
        <v>0</v>
      </c>
    </row>
    <row r="393" spans="1:18" ht="16.5" customHeight="1">
      <c r="A393" s="334" t="s">
        <v>669</v>
      </c>
      <c r="B393" s="65" t="str">
        <f t="shared" ca="1" si="28"/>
        <v>-1900</v>
      </c>
      <c r="C393" s="65" t="str">
        <f t="shared" ca="1" si="29"/>
        <v>-1900-0</v>
      </c>
      <c r="D393" s="340"/>
      <c r="E393" s="283"/>
      <c r="F393" s="12"/>
      <c r="G393" s="304"/>
      <c r="H393" s="284"/>
      <c r="I393" s="300"/>
      <c r="J393" s="305"/>
      <c r="K393" s="290"/>
      <c r="L393" s="291"/>
      <c r="M393" s="12"/>
      <c r="N393" s="348"/>
      <c r="O393" s="7"/>
      <c r="P393" s="17">
        <f>IF(D393="",0,IF(D393=D392,COUNTIF(D$9:D392,D393)+1,1))</f>
        <v>0</v>
      </c>
      <c r="Q393" s="17">
        <f t="shared" ca="1" si="30"/>
        <v>0</v>
      </c>
      <c r="R393" s="364">
        <f t="shared" ref="R393:R456" si="31">IF(OR(MONTH(E393)&lt;$K$1026,MONTH(E393)&gt;$K$1027),R$1013,0)</f>
        <v>0</v>
      </c>
    </row>
    <row r="394" spans="1:18" ht="16.5" customHeight="1">
      <c r="A394" s="334" t="s">
        <v>670</v>
      </c>
      <c r="B394" s="65" t="str">
        <f t="shared" ref="B394:B457" ca="1" si="32">IF(R394=$R$1013,0,IF(L$1024=1,0,D394&amp;"-"&amp;YEAR(E394)))</f>
        <v>-1900</v>
      </c>
      <c r="C394" s="65" t="str">
        <f t="shared" ca="1" si="29"/>
        <v>-1900-0</v>
      </c>
      <c r="D394" s="340"/>
      <c r="E394" s="283"/>
      <c r="F394" s="12"/>
      <c r="G394" s="304"/>
      <c r="H394" s="284"/>
      <c r="I394" s="300"/>
      <c r="J394" s="305"/>
      <c r="K394" s="290"/>
      <c r="L394" s="291"/>
      <c r="M394" s="12"/>
      <c r="N394" s="348"/>
      <c r="O394" s="7"/>
      <c r="P394" s="17">
        <f>IF(D394="",0,IF(D394=D393,COUNTIF(D$9:D393,D394)+1,1))</f>
        <v>0</v>
      </c>
      <c r="Q394" s="17">
        <f t="shared" ca="1" si="30"/>
        <v>0</v>
      </c>
      <c r="R394" s="364">
        <f t="shared" si="31"/>
        <v>0</v>
      </c>
    </row>
    <row r="395" spans="1:18" ht="16.5" customHeight="1">
      <c r="A395" s="334" t="s">
        <v>671</v>
      </c>
      <c r="B395" s="65" t="str">
        <f t="shared" ca="1" si="32"/>
        <v>-1900</v>
      </c>
      <c r="C395" s="65" t="str">
        <f t="shared" ca="1" si="29"/>
        <v>-1900-0</v>
      </c>
      <c r="D395" s="340"/>
      <c r="E395" s="283"/>
      <c r="F395" s="12"/>
      <c r="G395" s="304"/>
      <c r="H395" s="284"/>
      <c r="I395" s="300"/>
      <c r="J395" s="305"/>
      <c r="K395" s="290"/>
      <c r="L395" s="291"/>
      <c r="M395" s="12"/>
      <c r="N395" s="348"/>
      <c r="O395" s="7"/>
      <c r="P395" s="17">
        <f>IF(D395="",0,IF(D395=D394,COUNTIF(D$9:D394,D395)+1,1))</f>
        <v>0</v>
      </c>
      <c r="Q395" s="17">
        <f t="shared" ca="1" si="30"/>
        <v>0</v>
      </c>
      <c r="R395" s="364">
        <f t="shared" si="31"/>
        <v>0</v>
      </c>
    </row>
    <row r="396" spans="1:18" ht="16.5" customHeight="1">
      <c r="A396" s="334" t="s">
        <v>672</v>
      </c>
      <c r="B396" s="65" t="str">
        <f t="shared" ca="1" si="32"/>
        <v>-1900</v>
      </c>
      <c r="C396" s="65" t="str">
        <f t="shared" ca="1" si="29"/>
        <v>-1900-0</v>
      </c>
      <c r="D396" s="340"/>
      <c r="E396" s="283"/>
      <c r="F396" s="12"/>
      <c r="G396" s="304"/>
      <c r="H396" s="284"/>
      <c r="I396" s="300"/>
      <c r="J396" s="305"/>
      <c r="K396" s="290"/>
      <c r="L396" s="291"/>
      <c r="M396" s="12"/>
      <c r="N396" s="348"/>
      <c r="O396" s="7"/>
      <c r="P396" s="17">
        <f>IF(D396="",0,IF(D396=D395,COUNTIF(D$9:D395,D396)+1,1))</f>
        <v>0</v>
      </c>
      <c r="Q396" s="17">
        <f t="shared" ca="1" si="30"/>
        <v>0</v>
      </c>
      <c r="R396" s="364">
        <f t="shared" si="31"/>
        <v>0</v>
      </c>
    </row>
    <row r="397" spans="1:18" ht="16.5" customHeight="1">
      <c r="A397" s="334" t="s">
        <v>673</v>
      </c>
      <c r="B397" s="65" t="str">
        <f t="shared" ca="1" si="32"/>
        <v>-1900</v>
      </c>
      <c r="C397" s="65" t="str">
        <f t="shared" ca="1" si="29"/>
        <v>-1900-0</v>
      </c>
      <c r="D397" s="340"/>
      <c r="E397" s="283"/>
      <c r="F397" s="12"/>
      <c r="G397" s="304"/>
      <c r="H397" s="284"/>
      <c r="I397" s="300"/>
      <c r="J397" s="305"/>
      <c r="K397" s="290"/>
      <c r="L397" s="291"/>
      <c r="M397" s="12"/>
      <c r="N397" s="348"/>
      <c r="O397" s="7"/>
      <c r="P397" s="17">
        <f>IF(D397="",0,IF(D397=D396,COUNTIF(D$9:D396,D397)+1,1))</f>
        <v>0</v>
      </c>
      <c r="Q397" s="17">
        <f t="shared" ca="1" si="30"/>
        <v>0</v>
      </c>
      <c r="R397" s="364">
        <f t="shared" si="31"/>
        <v>0</v>
      </c>
    </row>
    <row r="398" spans="1:18" ht="16.5" customHeight="1">
      <c r="A398" s="334" t="s">
        <v>674</v>
      </c>
      <c r="B398" s="65" t="str">
        <f t="shared" ca="1" si="32"/>
        <v>-1900</v>
      </c>
      <c r="C398" s="65" t="str">
        <f t="shared" ca="1" si="29"/>
        <v>-1900-0</v>
      </c>
      <c r="D398" s="340"/>
      <c r="E398" s="283"/>
      <c r="F398" s="12"/>
      <c r="G398" s="304"/>
      <c r="H398" s="284"/>
      <c r="I398" s="300"/>
      <c r="J398" s="305"/>
      <c r="K398" s="290"/>
      <c r="L398" s="291"/>
      <c r="M398" s="12"/>
      <c r="N398" s="348"/>
      <c r="O398" s="7"/>
      <c r="P398" s="17">
        <f>IF(D398="",0,IF(D398=D397,COUNTIF(D$9:D397,D398)+1,1))</f>
        <v>0</v>
      </c>
      <c r="Q398" s="17">
        <f t="shared" ca="1" si="30"/>
        <v>0</v>
      </c>
      <c r="R398" s="364">
        <f t="shared" si="31"/>
        <v>0</v>
      </c>
    </row>
    <row r="399" spans="1:18" ht="16.5" customHeight="1">
      <c r="A399" s="334" t="s">
        <v>675</v>
      </c>
      <c r="B399" s="65" t="str">
        <f t="shared" ca="1" si="32"/>
        <v>-1900</v>
      </c>
      <c r="C399" s="65" t="str">
        <f t="shared" ref="C399:C462" ca="1" si="33">IF(L$1024=1,0,B399&amp;"-"&amp;P399)</f>
        <v>-1900-0</v>
      </c>
      <c r="D399" s="340"/>
      <c r="E399" s="283"/>
      <c r="F399" s="12"/>
      <c r="G399" s="304"/>
      <c r="H399" s="284"/>
      <c r="I399" s="300"/>
      <c r="J399" s="305"/>
      <c r="K399" s="290"/>
      <c r="L399" s="291"/>
      <c r="M399" s="12"/>
      <c r="N399" s="348"/>
      <c r="O399" s="7"/>
      <c r="P399" s="17">
        <f>IF(D399="",0,IF(D399=D398,COUNTIF(D$9:D398,D399)+1,1))</f>
        <v>0</v>
      </c>
      <c r="Q399" s="17">
        <f t="shared" ref="Q399:Q462" ca="1" si="34">IF(OR(D399="",L$1024=1),0,IF(P399=4,1,0))</f>
        <v>0</v>
      </c>
      <c r="R399" s="364">
        <f t="shared" si="31"/>
        <v>0</v>
      </c>
    </row>
    <row r="400" spans="1:18" ht="16.5" customHeight="1">
      <c r="A400" s="334" t="s">
        <v>676</v>
      </c>
      <c r="B400" s="65" t="str">
        <f t="shared" ca="1" si="32"/>
        <v>-1900</v>
      </c>
      <c r="C400" s="65" t="str">
        <f t="shared" ca="1" si="33"/>
        <v>-1900-0</v>
      </c>
      <c r="D400" s="340"/>
      <c r="E400" s="283"/>
      <c r="F400" s="12"/>
      <c r="G400" s="304"/>
      <c r="H400" s="284"/>
      <c r="I400" s="300"/>
      <c r="J400" s="305"/>
      <c r="K400" s="290"/>
      <c r="L400" s="291"/>
      <c r="M400" s="12"/>
      <c r="N400" s="348"/>
      <c r="O400" s="7"/>
      <c r="P400" s="17">
        <f>IF(D400="",0,IF(D400=D399,COUNTIF(D$9:D399,D400)+1,1))</f>
        <v>0</v>
      </c>
      <c r="Q400" s="17">
        <f t="shared" ca="1" si="34"/>
        <v>0</v>
      </c>
      <c r="R400" s="364">
        <f t="shared" si="31"/>
        <v>0</v>
      </c>
    </row>
    <row r="401" spans="1:18" ht="16.5" customHeight="1">
      <c r="A401" s="334" t="s">
        <v>677</v>
      </c>
      <c r="B401" s="65" t="str">
        <f t="shared" ca="1" si="32"/>
        <v>-1900</v>
      </c>
      <c r="C401" s="65" t="str">
        <f t="shared" ca="1" si="33"/>
        <v>-1900-0</v>
      </c>
      <c r="D401" s="340"/>
      <c r="E401" s="283"/>
      <c r="F401" s="12"/>
      <c r="G401" s="304"/>
      <c r="H401" s="284"/>
      <c r="I401" s="300"/>
      <c r="J401" s="305"/>
      <c r="K401" s="290"/>
      <c r="L401" s="291"/>
      <c r="M401" s="12"/>
      <c r="N401" s="348"/>
      <c r="O401" s="7"/>
      <c r="P401" s="17">
        <f>IF(D401="",0,IF(D401=D400,COUNTIF(D$9:D400,D401)+1,1))</f>
        <v>0</v>
      </c>
      <c r="Q401" s="17">
        <f t="shared" ca="1" si="34"/>
        <v>0</v>
      </c>
      <c r="R401" s="364">
        <f t="shared" si="31"/>
        <v>0</v>
      </c>
    </row>
    <row r="402" spans="1:18" ht="16.5" customHeight="1">
      <c r="A402" s="334" t="s">
        <v>678</v>
      </c>
      <c r="B402" s="65" t="str">
        <f t="shared" ca="1" si="32"/>
        <v>-1900</v>
      </c>
      <c r="C402" s="65" t="str">
        <f t="shared" ca="1" si="33"/>
        <v>-1900-0</v>
      </c>
      <c r="D402" s="340"/>
      <c r="E402" s="283"/>
      <c r="F402" s="12"/>
      <c r="G402" s="304"/>
      <c r="H402" s="284"/>
      <c r="I402" s="300"/>
      <c r="J402" s="305"/>
      <c r="K402" s="290"/>
      <c r="L402" s="291"/>
      <c r="M402" s="12"/>
      <c r="N402" s="348"/>
      <c r="O402" s="7"/>
      <c r="P402" s="17">
        <f>IF(D402="",0,IF(D402=D401,COUNTIF(D$9:D401,D402)+1,1))</f>
        <v>0</v>
      </c>
      <c r="Q402" s="17">
        <f t="shared" ca="1" si="34"/>
        <v>0</v>
      </c>
      <c r="R402" s="364">
        <f t="shared" si="31"/>
        <v>0</v>
      </c>
    </row>
    <row r="403" spans="1:18" ht="16.5" customHeight="1">
      <c r="A403" s="334" t="s">
        <v>679</v>
      </c>
      <c r="B403" s="65" t="str">
        <f t="shared" ca="1" si="32"/>
        <v>-1900</v>
      </c>
      <c r="C403" s="65" t="str">
        <f t="shared" ca="1" si="33"/>
        <v>-1900-0</v>
      </c>
      <c r="D403" s="340"/>
      <c r="E403" s="283"/>
      <c r="F403" s="12"/>
      <c r="G403" s="304"/>
      <c r="H403" s="284"/>
      <c r="I403" s="300"/>
      <c r="J403" s="305"/>
      <c r="K403" s="290"/>
      <c r="L403" s="291"/>
      <c r="M403" s="12"/>
      <c r="N403" s="348"/>
      <c r="O403" s="7"/>
      <c r="P403" s="17">
        <f>IF(D403="",0,IF(D403=D402,COUNTIF(D$9:D402,D403)+1,1))</f>
        <v>0</v>
      </c>
      <c r="Q403" s="17">
        <f t="shared" ca="1" si="34"/>
        <v>0</v>
      </c>
      <c r="R403" s="364">
        <f t="shared" si="31"/>
        <v>0</v>
      </c>
    </row>
    <row r="404" spans="1:18" ht="16.5" customHeight="1">
      <c r="A404" s="334" t="s">
        <v>680</v>
      </c>
      <c r="B404" s="65" t="str">
        <f t="shared" ca="1" si="32"/>
        <v>-1900</v>
      </c>
      <c r="C404" s="65" t="str">
        <f t="shared" ca="1" si="33"/>
        <v>-1900-0</v>
      </c>
      <c r="D404" s="340"/>
      <c r="E404" s="283"/>
      <c r="F404" s="12"/>
      <c r="G404" s="304"/>
      <c r="H404" s="284"/>
      <c r="I404" s="300"/>
      <c r="J404" s="305"/>
      <c r="K404" s="290"/>
      <c r="L404" s="291"/>
      <c r="M404" s="12"/>
      <c r="N404" s="348"/>
      <c r="O404" s="7"/>
      <c r="P404" s="17">
        <f>IF(D404="",0,IF(D404=D403,COUNTIF(D$9:D403,D404)+1,1))</f>
        <v>0</v>
      </c>
      <c r="Q404" s="17">
        <f t="shared" ca="1" si="34"/>
        <v>0</v>
      </c>
      <c r="R404" s="364">
        <f t="shared" si="31"/>
        <v>0</v>
      </c>
    </row>
    <row r="405" spans="1:18" ht="16.5" customHeight="1">
      <c r="A405" s="334" t="s">
        <v>681</v>
      </c>
      <c r="B405" s="65" t="str">
        <f t="shared" ca="1" si="32"/>
        <v>-1900</v>
      </c>
      <c r="C405" s="65" t="str">
        <f t="shared" ca="1" si="33"/>
        <v>-1900-0</v>
      </c>
      <c r="D405" s="340"/>
      <c r="E405" s="283"/>
      <c r="F405" s="12"/>
      <c r="G405" s="304"/>
      <c r="H405" s="284"/>
      <c r="I405" s="300"/>
      <c r="J405" s="305"/>
      <c r="K405" s="290"/>
      <c r="L405" s="291"/>
      <c r="M405" s="12"/>
      <c r="N405" s="348"/>
      <c r="O405" s="7"/>
      <c r="P405" s="17">
        <f>IF(D405="",0,IF(D405=D404,COUNTIF(D$9:D404,D405)+1,1))</f>
        <v>0</v>
      </c>
      <c r="Q405" s="17">
        <f t="shared" ca="1" si="34"/>
        <v>0</v>
      </c>
      <c r="R405" s="364">
        <f t="shared" si="31"/>
        <v>0</v>
      </c>
    </row>
    <row r="406" spans="1:18" ht="16.5" customHeight="1">
      <c r="A406" s="334" t="s">
        <v>682</v>
      </c>
      <c r="B406" s="65" t="str">
        <f t="shared" ca="1" si="32"/>
        <v>-1900</v>
      </c>
      <c r="C406" s="65" t="str">
        <f t="shared" ca="1" si="33"/>
        <v>-1900-0</v>
      </c>
      <c r="D406" s="340"/>
      <c r="E406" s="283"/>
      <c r="F406" s="12"/>
      <c r="G406" s="304"/>
      <c r="H406" s="284"/>
      <c r="I406" s="300"/>
      <c r="J406" s="305"/>
      <c r="K406" s="290"/>
      <c r="L406" s="291"/>
      <c r="M406" s="12"/>
      <c r="N406" s="348"/>
      <c r="O406" s="7"/>
      <c r="P406" s="17">
        <f>IF(D406="",0,IF(D406=D405,COUNTIF(D$9:D405,D406)+1,1))</f>
        <v>0</v>
      </c>
      <c r="Q406" s="17">
        <f t="shared" ca="1" si="34"/>
        <v>0</v>
      </c>
      <c r="R406" s="364">
        <f t="shared" si="31"/>
        <v>0</v>
      </c>
    </row>
    <row r="407" spans="1:18" ht="16.5" customHeight="1">
      <c r="A407" s="334" t="s">
        <v>683</v>
      </c>
      <c r="B407" s="65" t="str">
        <f t="shared" ca="1" si="32"/>
        <v>-1900</v>
      </c>
      <c r="C407" s="65" t="str">
        <f t="shared" ca="1" si="33"/>
        <v>-1900-0</v>
      </c>
      <c r="D407" s="340"/>
      <c r="E407" s="283"/>
      <c r="F407" s="12"/>
      <c r="G407" s="304"/>
      <c r="H407" s="284"/>
      <c r="I407" s="300"/>
      <c r="J407" s="305"/>
      <c r="K407" s="290"/>
      <c r="L407" s="291"/>
      <c r="M407" s="12"/>
      <c r="N407" s="348"/>
      <c r="O407" s="7"/>
      <c r="P407" s="17">
        <f>IF(D407="",0,IF(D407=D406,COUNTIF(D$9:D406,D407)+1,1))</f>
        <v>0</v>
      </c>
      <c r="Q407" s="17">
        <f t="shared" ca="1" si="34"/>
        <v>0</v>
      </c>
      <c r="R407" s="364">
        <f t="shared" si="31"/>
        <v>0</v>
      </c>
    </row>
    <row r="408" spans="1:18" ht="16.5" customHeight="1">
      <c r="A408" s="334" t="s">
        <v>684</v>
      </c>
      <c r="B408" s="65" t="str">
        <f t="shared" ca="1" si="32"/>
        <v>-1900</v>
      </c>
      <c r="C408" s="65" t="str">
        <f t="shared" ca="1" si="33"/>
        <v>-1900-0</v>
      </c>
      <c r="D408" s="340"/>
      <c r="E408" s="283"/>
      <c r="F408" s="12"/>
      <c r="G408" s="304"/>
      <c r="H408" s="284"/>
      <c r="I408" s="300"/>
      <c r="J408" s="305"/>
      <c r="K408" s="290"/>
      <c r="L408" s="291"/>
      <c r="M408" s="12"/>
      <c r="N408" s="348"/>
      <c r="O408" s="7"/>
      <c r="P408" s="17">
        <f>IF(D408="",0,IF(D408=D407,COUNTIF(D$9:D407,D408)+1,1))</f>
        <v>0</v>
      </c>
      <c r="Q408" s="17">
        <f t="shared" ca="1" si="34"/>
        <v>0</v>
      </c>
      <c r="R408" s="364">
        <f t="shared" si="31"/>
        <v>0</v>
      </c>
    </row>
    <row r="409" spans="1:18" ht="16.5" customHeight="1">
      <c r="A409" s="334" t="s">
        <v>685</v>
      </c>
      <c r="B409" s="65" t="str">
        <f t="shared" ca="1" si="32"/>
        <v>-1900</v>
      </c>
      <c r="C409" s="65" t="str">
        <f t="shared" ca="1" si="33"/>
        <v>-1900-0</v>
      </c>
      <c r="D409" s="340"/>
      <c r="E409" s="283"/>
      <c r="F409" s="12"/>
      <c r="G409" s="304"/>
      <c r="H409" s="284"/>
      <c r="I409" s="300"/>
      <c r="J409" s="305"/>
      <c r="K409" s="290"/>
      <c r="L409" s="291"/>
      <c r="M409" s="12"/>
      <c r="N409" s="348"/>
      <c r="O409" s="7"/>
      <c r="P409" s="17">
        <f>IF(D409="",0,IF(D409=D408,COUNTIF(D$9:D408,D409)+1,1))</f>
        <v>0</v>
      </c>
      <c r="Q409" s="17">
        <f t="shared" ca="1" si="34"/>
        <v>0</v>
      </c>
      <c r="R409" s="364">
        <f t="shared" si="31"/>
        <v>0</v>
      </c>
    </row>
    <row r="410" spans="1:18" ht="16.5" customHeight="1">
      <c r="A410" s="334" t="s">
        <v>686</v>
      </c>
      <c r="B410" s="65" t="str">
        <f t="shared" ca="1" si="32"/>
        <v>-1900</v>
      </c>
      <c r="C410" s="65" t="str">
        <f t="shared" ca="1" si="33"/>
        <v>-1900-0</v>
      </c>
      <c r="D410" s="340"/>
      <c r="E410" s="283"/>
      <c r="F410" s="12"/>
      <c r="G410" s="304"/>
      <c r="H410" s="284"/>
      <c r="I410" s="300"/>
      <c r="J410" s="305"/>
      <c r="K410" s="290"/>
      <c r="L410" s="291"/>
      <c r="M410" s="12"/>
      <c r="N410" s="348"/>
      <c r="O410" s="7"/>
      <c r="P410" s="17">
        <f>IF(D410="",0,IF(D410=D409,COUNTIF(D$9:D409,D410)+1,1))</f>
        <v>0</v>
      </c>
      <c r="Q410" s="17">
        <f t="shared" ca="1" si="34"/>
        <v>0</v>
      </c>
      <c r="R410" s="364">
        <f t="shared" si="31"/>
        <v>0</v>
      </c>
    </row>
    <row r="411" spans="1:18" ht="16.5" customHeight="1">
      <c r="A411" s="334" t="s">
        <v>687</v>
      </c>
      <c r="B411" s="65" t="str">
        <f t="shared" ca="1" si="32"/>
        <v>-1900</v>
      </c>
      <c r="C411" s="65" t="str">
        <f t="shared" ca="1" si="33"/>
        <v>-1900-0</v>
      </c>
      <c r="D411" s="340"/>
      <c r="E411" s="283"/>
      <c r="F411" s="12"/>
      <c r="G411" s="304"/>
      <c r="H411" s="284"/>
      <c r="I411" s="300"/>
      <c r="J411" s="305"/>
      <c r="K411" s="290"/>
      <c r="L411" s="291"/>
      <c r="M411" s="12"/>
      <c r="N411" s="348"/>
      <c r="O411" s="7"/>
      <c r="P411" s="17">
        <f>IF(D411="",0,IF(D411=D410,COUNTIF(D$9:D410,D411)+1,1))</f>
        <v>0</v>
      </c>
      <c r="Q411" s="17">
        <f t="shared" ca="1" si="34"/>
        <v>0</v>
      </c>
      <c r="R411" s="364">
        <f t="shared" si="31"/>
        <v>0</v>
      </c>
    </row>
    <row r="412" spans="1:18" ht="16.5" customHeight="1">
      <c r="A412" s="334" t="s">
        <v>688</v>
      </c>
      <c r="B412" s="65" t="str">
        <f t="shared" ca="1" si="32"/>
        <v>-1900</v>
      </c>
      <c r="C412" s="65" t="str">
        <f t="shared" ca="1" si="33"/>
        <v>-1900-0</v>
      </c>
      <c r="D412" s="340"/>
      <c r="E412" s="283"/>
      <c r="F412" s="12"/>
      <c r="G412" s="304"/>
      <c r="H412" s="284"/>
      <c r="I412" s="300"/>
      <c r="J412" s="305"/>
      <c r="K412" s="290"/>
      <c r="L412" s="291"/>
      <c r="M412" s="12"/>
      <c r="N412" s="348"/>
      <c r="O412" s="7"/>
      <c r="P412" s="17">
        <f>IF(D412="",0,IF(D412=D411,COUNTIF(D$9:D411,D412)+1,1))</f>
        <v>0</v>
      </c>
      <c r="Q412" s="17">
        <f t="shared" ca="1" si="34"/>
        <v>0</v>
      </c>
      <c r="R412" s="364">
        <f t="shared" si="31"/>
        <v>0</v>
      </c>
    </row>
    <row r="413" spans="1:18" ht="16.5" customHeight="1">
      <c r="A413" s="334" t="s">
        <v>689</v>
      </c>
      <c r="B413" s="65" t="str">
        <f t="shared" ca="1" si="32"/>
        <v>-1900</v>
      </c>
      <c r="C413" s="65" t="str">
        <f t="shared" ca="1" si="33"/>
        <v>-1900-0</v>
      </c>
      <c r="D413" s="340"/>
      <c r="E413" s="283"/>
      <c r="F413" s="12"/>
      <c r="G413" s="304"/>
      <c r="H413" s="284"/>
      <c r="I413" s="300"/>
      <c r="J413" s="305"/>
      <c r="K413" s="290"/>
      <c r="L413" s="291"/>
      <c r="M413" s="12"/>
      <c r="N413" s="348"/>
      <c r="O413" s="7"/>
      <c r="P413" s="17">
        <f>IF(D413="",0,IF(D413=D412,COUNTIF(D$9:D412,D413)+1,1))</f>
        <v>0</v>
      </c>
      <c r="Q413" s="17">
        <f t="shared" ca="1" si="34"/>
        <v>0</v>
      </c>
      <c r="R413" s="364">
        <f t="shared" si="31"/>
        <v>0</v>
      </c>
    </row>
    <row r="414" spans="1:18" ht="16.5" customHeight="1">
      <c r="A414" s="334" t="s">
        <v>690</v>
      </c>
      <c r="B414" s="65" t="str">
        <f t="shared" ca="1" si="32"/>
        <v>-1900</v>
      </c>
      <c r="C414" s="65" t="str">
        <f t="shared" ca="1" si="33"/>
        <v>-1900-0</v>
      </c>
      <c r="D414" s="340"/>
      <c r="E414" s="283"/>
      <c r="F414" s="12"/>
      <c r="G414" s="304"/>
      <c r="H414" s="284"/>
      <c r="I414" s="300"/>
      <c r="J414" s="305"/>
      <c r="K414" s="290"/>
      <c r="L414" s="291"/>
      <c r="M414" s="12"/>
      <c r="N414" s="348"/>
      <c r="O414" s="7"/>
      <c r="P414" s="17">
        <f>IF(D414="",0,IF(D414=D413,COUNTIF(D$9:D413,D414)+1,1))</f>
        <v>0</v>
      </c>
      <c r="Q414" s="17">
        <f t="shared" ca="1" si="34"/>
        <v>0</v>
      </c>
      <c r="R414" s="364">
        <f t="shared" si="31"/>
        <v>0</v>
      </c>
    </row>
    <row r="415" spans="1:18" ht="16.5" customHeight="1">
      <c r="A415" s="334" t="s">
        <v>691</v>
      </c>
      <c r="B415" s="65" t="str">
        <f t="shared" ca="1" si="32"/>
        <v>-1900</v>
      </c>
      <c r="C415" s="65" t="str">
        <f t="shared" ca="1" si="33"/>
        <v>-1900-0</v>
      </c>
      <c r="D415" s="340"/>
      <c r="E415" s="283"/>
      <c r="F415" s="12"/>
      <c r="G415" s="304"/>
      <c r="H415" s="284"/>
      <c r="I415" s="300"/>
      <c r="J415" s="305"/>
      <c r="K415" s="290"/>
      <c r="L415" s="291"/>
      <c r="M415" s="12"/>
      <c r="N415" s="348"/>
      <c r="O415" s="7"/>
      <c r="P415" s="17">
        <f>IF(D415="",0,IF(D415=D414,COUNTIF(D$9:D414,D415)+1,1))</f>
        <v>0</v>
      </c>
      <c r="Q415" s="17">
        <f t="shared" ca="1" si="34"/>
        <v>0</v>
      </c>
      <c r="R415" s="364">
        <f t="shared" si="31"/>
        <v>0</v>
      </c>
    </row>
    <row r="416" spans="1:18" ht="16.5" customHeight="1">
      <c r="A416" s="334" t="s">
        <v>692</v>
      </c>
      <c r="B416" s="65" t="str">
        <f t="shared" ca="1" si="32"/>
        <v>-1900</v>
      </c>
      <c r="C416" s="65" t="str">
        <f t="shared" ca="1" si="33"/>
        <v>-1900-0</v>
      </c>
      <c r="D416" s="340"/>
      <c r="E416" s="283"/>
      <c r="F416" s="12"/>
      <c r="G416" s="304"/>
      <c r="H416" s="284"/>
      <c r="I416" s="300"/>
      <c r="J416" s="305"/>
      <c r="K416" s="290"/>
      <c r="L416" s="291"/>
      <c r="M416" s="12"/>
      <c r="N416" s="348"/>
      <c r="O416" s="7"/>
      <c r="P416" s="17">
        <f>IF(D416="",0,IF(D416=D415,COUNTIF(D$9:D415,D416)+1,1))</f>
        <v>0</v>
      </c>
      <c r="Q416" s="17">
        <f t="shared" ca="1" si="34"/>
        <v>0</v>
      </c>
      <c r="R416" s="364">
        <f t="shared" si="31"/>
        <v>0</v>
      </c>
    </row>
    <row r="417" spans="1:18" ht="16.5" customHeight="1">
      <c r="A417" s="334" t="s">
        <v>693</v>
      </c>
      <c r="B417" s="65" t="str">
        <f t="shared" ca="1" si="32"/>
        <v>-1900</v>
      </c>
      <c r="C417" s="65" t="str">
        <f t="shared" ca="1" si="33"/>
        <v>-1900-0</v>
      </c>
      <c r="D417" s="340"/>
      <c r="E417" s="283"/>
      <c r="F417" s="12"/>
      <c r="G417" s="304"/>
      <c r="H417" s="284"/>
      <c r="I417" s="300"/>
      <c r="J417" s="305"/>
      <c r="K417" s="290"/>
      <c r="L417" s="291"/>
      <c r="M417" s="12"/>
      <c r="N417" s="348"/>
      <c r="O417" s="7"/>
      <c r="P417" s="17">
        <f>IF(D417="",0,IF(D417=D416,COUNTIF(D$9:D416,D417)+1,1))</f>
        <v>0</v>
      </c>
      <c r="Q417" s="17">
        <f t="shared" ca="1" si="34"/>
        <v>0</v>
      </c>
      <c r="R417" s="364">
        <f t="shared" si="31"/>
        <v>0</v>
      </c>
    </row>
    <row r="418" spans="1:18" ht="16.5" customHeight="1">
      <c r="A418" s="334" t="s">
        <v>694</v>
      </c>
      <c r="B418" s="65" t="str">
        <f t="shared" ca="1" si="32"/>
        <v>-1900</v>
      </c>
      <c r="C418" s="65" t="str">
        <f t="shared" ca="1" si="33"/>
        <v>-1900-0</v>
      </c>
      <c r="D418" s="340"/>
      <c r="E418" s="283"/>
      <c r="F418" s="12"/>
      <c r="G418" s="304"/>
      <c r="H418" s="284"/>
      <c r="I418" s="300"/>
      <c r="J418" s="305"/>
      <c r="K418" s="290"/>
      <c r="L418" s="291"/>
      <c r="M418" s="12"/>
      <c r="N418" s="348"/>
      <c r="O418" s="7"/>
      <c r="P418" s="17">
        <f>IF(D418="",0,IF(D418=D417,COUNTIF(D$9:D417,D418)+1,1))</f>
        <v>0</v>
      </c>
      <c r="Q418" s="17">
        <f t="shared" ca="1" si="34"/>
        <v>0</v>
      </c>
      <c r="R418" s="364">
        <f t="shared" si="31"/>
        <v>0</v>
      </c>
    </row>
    <row r="419" spans="1:18" ht="16.5" customHeight="1">
      <c r="A419" s="334" t="s">
        <v>695</v>
      </c>
      <c r="B419" s="65" t="str">
        <f t="shared" ca="1" si="32"/>
        <v>-1900</v>
      </c>
      <c r="C419" s="65" t="str">
        <f t="shared" ca="1" si="33"/>
        <v>-1900-0</v>
      </c>
      <c r="D419" s="340"/>
      <c r="E419" s="283"/>
      <c r="F419" s="12"/>
      <c r="G419" s="304"/>
      <c r="H419" s="284"/>
      <c r="I419" s="300"/>
      <c r="J419" s="305"/>
      <c r="K419" s="290"/>
      <c r="L419" s="291"/>
      <c r="M419" s="12"/>
      <c r="N419" s="348"/>
      <c r="O419" s="7"/>
      <c r="P419" s="17">
        <f>IF(D419="",0,IF(D419=D418,COUNTIF(D$9:D418,D419)+1,1))</f>
        <v>0</v>
      </c>
      <c r="Q419" s="17">
        <f t="shared" ca="1" si="34"/>
        <v>0</v>
      </c>
      <c r="R419" s="364">
        <f t="shared" si="31"/>
        <v>0</v>
      </c>
    </row>
    <row r="420" spans="1:18" ht="16.5" customHeight="1">
      <c r="A420" s="334" t="s">
        <v>696</v>
      </c>
      <c r="B420" s="65" t="str">
        <f t="shared" ca="1" si="32"/>
        <v>-1900</v>
      </c>
      <c r="C420" s="65" t="str">
        <f t="shared" ca="1" si="33"/>
        <v>-1900-0</v>
      </c>
      <c r="D420" s="340"/>
      <c r="E420" s="283"/>
      <c r="F420" s="12"/>
      <c r="G420" s="304"/>
      <c r="H420" s="284"/>
      <c r="I420" s="300"/>
      <c r="J420" s="305"/>
      <c r="K420" s="290"/>
      <c r="L420" s="291"/>
      <c r="M420" s="12"/>
      <c r="N420" s="348"/>
      <c r="O420" s="7"/>
      <c r="P420" s="17">
        <f>IF(D420="",0,IF(D420=D419,COUNTIF(D$9:D419,D420)+1,1))</f>
        <v>0</v>
      </c>
      <c r="Q420" s="17">
        <f t="shared" ca="1" si="34"/>
        <v>0</v>
      </c>
      <c r="R420" s="364">
        <f t="shared" si="31"/>
        <v>0</v>
      </c>
    </row>
    <row r="421" spans="1:18" ht="16.5" customHeight="1">
      <c r="A421" s="334" t="s">
        <v>697</v>
      </c>
      <c r="B421" s="65" t="str">
        <f t="shared" ca="1" si="32"/>
        <v>-1900</v>
      </c>
      <c r="C421" s="65" t="str">
        <f t="shared" ca="1" si="33"/>
        <v>-1900-0</v>
      </c>
      <c r="D421" s="340"/>
      <c r="E421" s="283"/>
      <c r="F421" s="12"/>
      <c r="G421" s="304"/>
      <c r="H421" s="284"/>
      <c r="I421" s="300"/>
      <c r="J421" s="305"/>
      <c r="K421" s="290"/>
      <c r="L421" s="291"/>
      <c r="M421" s="12"/>
      <c r="N421" s="348"/>
      <c r="O421" s="7"/>
      <c r="P421" s="17">
        <f>IF(D421="",0,IF(D421=D420,COUNTIF(D$9:D420,D421)+1,1))</f>
        <v>0</v>
      </c>
      <c r="Q421" s="17">
        <f t="shared" ca="1" si="34"/>
        <v>0</v>
      </c>
      <c r="R421" s="364">
        <f t="shared" si="31"/>
        <v>0</v>
      </c>
    </row>
    <row r="422" spans="1:18" ht="16.5" customHeight="1">
      <c r="A422" s="334" t="s">
        <v>698</v>
      </c>
      <c r="B422" s="65" t="str">
        <f t="shared" ca="1" si="32"/>
        <v>-1900</v>
      </c>
      <c r="C422" s="65" t="str">
        <f t="shared" ca="1" si="33"/>
        <v>-1900-0</v>
      </c>
      <c r="D422" s="340"/>
      <c r="E422" s="283"/>
      <c r="F422" s="12"/>
      <c r="G422" s="304"/>
      <c r="H422" s="284"/>
      <c r="I422" s="300"/>
      <c r="J422" s="305"/>
      <c r="K422" s="290"/>
      <c r="L422" s="291"/>
      <c r="M422" s="12"/>
      <c r="N422" s="348"/>
      <c r="O422" s="7"/>
      <c r="P422" s="17">
        <f>IF(D422="",0,IF(D422=D421,COUNTIF(D$9:D421,D422)+1,1))</f>
        <v>0</v>
      </c>
      <c r="Q422" s="17">
        <f t="shared" ca="1" si="34"/>
        <v>0</v>
      </c>
      <c r="R422" s="364">
        <f t="shared" si="31"/>
        <v>0</v>
      </c>
    </row>
    <row r="423" spans="1:18" ht="16.5" customHeight="1">
      <c r="A423" s="334" t="s">
        <v>699</v>
      </c>
      <c r="B423" s="65" t="str">
        <f t="shared" ca="1" si="32"/>
        <v>-1900</v>
      </c>
      <c r="C423" s="65" t="str">
        <f t="shared" ca="1" si="33"/>
        <v>-1900-0</v>
      </c>
      <c r="D423" s="340"/>
      <c r="E423" s="283"/>
      <c r="F423" s="12"/>
      <c r="G423" s="304"/>
      <c r="H423" s="284"/>
      <c r="I423" s="300"/>
      <c r="J423" s="305"/>
      <c r="K423" s="290"/>
      <c r="L423" s="291"/>
      <c r="M423" s="12"/>
      <c r="N423" s="348"/>
      <c r="O423" s="7"/>
      <c r="P423" s="17">
        <f>IF(D423="",0,IF(D423=D422,COUNTIF(D$9:D422,D423)+1,1))</f>
        <v>0</v>
      </c>
      <c r="Q423" s="17">
        <f t="shared" ca="1" si="34"/>
        <v>0</v>
      </c>
      <c r="R423" s="364">
        <f t="shared" si="31"/>
        <v>0</v>
      </c>
    </row>
    <row r="424" spans="1:18" ht="16.5" customHeight="1">
      <c r="A424" s="334" t="s">
        <v>700</v>
      </c>
      <c r="B424" s="65" t="str">
        <f t="shared" ca="1" si="32"/>
        <v>-1900</v>
      </c>
      <c r="C424" s="65" t="str">
        <f t="shared" ca="1" si="33"/>
        <v>-1900-0</v>
      </c>
      <c r="D424" s="340"/>
      <c r="E424" s="283"/>
      <c r="F424" s="12"/>
      <c r="G424" s="304"/>
      <c r="H424" s="284"/>
      <c r="I424" s="300"/>
      <c r="J424" s="305"/>
      <c r="K424" s="290"/>
      <c r="L424" s="291"/>
      <c r="M424" s="12"/>
      <c r="N424" s="348"/>
      <c r="O424" s="7"/>
      <c r="P424" s="17">
        <f>IF(D424="",0,IF(D424=D423,COUNTIF(D$9:D423,D424)+1,1))</f>
        <v>0</v>
      </c>
      <c r="Q424" s="17">
        <f t="shared" ca="1" si="34"/>
        <v>0</v>
      </c>
      <c r="R424" s="364">
        <f t="shared" si="31"/>
        <v>0</v>
      </c>
    </row>
    <row r="425" spans="1:18" ht="16.5" customHeight="1">
      <c r="A425" s="334" t="s">
        <v>701</v>
      </c>
      <c r="B425" s="65" t="str">
        <f t="shared" ca="1" si="32"/>
        <v>-1900</v>
      </c>
      <c r="C425" s="65" t="str">
        <f t="shared" ca="1" si="33"/>
        <v>-1900-0</v>
      </c>
      <c r="D425" s="340"/>
      <c r="E425" s="283"/>
      <c r="F425" s="12"/>
      <c r="G425" s="304"/>
      <c r="H425" s="284"/>
      <c r="I425" s="300"/>
      <c r="J425" s="305"/>
      <c r="K425" s="290"/>
      <c r="L425" s="291"/>
      <c r="M425" s="12"/>
      <c r="N425" s="348"/>
      <c r="O425" s="7"/>
      <c r="P425" s="17">
        <f>IF(D425="",0,IF(D425=D424,COUNTIF(D$9:D424,D425)+1,1))</f>
        <v>0</v>
      </c>
      <c r="Q425" s="17">
        <f t="shared" ca="1" si="34"/>
        <v>0</v>
      </c>
      <c r="R425" s="364">
        <f t="shared" si="31"/>
        <v>0</v>
      </c>
    </row>
    <row r="426" spans="1:18" ht="16.5" customHeight="1">
      <c r="A426" s="334" t="s">
        <v>702</v>
      </c>
      <c r="B426" s="65" t="str">
        <f t="shared" ca="1" si="32"/>
        <v>-1900</v>
      </c>
      <c r="C426" s="65" t="str">
        <f t="shared" ca="1" si="33"/>
        <v>-1900-0</v>
      </c>
      <c r="D426" s="340"/>
      <c r="E426" s="283"/>
      <c r="F426" s="12"/>
      <c r="G426" s="304"/>
      <c r="H426" s="284"/>
      <c r="I426" s="300"/>
      <c r="J426" s="305"/>
      <c r="K426" s="290"/>
      <c r="L426" s="291"/>
      <c r="M426" s="12"/>
      <c r="N426" s="348"/>
      <c r="O426" s="7"/>
      <c r="P426" s="17">
        <f>IF(D426="",0,IF(D426=D425,COUNTIF(D$9:D425,D426)+1,1))</f>
        <v>0</v>
      </c>
      <c r="Q426" s="17">
        <f t="shared" ca="1" si="34"/>
        <v>0</v>
      </c>
      <c r="R426" s="364">
        <f t="shared" si="31"/>
        <v>0</v>
      </c>
    </row>
    <row r="427" spans="1:18" ht="16.5" customHeight="1">
      <c r="A427" s="334" t="s">
        <v>703</v>
      </c>
      <c r="B427" s="65" t="str">
        <f t="shared" ca="1" si="32"/>
        <v>-1900</v>
      </c>
      <c r="C427" s="65" t="str">
        <f t="shared" ca="1" si="33"/>
        <v>-1900-0</v>
      </c>
      <c r="D427" s="340"/>
      <c r="E427" s="283"/>
      <c r="F427" s="12"/>
      <c r="G427" s="304"/>
      <c r="H427" s="284"/>
      <c r="I427" s="300"/>
      <c r="J427" s="305"/>
      <c r="K427" s="290"/>
      <c r="L427" s="291"/>
      <c r="M427" s="12"/>
      <c r="N427" s="348"/>
      <c r="O427" s="7"/>
      <c r="P427" s="17">
        <f>IF(D427="",0,IF(D427=D426,COUNTIF(D$9:D426,D427)+1,1))</f>
        <v>0</v>
      </c>
      <c r="Q427" s="17">
        <f t="shared" ca="1" si="34"/>
        <v>0</v>
      </c>
      <c r="R427" s="364">
        <f t="shared" si="31"/>
        <v>0</v>
      </c>
    </row>
    <row r="428" spans="1:18" ht="16.5" customHeight="1">
      <c r="A428" s="334" t="s">
        <v>704</v>
      </c>
      <c r="B428" s="65" t="str">
        <f t="shared" ca="1" si="32"/>
        <v>-1900</v>
      </c>
      <c r="C428" s="65" t="str">
        <f t="shared" ca="1" si="33"/>
        <v>-1900-0</v>
      </c>
      <c r="D428" s="340"/>
      <c r="E428" s="283"/>
      <c r="F428" s="12"/>
      <c r="G428" s="304"/>
      <c r="H428" s="284"/>
      <c r="I428" s="300"/>
      <c r="J428" s="305"/>
      <c r="K428" s="290"/>
      <c r="L428" s="291"/>
      <c r="M428" s="12"/>
      <c r="N428" s="348"/>
      <c r="O428" s="7"/>
      <c r="P428" s="17">
        <f>IF(D428="",0,IF(D428=D427,COUNTIF(D$9:D427,D428)+1,1))</f>
        <v>0</v>
      </c>
      <c r="Q428" s="17">
        <f t="shared" ca="1" si="34"/>
        <v>0</v>
      </c>
      <c r="R428" s="364">
        <f t="shared" si="31"/>
        <v>0</v>
      </c>
    </row>
    <row r="429" spans="1:18" ht="16.5" customHeight="1">
      <c r="A429" s="334" t="s">
        <v>705</v>
      </c>
      <c r="B429" s="65" t="str">
        <f t="shared" ca="1" si="32"/>
        <v>-1900</v>
      </c>
      <c r="C429" s="65" t="str">
        <f t="shared" ca="1" si="33"/>
        <v>-1900-0</v>
      </c>
      <c r="D429" s="340"/>
      <c r="E429" s="283"/>
      <c r="F429" s="12"/>
      <c r="G429" s="304"/>
      <c r="H429" s="284"/>
      <c r="I429" s="300"/>
      <c r="J429" s="305"/>
      <c r="K429" s="290"/>
      <c r="L429" s="291"/>
      <c r="M429" s="12"/>
      <c r="N429" s="348"/>
      <c r="O429" s="7"/>
      <c r="P429" s="17">
        <f>IF(D429="",0,IF(D429=D428,COUNTIF(D$9:D428,D429)+1,1))</f>
        <v>0</v>
      </c>
      <c r="Q429" s="17">
        <f t="shared" ca="1" si="34"/>
        <v>0</v>
      </c>
      <c r="R429" s="364">
        <f t="shared" si="31"/>
        <v>0</v>
      </c>
    </row>
    <row r="430" spans="1:18" ht="16.5" customHeight="1">
      <c r="A430" s="334" t="s">
        <v>706</v>
      </c>
      <c r="B430" s="65" t="str">
        <f t="shared" ca="1" si="32"/>
        <v>-1900</v>
      </c>
      <c r="C430" s="65" t="str">
        <f t="shared" ca="1" si="33"/>
        <v>-1900-0</v>
      </c>
      <c r="D430" s="340"/>
      <c r="E430" s="283"/>
      <c r="F430" s="12"/>
      <c r="G430" s="304"/>
      <c r="H430" s="284"/>
      <c r="I430" s="300"/>
      <c r="J430" s="305"/>
      <c r="K430" s="290"/>
      <c r="L430" s="291"/>
      <c r="M430" s="12"/>
      <c r="N430" s="348"/>
      <c r="O430" s="7"/>
      <c r="P430" s="17">
        <f>IF(D430="",0,IF(D430=D429,COUNTIF(D$9:D429,D430)+1,1))</f>
        <v>0</v>
      </c>
      <c r="Q430" s="17">
        <f t="shared" ca="1" si="34"/>
        <v>0</v>
      </c>
      <c r="R430" s="364">
        <f t="shared" si="31"/>
        <v>0</v>
      </c>
    </row>
    <row r="431" spans="1:18" ht="16.5" customHeight="1">
      <c r="A431" s="334" t="s">
        <v>707</v>
      </c>
      <c r="B431" s="65" t="str">
        <f t="shared" ca="1" si="32"/>
        <v>-1900</v>
      </c>
      <c r="C431" s="65" t="str">
        <f t="shared" ca="1" si="33"/>
        <v>-1900-0</v>
      </c>
      <c r="D431" s="340"/>
      <c r="E431" s="283"/>
      <c r="F431" s="12"/>
      <c r="G431" s="304"/>
      <c r="H431" s="284"/>
      <c r="I431" s="300"/>
      <c r="J431" s="305"/>
      <c r="K431" s="290"/>
      <c r="L431" s="291"/>
      <c r="M431" s="12"/>
      <c r="N431" s="348"/>
      <c r="O431" s="7"/>
      <c r="P431" s="17">
        <f>IF(D431="",0,IF(D431=D430,COUNTIF(D$9:D430,D431)+1,1))</f>
        <v>0</v>
      </c>
      <c r="Q431" s="17">
        <f t="shared" ca="1" si="34"/>
        <v>0</v>
      </c>
      <c r="R431" s="364">
        <f t="shared" si="31"/>
        <v>0</v>
      </c>
    </row>
    <row r="432" spans="1:18" ht="16.5" customHeight="1">
      <c r="A432" s="334" t="s">
        <v>708</v>
      </c>
      <c r="B432" s="65" t="str">
        <f t="shared" ca="1" si="32"/>
        <v>-1900</v>
      </c>
      <c r="C432" s="65" t="str">
        <f t="shared" ca="1" si="33"/>
        <v>-1900-0</v>
      </c>
      <c r="D432" s="340"/>
      <c r="E432" s="283"/>
      <c r="F432" s="12"/>
      <c r="G432" s="304"/>
      <c r="H432" s="284"/>
      <c r="I432" s="300"/>
      <c r="J432" s="305"/>
      <c r="K432" s="290"/>
      <c r="L432" s="291"/>
      <c r="M432" s="12"/>
      <c r="N432" s="348"/>
      <c r="O432" s="7"/>
      <c r="P432" s="17">
        <f>IF(D432="",0,IF(D432=D431,COUNTIF(D$9:D431,D432)+1,1))</f>
        <v>0</v>
      </c>
      <c r="Q432" s="17">
        <f t="shared" ca="1" si="34"/>
        <v>0</v>
      </c>
      <c r="R432" s="364">
        <f t="shared" si="31"/>
        <v>0</v>
      </c>
    </row>
    <row r="433" spans="1:18" ht="16.5" customHeight="1">
      <c r="A433" s="334" t="s">
        <v>709</v>
      </c>
      <c r="B433" s="65" t="str">
        <f t="shared" ca="1" si="32"/>
        <v>-1900</v>
      </c>
      <c r="C433" s="65" t="str">
        <f t="shared" ca="1" si="33"/>
        <v>-1900-0</v>
      </c>
      <c r="D433" s="340"/>
      <c r="E433" s="283"/>
      <c r="F433" s="12"/>
      <c r="G433" s="304"/>
      <c r="H433" s="284"/>
      <c r="I433" s="300"/>
      <c r="J433" s="305"/>
      <c r="K433" s="290"/>
      <c r="L433" s="291"/>
      <c r="M433" s="12"/>
      <c r="N433" s="348"/>
      <c r="O433" s="7"/>
      <c r="P433" s="17">
        <f>IF(D433="",0,IF(D433=D432,COUNTIF(D$9:D432,D433)+1,1))</f>
        <v>0</v>
      </c>
      <c r="Q433" s="17">
        <f t="shared" ca="1" si="34"/>
        <v>0</v>
      </c>
      <c r="R433" s="364">
        <f t="shared" si="31"/>
        <v>0</v>
      </c>
    </row>
    <row r="434" spans="1:18" ht="16.5" customHeight="1">
      <c r="A434" s="334" t="s">
        <v>710</v>
      </c>
      <c r="B434" s="65" t="str">
        <f t="shared" ca="1" si="32"/>
        <v>-1900</v>
      </c>
      <c r="C434" s="65" t="str">
        <f t="shared" ca="1" si="33"/>
        <v>-1900-0</v>
      </c>
      <c r="D434" s="340"/>
      <c r="E434" s="283"/>
      <c r="F434" s="12"/>
      <c r="G434" s="304"/>
      <c r="H434" s="284"/>
      <c r="I434" s="300"/>
      <c r="J434" s="305"/>
      <c r="K434" s="290"/>
      <c r="L434" s="291"/>
      <c r="M434" s="12"/>
      <c r="N434" s="348"/>
      <c r="O434" s="7"/>
      <c r="P434" s="17">
        <f>IF(D434="",0,IF(D434=D433,COUNTIF(D$9:D433,D434)+1,1))</f>
        <v>0</v>
      </c>
      <c r="Q434" s="17">
        <f t="shared" ca="1" si="34"/>
        <v>0</v>
      </c>
      <c r="R434" s="364">
        <f t="shared" si="31"/>
        <v>0</v>
      </c>
    </row>
    <row r="435" spans="1:18" ht="16.5" customHeight="1">
      <c r="A435" s="334" t="s">
        <v>711</v>
      </c>
      <c r="B435" s="65" t="str">
        <f t="shared" ca="1" si="32"/>
        <v>-1900</v>
      </c>
      <c r="C435" s="65" t="str">
        <f t="shared" ca="1" si="33"/>
        <v>-1900-0</v>
      </c>
      <c r="D435" s="340"/>
      <c r="E435" s="283"/>
      <c r="F435" s="12"/>
      <c r="G435" s="304"/>
      <c r="H435" s="284"/>
      <c r="I435" s="300"/>
      <c r="J435" s="305"/>
      <c r="K435" s="290"/>
      <c r="L435" s="291"/>
      <c r="M435" s="12"/>
      <c r="N435" s="348"/>
      <c r="O435" s="7"/>
      <c r="P435" s="17">
        <f>IF(D435="",0,IF(D435=D434,COUNTIF(D$9:D434,D435)+1,1))</f>
        <v>0</v>
      </c>
      <c r="Q435" s="17">
        <f t="shared" ca="1" si="34"/>
        <v>0</v>
      </c>
      <c r="R435" s="364">
        <f t="shared" si="31"/>
        <v>0</v>
      </c>
    </row>
    <row r="436" spans="1:18" ht="16.5" customHeight="1">
      <c r="A436" s="334" t="s">
        <v>712</v>
      </c>
      <c r="B436" s="65" t="str">
        <f t="shared" ca="1" si="32"/>
        <v>-1900</v>
      </c>
      <c r="C436" s="65" t="str">
        <f t="shared" ca="1" si="33"/>
        <v>-1900-0</v>
      </c>
      <c r="D436" s="340"/>
      <c r="E436" s="283"/>
      <c r="F436" s="12"/>
      <c r="G436" s="304"/>
      <c r="H436" s="284"/>
      <c r="I436" s="300"/>
      <c r="J436" s="305"/>
      <c r="K436" s="290"/>
      <c r="L436" s="291"/>
      <c r="M436" s="12"/>
      <c r="N436" s="348"/>
      <c r="O436" s="7"/>
      <c r="P436" s="17">
        <f>IF(D436="",0,IF(D436=D435,COUNTIF(D$9:D435,D436)+1,1))</f>
        <v>0</v>
      </c>
      <c r="Q436" s="17">
        <f t="shared" ca="1" si="34"/>
        <v>0</v>
      </c>
      <c r="R436" s="364">
        <f t="shared" si="31"/>
        <v>0</v>
      </c>
    </row>
    <row r="437" spans="1:18" ht="16.5" customHeight="1">
      <c r="A437" s="334" t="s">
        <v>713</v>
      </c>
      <c r="B437" s="65" t="str">
        <f t="shared" ca="1" si="32"/>
        <v>-1900</v>
      </c>
      <c r="C437" s="65" t="str">
        <f t="shared" ca="1" si="33"/>
        <v>-1900-0</v>
      </c>
      <c r="D437" s="340"/>
      <c r="E437" s="283"/>
      <c r="F437" s="12"/>
      <c r="G437" s="304"/>
      <c r="H437" s="284"/>
      <c r="I437" s="300"/>
      <c r="J437" s="305"/>
      <c r="K437" s="290"/>
      <c r="L437" s="291"/>
      <c r="M437" s="12"/>
      <c r="N437" s="348"/>
      <c r="O437" s="7"/>
      <c r="P437" s="17">
        <f>IF(D437="",0,IF(D437=D436,COUNTIF(D$9:D436,D437)+1,1))</f>
        <v>0</v>
      </c>
      <c r="Q437" s="17">
        <f t="shared" ca="1" si="34"/>
        <v>0</v>
      </c>
      <c r="R437" s="364">
        <f t="shared" si="31"/>
        <v>0</v>
      </c>
    </row>
    <row r="438" spans="1:18" ht="16.5" customHeight="1">
      <c r="A438" s="334" t="s">
        <v>714</v>
      </c>
      <c r="B438" s="65" t="str">
        <f t="shared" ca="1" si="32"/>
        <v>-1900</v>
      </c>
      <c r="C438" s="65" t="str">
        <f t="shared" ca="1" si="33"/>
        <v>-1900-0</v>
      </c>
      <c r="D438" s="340"/>
      <c r="E438" s="283"/>
      <c r="F438" s="12"/>
      <c r="G438" s="304"/>
      <c r="H438" s="284"/>
      <c r="I438" s="300"/>
      <c r="J438" s="305"/>
      <c r="K438" s="290"/>
      <c r="L438" s="291"/>
      <c r="M438" s="12"/>
      <c r="N438" s="348"/>
      <c r="O438" s="7"/>
      <c r="P438" s="17">
        <f>IF(D438="",0,IF(D438=D437,COUNTIF(D$9:D437,D438)+1,1))</f>
        <v>0</v>
      </c>
      <c r="Q438" s="17">
        <f t="shared" ca="1" si="34"/>
        <v>0</v>
      </c>
      <c r="R438" s="364">
        <f t="shared" si="31"/>
        <v>0</v>
      </c>
    </row>
    <row r="439" spans="1:18" ht="16.5" customHeight="1">
      <c r="A439" s="334" t="s">
        <v>715</v>
      </c>
      <c r="B439" s="65" t="str">
        <f t="shared" ca="1" si="32"/>
        <v>-1900</v>
      </c>
      <c r="C439" s="65" t="str">
        <f t="shared" ca="1" si="33"/>
        <v>-1900-0</v>
      </c>
      <c r="D439" s="340"/>
      <c r="E439" s="283"/>
      <c r="F439" s="12"/>
      <c r="G439" s="304"/>
      <c r="H439" s="284"/>
      <c r="I439" s="300"/>
      <c r="J439" s="305"/>
      <c r="K439" s="290"/>
      <c r="L439" s="291"/>
      <c r="M439" s="12"/>
      <c r="N439" s="348"/>
      <c r="O439" s="7"/>
      <c r="P439" s="17">
        <f>IF(D439="",0,IF(D439=D438,COUNTIF(D$9:D438,D439)+1,1))</f>
        <v>0</v>
      </c>
      <c r="Q439" s="17">
        <f t="shared" ca="1" si="34"/>
        <v>0</v>
      </c>
      <c r="R439" s="364">
        <f t="shared" si="31"/>
        <v>0</v>
      </c>
    </row>
    <row r="440" spans="1:18" ht="16.5" customHeight="1">
      <c r="A440" s="334" t="s">
        <v>716</v>
      </c>
      <c r="B440" s="65" t="str">
        <f t="shared" ca="1" si="32"/>
        <v>-1900</v>
      </c>
      <c r="C440" s="65" t="str">
        <f t="shared" ca="1" si="33"/>
        <v>-1900-0</v>
      </c>
      <c r="D440" s="340"/>
      <c r="E440" s="283"/>
      <c r="F440" s="12"/>
      <c r="G440" s="304"/>
      <c r="H440" s="284"/>
      <c r="I440" s="300"/>
      <c r="J440" s="305"/>
      <c r="K440" s="290"/>
      <c r="L440" s="291"/>
      <c r="M440" s="12"/>
      <c r="N440" s="348"/>
      <c r="O440" s="7"/>
      <c r="P440" s="17">
        <f>IF(D440="",0,IF(D440=D439,COUNTIF(D$9:D439,D440)+1,1))</f>
        <v>0</v>
      </c>
      <c r="Q440" s="17">
        <f t="shared" ca="1" si="34"/>
        <v>0</v>
      </c>
      <c r="R440" s="364">
        <f t="shared" si="31"/>
        <v>0</v>
      </c>
    </row>
    <row r="441" spans="1:18" ht="16.5" customHeight="1">
      <c r="A441" s="334" t="s">
        <v>717</v>
      </c>
      <c r="B441" s="65" t="str">
        <f t="shared" ca="1" si="32"/>
        <v>-1900</v>
      </c>
      <c r="C441" s="65" t="str">
        <f t="shared" ca="1" si="33"/>
        <v>-1900-0</v>
      </c>
      <c r="D441" s="340"/>
      <c r="E441" s="283"/>
      <c r="F441" s="12"/>
      <c r="G441" s="304"/>
      <c r="H441" s="284"/>
      <c r="I441" s="300"/>
      <c r="J441" s="305"/>
      <c r="K441" s="290"/>
      <c r="L441" s="291"/>
      <c r="M441" s="12"/>
      <c r="N441" s="348"/>
      <c r="O441" s="7"/>
      <c r="P441" s="17">
        <f>IF(D441="",0,IF(D441=D440,COUNTIF(D$9:D440,D441)+1,1))</f>
        <v>0</v>
      </c>
      <c r="Q441" s="17">
        <f t="shared" ca="1" si="34"/>
        <v>0</v>
      </c>
      <c r="R441" s="364">
        <f t="shared" si="31"/>
        <v>0</v>
      </c>
    </row>
    <row r="442" spans="1:18" ht="16.5" customHeight="1">
      <c r="A442" s="334" t="s">
        <v>718</v>
      </c>
      <c r="B442" s="65" t="str">
        <f t="shared" ca="1" si="32"/>
        <v>-1900</v>
      </c>
      <c r="C442" s="65" t="str">
        <f t="shared" ca="1" si="33"/>
        <v>-1900-0</v>
      </c>
      <c r="D442" s="340"/>
      <c r="E442" s="283"/>
      <c r="F442" s="12"/>
      <c r="G442" s="304"/>
      <c r="H442" s="284"/>
      <c r="I442" s="300"/>
      <c r="J442" s="305"/>
      <c r="K442" s="290"/>
      <c r="L442" s="291"/>
      <c r="M442" s="12"/>
      <c r="N442" s="348"/>
      <c r="O442" s="7"/>
      <c r="P442" s="17">
        <f>IF(D442="",0,IF(D442=D441,COUNTIF(D$9:D441,D442)+1,1))</f>
        <v>0</v>
      </c>
      <c r="Q442" s="17">
        <f t="shared" ca="1" si="34"/>
        <v>0</v>
      </c>
      <c r="R442" s="364">
        <f t="shared" si="31"/>
        <v>0</v>
      </c>
    </row>
    <row r="443" spans="1:18" ht="16.5" customHeight="1">
      <c r="A443" s="334" t="s">
        <v>719</v>
      </c>
      <c r="B443" s="65" t="str">
        <f t="shared" ca="1" si="32"/>
        <v>-1900</v>
      </c>
      <c r="C443" s="65" t="str">
        <f t="shared" ca="1" si="33"/>
        <v>-1900-0</v>
      </c>
      <c r="D443" s="340"/>
      <c r="E443" s="283"/>
      <c r="F443" s="12"/>
      <c r="G443" s="304"/>
      <c r="H443" s="284"/>
      <c r="I443" s="300"/>
      <c r="J443" s="305"/>
      <c r="K443" s="290"/>
      <c r="L443" s="291"/>
      <c r="M443" s="12"/>
      <c r="N443" s="348"/>
      <c r="O443" s="7"/>
      <c r="P443" s="17">
        <f>IF(D443="",0,IF(D443=D442,COUNTIF(D$9:D442,D443)+1,1))</f>
        <v>0</v>
      </c>
      <c r="Q443" s="17">
        <f t="shared" ca="1" si="34"/>
        <v>0</v>
      </c>
      <c r="R443" s="364">
        <f t="shared" si="31"/>
        <v>0</v>
      </c>
    </row>
    <row r="444" spans="1:18" ht="16.5" customHeight="1">
      <c r="A444" s="334" t="s">
        <v>720</v>
      </c>
      <c r="B444" s="65" t="str">
        <f t="shared" ca="1" si="32"/>
        <v>-1900</v>
      </c>
      <c r="C444" s="65" t="str">
        <f t="shared" ca="1" si="33"/>
        <v>-1900-0</v>
      </c>
      <c r="D444" s="340"/>
      <c r="E444" s="283"/>
      <c r="F444" s="12"/>
      <c r="G444" s="304"/>
      <c r="H444" s="284"/>
      <c r="I444" s="300"/>
      <c r="J444" s="305"/>
      <c r="K444" s="290"/>
      <c r="L444" s="291"/>
      <c r="M444" s="12"/>
      <c r="N444" s="348"/>
      <c r="O444" s="7"/>
      <c r="P444" s="17">
        <f>IF(D444="",0,IF(D444=D443,COUNTIF(D$9:D443,D444)+1,1))</f>
        <v>0</v>
      </c>
      <c r="Q444" s="17">
        <f t="shared" ca="1" si="34"/>
        <v>0</v>
      </c>
      <c r="R444" s="364">
        <f t="shared" si="31"/>
        <v>0</v>
      </c>
    </row>
    <row r="445" spans="1:18" ht="16.5" customHeight="1">
      <c r="A445" s="334" t="s">
        <v>721</v>
      </c>
      <c r="B445" s="65" t="str">
        <f t="shared" ca="1" si="32"/>
        <v>-1900</v>
      </c>
      <c r="C445" s="65" t="str">
        <f t="shared" ca="1" si="33"/>
        <v>-1900-0</v>
      </c>
      <c r="D445" s="340"/>
      <c r="E445" s="283"/>
      <c r="F445" s="12"/>
      <c r="G445" s="304"/>
      <c r="H445" s="284"/>
      <c r="I445" s="300"/>
      <c r="J445" s="305"/>
      <c r="K445" s="290"/>
      <c r="L445" s="291"/>
      <c r="M445" s="12"/>
      <c r="N445" s="348"/>
      <c r="O445" s="7"/>
      <c r="P445" s="17">
        <f>IF(D445="",0,IF(D445=D444,COUNTIF(D$9:D444,D445)+1,1))</f>
        <v>0</v>
      </c>
      <c r="Q445" s="17">
        <f t="shared" ca="1" si="34"/>
        <v>0</v>
      </c>
      <c r="R445" s="364">
        <f t="shared" si="31"/>
        <v>0</v>
      </c>
    </row>
    <row r="446" spans="1:18" ht="16.5" customHeight="1">
      <c r="A446" s="334" t="s">
        <v>722</v>
      </c>
      <c r="B446" s="65" t="str">
        <f t="shared" ca="1" si="32"/>
        <v>-1900</v>
      </c>
      <c r="C446" s="65" t="str">
        <f t="shared" ca="1" si="33"/>
        <v>-1900-0</v>
      </c>
      <c r="D446" s="340"/>
      <c r="E446" s="283"/>
      <c r="F446" s="12"/>
      <c r="G446" s="304"/>
      <c r="H446" s="284"/>
      <c r="I446" s="300"/>
      <c r="J446" s="305"/>
      <c r="K446" s="290"/>
      <c r="L446" s="291"/>
      <c r="M446" s="12"/>
      <c r="N446" s="348"/>
      <c r="O446" s="7"/>
      <c r="P446" s="17">
        <f>IF(D446="",0,IF(D446=D445,COUNTIF(D$9:D445,D446)+1,1))</f>
        <v>0</v>
      </c>
      <c r="Q446" s="17">
        <f t="shared" ca="1" si="34"/>
        <v>0</v>
      </c>
      <c r="R446" s="364">
        <f t="shared" si="31"/>
        <v>0</v>
      </c>
    </row>
    <row r="447" spans="1:18" ht="16.5" customHeight="1">
      <c r="A447" s="334" t="s">
        <v>723</v>
      </c>
      <c r="B447" s="65" t="str">
        <f t="shared" ca="1" si="32"/>
        <v>-1900</v>
      </c>
      <c r="C447" s="65" t="str">
        <f t="shared" ca="1" si="33"/>
        <v>-1900-0</v>
      </c>
      <c r="D447" s="340"/>
      <c r="E447" s="283"/>
      <c r="F447" s="12"/>
      <c r="G447" s="304"/>
      <c r="H447" s="284"/>
      <c r="I447" s="300"/>
      <c r="J447" s="305"/>
      <c r="K447" s="290"/>
      <c r="L447" s="291"/>
      <c r="M447" s="12"/>
      <c r="N447" s="348"/>
      <c r="O447" s="7"/>
      <c r="P447" s="17">
        <f>IF(D447="",0,IF(D447=D446,COUNTIF(D$9:D446,D447)+1,1))</f>
        <v>0</v>
      </c>
      <c r="Q447" s="17">
        <f t="shared" ca="1" si="34"/>
        <v>0</v>
      </c>
      <c r="R447" s="364">
        <f t="shared" si="31"/>
        <v>0</v>
      </c>
    </row>
    <row r="448" spans="1:18" ht="16.5" customHeight="1">
      <c r="A448" s="334" t="s">
        <v>724</v>
      </c>
      <c r="B448" s="65" t="str">
        <f t="shared" ca="1" si="32"/>
        <v>-1900</v>
      </c>
      <c r="C448" s="65" t="str">
        <f t="shared" ca="1" si="33"/>
        <v>-1900-0</v>
      </c>
      <c r="D448" s="340"/>
      <c r="E448" s="283"/>
      <c r="F448" s="12"/>
      <c r="G448" s="304"/>
      <c r="H448" s="284"/>
      <c r="I448" s="300"/>
      <c r="J448" s="305"/>
      <c r="K448" s="290"/>
      <c r="L448" s="291"/>
      <c r="M448" s="12"/>
      <c r="N448" s="348"/>
      <c r="O448" s="7"/>
      <c r="P448" s="17">
        <f>IF(D448="",0,IF(D448=D447,COUNTIF(D$9:D447,D448)+1,1))</f>
        <v>0</v>
      </c>
      <c r="Q448" s="17">
        <f t="shared" ca="1" si="34"/>
        <v>0</v>
      </c>
      <c r="R448" s="364">
        <f t="shared" si="31"/>
        <v>0</v>
      </c>
    </row>
    <row r="449" spans="1:18" ht="16.5" customHeight="1">
      <c r="A449" s="334" t="s">
        <v>725</v>
      </c>
      <c r="B449" s="65" t="str">
        <f t="shared" ca="1" si="32"/>
        <v>-1900</v>
      </c>
      <c r="C449" s="65" t="str">
        <f t="shared" ca="1" si="33"/>
        <v>-1900-0</v>
      </c>
      <c r="D449" s="340"/>
      <c r="E449" s="283"/>
      <c r="F449" s="12"/>
      <c r="G449" s="304"/>
      <c r="H449" s="284"/>
      <c r="I449" s="300"/>
      <c r="J449" s="305"/>
      <c r="K449" s="290"/>
      <c r="L449" s="291"/>
      <c r="M449" s="12"/>
      <c r="N449" s="348"/>
      <c r="O449" s="7"/>
      <c r="P449" s="17">
        <f>IF(D449="",0,IF(D449=D448,COUNTIF(D$9:D448,D449)+1,1))</f>
        <v>0</v>
      </c>
      <c r="Q449" s="17">
        <f t="shared" ca="1" si="34"/>
        <v>0</v>
      </c>
      <c r="R449" s="364">
        <f t="shared" si="31"/>
        <v>0</v>
      </c>
    </row>
    <row r="450" spans="1:18" ht="16.5" customHeight="1">
      <c r="A450" s="334" t="s">
        <v>726</v>
      </c>
      <c r="B450" s="65" t="str">
        <f t="shared" ca="1" si="32"/>
        <v>-1900</v>
      </c>
      <c r="C450" s="65" t="str">
        <f t="shared" ca="1" si="33"/>
        <v>-1900-0</v>
      </c>
      <c r="D450" s="340"/>
      <c r="E450" s="283"/>
      <c r="F450" s="12"/>
      <c r="G450" s="304"/>
      <c r="H450" s="284"/>
      <c r="I450" s="300"/>
      <c r="J450" s="305"/>
      <c r="K450" s="290"/>
      <c r="L450" s="291"/>
      <c r="M450" s="12"/>
      <c r="N450" s="348"/>
      <c r="O450" s="7"/>
      <c r="P450" s="17">
        <f>IF(D450="",0,IF(D450=D449,COUNTIF(D$9:D449,D450)+1,1))</f>
        <v>0</v>
      </c>
      <c r="Q450" s="17">
        <f t="shared" ca="1" si="34"/>
        <v>0</v>
      </c>
      <c r="R450" s="364">
        <f t="shared" si="31"/>
        <v>0</v>
      </c>
    </row>
    <row r="451" spans="1:18" ht="16.5" customHeight="1">
      <c r="A451" s="334" t="s">
        <v>727</v>
      </c>
      <c r="B451" s="65" t="str">
        <f t="shared" ca="1" si="32"/>
        <v>-1900</v>
      </c>
      <c r="C451" s="65" t="str">
        <f t="shared" ca="1" si="33"/>
        <v>-1900-0</v>
      </c>
      <c r="D451" s="340"/>
      <c r="E451" s="283"/>
      <c r="F451" s="12"/>
      <c r="G451" s="304"/>
      <c r="H451" s="284"/>
      <c r="I451" s="300"/>
      <c r="J451" s="305"/>
      <c r="K451" s="290"/>
      <c r="L451" s="291"/>
      <c r="M451" s="12"/>
      <c r="N451" s="348"/>
      <c r="O451" s="7"/>
      <c r="P451" s="17">
        <f>IF(D451="",0,IF(D451=D450,COUNTIF(D$9:D450,D451)+1,1))</f>
        <v>0</v>
      </c>
      <c r="Q451" s="17">
        <f t="shared" ca="1" si="34"/>
        <v>0</v>
      </c>
      <c r="R451" s="364">
        <f t="shared" si="31"/>
        <v>0</v>
      </c>
    </row>
    <row r="452" spans="1:18" ht="16.5" customHeight="1">
      <c r="A452" s="334" t="s">
        <v>728</v>
      </c>
      <c r="B452" s="65" t="str">
        <f t="shared" ca="1" si="32"/>
        <v>-1900</v>
      </c>
      <c r="C452" s="65" t="str">
        <f t="shared" ca="1" si="33"/>
        <v>-1900-0</v>
      </c>
      <c r="D452" s="340"/>
      <c r="E452" s="283"/>
      <c r="F452" s="12"/>
      <c r="G452" s="304"/>
      <c r="H452" s="284"/>
      <c r="I452" s="300"/>
      <c r="J452" s="305"/>
      <c r="K452" s="290"/>
      <c r="L452" s="291"/>
      <c r="M452" s="12"/>
      <c r="N452" s="348"/>
      <c r="O452" s="7"/>
      <c r="P452" s="17">
        <f>IF(D452="",0,IF(D452=D451,COUNTIF(D$9:D451,D452)+1,1))</f>
        <v>0</v>
      </c>
      <c r="Q452" s="17">
        <f t="shared" ca="1" si="34"/>
        <v>0</v>
      </c>
      <c r="R452" s="364">
        <f t="shared" si="31"/>
        <v>0</v>
      </c>
    </row>
    <row r="453" spans="1:18" ht="16.5" customHeight="1">
      <c r="A453" s="334" t="s">
        <v>729</v>
      </c>
      <c r="B453" s="65" t="str">
        <f t="shared" ca="1" si="32"/>
        <v>-1900</v>
      </c>
      <c r="C453" s="65" t="str">
        <f t="shared" ca="1" si="33"/>
        <v>-1900-0</v>
      </c>
      <c r="D453" s="340"/>
      <c r="E453" s="283"/>
      <c r="F453" s="12"/>
      <c r="G453" s="304"/>
      <c r="H453" s="284"/>
      <c r="I453" s="300"/>
      <c r="J453" s="305"/>
      <c r="K453" s="290"/>
      <c r="L453" s="291"/>
      <c r="M453" s="12"/>
      <c r="N453" s="348"/>
      <c r="O453" s="7"/>
      <c r="P453" s="17">
        <f>IF(D453="",0,IF(D453=D452,COUNTIF(D$9:D452,D453)+1,1))</f>
        <v>0</v>
      </c>
      <c r="Q453" s="17">
        <f t="shared" ca="1" si="34"/>
        <v>0</v>
      </c>
      <c r="R453" s="364">
        <f t="shared" si="31"/>
        <v>0</v>
      </c>
    </row>
    <row r="454" spans="1:18" ht="16.5" customHeight="1">
      <c r="A454" s="334" t="s">
        <v>730</v>
      </c>
      <c r="B454" s="65" t="str">
        <f t="shared" ca="1" si="32"/>
        <v>-1900</v>
      </c>
      <c r="C454" s="65" t="str">
        <f t="shared" ca="1" si="33"/>
        <v>-1900-0</v>
      </c>
      <c r="D454" s="340"/>
      <c r="E454" s="283"/>
      <c r="F454" s="12"/>
      <c r="G454" s="304"/>
      <c r="H454" s="284"/>
      <c r="I454" s="300"/>
      <c r="J454" s="305"/>
      <c r="K454" s="290"/>
      <c r="L454" s="291"/>
      <c r="M454" s="12"/>
      <c r="N454" s="348"/>
      <c r="O454" s="7"/>
      <c r="P454" s="17">
        <f>IF(D454="",0,IF(D454=D453,COUNTIF(D$9:D453,D454)+1,1))</f>
        <v>0</v>
      </c>
      <c r="Q454" s="17">
        <f t="shared" ca="1" si="34"/>
        <v>0</v>
      </c>
      <c r="R454" s="364">
        <f t="shared" si="31"/>
        <v>0</v>
      </c>
    </row>
    <row r="455" spans="1:18" ht="16.5" customHeight="1">
      <c r="A455" s="334" t="s">
        <v>731</v>
      </c>
      <c r="B455" s="65" t="str">
        <f t="shared" ca="1" si="32"/>
        <v>-1900</v>
      </c>
      <c r="C455" s="65" t="str">
        <f t="shared" ca="1" si="33"/>
        <v>-1900-0</v>
      </c>
      <c r="D455" s="340"/>
      <c r="E455" s="283"/>
      <c r="F455" s="12"/>
      <c r="G455" s="304"/>
      <c r="H455" s="284"/>
      <c r="I455" s="300"/>
      <c r="J455" s="305"/>
      <c r="K455" s="290"/>
      <c r="L455" s="291"/>
      <c r="M455" s="12"/>
      <c r="N455" s="348"/>
      <c r="O455" s="7"/>
      <c r="P455" s="17">
        <f>IF(D455="",0,IF(D455=D454,COUNTIF(D$9:D454,D455)+1,1))</f>
        <v>0</v>
      </c>
      <c r="Q455" s="17">
        <f t="shared" ca="1" si="34"/>
        <v>0</v>
      </c>
      <c r="R455" s="364">
        <f t="shared" si="31"/>
        <v>0</v>
      </c>
    </row>
    <row r="456" spans="1:18" ht="16.5" customHeight="1">
      <c r="A456" s="334" t="s">
        <v>732</v>
      </c>
      <c r="B456" s="65" t="str">
        <f t="shared" ca="1" si="32"/>
        <v>-1900</v>
      </c>
      <c r="C456" s="65" t="str">
        <f t="shared" ca="1" si="33"/>
        <v>-1900-0</v>
      </c>
      <c r="D456" s="340"/>
      <c r="E456" s="283"/>
      <c r="F456" s="12"/>
      <c r="G456" s="304"/>
      <c r="H456" s="284"/>
      <c r="I456" s="300"/>
      <c r="J456" s="305"/>
      <c r="K456" s="290"/>
      <c r="L456" s="291"/>
      <c r="M456" s="12"/>
      <c r="N456" s="348"/>
      <c r="O456" s="7"/>
      <c r="P456" s="17">
        <f>IF(D456="",0,IF(D456=D455,COUNTIF(D$9:D455,D456)+1,1))</f>
        <v>0</v>
      </c>
      <c r="Q456" s="17">
        <f t="shared" ca="1" si="34"/>
        <v>0</v>
      </c>
      <c r="R456" s="364">
        <f t="shared" si="31"/>
        <v>0</v>
      </c>
    </row>
    <row r="457" spans="1:18" ht="16.5" customHeight="1">
      <c r="A457" s="334" t="s">
        <v>733</v>
      </c>
      <c r="B457" s="65" t="str">
        <f t="shared" ca="1" si="32"/>
        <v>-1900</v>
      </c>
      <c r="C457" s="65" t="str">
        <f t="shared" ca="1" si="33"/>
        <v>-1900-0</v>
      </c>
      <c r="D457" s="340"/>
      <c r="E457" s="283"/>
      <c r="F457" s="12"/>
      <c r="G457" s="304"/>
      <c r="H457" s="284"/>
      <c r="I457" s="300"/>
      <c r="J457" s="305"/>
      <c r="K457" s="290"/>
      <c r="L457" s="291"/>
      <c r="M457" s="12"/>
      <c r="N457" s="348"/>
      <c r="O457" s="7"/>
      <c r="P457" s="17">
        <f>IF(D457="",0,IF(D457=D456,COUNTIF(D$9:D456,D457)+1,1))</f>
        <v>0</v>
      </c>
      <c r="Q457" s="17">
        <f t="shared" ca="1" si="34"/>
        <v>0</v>
      </c>
      <c r="R457" s="364">
        <f t="shared" ref="R457:R520" si="35">IF(OR(MONTH(E457)&lt;$K$1026,MONTH(E457)&gt;$K$1027),R$1013,0)</f>
        <v>0</v>
      </c>
    </row>
    <row r="458" spans="1:18" ht="16.5" customHeight="1">
      <c r="A458" s="334" t="s">
        <v>734</v>
      </c>
      <c r="B458" s="65" t="str">
        <f t="shared" ref="B458:B521" ca="1" si="36">IF(R458=$R$1013,0,IF(L$1024=1,0,D458&amp;"-"&amp;YEAR(E458)))</f>
        <v>-1900</v>
      </c>
      <c r="C458" s="65" t="str">
        <f t="shared" ca="1" si="33"/>
        <v>-1900-0</v>
      </c>
      <c r="D458" s="340"/>
      <c r="E458" s="283"/>
      <c r="F458" s="12"/>
      <c r="G458" s="304"/>
      <c r="H458" s="284"/>
      <c r="I458" s="300"/>
      <c r="J458" s="305"/>
      <c r="K458" s="290"/>
      <c r="L458" s="291"/>
      <c r="M458" s="12"/>
      <c r="N458" s="348"/>
      <c r="O458" s="7"/>
      <c r="P458" s="17">
        <f>IF(D458="",0,IF(D458=D457,COUNTIF(D$9:D457,D458)+1,1))</f>
        <v>0</v>
      </c>
      <c r="Q458" s="17">
        <f t="shared" ca="1" si="34"/>
        <v>0</v>
      </c>
      <c r="R458" s="364">
        <f t="shared" si="35"/>
        <v>0</v>
      </c>
    </row>
    <row r="459" spans="1:18" ht="16.5" customHeight="1">
      <c r="A459" s="334" t="s">
        <v>735</v>
      </c>
      <c r="B459" s="65" t="str">
        <f t="shared" ca="1" si="36"/>
        <v>-1900</v>
      </c>
      <c r="C459" s="65" t="str">
        <f t="shared" ca="1" si="33"/>
        <v>-1900-0</v>
      </c>
      <c r="D459" s="340"/>
      <c r="E459" s="283"/>
      <c r="F459" s="12"/>
      <c r="G459" s="304"/>
      <c r="H459" s="284"/>
      <c r="I459" s="300"/>
      <c r="J459" s="305"/>
      <c r="K459" s="290"/>
      <c r="L459" s="291"/>
      <c r="M459" s="12"/>
      <c r="N459" s="348"/>
      <c r="O459" s="7"/>
      <c r="P459" s="17">
        <f>IF(D459="",0,IF(D459=D458,COUNTIF(D$9:D458,D459)+1,1))</f>
        <v>0</v>
      </c>
      <c r="Q459" s="17">
        <f t="shared" ca="1" si="34"/>
        <v>0</v>
      </c>
      <c r="R459" s="364">
        <f t="shared" si="35"/>
        <v>0</v>
      </c>
    </row>
    <row r="460" spans="1:18" ht="16.5" customHeight="1">
      <c r="A460" s="334" t="s">
        <v>736</v>
      </c>
      <c r="B460" s="65" t="str">
        <f t="shared" ca="1" si="36"/>
        <v>-1900</v>
      </c>
      <c r="C460" s="65" t="str">
        <f t="shared" ca="1" si="33"/>
        <v>-1900-0</v>
      </c>
      <c r="D460" s="340"/>
      <c r="E460" s="283"/>
      <c r="F460" s="12"/>
      <c r="G460" s="304"/>
      <c r="H460" s="284"/>
      <c r="I460" s="300"/>
      <c r="J460" s="305"/>
      <c r="K460" s="290"/>
      <c r="L460" s="291"/>
      <c r="M460" s="12"/>
      <c r="N460" s="348"/>
      <c r="O460" s="7"/>
      <c r="P460" s="17">
        <f>IF(D460="",0,IF(D460=D459,COUNTIF(D$9:D459,D460)+1,1))</f>
        <v>0</v>
      </c>
      <c r="Q460" s="17">
        <f t="shared" ca="1" si="34"/>
        <v>0</v>
      </c>
      <c r="R460" s="364">
        <f t="shared" si="35"/>
        <v>0</v>
      </c>
    </row>
    <row r="461" spans="1:18" ht="16.5" customHeight="1">
      <c r="A461" s="334" t="s">
        <v>737</v>
      </c>
      <c r="B461" s="65" t="str">
        <f t="shared" ca="1" si="36"/>
        <v>-1900</v>
      </c>
      <c r="C461" s="65" t="str">
        <f t="shared" ca="1" si="33"/>
        <v>-1900-0</v>
      </c>
      <c r="D461" s="340"/>
      <c r="E461" s="283"/>
      <c r="F461" s="12"/>
      <c r="G461" s="304"/>
      <c r="H461" s="284"/>
      <c r="I461" s="300"/>
      <c r="J461" s="305"/>
      <c r="K461" s="290"/>
      <c r="L461" s="291"/>
      <c r="M461" s="12"/>
      <c r="N461" s="348"/>
      <c r="O461" s="7"/>
      <c r="P461" s="17">
        <f>IF(D461="",0,IF(D461=D460,COUNTIF(D$9:D460,D461)+1,1))</f>
        <v>0</v>
      </c>
      <c r="Q461" s="17">
        <f t="shared" ca="1" si="34"/>
        <v>0</v>
      </c>
      <c r="R461" s="364">
        <f t="shared" si="35"/>
        <v>0</v>
      </c>
    </row>
    <row r="462" spans="1:18" ht="16.5" customHeight="1">
      <c r="A462" s="334" t="s">
        <v>738</v>
      </c>
      <c r="B462" s="65" t="str">
        <f t="shared" ca="1" si="36"/>
        <v>-1900</v>
      </c>
      <c r="C462" s="65" t="str">
        <f t="shared" ca="1" si="33"/>
        <v>-1900-0</v>
      </c>
      <c r="D462" s="340"/>
      <c r="E462" s="283"/>
      <c r="F462" s="12"/>
      <c r="G462" s="304"/>
      <c r="H462" s="284"/>
      <c r="I462" s="300"/>
      <c r="J462" s="305"/>
      <c r="K462" s="290"/>
      <c r="L462" s="291"/>
      <c r="M462" s="12"/>
      <c r="N462" s="348"/>
      <c r="O462" s="7"/>
      <c r="P462" s="17">
        <f>IF(D462="",0,IF(D462=D461,COUNTIF(D$9:D461,D462)+1,1))</f>
        <v>0</v>
      </c>
      <c r="Q462" s="17">
        <f t="shared" ca="1" si="34"/>
        <v>0</v>
      </c>
      <c r="R462" s="364">
        <f t="shared" si="35"/>
        <v>0</v>
      </c>
    </row>
    <row r="463" spans="1:18" ht="16.5" customHeight="1">
      <c r="A463" s="334" t="s">
        <v>739</v>
      </c>
      <c r="B463" s="65" t="str">
        <f t="shared" ca="1" si="36"/>
        <v>-1900</v>
      </c>
      <c r="C463" s="65" t="str">
        <f t="shared" ref="C463:C526" ca="1" si="37">IF(L$1024=1,0,B463&amp;"-"&amp;P463)</f>
        <v>-1900-0</v>
      </c>
      <c r="D463" s="340"/>
      <c r="E463" s="283"/>
      <c r="F463" s="12"/>
      <c r="G463" s="304"/>
      <c r="H463" s="284"/>
      <c r="I463" s="300"/>
      <c r="J463" s="305"/>
      <c r="K463" s="290"/>
      <c r="L463" s="291"/>
      <c r="M463" s="12"/>
      <c r="N463" s="348"/>
      <c r="O463" s="7"/>
      <c r="P463" s="17">
        <f>IF(D463="",0,IF(D463=D462,COUNTIF(D$9:D462,D463)+1,1))</f>
        <v>0</v>
      </c>
      <c r="Q463" s="17">
        <f t="shared" ref="Q463:Q526" ca="1" si="38">IF(OR(D463="",L$1024=1),0,IF(P463=4,1,0))</f>
        <v>0</v>
      </c>
      <c r="R463" s="364">
        <f t="shared" si="35"/>
        <v>0</v>
      </c>
    </row>
    <row r="464" spans="1:18" ht="16.5" customHeight="1">
      <c r="A464" s="334" t="s">
        <v>740</v>
      </c>
      <c r="B464" s="65" t="str">
        <f t="shared" ca="1" si="36"/>
        <v>-1900</v>
      </c>
      <c r="C464" s="65" t="str">
        <f t="shared" ca="1" si="37"/>
        <v>-1900-0</v>
      </c>
      <c r="D464" s="340"/>
      <c r="E464" s="283"/>
      <c r="F464" s="12"/>
      <c r="G464" s="304"/>
      <c r="H464" s="284"/>
      <c r="I464" s="300"/>
      <c r="J464" s="305"/>
      <c r="K464" s="290"/>
      <c r="L464" s="291"/>
      <c r="M464" s="12"/>
      <c r="N464" s="348"/>
      <c r="O464" s="7"/>
      <c r="P464" s="17">
        <f>IF(D464="",0,IF(D464=D463,COUNTIF(D$9:D463,D464)+1,1))</f>
        <v>0</v>
      </c>
      <c r="Q464" s="17">
        <f t="shared" ca="1" si="38"/>
        <v>0</v>
      </c>
      <c r="R464" s="364">
        <f t="shared" si="35"/>
        <v>0</v>
      </c>
    </row>
    <row r="465" spans="1:18" ht="16.5" customHeight="1">
      <c r="A465" s="334" t="s">
        <v>741</v>
      </c>
      <c r="B465" s="65" t="str">
        <f t="shared" ca="1" si="36"/>
        <v>-1900</v>
      </c>
      <c r="C465" s="65" t="str">
        <f t="shared" ca="1" si="37"/>
        <v>-1900-0</v>
      </c>
      <c r="D465" s="340"/>
      <c r="E465" s="283"/>
      <c r="F465" s="12"/>
      <c r="G465" s="304"/>
      <c r="H465" s="284"/>
      <c r="I465" s="300"/>
      <c r="J465" s="305"/>
      <c r="K465" s="290"/>
      <c r="L465" s="291"/>
      <c r="M465" s="12"/>
      <c r="N465" s="348"/>
      <c r="O465" s="7"/>
      <c r="P465" s="17">
        <f>IF(D465="",0,IF(D465=D464,COUNTIF(D$9:D464,D465)+1,1))</f>
        <v>0</v>
      </c>
      <c r="Q465" s="17">
        <f t="shared" ca="1" si="38"/>
        <v>0</v>
      </c>
      <c r="R465" s="364">
        <f t="shared" si="35"/>
        <v>0</v>
      </c>
    </row>
    <row r="466" spans="1:18" ht="16.5" customHeight="1">
      <c r="A466" s="334" t="s">
        <v>742</v>
      </c>
      <c r="B466" s="65" t="str">
        <f t="shared" ca="1" si="36"/>
        <v>-1900</v>
      </c>
      <c r="C466" s="65" t="str">
        <f t="shared" ca="1" si="37"/>
        <v>-1900-0</v>
      </c>
      <c r="D466" s="340"/>
      <c r="E466" s="283"/>
      <c r="F466" s="12"/>
      <c r="G466" s="304"/>
      <c r="H466" s="284"/>
      <c r="I466" s="300"/>
      <c r="J466" s="305"/>
      <c r="K466" s="290"/>
      <c r="L466" s="291"/>
      <c r="M466" s="12"/>
      <c r="N466" s="348"/>
      <c r="O466" s="7"/>
      <c r="P466" s="17">
        <f>IF(D466="",0,IF(D466=D465,COUNTIF(D$9:D465,D466)+1,1))</f>
        <v>0</v>
      </c>
      <c r="Q466" s="17">
        <f t="shared" ca="1" si="38"/>
        <v>0</v>
      </c>
      <c r="R466" s="364">
        <f t="shared" si="35"/>
        <v>0</v>
      </c>
    </row>
    <row r="467" spans="1:18" ht="16.5" customHeight="1">
      <c r="A467" s="334" t="s">
        <v>743</v>
      </c>
      <c r="B467" s="65" t="str">
        <f t="shared" ca="1" si="36"/>
        <v>-1900</v>
      </c>
      <c r="C467" s="65" t="str">
        <f t="shared" ca="1" si="37"/>
        <v>-1900-0</v>
      </c>
      <c r="D467" s="340"/>
      <c r="E467" s="283"/>
      <c r="F467" s="12"/>
      <c r="G467" s="304"/>
      <c r="H467" s="284"/>
      <c r="I467" s="300"/>
      <c r="J467" s="305"/>
      <c r="K467" s="290"/>
      <c r="L467" s="291"/>
      <c r="M467" s="12"/>
      <c r="N467" s="348"/>
      <c r="O467" s="7"/>
      <c r="P467" s="17">
        <f>IF(D467="",0,IF(D467=D466,COUNTIF(D$9:D466,D467)+1,1))</f>
        <v>0</v>
      </c>
      <c r="Q467" s="17">
        <f t="shared" ca="1" si="38"/>
        <v>0</v>
      </c>
      <c r="R467" s="364">
        <f t="shared" si="35"/>
        <v>0</v>
      </c>
    </row>
    <row r="468" spans="1:18" ht="16.5" customHeight="1">
      <c r="A468" s="334" t="s">
        <v>744</v>
      </c>
      <c r="B468" s="65" t="str">
        <f t="shared" ca="1" si="36"/>
        <v>-1900</v>
      </c>
      <c r="C468" s="65" t="str">
        <f t="shared" ca="1" si="37"/>
        <v>-1900-0</v>
      </c>
      <c r="D468" s="340"/>
      <c r="E468" s="283"/>
      <c r="F468" s="12"/>
      <c r="G468" s="304"/>
      <c r="H468" s="284"/>
      <c r="I468" s="300"/>
      <c r="J468" s="305"/>
      <c r="K468" s="290"/>
      <c r="L468" s="291"/>
      <c r="M468" s="12"/>
      <c r="N468" s="348"/>
      <c r="O468" s="7"/>
      <c r="P468" s="17">
        <f>IF(D468="",0,IF(D468=D467,COUNTIF(D$9:D467,D468)+1,1))</f>
        <v>0</v>
      </c>
      <c r="Q468" s="17">
        <f t="shared" ca="1" si="38"/>
        <v>0</v>
      </c>
      <c r="R468" s="364">
        <f t="shared" si="35"/>
        <v>0</v>
      </c>
    </row>
    <row r="469" spans="1:18" ht="16.5" customHeight="1">
      <c r="A469" s="334" t="s">
        <v>745</v>
      </c>
      <c r="B469" s="65" t="str">
        <f t="shared" ca="1" si="36"/>
        <v>-1900</v>
      </c>
      <c r="C469" s="65" t="str">
        <f t="shared" ca="1" si="37"/>
        <v>-1900-0</v>
      </c>
      <c r="D469" s="340"/>
      <c r="E469" s="283"/>
      <c r="F469" s="12"/>
      <c r="G469" s="304"/>
      <c r="H469" s="284"/>
      <c r="I469" s="300"/>
      <c r="J469" s="305"/>
      <c r="K469" s="290"/>
      <c r="L469" s="291"/>
      <c r="M469" s="12"/>
      <c r="N469" s="348"/>
      <c r="O469" s="7"/>
      <c r="P469" s="17">
        <f>IF(D469="",0,IF(D469=D468,COUNTIF(D$9:D468,D469)+1,1))</f>
        <v>0</v>
      </c>
      <c r="Q469" s="17">
        <f t="shared" ca="1" si="38"/>
        <v>0</v>
      </c>
      <c r="R469" s="364">
        <f t="shared" si="35"/>
        <v>0</v>
      </c>
    </row>
    <row r="470" spans="1:18" ht="16.5" customHeight="1">
      <c r="A470" s="334" t="s">
        <v>746</v>
      </c>
      <c r="B470" s="65" t="str">
        <f t="shared" ca="1" si="36"/>
        <v>-1900</v>
      </c>
      <c r="C470" s="65" t="str">
        <f t="shared" ca="1" si="37"/>
        <v>-1900-0</v>
      </c>
      <c r="D470" s="340"/>
      <c r="E470" s="283"/>
      <c r="F470" s="12"/>
      <c r="G470" s="304"/>
      <c r="H470" s="284"/>
      <c r="I470" s="300"/>
      <c r="J470" s="305"/>
      <c r="K470" s="290"/>
      <c r="L470" s="291"/>
      <c r="M470" s="12"/>
      <c r="N470" s="348"/>
      <c r="O470" s="7"/>
      <c r="P470" s="17">
        <f>IF(D470="",0,IF(D470=D469,COUNTIF(D$9:D469,D470)+1,1))</f>
        <v>0</v>
      </c>
      <c r="Q470" s="17">
        <f t="shared" ca="1" si="38"/>
        <v>0</v>
      </c>
      <c r="R470" s="364">
        <f t="shared" si="35"/>
        <v>0</v>
      </c>
    </row>
    <row r="471" spans="1:18" ht="16.5" customHeight="1">
      <c r="A471" s="334" t="s">
        <v>747</v>
      </c>
      <c r="B471" s="65" t="str">
        <f t="shared" ca="1" si="36"/>
        <v>-1900</v>
      </c>
      <c r="C471" s="65" t="str">
        <f t="shared" ca="1" si="37"/>
        <v>-1900-0</v>
      </c>
      <c r="D471" s="340"/>
      <c r="E471" s="283"/>
      <c r="F471" s="12"/>
      <c r="G471" s="304"/>
      <c r="H471" s="284"/>
      <c r="I471" s="300"/>
      <c r="J471" s="305"/>
      <c r="K471" s="290"/>
      <c r="L471" s="291"/>
      <c r="M471" s="12"/>
      <c r="N471" s="348"/>
      <c r="O471" s="7"/>
      <c r="P471" s="17">
        <f>IF(D471="",0,IF(D471=D470,COUNTIF(D$9:D470,D471)+1,1))</f>
        <v>0</v>
      </c>
      <c r="Q471" s="17">
        <f t="shared" ca="1" si="38"/>
        <v>0</v>
      </c>
      <c r="R471" s="364">
        <f t="shared" si="35"/>
        <v>0</v>
      </c>
    </row>
    <row r="472" spans="1:18" ht="16.5" customHeight="1">
      <c r="A472" s="334" t="s">
        <v>748</v>
      </c>
      <c r="B472" s="65" t="str">
        <f t="shared" ca="1" si="36"/>
        <v>-1900</v>
      </c>
      <c r="C472" s="65" t="str">
        <f t="shared" ca="1" si="37"/>
        <v>-1900-0</v>
      </c>
      <c r="D472" s="340"/>
      <c r="E472" s="283"/>
      <c r="F472" s="12"/>
      <c r="G472" s="304"/>
      <c r="H472" s="284"/>
      <c r="I472" s="300"/>
      <c r="J472" s="305"/>
      <c r="K472" s="290"/>
      <c r="L472" s="291"/>
      <c r="M472" s="12"/>
      <c r="N472" s="348"/>
      <c r="O472" s="7"/>
      <c r="P472" s="17">
        <f>IF(D472="",0,IF(D472=D471,COUNTIF(D$9:D471,D472)+1,1))</f>
        <v>0</v>
      </c>
      <c r="Q472" s="17">
        <f t="shared" ca="1" si="38"/>
        <v>0</v>
      </c>
      <c r="R472" s="364">
        <f t="shared" si="35"/>
        <v>0</v>
      </c>
    </row>
    <row r="473" spans="1:18" ht="16.5" customHeight="1">
      <c r="A473" s="334" t="s">
        <v>749</v>
      </c>
      <c r="B473" s="65" t="str">
        <f t="shared" ca="1" si="36"/>
        <v>-1900</v>
      </c>
      <c r="C473" s="65" t="str">
        <f t="shared" ca="1" si="37"/>
        <v>-1900-0</v>
      </c>
      <c r="D473" s="340"/>
      <c r="E473" s="283"/>
      <c r="F473" s="12"/>
      <c r="G473" s="304"/>
      <c r="H473" s="284"/>
      <c r="I473" s="300"/>
      <c r="J473" s="305"/>
      <c r="K473" s="290"/>
      <c r="L473" s="291"/>
      <c r="M473" s="12"/>
      <c r="N473" s="348"/>
      <c r="O473" s="7"/>
      <c r="P473" s="17">
        <f>IF(D473="",0,IF(D473=D472,COUNTIF(D$9:D472,D473)+1,1))</f>
        <v>0</v>
      </c>
      <c r="Q473" s="17">
        <f t="shared" ca="1" si="38"/>
        <v>0</v>
      </c>
      <c r="R473" s="364">
        <f t="shared" si="35"/>
        <v>0</v>
      </c>
    </row>
    <row r="474" spans="1:18" ht="16.5" customHeight="1">
      <c r="A474" s="334" t="s">
        <v>750</v>
      </c>
      <c r="B474" s="65" t="str">
        <f t="shared" ca="1" si="36"/>
        <v>-1900</v>
      </c>
      <c r="C474" s="65" t="str">
        <f t="shared" ca="1" si="37"/>
        <v>-1900-0</v>
      </c>
      <c r="D474" s="340"/>
      <c r="E474" s="283"/>
      <c r="F474" s="12"/>
      <c r="G474" s="304"/>
      <c r="H474" s="284"/>
      <c r="I474" s="300"/>
      <c r="J474" s="305"/>
      <c r="K474" s="290"/>
      <c r="L474" s="291"/>
      <c r="M474" s="12"/>
      <c r="N474" s="348"/>
      <c r="O474" s="7"/>
      <c r="P474" s="17">
        <f>IF(D474="",0,IF(D474=D473,COUNTIF(D$9:D473,D474)+1,1))</f>
        <v>0</v>
      </c>
      <c r="Q474" s="17">
        <f t="shared" ca="1" si="38"/>
        <v>0</v>
      </c>
      <c r="R474" s="364">
        <f t="shared" si="35"/>
        <v>0</v>
      </c>
    </row>
    <row r="475" spans="1:18" ht="16.5" customHeight="1">
      <c r="A475" s="334" t="s">
        <v>751</v>
      </c>
      <c r="B475" s="65" t="str">
        <f t="shared" ca="1" si="36"/>
        <v>-1900</v>
      </c>
      <c r="C475" s="65" t="str">
        <f t="shared" ca="1" si="37"/>
        <v>-1900-0</v>
      </c>
      <c r="D475" s="340"/>
      <c r="E475" s="283"/>
      <c r="F475" s="12"/>
      <c r="G475" s="304"/>
      <c r="H475" s="284"/>
      <c r="I475" s="300"/>
      <c r="J475" s="305"/>
      <c r="K475" s="290"/>
      <c r="L475" s="291"/>
      <c r="M475" s="12"/>
      <c r="N475" s="348"/>
      <c r="O475" s="7"/>
      <c r="P475" s="17">
        <f>IF(D475="",0,IF(D475=D474,COUNTIF(D$9:D474,D475)+1,1))</f>
        <v>0</v>
      </c>
      <c r="Q475" s="17">
        <f t="shared" ca="1" si="38"/>
        <v>0</v>
      </c>
      <c r="R475" s="364">
        <f t="shared" si="35"/>
        <v>0</v>
      </c>
    </row>
    <row r="476" spans="1:18" ht="16.5" customHeight="1">
      <c r="A476" s="334" t="s">
        <v>752</v>
      </c>
      <c r="B476" s="65" t="str">
        <f t="shared" ca="1" si="36"/>
        <v>-1900</v>
      </c>
      <c r="C476" s="65" t="str">
        <f t="shared" ca="1" si="37"/>
        <v>-1900-0</v>
      </c>
      <c r="D476" s="340"/>
      <c r="E476" s="283"/>
      <c r="F476" s="12"/>
      <c r="G476" s="304"/>
      <c r="H476" s="284"/>
      <c r="I476" s="300"/>
      <c r="J476" s="305"/>
      <c r="K476" s="290"/>
      <c r="L476" s="291"/>
      <c r="M476" s="12"/>
      <c r="N476" s="348"/>
      <c r="O476" s="7"/>
      <c r="P476" s="17">
        <f>IF(D476="",0,IF(D476=D475,COUNTIF(D$9:D475,D476)+1,1))</f>
        <v>0</v>
      </c>
      <c r="Q476" s="17">
        <f t="shared" ca="1" si="38"/>
        <v>0</v>
      </c>
      <c r="R476" s="364">
        <f t="shared" si="35"/>
        <v>0</v>
      </c>
    </row>
    <row r="477" spans="1:18" ht="16.5" customHeight="1">
      <c r="A477" s="334" t="s">
        <v>753</v>
      </c>
      <c r="B477" s="65" t="str">
        <f t="shared" ca="1" si="36"/>
        <v>-1900</v>
      </c>
      <c r="C477" s="65" t="str">
        <f t="shared" ca="1" si="37"/>
        <v>-1900-0</v>
      </c>
      <c r="D477" s="340"/>
      <c r="E477" s="283"/>
      <c r="F477" s="12"/>
      <c r="G477" s="304"/>
      <c r="H477" s="284"/>
      <c r="I477" s="300"/>
      <c r="J477" s="305"/>
      <c r="K477" s="290"/>
      <c r="L477" s="291"/>
      <c r="M477" s="12"/>
      <c r="N477" s="348"/>
      <c r="O477" s="7"/>
      <c r="P477" s="17">
        <f>IF(D477="",0,IF(D477=D476,COUNTIF(D$9:D476,D477)+1,1))</f>
        <v>0</v>
      </c>
      <c r="Q477" s="17">
        <f t="shared" ca="1" si="38"/>
        <v>0</v>
      </c>
      <c r="R477" s="364">
        <f t="shared" si="35"/>
        <v>0</v>
      </c>
    </row>
    <row r="478" spans="1:18" ht="16.5" customHeight="1">
      <c r="A478" s="334" t="s">
        <v>754</v>
      </c>
      <c r="B478" s="65" t="str">
        <f t="shared" ca="1" si="36"/>
        <v>-1900</v>
      </c>
      <c r="C478" s="65" t="str">
        <f t="shared" ca="1" si="37"/>
        <v>-1900-0</v>
      </c>
      <c r="D478" s="340"/>
      <c r="E478" s="283"/>
      <c r="F478" s="12"/>
      <c r="G478" s="304"/>
      <c r="H478" s="284"/>
      <c r="I478" s="300"/>
      <c r="J478" s="305"/>
      <c r="K478" s="290"/>
      <c r="L478" s="291"/>
      <c r="M478" s="12"/>
      <c r="N478" s="348"/>
      <c r="O478" s="7"/>
      <c r="P478" s="17">
        <f>IF(D478="",0,IF(D478=D477,COUNTIF(D$9:D477,D478)+1,1))</f>
        <v>0</v>
      </c>
      <c r="Q478" s="17">
        <f t="shared" ca="1" si="38"/>
        <v>0</v>
      </c>
      <c r="R478" s="364">
        <f t="shared" si="35"/>
        <v>0</v>
      </c>
    </row>
    <row r="479" spans="1:18" ht="16.5" customHeight="1">
      <c r="A479" s="334" t="s">
        <v>755</v>
      </c>
      <c r="B479" s="65" t="str">
        <f t="shared" ca="1" si="36"/>
        <v>-1900</v>
      </c>
      <c r="C479" s="65" t="str">
        <f t="shared" ca="1" si="37"/>
        <v>-1900-0</v>
      </c>
      <c r="D479" s="340"/>
      <c r="E479" s="283"/>
      <c r="F479" s="12"/>
      <c r="G479" s="304"/>
      <c r="H479" s="284"/>
      <c r="I479" s="300"/>
      <c r="J479" s="305"/>
      <c r="K479" s="290"/>
      <c r="L479" s="291"/>
      <c r="M479" s="12"/>
      <c r="N479" s="348"/>
      <c r="O479" s="7"/>
      <c r="P479" s="17">
        <f>IF(D479="",0,IF(D479=D478,COUNTIF(D$9:D478,D479)+1,1))</f>
        <v>0</v>
      </c>
      <c r="Q479" s="17">
        <f t="shared" ca="1" si="38"/>
        <v>0</v>
      </c>
      <c r="R479" s="364">
        <f t="shared" si="35"/>
        <v>0</v>
      </c>
    </row>
    <row r="480" spans="1:18" ht="16.5" customHeight="1">
      <c r="A480" s="334" t="s">
        <v>756</v>
      </c>
      <c r="B480" s="65" t="str">
        <f t="shared" ca="1" si="36"/>
        <v>-1900</v>
      </c>
      <c r="C480" s="65" t="str">
        <f t="shared" ca="1" si="37"/>
        <v>-1900-0</v>
      </c>
      <c r="D480" s="340"/>
      <c r="E480" s="283"/>
      <c r="F480" s="12"/>
      <c r="G480" s="304"/>
      <c r="H480" s="284"/>
      <c r="I480" s="300"/>
      <c r="J480" s="305"/>
      <c r="K480" s="290"/>
      <c r="L480" s="291"/>
      <c r="M480" s="12"/>
      <c r="N480" s="348"/>
      <c r="O480" s="7"/>
      <c r="P480" s="17">
        <f>IF(D480="",0,IF(D480=D479,COUNTIF(D$9:D479,D480)+1,1))</f>
        <v>0</v>
      </c>
      <c r="Q480" s="17">
        <f t="shared" ca="1" si="38"/>
        <v>0</v>
      </c>
      <c r="R480" s="364">
        <f t="shared" si="35"/>
        <v>0</v>
      </c>
    </row>
    <row r="481" spans="1:18" ht="16.5" customHeight="1">
      <c r="A481" s="334" t="s">
        <v>757</v>
      </c>
      <c r="B481" s="65" t="str">
        <f t="shared" ca="1" si="36"/>
        <v>-1900</v>
      </c>
      <c r="C481" s="65" t="str">
        <f t="shared" ca="1" si="37"/>
        <v>-1900-0</v>
      </c>
      <c r="D481" s="340"/>
      <c r="E481" s="283"/>
      <c r="F481" s="12"/>
      <c r="G481" s="304"/>
      <c r="H481" s="284"/>
      <c r="I481" s="300"/>
      <c r="J481" s="305"/>
      <c r="K481" s="290"/>
      <c r="L481" s="291"/>
      <c r="M481" s="12"/>
      <c r="N481" s="348"/>
      <c r="O481" s="7"/>
      <c r="P481" s="17">
        <f>IF(D481="",0,IF(D481=D480,COUNTIF(D$9:D480,D481)+1,1))</f>
        <v>0</v>
      </c>
      <c r="Q481" s="17">
        <f t="shared" ca="1" si="38"/>
        <v>0</v>
      </c>
      <c r="R481" s="364">
        <f t="shared" si="35"/>
        <v>0</v>
      </c>
    </row>
    <row r="482" spans="1:18" ht="16.5" customHeight="1">
      <c r="A482" s="334" t="s">
        <v>758</v>
      </c>
      <c r="B482" s="65" t="str">
        <f t="shared" ca="1" si="36"/>
        <v>-1900</v>
      </c>
      <c r="C482" s="65" t="str">
        <f t="shared" ca="1" si="37"/>
        <v>-1900-0</v>
      </c>
      <c r="D482" s="340"/>
      <c r="E482" s="283"/>
      <c r="F482" s="12"/>
      <c r="G482" s="304"/>
      <c r="H482" s="284"/>
      <c r="I482" s="300"/>
      <c r="J482" s="305"/>
      <c r="K482" s="290"/>
      <c r="L482" s="291"/>
      <c r="M482" s="12"/>
      <c r="N482" s="348"/>
      <c r="O482" s="7"/>
      <c r="P482" s="17">
        <f>IF(D482="",0,IF(D482=D481,COUNTIF(D$9:D481,D482)+1,1))</f>
        <v>0</v>
      </c>
      <c r="Q482" s="17">
        <f t="shared" ca="1" si="38"/>
        <v>0</v>
      </c>
      <c r="R482" s="364">
        <f t="shared" si="35"/>
        <v>0</v>
      </c>
    </row>
    <row r="483" spans="1:18" ht="16.5" customHeight="1">
      <c r="A483" s="334" t="s">
        <v>759</v>
      </c>
      <c r="B483" s="65" t="str">
        <f t="shared" ca="1" si="36"/>
        <v>-1900</v>
      </c>
      <c r="C483" s="65" t="str">
        <f t="shared" ca="1" si="37"/>
        <v>-1900-0</v>
      </c>
      <c r="D483" s="340"/>
      <c r="E483" s="283"/>
      <c r="F483" s="12"/>
      <c r="G483" s="304"/>
      <c r="H483" s="284"/>
      <c r="I483" s="300"/>
      <c r="J483" s="305"/>
      <c r="K483" s="290"/>
      <c r="L483" s="291"/>
      <c r="M483" s="12"/>
      <c r="N483" s="348"/>
      <c r="O483" s="7"/>
      <c r="P483" s="17">
        <f>IF(D483="",0,IF(D483=D482,COUNTIF(D$9:D482,D483)+1,1))</f>
        <v>0</v>
      </c>
      <c r="Q483" s="17">
        <f t="shared" ca="1" si="38"/>
        <v>0</v>
      </c>
      <c r="R483" s="364">
        <f t="shared" si="35"/>
        <v>0</v>
      </c>
    </row>
    <row r="484" spans="1:18" ht="16.5" customHeight="1">
      <c r="A484" s="334" t="s">
        <v>760</v>
      </c>
      <c r="B484" s="65" t="str">
        <f t="shared" ca="1" si="36"/>
        <v>-1900</v>
      </c>
      <c r="C484" s="65" t="str">
        <f t="shared" ca="1" si="37"/>
        <v>-1900-0</v>
      </c>
      <c r="D484" s="340"/>
      <c r="E484" s="283"/>
      <c r="F484" s="12"/>
      <c r="G484" s="304"/>
      <c r="H484" s="284"/>
      <c r="I484" s="300"/>
      <c r="J484" s="305"/>
      <c r="K484" s="290"/>
      <c r="L484" s="291"/>
      <c r="M484" s="12"/>
      <c r="N484" s="348"/>
      <c r="O484" s="7"/>
      <c r="P484" s="17">
        <f>IF(D484="",0,IF(D484=D483,COUNTIF(D$9:D483,D484)+1,1))</f>
        <v>0</v>
      </c>
      <c r="Q484" s="17">
        <f t="shared" ca="1" si="38"/>
        <v>0</v>
      </c>
      <c r="R484" s="364">
        <f t="shared" si="35"/>
        <v>0</v>
      </c>
    </row>
    <row r="485" spans="1:18" ht="16.5" customHeight="1">
      <c r="A485" s="334" t="s">
        <v>761</v>
      </c>
      <c r="B485" s="65" t="str">
        <f t="shared" ca="1" si="36"/>
        <v>-1900</v>
      </c>
      <c r="C485" s="65" t="str">
        <f t="shared" ca="1" si="37"/>
        <v>-1900-0</v>
      </c>
      <c r="D485" s="340"/>
      <c r="E485" s="283"/>
      <c r="F485" s="12"/>
      <c r="G485" s="304"/>
      <c r="H485" s="284"/>
      <c r="I485" s="300"/>
      <c r="J485" s="305"/>
      <c r="K485" s="290"/>
      <c r="L485" s="291"/>
      <c r="M485" s="12"/>
      <c r="N485" s="348"/>
      <c r="O485" s="7"/>
      <c r="P485" s="17">
        <f>IF(D485="",0,IF(D485=D484,COUNTIF(D$9:D484,D485)+1,1))</f>
        <v>0</v>
      </c>
      <c r="Q485" s="17">
        <f t="shared" ca="1" si="38"/>
        <v>0</v>
      </c>
      <c r="R485" s="364">
        <f t="shared" si="35"/>
        <v>0</v>
      </c>
    </row>
    <row r="486" spans="1:18" ht="16.5" customHeight="1">
      <c r="A486" s="334" t="s">
        <v>762</v>
      </c>
      <c r="B486" s="65" t="str">
        <f t="shared" ca="1" si="36"/>
        <v>-1900</v>
      </c>
      <c r="C486" s="65" t="str">
        <f t="shared" ca="1" si="37"/>
        <v>-1900-0</v>
      </c>
      <c r="D486" s="340"/>
      <c r="E486" s="283"/>
      <c r="F486" s="12"/>
      <c r="G486" s="304"/>
      <c r="H486" s="284"/>
      <c r="I486" s="300"/>
      <c r="J486" s="305"/>
      <c r="K486" s="290"/>
      <c r="L486" s="291"/>
      <c r="M486" s="12"/>
      <c r="N486" s="348"/>
      <c r="O486" s="7"/>
      <c r="P486" s="17">
        <f>IF(D486="",0,IF(D486=D485,COUNTIF(D$9:D485,D486)+1,1))</f>
        <v>0</v>
      </c>
      <c r="Q486" s="17">
        <f t="shared" ca="1" si="38"/>
        <v>0</v>
      </c>
      <c r="R486" s="364">
        <f t="shared" si="35"/>
        <v>0</v>
      </c>
    </row>
    <row r="487" spans="1:18" ht="16.5" customHeight="1">
      <c r="A487" s="334" t="s">
        <v>763</v>
      </c>
      <c r="B487" s="65" t="str">
        <f t="shared" ca="1" si="36"/>
        <v>-1900</v>
      </c>
      <c r="C487" s="65" t="str">
        <f t="shared" ca="1" si="37"/>
        <v>-1900-0</v>
      </c>
      <c r="D487" s="340"/>
      <c r="E487" s="283"/>
      <c r="F487" s="12"/>
      <c r="G487" s="304"/>
      <c r="H487" s="284"/>
      <c r="I487" s="300"/>
      <c r="J487" s="305"/>
      <c r="K487" s="290"/>
      <c r="L487" s="291"/>
      <c r="M487" s="12"/>
      <c r="N487" s="348"/>
      <c r="O487" s="7"/>
      <c r="P487" s="17">
        <f>IF(D487="",0,IF(D487=D486,COUNTIF(D$9:D486,D487)+1,1))</f>
        <v>0</v>
      </c>
      <c r="Q487" s="17">
        <f t="shared" ca="1" si="38"/>
        <v>0</v>
      </c>
      <c r="R487" s="364">
        <f t="shared" si="35"/>
        <v>0</v>
      </c>
    </row>
    <row r="488" spans="1:18" ht="16.5" customHeight="1">
      <c r="A488" s="334" t="s">
        <v>764</v>
      </c>
      <c r="B488" s="65" t="str">
        <f t="shared" ca="1" si="36"/>
        <v>-1900</v>
      </c>
      <c r="C488" s="65" t="str">
        <f t="shared" ca="1" si="37"/>
        <v>-1900-0</v>
      </c>
      <c r="D488" s="340"/>
      <c r="E488" s="283"/>
      <c r="F488" s="12"/>
      <c r="G488" s="304"/>
      <c r="H488" s="284"/>
      <c r="I488" s="300"/>
      <c r="J488" s="305"/>
      <c r="K488" s="290"/>
      <c r="L488" s="291"/>
      <c r="M488" s="12"/>
      <c r="N488" s="348"/>
      <c r="O488" s="7"/>
      <c r="P488" s="17">
        <f>IF(D488="",0,IF(D488=D487,COUNTIF(D$9:D487,D488)+1,1))</f>
        <v>0</v>
      </c>
      <c r="Q488" s="17">
        <f t="shared" ca="1" si="38"/>
        <v>0</v>
      </c>
      <c r="R488" s="364">
        <f t="shared" si="35"/>
        <v>0</v>
      </c>
    </row>
    <row r="489" spans="1:18" ht="16.5" customHeight="1">
      <c r="A489" s="334" t="s">
        <v>765</v>
      </c>
      <c r="B489" s="65" t="str">
        <f t="shared" ca="1" si="36"/>
        <v>-1900</v>
      </c>
      <c r="C489" s="65" t="str">
        <f t="shared" ca="1" si="37"/>
        <v>-1900-0</v>
      </c>
      <c r="D489" s="340"/>
      <c r="E489" s="283"/>
      <c r="F489" s="12"/>
      <c r="G489" s="304"/>
      <c r="H489" s="284"/>
      <c r="I489" s="300"/>
      <c r="J489" s="305"/>
      <c r="K489" s="290"/>
      <c r="L489" s="291"/>
      <c r="M489" s="12"/>
      <c r="N489" s="348"/>
      <c r="O489" s="7"/>
      <c r="P489" s="17">
        <f>IF(D489="",0,IF(D489=D488,COUNTIF(D$9:D488,D489)+1,1))</f>
        <v>0</v>
      </c>
      <c r="Q489" s="17">
        <f t="shared" ca="1" si="38"/>
        <v>0</v>
      </c>
      <c r="R489" s="364">
        <f t="shared" si="35"/>
        <v>0</v>
      </c>
    </row>
    <row r="490" spans="1:18" ht="16.5" customHeight="1">
      <c r="A490" s="334" t="s">
        <v>766</v>
      </c>
      <c r="B490" s="65" t="str">
        <f t="shared" ca="1" si="36"/>
        <v>-1900</v>
      </c>
      <c r="C490" s="65" t="str">
        <f t="shared" ca="1" si="37"/>
        <v>-1900-0</v>
      </c>
      <c r="D490" s="340"/>
      <c r="E490" s="283"/>
      <c r="F490" s="12"/>
      <c r="G490" s="304"/>
      <c r="H490" s="284"/>
      <c r="I490" s="300"/>
      <c r="J490" s="305"/>
      <c r="K490" s="290"/>
      <c r="L490" s="291"/>
      <c r="M490" s="12"/>
      <c r="N490" s="348"/>
      <c r="O490" s="7"/>
      <c r="P490" s="17">
        <f>IF(D490="",0,IF(D490=D489,COUNTIF(D$9:D489,D490)+1,1))</f>
        <v>0</v>
      </c>
      <c r="Q490" s="17">
        <f t="shared" ca="1" si="38"/>
        <v>0</v>
      </c>
      <c r="R490" s="364">
        <f t="shared" si="35"/>
        <v>0</v>
      </c>
    </row>
    <row r="491" spans="1:18" ht="16.5" customHeight="1">
      <c r="A491" s="334" t="s">
        <v>767</v>
      </c>
      <c r="B491" s="65" t="str">
        <f t="shared" ca="1" si="36"/>
        <v>-1900</v>
      </c>
      <c r="C491" s="65" t="str">
        <f t="shared" ca="1" si="37"/>
        <v>-1900-0</v>
      </c>
      <c r="D491" s="340"/>
      <c r="E491" s="283"/>
      <c r="F491" s="12"/>
      <c r="G491" s="304"/>
      <c r="H491" s="284"/>
      <c r="I491" s="300"/>
      <c r="J491" s="305"/>
      <c r="K491" s="290"/>
      <c r="L491" s="291"/>
      <c r="M491" s="12"/>
      <c r="N491" s="348"/>
      <c r="O491" s="7"/>
      <c r="P491" s="17">
        <f>IF(D491="",0,IF(D491=D490,COUNTIF(D$9:D490,D491)+1,1))</f>
        <v>0</v>
      </c>
      <c r="Q491" s="17">
        <f t="shared" ca="1" si="38"/>
        <v>0</v>
      </c>
      <c r="R491" s="364">
        <f t="shared" si="35"/>
        <v>0</v>
      </c>
    </row>
    <row r="492" spans="1:18" ht="16.5" customHeight="1">
      <c r="A492" s="334" t="s">
        <v>768</v>
      </c>
      <c r="B492" s="65" t="str">
        <f t="shared" ca="1" si="36"/>
        <v>-1900</v>
      </c>
      <c r="C492" s="65" t="str">
        <f t="shared" ca="1" si="37"/>
        <v>-1900-0</v>
      </c>
      <c r="D492" s="340"/>
      <c r="E492" s="283"/>
      <c r="F492" s="12"/>
      <c r="G492" s="304"/>
      <c r="H492" s="284"/>
      <c r="I492" s="300"/>
      <c r="J492" s="305"/>
      <c r="K492" s="290"/>
      <c r="L492" s="291"/>
      <c r="M492" s="12"/>
      <c r="N492" s="348"/>
      <c r="O492" s="7"/>
      <c r="P492" s="17">
        <f>IF(D492="",0,IF(D492=D491,COUNTIF(D$9:D491,D492)+1,1))</f>
        <v>0</v>
      </c>
      <c r="Q492" s="17">
        <f t="shared" ca="1" si="38"/>
        <v>0</v>
      </c>
      <c r="R492" s="364">
        <f t="shared" si="35"/>
        <v>0</v>
      </c>
    </row>
    <row r="493" spans="1:18" ht="16.5" customHeight="1">
      <c r="A493" s="334" t="s">
        <v>769</v>
      </c>
      <c r="B493" s="65" t="str">
        <f t="shared" ca="1" si="36"/>
        <v>-1900</v>
      </c>
      <c r="C493" s="65" t="str">
        <f t="shared" ca="1" si="37"/>
        <v>-1900-0</v>
      </c>
      <c r="D493" s="340"/>
      <c r="E493" s="283"/>
      <c r="F493" s="12"/>
      <c r="G493" s="304"/>
      <c r="H493" s="284"/>
      <c r="I493" s="300"/>
      <c r="J493" s="305"/>
      <c r="K493" s="290"/>
      <c r="L493" s="291"/>
      <c r="M493" s="12"/>
      <c r="N493" s="348"/>
      <c r="O493" s="7"/>
      <c r="P493" s="17">
        <f>IF(D493="",0,IF(D493=D492,COUNTIF(D$9:D492,D493)+1,1))</f>
        <v>0</v>
      </c>
      <c r="Q493" s="17">
        <f t="shared" ca="1" si="38"/>
        <v>0</v>
      </c>
      <c r="R493" s="364">
        <f t="shared" si="35"/>
        <v>0</v>
      </c>
    </row>
    <row r="494" spans="1:18" ht="16.5" customHeight="1">
      <c r="A494" s="334" t="s">
        <v>770</v>
      </c>
      <c r="B494" s="65" t="str">
        <f t="shared" ca="1" si="36"/>
        <v>-1900</v>
      </c>
      <c r="C494" s="65" t="str">
        <f t="shared" ca="1" si="37"/>
        <v>-1900-0</v>
      </c>
      <c r="D494" s="340"/>
      <c r="E494" s="283"/>
      <c r="F494" s="12"/>
      <c r="G494" s="304"/>
      <c r="H494" s="284"/>
      <c r="I494" s="300"/>
      <c r="J494" s="305"/>
      <c r="K494" s="290"/>
      <c r="L494" s="291"/>
      <c r="M494" s="12"/>
      <c r="N494" s="348"/>
      <c r="O494" s="7"/>
      <c r="P494" s="17">
        <f>IF(D494="",0,IF(D494=D493,COUNTIF(D$9:D493,D494)+1,1))</f>
        <v>0</v>
      </c>
      <c r="Q494" s="17">
        <f t="shared" ca="1" si="38"/>
        <v>0</v>
      </c>
      <c r="R494" s="364">
        <f t="shared" si="35"/>
        <v>0</v>
      </c>
    </row>
    <row r="495" spans="1:18" ht="16.5" customHeight="1">
      <c r="A495" s="334" t="s">
        <v>771</v>
      </c>
      <c r="B495" s="65" t="str">
        <f t="shared" ca="1" si="36"/>
        <v>-1900</v>
      </c>
      <c r="C495" s="65" t="str">
        <f t="shared" ca="1" si="37"/>
        <v>-1900-0</v>
      </c>
      <c r="D495" s="340"/>
      <c r="E495" s="283"/>
      <c r="F495" s="12"/>
      <c r="G495" s="304"/>
      <c r="H495" s="284"/>
      <c r="I495" s="300"/>
      <c r="J495" s="305"/>
      <c r="K495" s="290"/>
      <c r="L495" s="291"/>
      <c r="M495" s="12"/>
      <c r="N495" s="348"/>
      <c r="O495" s="7"/>
      <c r="P495" s="17">
        <f>IF(D495="",0,IF(D495=D494,COUNTIF(D$9:D494,D495)+1,1))</f>
        <v>0</v>
      </c>
      <c r="Q495" s="17">
        <f t="shared" ca="1" si="38"/>
        <v>0</v>
      </c>
      <c r="R495" s="364">
        <f t="shared" si="35"/>
        <v>0</v>
      </c>
    </row>
    <row r="496" spans="1:18" ht="16.5" customHeight="1">
      <c r="A496" s="334" t="s">
        <v>772</v>
      </c>
      <c r="B496" s="65" t="str">
        <f t="shared" ca="1" si="36"/>
        <v>-1900</v>
      </c>
      <c r="C496" s="65" t="str">
        <f t="shared" ca="1" si="37"/>
        <v>-1900-0</v>
      </c>
      <c r="D496" s="340"/>
      <c r="E496" s="283"/>
      <c r="F496" s="12"/>
      <c r="G496" s="304"/>
      <c r="H496" s="284"/>
      <c r="I496" s="300"/>
      <c r="J496" s="305"/>
      <c r="K496" s="290"/>
      <c r="L496" s="291"/>
      <c r="M496" s="12"/>
      <c r="N496" s="348"/>
      <c r="O496" s="7"/>
      <c r="P496" s="17">
        <f>IF(D496="",0,IF(D496=D495,COUNTIF(D$9:D495,D496)+1,1))</f>
        <v>0</v>
      </c>
      <c r="Q496" s="17">
        <f t="shared" ca="1" si="38"/>
        <v>0</v>
      </c>
      <c r="R496" s="364">
        <f t="shared" si="35"/>
        <v>0</v>
      </c>
    </row>
    <row r="497" spans="1:18" ht="16.5" customHeight="1">
      <c r="A497" s="334" t="s">
        <v>773</v>
      </c>
      <c r="B497" s="65" t="str">
        <f t="shared" ca="1" si="36"/>
        <v>-1900</v>
      </c>
      <c r="C497" s="65" t="str">
        <f t="shared" ca="1" si="37"/>
        <v>-1900-0</v>
      </c>
      <c r="D497" s="340"/>
      <c r="E497" s="283"/>
      <c r="F497" s="12"/>
      <c r="G497" s="304"/>
      <c r="H497" s="284"/>
      <c r="I497" s="300"/>
      <c r="J497" s="305"/>
      <c r="K497" s="290"/>
      <c r="L497" s="291"/>
      <c r="M497" s="12"/>
      <c r="N497" s="348"/>
      <c r="O497" s="7"/>
      <c r="P497" s="17">
        <f>IF(D497="",0,IF(D497=D496,COUNTIF(D$9:D496,D497)+1,1))</f>
        <v>0</v>
      </c>
      <c r="Q497" s="17">
        <f t="shared" ca="1" si="38"/>
        <v>0</v>
      </c>
      <c r="R497" s="364">
        <f t="shared" si="35"/>
        <v>0</v>
      </c>
    </row>
    <row r="498" spans="1:18" ht="16.5" customHeight="1">
      <c r="A498" s="334" t="s">
        <v>774</v>
      </c>
      <c r="B498" s="65" t="str">
        <f t="shared" ca="1" si="36"/>
        <v>-1900</v>
      </c>
      <c r="C498" s="65" t="str">
        <f t="shared" ca="1" si="37"/>
        <v>-1900-0</v>
      </c>
      <c r="D498" s="340"/>
      <c r="E498" s="283"/>
      <c r="F498" s="12"/>
      <c r="G498" s="304"/>
      <c r="H498" s="284"/>
      <c r="I498" s="300"/>
      <c r="J498" s="305"/>
      <c r="K498" s="290"/>
      <c r="L498" s="291"/>
      <c r="M498" s="12"/>
      <c r="N498" s="348"/>
      <c r="O498" s="7"/>
      <c r="P498" s="17">
        <f>IF(D498="",0,IF(D498=D497,COUNTIF(D$9:D497,D498)+1,1))</f>
        <v>0</v>
      </c>
      <c r="Q498" s="17">
        <f t="shared" ca="1" si="38"/>
        <v>0</v>
      </c>
      <c r="R498" s="364">
        <f t="shared" si="35"/>
        <v>0</v>
      </c>
    </row>
    <row r="499" spans="1:18" ht="16.5" customHeight="1">
      <c r="A499" s="334" t="s">
        <v>775</v>
      </c>
      <c r="B499" s="65" t="str">
        <f t="shared" ca="1" si="36"/>
        <v>-1900</v>
      </c>
      <c r="C499" s="65" t="str">
        <f t="shared" ca="1" si="37"/>
        <v>-1900-0</v>
      </c>
      <c r="D499" s="340"/>
      <c r="E499" s="283"/>
      <c r="F499" s="12"/>
      <c r="G499" s="304"/>
      <c r="H499" s="284"/>
      <c r="I499" s="300"/>
      <c r="J499" s="305"/>
      <c r="K499" s="290"/>
      <c r="L499" s="291"/>
      <c r="M499" s="12"/>
      <c r="N499" s="348"/>
      <c r="O499" s="7"/>
      <c r="P499" s="17">
        <f>IF(D499="",0,IF(D499=D498,COUNTIF(D$9:D498,D499)+1,1))</f>
        <v>0</v>
      </c>
      <c r="Q499" s="17">
        <f t="shared" ca="1" si="38"/>
        <v>0</v>
      </c>
      <c r="R499" s="364">
        <f t="shared" si="35"/>
        <v>0</v>
      </c>
    </row>
    <row r="500" spans="1:18" ht="16.5" customHeight="1">
      <c r="A500" s="334" t="s">
        <v>776</v>
      </c>
      <c r="B500" s="65" t="str">
        <f t="shared" ca="1" si="36"/>
        <v>-1900</v>
      </c>
      <c r="C500" s="65" t="str">
        <f t="shared" ca="1" si="37"/>
        <v>-1900-0</v>
      </c>
      <c r="D500" s="340"/>
      <c r="E500" s="283"/>
      <c r="F500" s="12"/>
      <c r="G500" s="304"/>
      <c r="H500" s="284"/>
      <c r="I500" s="300"/>
      <c r="J500" s="305"/>
      <c r="K500" s="290"/>
      <c r="L500" s="291"/>
      <c r="M500" s="12"/>
      <c r="N500" s="348"/>
      <c r="O500" s="7"/>
      <c r="P500" s="17">
        <f>IF(D500="",0,IF(D500=D499,COUNTIF(D$9:D499,D500)+1,1))</f>
        <v>0</v>
      </c>
      <c r="Q500" s="17">
        <f t="shared" ca="1" si="38"/>
        <v>0</v>
      </c>
      <c r="R500" s="364">
        <f t="shared" si="35"/>
        <v>0</v>
      </c>
    </row>
    <row r="501" spans="1:18" ht="16.5" customHeight="1">
      <c r="A501" s="334" t="s">
        <v>777</v>
      </c>
      <c r="B501" s="65" t="str">
        <f t="shared" ca="1" si="36"/>
        <v>-1900</v>
      </c>
      <c r="C501" s="65" t="str">
        <f t="shared" ca="1" si="37"/>
        <v>-1900-0</v>
      </c>
      <c r="D501" s="340"/>
      <c r="E501" s="283"/>
      <c r="F501" s="12"/>
      <c r="G501" s="304"/>
      <c r="H501" s="284"/>
      <c r="I501" s="300"/>
      <c r="J501" s="305"/>
      <c r="K501" s="290"/>
      <c r="L501" s="291"/>
      <c r="M501" s="12"/>
      <c r="N501" s="348"/>
      <c r="O501" s="7"/>
      <c r="P501" s="17">
        <f>IF(D501="",0,IF(D501=D500,COUNTIF(D$9:D500,D501)+1,1))</f>
        <v>0</v>
      </c>
      <c r="Q501" s="17">
        <f t="shared" ca="1" si="38"/>
        <v>0</v>
      </c>
      <c r="R501" s="364">
        <f t="shared" si="35"/>
        <v>0</v>
      </c>
    </row>
    <row r="502" spans="1:18" ht="16.5" customHeight="1">
      <c r="A502" s="334" t="s">
        <v>778</v>
      </c>
      <c r="B502" s="65" t="str">
        <f t="shared" ca="1" si="36"/>
        <v>-1900</v>
      </c>
      <c r="C502" s="65" t="str">
        <f t="shared" ca="1" si="37"/>
        <v>-1900-0</v>
      </c>
      <c r="D502" s="340"/>
      <c r="E502" s="283"/>
      <c r="F502" s="12"/>
      <c r="G502" s="304"/>
      <c r="H502" s="284"/>
      <c r="I502" s="300"/>
      <c r="J502" s="305"/>
      <c r="K502" s="290"/>
      <c r="L502" s="291"/>
      <c r="M502" s="12"/>
      <c r="N502" s="348"/>
      <c r="O502" s="7"/>
      <c r="P502" s="17">
        <f>IF(D502="",0,IF(D502=D501,COUNTIF(D$9:D501,D502)+1,1))</f>
        <v>0</v>
      </c>
      <c r="Q502" s="17">
        <f t="shared" ca="1" si="38"/>
        <v>0</v>
      </c>
      <c r="R502" s="364">
        <f t="shared" si="35"/>
        <v>0</v>
      </c>
    </row>
    <row r="503" spans="1:18" ht="16.5" customHeight="1">
      <c r="A503" s="334" t="s">
        <v>779</v>
      </c>
      <c r="B503" s="65" t="str">
        <f t="shared" ca="1" si="36"/>
        <v>-1900</v>
      </c>
      <c r="C503" s="65" t="str">
        <f t="shared" ca="1" si="37"/>
        <v>-1900-0</v>
      </c>
      <c r="D503" s="340"/>
      <c r="E503" s="283"/>
      <c r="F503" s="12"/>
      <c r="G503" s="304"/>
      <c r="H503" s="284"/>
      <c r="I503" s="300"/>
      <c r="J503" s="305"/>
      <c r="K503" s="290"/>
      <c r="L503" s="291"/>
      <c r="M503" s="12"/>
      <c r="N503" s="348"/>
      <c r="O503" s="7"/>
      <c r="P503" s="17">
        <f>IF(D503="",0,IF(D503=D502,COUNTIF(D$9:D502,D503)+1,1))</f>
        <v>0</v>
      </c>
      <c r="Q503" s="17">
        <f t="shared" ca="1" si="38"/>
        <v>0</v>
      </c>
      <c r="R503" s="364">
        <f t="shared" si="35"/>
        <v>0</v>
      </c>
    </row>
    <row r="504" spans="1:18" ht="16.5" customHeight="1">
      <c r="A504" s="334" t="s">
        <v>780</v>
      </c>
      <c r="B504" s="65" t="str">
        <f t="shared" ca="1" si="36"/>
        <v>-1900</v>
      </c>
      <c r="C504" s="65" t="str">
        <f t="shared" ca="1" si="37"/>
        <v>-1900-0</v>
      </c>
      <c r="D504" s="340"/>
      <c r="E504" s="283"/>
      <c r="F504" s="12"/>
      <c r="G504" s="304"/>
      <c r="H504" s="284"/>
      <c r="I504" s="300"/>
      <c r="J504" s="305"/>
      <c r="K504" s="290"/>
      <c r="L504" s="291"/>
      <c r="M504" s="12"/>
      <c r="N504" s="348"/>
      <c r="O504" s="7"/>
      <c r="P504" s="17">
        <f>IF(D504="",0,IF(D504=D503,COUNTIF(D$9:D503,D504)+1,1))</f>
        <v>0</v>
      </c>
      <c r="Q504" s="17">
        <f t="shared" ca="1" si="38"/>
        <v>0</v>
      </c>
      <c r="R504" s="364">
        <f t="shared" si="35"/>
        <v>0</v>
      </c>
    </row>
    <row r="505" spans="1:18" ht="16.5" customHeight="1">
      <c r="A505" s="334" t="s">
        <v>781</v>
      </c>
      <c r="B505" s="65" t="str">
        <f t="shared" ca="1" si="36"/>
        <v>-1900</v>
      </c>
      <c r="C505" s="65" t="str">
        <f t="shared" ca="1" si="37"/>
        <v>-1900-0</v>
      </c>
      <c r="D505" s="340"/>
      <c r="E505" s="283"/>
      <c r="F505" s="12"/>
      <c r="G505" s="304"/>
      <c r="H505" s="284"/>
      <c r="I505" s="300"/>
      <c r="J505" s="305"/>
      <c r="K505" s="290"/>
      <c r="L505" s="291"/>
      <c r="M505" s="12"/>
      <c r="N505" s="348"/>
      <c r="O505" s="7"/>
      <c r="P505" s="17">
        <f>IF(D505="",0,IF(D505=D504,COUNTIF(D$9:D504,D505)+1,1))</f>
        <v>0</v>
      </c>
      <c r="Q505" s="17">
        <f t="shared" ca="1" si="38"/>
        <v>0</v>
      </c>
      <c r="R505" s="364">
        <f t="shared" si="35"/>
        <v>0</v>
      </c>
    </row>
    <row r="506" spans="1:18" ht="16.5" customHeight="1">
      <c r="A506" s="334" t="s">
        <v>782</v>
      </c>
      <c r="B506" s="65" t="str">
        <f t="shared" ca="1" si="36"/>
        <v>-1900</v>
      </c>
      <c r="C506" s="65" t="str">
        <f t="shared" ca="1" si="37"/>
        <v>-1900-0</v>
      </c>
      <c r="D506" s="340"/>
      <c r="E506" s="283"/>
      <c r="F506" s="12"/>
      <c r="G506" s="304"/>
      <c r="H506" s="284"/>
      <c r="I506" s="300"/>
      <c r="J506" s="305"/>
      <c r="K506" s="290"/>
      <c r="L506" s="291"/>
      <c r="M506" s="12"/>
      <c r="N506" s="348"/>
      <c r="O506" s="7"/>
      <c r="P506" s="17">
        <f>IF(D506="",0,IF(D506=D505,COUNTIF(D$9:D505,D506)+1,1))</f>
        <v>0</v>
      </c>
      <c r="Q506" s="17">
        <f t="shared" ca="1" si="38"/>
        <v>0</v>
      </c>
      <c r="R506" s="364">
        <f t="shared" si="35"/>
        <v>0</v>
      </c>
    </row>
    <row r="507" spans="1:18" ht="16.5" customHeight="1">
      <c r="A507" s="334" t="s">
        <v>783</v>
      </c>
      <c r="B507" s="65" t="str">
        <f t="shared" ca="1" si="36"/>
        <v>-1900</v>
      </c>
      <c r="C507" s="65" t="str">
        <f t="shared" ca="1" si="37"/>
        <v>-1900-0</v>
      </c>
      <c r="D507" s="340"/>
      <c r="E507" s="283"/>
      <c r="F507" s="12"/>
      <c r="G507" s="304"/>
      <c r="H507" s="284"/>
      <c r="I507" s="300"/>
      <c r="J507" s="305"/>
      <c r="K507" s="290"/>
      <c r="L507" s="291"/>
      <c r="M507" s="12"/>
      <c r="N507" s="348"/>
      <c r="O507" s="7"/>
      <c r="P507" s="17">
        <f>IF(D507="",0,IF(D507=D506,COUNTIF(D$9:D506,D507)+1,1))</f>
        <v>0</v>
      </c>
      <c r="Q507" s="17">
        <f t="shared" ca="1" si="38"/>
        <v>0</v>
      </c>
      <c r="R507" s="364">
        <f t="shared" si="35"/>
        <v>0</v>
      </c>
    </row>
    <row r="508" spans="1:18" ht="16.5" customHeight="1">
      <c r="A508" s="334" t="s">
        <v>1284</v>
      </c>
      <c r="B508" s="65" t="str">
        <f t="shared" ca="1" si="36"/>
        <v>-1900</v>
      </c>
      <c r="C508" s="65" t="str">
        <f t="shared" ca="1" si="37"/>
        <v>-1900-0</v>
      </c>
      <c r="D508" s="340"/>
      <c r="E508" s="283"/>
      <c r="F508" s="12"/>
      <c r="G508" s="304"/>
      <c r="H508" s="284"/>
      <c r="I508" s="300"/>
      <c r="J508" s="305"/>
      <c r="K508" s="290"/>
      <c r="L508" s="291"/>
      <c r="M508" s="12"/>
      <c r="N508" s="348"/>
      <c r="O508" s="7"/>
      <c r="P508" s="17">
        <f>IF(D508="",0,IF(D508=D507,COUNTIF(D$9:D507,D508)+1,1))</f>
        <v>0</v>
      </c>
      <c r="Q508" s="17">
        <f t="shared" ca="1" si="38"/>
        <v>0</v>
      </c>
      <c r="R508" s="364">
        <f t="shared" si="35"/>
        <v>0</v>
      </c>
    </row>
    <row r="509" spans="1:18" ht="16.5" customHeight="1">
      <c r="A509" s="334" t="s">
        <v>785</v>
      </c>
      <c r="B509" s="65" t="str">
        <f t="shared" ca="1" si="36"/>
        <v>-1900</v>
      </c>
      <c r="C509" s="65" t="str">
        <f t="shared" ca="1" si="37"/>
        <v>-1900-0</v>
      </c>
      <c r="D509" s="340"/>
      <c r="E509" s="283"/>
      <c r="F509" s="12"/>
      <c r="G509" s="304"/>
      <c r="H509" s="284"/>
      <c r="I509" s="300"/>
      <c r="J509" s="305"/>
      <c r="K509" s="290"/>
      <c r="L509" s="291"/>
      <c r="M509" s="12"/>
      <c r="N509" s="348"/>
      <c r="O509" s="7"/>
      <c r="P509" s="17">
        <f>IF(D509="",0,IF(D509=D508,COUNTIF(D$9:D508,D509)+1,1))</f>
        <v>0</v>
      </c>
      <c r="Q509" s="17">
        <f t="shared" ca="1" si="38"/>
        <v>0</v>
      </c>
      <c r="R509" s="364">
        <f t="shared" si="35"/>
        <v>0</v>
      </c>
    </row>
    <row r="510" spans="1:18" ht="16.5" customHeight="1">
      <c r="A510" s="334" t="s">
        <v>786</v>
      </c>
      <c r="B510" s="65" t="str">
        <f t="shared" ca="1" si="36"/>
        <v>-1900</v>
      </c>
      <c r="C510" s="65" t="str">
        <f t="shared" ca="1" si="37"/>
        <v>-1900-0</v>
      </c>
      <c r="D510" s="340"/>
      <c r="E510" s="283"/>
      <c r="F510" s="12"/>
      <c r="G510" s="304"/>
      <c r="H510" s="284"/>
      <c r="I510" s="300"/>
      <c r="J510" s="305"/>
      <c r="K510" s="290"/>
      <c r="L510" s="291"/>
      <c r="M510" s="12"/>
      <c r="N510" s="348"/>
      <c r="O510" s="7"/>
      <c r="P510" s="17">
        <f>IF(D510="",0,IF(D510=D509,COUNTIF(D$9:D509,D510)+1,1))</f>
        <v>0</v>
      </c>
      <c r="Q510" s="17">
        <f t="shared" ca="1" si="38"/>
        <v>0</v>
      </c>
      <c r="R510" s="364">
        <f t="shared" si="35"/>
        <v>0</v>
      </c>
    </row>
    <row r="511" spans="1:18" ht="16.5" customHeight="1">
      <c r="A511" s="334" t="s">
        <v>787</v>
      </c>
      <c r="B511" s="65" t="str">
        <f t="shared" ca="1" si="36"/>
        <v>-1900</v>
      </c>
      <c r="C511" s="65" t="str">
        <f t="shared" ca="1" si="37"/>
        <v>-1900-0</v>
      </c>
      <c r="D511" s="340"/>
      <c r="E511" s="283"/>
      <c r="F511" s="12"/>
      <c r="G511" s="304"/>
      <c r="H511" s="284"/>
      <c r="I511" s="300"/>
      <c r="J511" s="305"/>
      <c r="K511" s="290"/>
      <c r="L511" s="291"/>
      <c r="M511" s="12"/>
      <c r="N511" s="348"/>
      <c r="O511" s="7"/>
      <c r="P511" s="17">
        <f>IF(D511="",0,IF(D511=D510,COUNTIF(D$9:D510,D511)+1,1))</f>
        <v>0</v>
      </c>
      <c r="Q511" s="17">
        <f t="shared" ca="1" si="38"/>
        <v>0</v>
      </c>
      <c r="R511" s="364">
        <f t="shared" si="35"/>
        <v>0</v>
      </c>
    </row>
    <row r="512" spans="1:18" ht="16.5" customHeight="1">
      <c r="A512" s="334" t="s">
        <v>788</v>
      </c>
      <c r="B512" s="65" t="str">
        <f t="shared" ca="1" si="36"/>
        <v>-1900</v>
      </c>
      <c r="C512" s="65" t="str">
        <f t="shared" ca="1" si="37"/>
        <v>-1900-0</v>
      </c>
      <c r="D512" s="340"/>
      <c r="E512" s="283"/>
      <c r="F512" s="12"/>
      <c r="G512" s="304"/>
      <c r="H512" s="284"/>
      <c r="I512" s="300"/>
      <c r="J512" s="305"/>
      <c r="K512" s="290"/>
      <c r="L512" s="291"/>
      <c r="M512" s="12"/>
      <c r="N512" s="348"/>
      <c r="O512" s="7"/>
      <c r="P512" s="17">
        <f>IF(D512="",0,IF(D512=D511,COUNTIF(D$9:D511,D512)+1,1))</f>
        <v>0</v>
      </c>
      <c r="Q512" s="17">
        <f t="shared" ca="1" si="38"/>
        <v>0</v>
      </c>
      <c r="R512" s="364">
        <f t="shared" si="35"/>
        <v>0</v>
      </c>
    </row>
    <row r="513" spans="1:18" ht="16.5" customHeight="1">
      <c r="A513" s="334" t="s">
        <v>789</v>
      </c>
      <c r="B513" s="65" t="str">
        <f t="shared" ca="1" si="36"/>
        <v>-1900</v>
      </c>
      <c r="C513" s="65" t="str">
        <f t="shared" ca="1" si="37"/>
        <v>-1900-0</v>
      </c>
      <c r="D513" s="340"/>
      <c r="E513" s="283"/>
      <c r="F513" s="12"/>
      <c r="G513" s="304"/>
      <c r="H513" s="284"/>
      <c r="I513" s="300"/>
      <c r="J513" s="305"/>
      <c r="K513" s="290"/>
      <c r="L513" s="291"/>
      <c r="M513" s="12"/>
      <c r="N513" s="348"/>
      <c r="O513" s="7"/>
      <c r="P513" s="17">
        <f>IF(D513="",0,IF(D513=D512,COUNTIF(D$9:D512,D513)+1,1))</f>
        <v>0</v>
      </c>
      <c r="Q513" s="17">
        <f t="shared" ca="1" si="38"/>
        <v>0</v>
      </c>
      <c r="R513" s="364">
        <f t="shared" si="35"/>
        <v>0</v>
      </c>
    </row>
    <row r="514" spans="1:18" ht="16.5" customHeight="1">
      <c r="A514" s="334" t="s">
        <v>790</v>
      </c>
      <c r="B514" s="65" t="str">
        <f t="shared" ca="1" si="36"/>
        <v>-1900</v>
      </c>
      <c r="C514" s="65" t="str">
        <f t="shared" ca="1" si="37"/>
        <v>-1900-0</v>
      </c>
      <c r="D514" s="340"/>
      <c r="E514" s="283"/>
      <c r="F514" s="12"/>
      <c r="G514" s="304"/>
      <c r="H514" s="284"/>
      <c r="I514" s="300"/>
      <c r="J514" s="305"/>
      <c r="K514" s="290"/>
      <c r="L514" s="291"/>
      <c r="M514" s="12"/>
      <c r="N514" s="348"/>
      <c r="O514" s="7"/>
      <c r="P514" s="17">
        <f>IF(D514="",0,IF(D514=D513,COUNTIF(D$9:D513,D514)+1,1))</f>
        <v>0</v>
      </c>
      <c r="Q514" s="17">
        <f t="shared" ca="1" si="38"/>
        <v>0</v>
      </c>
      <c r="R514" s="364">
        <f t="shared" si="35"/>
        <v>0</v>
      </c>
    </row>
    <row r="515" spans="1:18" ht="16.5" customHeight="1">
      <c r="A515" s="334" t="s">
        <v>791</v>
      </c>
      <c r="B515" s="65" t="str">
        <f t="shared" ca="1" si="36"/>
        <v>-1900</v>
      </c>
      <c r="C515" s="65" t="str">
        <f t="shared" ca="1" si="37"/>
        <v>-1900-0</v>
      </c>
      <c r="D515" s="340"/>
      <c r="E515" s="283"/>
      <c r="F515" s="12"/>
      <c r="G515" s="304"/>
      <c r="H515" s="284"/>
      <c r="I515" s="300"/>
      <c r="J515" s="305"/>
      <c r="K515" s="290"/>
      <c r="L515" s="291"/>
      <c r="M515" s="12"/>
      <c r="N515" s="348"/>
      <c r="O515" s="7"/>
      <c r="P515" s="17">
        <f>IF(D515="",0,IF(D515=D514,COUNTIF(D$9:D514,D515)+1,1))</f>
        <v>0</v>
      </c>
      <c r="Q515" s="17">
        <f t="shared" ca="1" si="38"/>
        <v>0</v>
      </c>
      <c r="R515" s="364">
        <f t="shared" si="35"/>
        <v>0</v>
      </c>
    </row>
    <row r="516" spans="1:18" ht="16.5" customHeight="1">
      <c r="A516" s="334" t="s">
        <v>792</v>
      </c>
      <c r="B516" s="65" t="str">
        <f t="shared" ca="1" si="36"/>
        <v>-1900</v>
      </c>
      <c r="C516" s="65" t="str">
        <f t="shared" ca="1" si="37"/>
        <v>-1900-0</v>
      </c>
      <c r="D516" s="340"/>
      <c r="E516" s="283"/>
      <c r="F516" s="12"/>
      <c r="G516" s="304"/>
      <c r="H516" s="284"/>
      <c r="I516" s="300"/>
      <c r="J516" s="305"/>
      <c r="K516" s="290"/>
      <c r="L516" s="291"/>
      <c r="M516" s="12"/>
      <c r="N516" s="348"/>
      <c r="O516" s="7"/>
      <c r="P516" s="17">
        <f>IF(D516="",0,IF(D516=D515,COUNTIF(D$9:D515,D516)+1,1))</f>
        <v>0</v>
      </c>
      <c r="Q516" s="17">
        <f t="shared" ca="1" si="38"/>
        <v>0</v>
      </c>
      <c r="R516" s="364">
        <f t="shared" si="35"/>
        <v>0</v>
      </c>
    </row>
    <row r="517" spans="1:18" ht="16.5" customHeight="1">
      <c r="A517" s="334" t="s">
        <v>793</v>
      </c>
      <c r="B517" s="65" t="str">
        <f t="shared" ca="1" si="36"/>
        <v>-1900</v>
      </c>
      <c r="C517" s="65" t="str">
        <f t="shared" ca="1" si="37"/>
        <v>-1900-0</v>
      </c>
      <c r="D517" s="340"/>
      <c r="E517" s="283"/>
      <c r="F517" s="12"/>
      <c r="G517" s="304"/>
      <c r="H517" s="284"/>
      <c r="I517" s="300"/>
      <c r="J517" s="305"/>
      <c r="K517" s="290"/>
      <c r="L517" s="291"/>
      <c r="M517" s="12"/>
      <c r="N517" s="348"/>
      <c r="O517" s="7"/>
      <c r="P517" s="17">
        <f>IF(D517="",0,IF(D517=D516,COUNTIF(D$9:D516,D517)+1,1))</f>
        <v>0</v>
      </c>
      <c r="Q517" s="17">
        <f t="shared" ca="1" si="38"/>
        <v>0</v>
      </c>
      <c r="R517" s="364">
        <f t="shared" si="35"/>
        <v>0</v>
      </c>
    </row>
    <row r="518" spans="1:18" ht="16.5" customHeight="1">
      <c r="A518" s="334" t="s">
        <v>794</v>
      </c>
      <c r="B518" s="65" t="str">
        <f t="shared" ca="1" si="36"/>
        <v>-1900</v>
      </c>
      <c r="C518" s="65" t="str">
        <f t="shared" ca="1" si="37"/>
        <v>-1900-0</v>
      </c>
      <c r="D518" s="340"/>
      <c r="E518" s="283"/>
      <c r="F518" s="12"/>
      <c r="G518" s="304"/>
      <c r="H518" s="284"/>
      <c r="I518" s="300"/>
      <c r="J518" s="305"/>
      <c r="K518" s="290"/>
      <c r="L518" s="291"/>
      <c r="M518" s="12"/>
      <c r="N518" s="348"/>
      <c r="O518" s="7"/>
      <c r="P518" s="17">
        <f>IF(D518="",0,IF(D518=D517,COUNTIF(D$9:D517,D518)+1,1))</f>
        <v>0</v>
      </c>
      <c r="Q518" s="17">
        <f t="shared" ca="1" si="38"/>
        <v>0</v>
      </c>
      <c r="R518" s="364">
        <f t="shared" si="35"/>
        <v>0</v>
      </c>
    </row>
    <row r="519" spans="1:18" ht="16.5" customHeight="1">
      <c r="A519" s="334" t="s">
        <v>795</v>
      </c>
      <c r="B519" s="65" t="str">
        <f t="shared" ca="1" si="36"/>
        <v>-1900</v>
      </c>
      <c r="C519" s="65" t="str">
        <f t="shared" ca="1" si="37"/>
        <v>-1900-0</v>
      </c>
      <c r="D519" s="340"/>
      <c r="E519" s="283"/>
      <c r="F519" s="12"/>
      <c r="G519" s="304"/>
      <c r="H519" s="284"/>
      <c r="I519" s="300"/>
      <c r="J519" s="305"/>
      <c r="K519" s="290"/>
      <c r="L519" s="291"/>
      <c r="M519" s="12"/>
      <c r="N519" s="348"/>
      <c r="O519" s="7"/>
      <c r="P519" s="17">
        <f>IF(D519="",0,IF(D519=D518,COUNTIF(D$9:D518,D519)+1,1))</f>
        <v>0</v>
      </c>
      <c r="Q519" s="17">
        <f t="shared" ca="1" si="38"/>
        <v>0</v>
      </c>
      <c r="R519" s="364">
        <f t="shared" si="35"/>
        <v>0</v>
      </c>
    </row>
    <row r="520" spans="1:18" ht="16.5" customHeight="1">
      <c r="A520" s="334" t="s">
        <v>796</v>
      </c>
      <c r="B520" s="65" t="str">
        <f t="shared" ca="1" si="36"/>
        <v>-1900</v>
      </c>
      <c r="C520" s="65" t="str">
        <f t="shared" ca="1" si="37"/>
        <v>-1900-0</v>
      </c>
      <c r="D520" s="340"/>
      <c r="E520" s="283"/>
      <c r="F520" s="12"/>
      <c r="G520" s="304"/>
      <c r="H520" s="284"/>
      <c r="I520" s="300"/>
      <c r="J520" s="305"/>
      <c r="K520" s="290"/>
      <c r="L520" s="291"/>
      <c r="M520" s="12"/>
      <c r="N520" s="348"/>
      <c r="O520" s="7"/>
      <c r="P520" s="17">
        <f>IF(D520="",0,IF(D520=D519,COUNTIF(D$9:D519,D520)+1,1))</f>
        <v>0</v>
      </c>
      <c r="Q520" s="17">
        <f t="shared" ca="1" si="38"/>
        <v>0</v>
      </c>
      <c r="R520" s="364">
        <f t="shared" si="35"/>
        <v>0</v>
      </c>
    </row>
    <row r="521" spans="1:18" ht="16.5" customHeight="1">
      <c r="A521" s="334" t="s">
        <v>797</v>
      </c>
      <c r="B521" s="65" t="str">
        <f t="shared" ca="1" si="36"/>
        <v>-1900</v>
      </c>
      <c r="C521" s="65" t="str">
        <f t="shared" ca="1" si="37"/>
        <v>-1900-0</v>
      </c>
      <c r="D521" s="340"/>
      <c r="E521" s="283"/>
      <c r="F521" s="12"/>
      <c r="G521" s="304"/>
      <c r="H521" s="284"/>
      <c r="I521" s="300"/>
      <c r="J521" s="305"/>
      <c r="K521" s="290"/>
      <c r="L521" s="291"/>
      <c r="M521" s="12"/>
      <c r="N521" s="348"/>
      <c r="O521" s="7"/>
      <c r="P521" s="17">
        <f>IF(D521="",0,IF(D521=D520,COUNTIF(D$9:D520,D521)+1,1))</f>
        <v>0</v>
      </c>
      <c r="Q521" s="17">
        <f t="shared" ca="1" si="38"/>
        <v>0</v>
      </c>
      <c r="R521" s="364">
        <f t="shared" ref="R521:R584" si="39">IF(OR(MONTH(E521)&lt;$K$1026,MONTH(E521)&gt;$K$1027),R$1013,0)</f>
        <v>0</v>
      </c>
    </row>
    <row r="522" spans="1:18" ht="16.5" customHeight="1">
      <c r="A522" s="334" t="s">
        <v>798</v>
      </c>
      <c r="B522" s="65" t="str">
        <f t="shared" ref="B522:B585" ca="1" si="40">IF(R522=$R$1013,0,IF(L$1024=1,0,D522&amp;"-"&amp;YEAR(E522)))</f>
        <v>-1900</v>
      </c>
      <c r="C522" s="65" t="str">
        <f t="shared" ca="1" si="37"/>
        <v>-1900-0</v>
      </c>
      <c r="D522" s="340"/>
      <c r="E522" s="283"/>
      <c r="F522" s="12"/>
      <c r="G522" s="304"/>
      <c r="H522" s="284"/>
      <c r="I522" s="300"/>
      <c r="J522" s="305"/>
      <c r="K522" s="290"/>
      <c r="L522" s="291"/>
      <c r="M522" s="12"/>
      <c r="N522" s="348"/>
      <c r="O522" s="7"/>
      <c r="P522" s="17">
        <f>IF(D522="",0,IF(D522=D521,COUNTIF(D$9:D521,D522)+1,1))</f>
        <v>0</v>
      </c>
      <c r="Q522" s="17">
        <f t="shared" ca="1" si="38"/>
        <v>0</v>
      </c>
      <c r="R522" s="364">
        <f t="shared" si="39"/>
        <v>0</v>
      </c>
    </row>
    <row r="523" spans="1:18" ht="16.5" customHeight="1">
      <c r="A523" s="334" t="s">
        <v>799</v>
      </c>
      <c r="B523" s="65" t="str">
        <f t="shared" ca="1" si="40"/>
        <v>-1900</v>
      </c>
      <c r="C523" s="65" t="str">
        <f t="shared" ca="1" si="37"/>
        <v>-1900-0</v>
      </c>
      <c r="D523" s="340"/>
      <c r="E523" s="283"/>
      <c r="F523" s="12"/>
      <c r="G523" s="304"/>
      <c r="H523" s="284"/>
      <c r="I523" s="300"/>
      <c r="J523" s="305"/>
      <c r="K523" s="290"/>
      <c r="L523" s="291"/>
      <c r="M523" s="12"/>
      <c r="N523" s="348"/>
      <c r="O523" s="7"/>
      <c r="P523" s="17">
        <f>IF(D523="",0,IF(D523=D522,COUNTIF(D$9:D522,D523)+1,1))</f>
        <v>0</v>
      </c>
      <c r="Q523" s="17">
        <f t="shared" ca="1" si="38"/>
        <v>0</v>
      </c>
      <c r="R523" s="364">
        <f t="shared" si="39"/>
        <v>0</v>
      </c>
    </row>
    <row r="524" spans="1:18" ht="16.5" customHeight="1">
      <c r="A524" s="334" t="s">
        <v>800</v>
      </c>
      <c r="B524" s="65" t="str">
        <f t="shared" ca="1" si="40"/>
        <v>-1900</v>
      </c>
      <c r="C524" s="65" t="str">
        <f t="shared" ca="1" si="37"/>
        <v>-1900-0</v>
      </c>
      <c r="D524" s="340"/>
      <c r="E524" s="283"/>
      <c r="F524" s="12"/>
      <c r="G524" s="304"/>
      <c r="H524" s="284"/>
      <c r="I524" s="300"/>
      <c r="J524" s="305"/>
      <c r="K524" s="290"/>
      <c r="L524" s="291"/>
      <c r="M524" s="12"/>
      <c r="N524" s="348"/>
      <c r="O524" s="7"/>
      <c r="P524" s="17">
        <f>IF(D524="",0,IF(D524=D523,COUNTIF(D$9:D523,D524)+1,1))</f>
        <v>0</v>
      </c>
      <c r="Q524" s="17">
        <f t="shared" ca="1" si="38"/>
        <v>0</v>
      </c>
      <c r="R524" s="364">
        <f t="shared" si="39"/>
        <v>0</v>
      </c>
    </row>
    <row r="525" spans="1:18" ht="16.5" customHeight="1">
      <c r="A525" s="334" t="s">
        <v>801</v>
      </c>
      <c r="B525" s="65" t="str">
        <f t="shared" ca="1" si="40"/>
        <v>-1900</v>
      </c>
      <c r="C525" s="65" t="str">
        <f t="shared" ca="1" si="37"/>
        <v>-1900-0</v>
      </c>
      <c r="D525" s="340"/>
      <c r="E525" s="283"/>
      <c r="F525" s="12"/>
      <c r="G525" s="304"/>
      <c r="H525" s="284"/>
      <c r="I525" s="300"/>
      <c r="J525" s="305"/>
      <c r="K525" s="290"/>
      <c r="L525" s="291"/>
      <c r="M525" s="12"/>
      <c r="N525" s="348"/>
      <c r="O525" s="7"/>
      <c r="P525" s="17">
        <f>IF(D525="",0,IF(D525=D524,COUNTIF(D$9:D524,D525)+1,1))</f>
        <v>0</v>
      </c>
      <c r="Q525" s="17">
        <f t="shared" ca="1" si="38"/>
        <v>0</v>
      </c>
      <c r="R525" s="364">
        <f t="shared" si="39"/>
        <v>0</v>
      </c>
    </row>
    <row r="526" spans="1:18" ht="16.5" customHeight="1">
      <c r="A526" s="334" t="s">
        <v>802</v>
      </c>
      <c r="B526" s="65" t="str">
        <f t="shared" ca="1" si="40"/>
        <v>-1900</v>
      </c>
      <c r="C526" s="65" t="str">
        <f t="shared" ca="1" si="37"/>
        <v>-1900-0</v>
      </c>
      <c r="D526" s="340"/>
      <c r="E526" s="283"/>
      <c r="F526" s="12"/>
      <c r="G526" s="304"/>
      <c r="H526" s="284"/>
      <c r="I526" s="300"/>
      <c r="J526" s="305"/>
      <c r="K526" s="290"/>
      <c r="L526" s="291"/>
      <c r="M526" s="12"/>
      <c r="N526" s="348"/>
      <c r="O526" s="7"/>
      <c r="P526" s="17">
        <f>IF(D526="",0,IF(D526=D525,COUNTIF(D$9:D525,D526)+1,1))</f>
        <v>0</v>
      </c>
      <c r="Q526" s="17">
        <f t="shared" ca="1" si="38"/>
        <v>0</v>
      </c>
      <c r="R526" s="364">
        <f t="shared" si="39"/>
        <v>0</v>
      </c>
    </row>
    <row r="527" spans="1:18" ht="16.5" customHeight="1">
      <c r="A527" s="334" t="s">
        <v>803</v>
      </c>
      <c r="B527" s="65" t="str">
        <f t="shared" ca="1" si="40"/>
        <v>-1900</v>
      </c>
      <c r="C527" s="65" t="str">
        <f t="shared" ref="C527:C590" ca="1" si="41">IF(L$1024=1,0,B527&amp;"-"&amp;P527)</f>
        <v>-1900-0</v>
      </c>
      <c r="D527" s="340"/>
      <c r="E527" s="283"/>
      <c r="F527" s="12"/>
      <c r="G527" s="304"/>
      <c r="H527" s="284"/>
      <c r="I527" s="300"/>
      <c r="J527" s="305"/>
      <c r="K527" s="290"/>
      <c r="L527" s="291"/>
      <c r="M527" s="12"/>
      <c r="N527" s="348"/>
      <c r="O527" s="7"/>
      <c r="P527" s="17">
        <f>IF(D527="",0,IF(D527=D526,COUNTIF(D$9:D526,D527)+1,1))</f>
        <v>0</v>
      </c>
      <c r="Q527" s="17">
        <f t="shared" ref="Q527:Q590" ca="1" si="42">IF(OR(D527="",L$1024=1),0,IF(P527=4,1,0))</f>
        <v>0</v>
      </c>
      <c r="R527" s="364">
        <f t="shared" si="39"/>
        <v>0</v>
      </c>
    </row>
    <row r="528" spans="1:18" ht="16.5" customHeight="1">
      <c r="A528" s="334" t="s">
        <v>804</v>
      </c>
      <c r="B528" s="65" t="str">
        <f t="shared" ca="1" si="40"/>
        <v>-1900</v>
      </c>
      <c r="C528" s="65" t="str">
        <f t="shared" ca="1" si="41"/>
        <v>-1900-0</v>
      </c>
      <c r="D528" s="340"/>
      <c r="E528" s="283"/>
      <c r="F528" s="12"/>
      <c r="G528" s="304"/>
      <c r="H528" s="284"/>
      <c r="I528" s="300"/>
      <c r="J528" s="305"/>
      <c r="K528" s="290"/>
      <c r="L528" s="291"/>
      <c r="M528" s="12"/>
      <c r="N528" s="348"/>
      <c r="O528" s="7"/>
      <c r="P528" s="17">
        <f>IF(D528="",0,IF(D528=D527,COUNTIF(D$9:D527,D528)+1,1))</f>
        <v>0</v>
      </c>
      <c r="Q528" s="17">
        <f t="shared" ca="1" si="42"/>
        <v>0</v>
      </c>
      <c r="R528" s="364">
        <f t="shared" si="39"/>
        <v>0</v>
      </c>
    </row>
    <row r="529" spans="1:18" ht="16.5" customHeight="1">
      <c r="A529" s="334" t="s">
        <v>805</v>
      </c>
      <c r="B529" s="65" t="str">
        <f t="shared" ca="1" si="40"/>
        <v>-1900</v>
      </c>
      <c r="C529" s="65" t="str">
        <f t="shared" ca="1" si="41"/>
        <v>-1900-0</v>
      </c>
      <c r="D529" s="340"/>
      <c r="E529" s="283"/>
      <c r="F529" s="12"/>
      <c r="G529" s="304"/>
      <c r="H529" s="284"/>
      <c r="I529" s="300"/>
      <c r="J529" s="305"/>
      <c r="K529" s="290"/>
      <c r="L529" s="291"/>
      <c r="M529" s="12"/>
      <c r="N529" s="348"/>
      <c r="O529" s="7"/>
      <c r="P529" s="17">
        <f>IF(D529="",0,IF(D529=D528,COUNTIF(D$9:D528,D529)+1,1))</f>
        <v>0</v>
      </c>
      <c r="Q529" s="17">
        <f t="shared" ca="1" si="42"/>
        <v>0</v>
      </c>
      <c r="R529" s="364">
        <f t="shared" si="39"/>
        <v>0</v>
      </c>
    </row>
    <row r="530" spans="1:18" ht="16.5" customHeight="1">
      <c r="A530" s="334" t="s">
        <v>806</v>
      </c>
      <c r="B530" s="65" t="str">
        <f t="shared" ca="1" si="40"/>
        <v>-1900</v>
      </c>
      <c r="C530" s="65" t="str">
        <f t="shared" ca="1" si="41"/>
        <v>-1900-0</v>
      </c>
      <c r="D530" s="340"/>
      <c r="E530" s="283"/>
      <c r="F530" s="12"/>
      <c r="G530" s="304"/>
      <c r="H530" s="284"/>
      <c r="I530" s="300"/>
      <c r="J530" s="305"/>
      <c r="K530" s="290"/>
      <c r="L530" s="291"/>
      <c r="M530" s="12"/>
      <c r="N530" s="348"/>
      <c r="O530" s="7"/>
      <c r="P530" s="17">
        <f>IF(D530="",0,IF(D530=D529,COUNTIF(D$9:D529,D530)+1,1))</f>
        <v>0</v>
      </c>
      <c r="Q530" s="17">
        <f t="shared" ca="1" si="42"/>
        <v>0</v>
      </c>
      <c r="R530" s="364">
        <f t="shared" si="39"/>
        <v>0</v>
      </c>
    </row>
    <row r="531" spans="1:18" ht="16.5" customHeight="1">
      <c r="A531" s="334" t="s">
        <v>807</v>
      </c>
      <c r="B531" s="65" t="str">
        <f t="shared" ca="1" si="40"/>
        <v>-1900</v>
      </c>
      <c r="C531" s="65" t="str">
        <f t="shared" ca="1" si="41"/>
        <v>-1900-0</v>
      </c>
      <c r="D531" s="340"/>
      <c r="E531" s="283"/>
      <c r="F531" s="12"/>
      <c r="G531" s="304"/>
      <c r="H531" s="284"/>
      <c r="I531" s="300"/>
      <c r="J531" s="305"/>
      <c r="K531" s="290"/>
      <c r="L531" s="291"/>
      <c r="M531" s="12"/>
      <c r="N531" s="348"/>
      <c r="O531" s="7"/>
      <c r="P531" s="17">
        <f>IF(D531="",0,IF(D531=D530,COUNTIF(D$9:D530,D531)+1,1))</f>
        <v>0</v>
      </c>
      <c r="Q531" s="17">
        <f t="shared" ca="1" si="42"/>
        <v>0</v>
      </c>
      <c r="R531" s="364">
        <f t="shared" si="39"/>
        <v>0</v>
      </c>
    </row>
    <row r="532" spans="1:18" ht="16.5" customHeight="1">
      <c r="A532" s="334" t="s">
        <v>808</v>
      </c>
      <c r="B532" s="65" t="str">
        <f t="shared" ca="1" si="40"/>
        <v>-1900</v>
      </c>
      <c r="C532" s="65" t="str">
        <f t="shared" ca="1" si="41"/>
        <v>-1900-0</v>
      </c>
      <c r="D532" s="340"/>
      <c r="E532" s="283"/>
      <c r="F532" s="12"/>
      <c r="G532" s="304"/>
      <c r="H532" s="284"/>
      <c r="I532" s="300"/>
      <c r="J532" s="305"/>
      <c r="K532" s="290"/>
      <c r="L532" s="291"/>
      <c r="M532" s="12"/>
      <c r="N532" s="348"/>
      <c r="O532" s="7"/>
      <c r="P532" s="17">
        <f>IF(D532="",0,IF(D532=D531,COUNTIF(D$9:D531,D532)+1,1))</f>
        <v>0</v>
      </c>
      <c r="Q532" s="17">
        <f t="shared" ca="1" si="42"/>
        <v>0</v>
      </c>
      <c r="R532" s="364">
        <f t="shared" si="39"/>
        <v>0</v>
      </c>
    </row>
    <row r="533" spans="1:18" ht="16.5" customHeight="1">
      <c r="A533" s="334" t="s">
        <v>809</v>
      </c>
      <c r="B533" s="65" t="str">
        <f t="shared" ca="1" si="40"/>
        <v>-1900</v>
      </c>
      <c r="C533" s="65" t="str">
        <f t="shared" ca="1" si="41"/>
        <v>-1900-0</v>
      </c>
      <c r="D533" s="340"/>
      <c r="E533" s="283"/>
      <c r="F533" s="12"/>
      <c r="G533" s="304"/>
      <c r="H533" s="284"/>
      <c r="I533" s="300"/>
      <c r="J533" s="305"/>
      <c r="K533" s="290"/>
      <c r="L533" s="291"/>
      <c r="M533" s="12"/>
      <c r="N533" s="348"/>
      <c r="O533" s="7"/>
      <c r="P533" s="17">
        <f>IF(D533="",0,IF(D533=D532,COUNTIF(D$9:D532,D533)+1,1))</f>
        <v>0</v>
      </c>
      <c r="Q533" s="17">
        <f t="shared" ca="1" si="42"/>
        <v>0</v>
      </c>
      <c r="R533" s="364">
        <f t="shared" si="39"/>
        <v>0</v>
      </c>
    </row>
    <row r="534" spans="1:18" ht="16.5" customHeight="1">
      <c r="A534" s="334" t="s">
        <v>810</v>
      </c>
      <c r="B534" s="65" t="str">
        <f t="shared" ca="1" si="40"/>
        <v>-1900</v>
      </c>
      <c r="C534" s="65" t="str">
        <f t="shared" ca="1" si="41"/>
        <v>-1900-0</v>
      </c>
      <c r="D534" s="340"/>
      <c r="E534" s="283"/>
      <c r="F534" s="12"/>
      <c r="G534" s="304"/>
      <c r="H534" s="284"/>
      <c r="I534" s="300"/>
      <c r="J534" s="305"/>
      <c r="K534" s="290"/>
      <c r="L534" s="291"/>
      <c r="M534" s="12"/>
      <c r="N534" s="348"/>
      <c r="O534" s="7"/>
      <c r="P534" s="17">
        <f>IF(D534="",0,IF(D534=D533,COUNTIF(D$9:D533,D534)+1,1))</f>
        <v>0</v>
      </c>
      <c r="Q534" s="17">
        <f t="shared" ca="1" si="42"/>
        <v>0</v>
      </c>
      <c r="R534" s="364">
        <f t="shared" si="39"/>
        <v>0</v>
      </c>
    </row>
    <row r="535" spans="1:18" ht="16.5" customHeight="1">
      <c r="A535" s="334" t="s">
        <v>811</v>
      </c>
      <c r="B535" s="65" t="str">
        <f t="shared" ca="1" si="40"/>
        <v>-1900</v>
      </c>
      <c r="C535" s="65" t="str">
        <f t="shared" ca="1" si="41"/>
        <v>-1900-0</v>
      </c>
      <c r="D535" s="340"/>
      <c r="E535" s="283"/>
      <c r="F535" s="12"/>
      <c r="G535" s="304"/>
      <c r="H535" s="284"/>
      <c r="I535" s="300"/>
      <c r="J535" s="305"/>
      <c r="K535" s="290"/>
      <c r="L535" s="291"/>
      <c r="M535" s="12"/>
      <c r="N535" s="348"/>
      <c r="O535" s="7"/>
      <c r="P535" s="17">
        <f>IF(D535="",0,IF(D535=D534,COUNTIF(D$9:D534,D535)+1,1))</f>
        <v>0</v>
      </c>
      <c r="Q535" s="17">
        <f t="shared" ca="1" si="42"/>
        <v>0</v>
      </c>
      <c r="R535" s="364">
        <f t="shared" si="39"/>
        <v>0</v>
      </c>
    </row>
    <row r="536" spans="1:18" ht="16.5" customHeight="1">
      <c r="A536" s="334" t="s">
        <v>812</v>
      </c>
      <c r="B536" s="65" t="str">
        <f t="shared" ca="1" si="40"/>
        <v>-1900</v>
      </c>
      <c r="C536" s="65" t="str">
        <f t="shared" ca="1" si="41"/>
        <v>-1900-0</v>
      </c>
      <c r="D536" s="340"/>
      <c r="E536" s="283"/>
      <c r="F536" s="12"/>
      <c r="G536" s="304"/>
      <c r="H536" s="284"/>
      <c r="I536" s="300"/>
      <c r="J536" s="305"/>
      <c r="K536" s="290"/>
      <c r="L536" s="291"/>
      <c r="M536" s="12"/>
      <c r="N536" s="348"/>
      <c r="O536" s="7"/>
      <c r="P536" s="17">
        <f>IF(D536="",0,IF(D536=D535,COUNTIF(D$9:D535,D536)+1,1))</f>
        <v>0</v>
      </c>
      <c r="Q536" s="17">
        <f t="shared" ca="1" si="42"/>
        <v>0</v>
      </c>
      <c r="R536" s="364">
        <f t="shared" si="39"/>
        <v>0</v>
      </c>
    </row>
    <row r="537" spans="1:18" ht="16.5" customHeight="1">
      <c r="A537" s="334" t="s">
        <v>813</v>
      </c>
      <c r="B537" s="65" t="str">
        <f t="shared" ca="1" si="40"/>
        <v>-1900</v>
      </c>
      <c r="C537" s="65" t="str">
        <f t="shared" ca="1" si="41"/>
        <v>-1900-0</v>
      </c>
      <c r="D537" s="340"/>
      <c r="E537" s="283"/>
      <c r="F537" s="12"/>
      <c r="G537" s="304"/>
      <c r="H537" s="284"/>
      <c r="I537" s="300"/>
      <c r="J537" s="305"/>
      <c r="K537" s="290"/>
      <c r="L537" s="291"/>
      <c r="M537" s="12"/>
      <c r="N537" s="348"/>
      <c r="O537" s="7"/>
      <c r="P537" s="17">
        <f>IF(D537="",0,IF(D537=D536,COUNTIF(D$9:D536,D537)+1,1))</f>
        <v>0</v>
      </c>
      <c r="Q537" s="17">
        <f t="shared" ca="1" si="42"/>
        <v>0</v>
      </c>
      <c r="R537" s="364">
        <f t="shared" si="39"/>
        <v>0</v>
      </c>
    </row>
    <row r="538" spans="1:18" ht="16.5" customHeight="1">
      <c r="A538" s="334" t="s">
        <v>814</v>
      </c>
      <c r="B538" s="65" t="str">
        <f t="shared" ca="1" si="40"/>
        <v>-1900</v>
      </c>
      <c r="C538" s="65" t="str">
        <f t="shared" ca="1" si="41"/>
        <v>-1900-0</v>
      </c>
      <c r="D538" s="340"/>
      <c r="E538" s="283"/>
      <c r="F538" s="12"/>
      <c r="G538" s="304"/>
      <c r="H538" s="284"/>
      <c r="I538" s="300"/>
      <c r="J538" s="305"/>
      <c r="K538" s="290"/>
      <c r="L538" s="291"/>
      <c r="M538" s="12"/>
      <c r="N538" s="348"/>
      <c r="O538" s="7"/>
      <c r="P538" s="17">
        <f>IF(D538="",0,IF(D538=D537,COUNTIF(D$9:D537,D538)+1,1))</f>
        <v>0</v>
      </c>
      <c r="Q538" s="17">
        <f t="shared" ca="1" si="42"/>
        <v>0</v>
      </c>
      <c r="R538" s="364">
        <f t="shared" si="39"/>
        <v>0</v>
      </c>
    </row>
    <row r="539" spans="1:18" ht="16.5" customHeight="1">
      <c r="A539" s="334" t="s">
        <v>815</v>
      </c>
      <c r="B539" s="65" t="str">
        <f t="shared" ca="1" si="40"/>
        <v>-1900</v>
      </c>
      <c r="C539" s="65" t="str">
        <f t="shared" ca="1" si="41"/>
        <v>-1900-0</v>
      </c>
      <c r="D539" s="340"/>
      <c r="E539" s="283"/>
      <c r="F539" s="12"/>
      <c r="G539" s="304"/>
      <c r="H539" s="284"/>
      <c r="I539" s="300"/>
      <c r="J539" s="305"/>
      <c r="K539" s="290"/>
      <c r="L539" s="291"/>
      <c r="M539" s="12"/>
      <c r="N539" s="348"/>
      <c r="O539" s="7"/>
      <c r="P539" s="17">
        <f>IF(D539="",0,IF(D539=D538,COUNTIF(D$9:D538,D539)+1,1))</f>
        <v>0</v>
      </c>
      <c r="Q539" s="17">
        <f t="shared" ca="1" si="42"/>
        <v>0</v>
      </c>
      <c r="R539" s="364">
        <f t="shared" si="39"/>
        <v>0</v>
      </c>
    </row>
    <row r="540" spans="1:18" ht="16.5" customHeight="1">
      <c r="A540" s="334" t="s">
        <v>816</v>
      </c>
      <c r="B540" s="65" t="str">
        <f t="shared" ca="1" si="40"/>
        <v>-1900</v>
      </c>
      <c r="C540" s="65" t="str">
        <f t="shared" ca="1" si="41"/>
        <v>-1900-0</v>
      </c>
      <c r="D540" s="340"/>
      <c r="E540" s="283"/>
      <c r="F540" s="12"/>
      <c r="G540" s="304"/>
      <c r="H540" s="284"/>
      <c r="I540" s="300"/>
      <c r="J540" s="305"/>
      <c r="K540" s="290"/>
      <c r="L540" s="291"/>
      <c r="M540" s="12"/>
      <c r="N540" s="348"/>
      <c r="O540" s="7"/>
      <c r="P540" s="17">
        <f>IF(D540="",0,IF(D540=D539,COUNTIF(D$9:D539,D540)+1,1))</f>
        <v>0</v>
      </c>
      <c r="Q540" s="17">
        <f t="shared" ca="1" si="42"/>
        <v>0</v>
      </c>
      <c r="R540" s="364">
        <f t="shared" si="39"/>
        <v>0</v>
      </c>
    </row>
    <row r="541" spans="1:18" ht="16.5" customHeight="1">
      <c r="A541" s="334" t="s">
        <v>817</v>
      </c>
      <c r="B541" s="65" t="str">
        <f t="shared" ca="1" si="40"/>
        <v>-1900</v>
      </c>
      <c r="C541" s="65" t="str">
        <f t="shared" ca="1" si="41"/>
        <v>-1900-0</v>
      </c>
      <c r="D541" s="340"/>
      <c r="E541" s="283"/>
      <c r="F541" s="12"/>
      <c r="G541" s="304"/>
      <c r="H541" s="284"/>
      <c r="I541" s="300"/>
      <c r="J541" s="305"/>
      <c r="K541" s="290"/>
      <c r="L541" s="291"/>
      <c r="M541" s="12"/>
      <c r="N541" s="348"/>
      <c r="O541" s="7"/>
      <c r="P541" s="17">
        <f>IF(D541="",0,IF(D541=D540,COUNTIF(D$9:D540,D541)+1,1))</f>
        <v>0</v>
      </c>
      <c r="Q541" s="17">
        <f t="shared" ca="1" si="42"/>
        <v>0</v>
      </c>
      <c r="R541" s="364">
        <f t="shared" si="39"/>
        <v>0</v>
      </c>
    </row>
    <row r="542" spans="1:18" ht="16.5" customHeight="1">
      <c r="A542" s="334" t="s">
        <v>818</v>
      </c>
      <c r="B542" s="65" t="str">
        <f t="shared" ca="1" si="40"/>
        <v>-1900</v>
      </c>
      <c r="C542" s="65" t="str">
        <f t="shared" ca="1" si="41"/>
        <v>-1900-0</v>
      </c>
      <c r="D542" s="340"/>
      <c r="E542" s="283"/>
      <c r="F542" s="12"/>
      <c r="G542" s="304"/>
      <c r="H542" s="284"/>
      <c r="I542" s="300"/>
      <c r="J542" s="305"/>
      <c r="K542" s="290"/>
      <c r="L542" s="291"/>
      <c r="M542" s="12"/>
      <c r="N542" s="348"/>
      <c r="O542" s="7"/>
      <c r="P542" s="17">
        <f>IF(D542="",0,IF(D542=D541,COUNTIF(D$9:D541,D542)+1,1))</f>
        <v>0</v>
      </c>
      <c r="Q542" s="17">
        <f t="shared" ca="1" si="42"/>
        <v>0</v>
      </c>
      <c r="R542" s="364">
        <f t="shared" si="39"/>
        <v>0</v>
      </c>
    </row>
    <row r="543" spans="1:18" ht="16.5" customHeight="1">
      <c r="A543" s="334" t="s">
        <v>819</v>
      </c>
      <c r="B543" s="65" t="str">
        <f t="shared" ca="1" si="40"/>
        <v>-1900</v>
      </c>
      <c r="C543" s="65" t="str">
        <f t="shared" ca="1" si="41"/>
        <v>-1900-0</v>
      </c>
      <c r="D543" s="340"/>
      <c r="E543" s="283"/>
      <c r="F543" s="12"/>
      <c r="G543" s="304"/>
      <c r="H543" s="284"/>
      <c r="I543" s="300"/>
      <c r="J543" s="305"/>
      <c r="K543" s="290"/>
      <c r="L543" s="291"/>
      <c r="M543" s="12"/>
      <c r="N543" s="348"/>
      <c r="O543" s="7"/>
      <c r="P543" s="17">
        <f>IF(D543="",0,IF(D543=D542,COUNTIF(D$9:D542,D543)+1,1))</f>
        <v>0</v>
      </c>
      <c r="Q543" s="17">
        <f t="shared" ca="1" si="42"/>
        <v>0</v>
      </c>
      <c r="R543" s="364">
        <f t="shared" si="39"/>
        <v>0</v>
      </c>
    </row>
    <row r="544" spans="1:18" ht="16.5" customHeight="1">
      <c r="A544" s="334" t="s">
        <v>820</v>
      </c>
      <c r="B544" s="65" t="str">
        <f t="shared" ca="1" si="40"/>
        <v>-1900</v>
      </c>
      <c r="C544" s="65" t="str">
        <f t="shared" ca="1" si="41"/>
        <v>-1900-0</v>
      </c>
      <c r="D544" s="340"/>
      <c r="E544" s="283"/>
      <c r="F544" s="12"/>
      <c r="G544" s="304"/>
      <c r="H544" s="284"/>
      <c r="I544" s="300"/>
      <c r="J544" s="305"/>
      <c r="K544" s="290"/>
      <c r="L544" s="291"/>
      <c r="M544" s="12"/>
      <c r="N544" s="348"/>
      <c r="O544" s="7"/>
      <c r="P544" s="17">
        <f>IF(D544="",0,IF(D544=D543,COUNTIF(D$9:D543,D544)+1,1))</f>
        <v>0</v>
      </c>
      <c r="Q544" s="17">
        <f t="shared" ca="1" si="42"/>
        <v>0</v>
      </c>
      <c r="R544" s="364">
        <f t="shared" si="39"/>
        <v>0</v>
      </c>
    </row>
    <row r="545" spans="1:18" ht="16.5" customHeight="1">
      <c r="A545" s="334" t="s">
        <v>821</v>
      </c>
      <c r="B545" s="65" t="str">
        <f t="shared" ca="1" si="40"/>
        <v>-1900</v>
      </c>
      <c r="C545" s="65" t="str">
        <f t="shared" ca="1" si="41"/>
        <v>-1900-0</v>
      </c>
      <c r="D545" s="340"/>
      <c r="E545" s="283"/>
      <c r="F545" s="12"/>
      <c r="G545" s="304"/>
      <c r="H545" s="284"/>
      <c r="I545" s="300"/>
      <c r="J545" s="305"/>
      <c r="K545" s="290"/>
      <c r="L545" s="291"/>
      <c r="M545" s="12"/>
      <c r="N545" s="348"/>
      <c r="O545" s="7"/>
      <c r="P545" s="17">
        <f>IF(D545="",0,IF(D545=D544,COUNTIF(D$9:D544,D545)+1,1))</f>
        <v>0</v>
      </c>
      <c r="Q545" s="17">
        <f t="shared" ca="1" si="42"/>
        <v>0</v>
      </c>
      <c r="R545" s="364">
        <f t="shared" si="39"/>
        <v>0</v>
      </c>
    </row>
    <row r="546" spans="1:18" ht="16.5" customHeight="1">
      <c r="A546" s="334" t="s">
        <v>822</v>
      </c>
      <c r="B546" s="65" t="str">
        <f t="shared" ca="1" si="40"/>
        <v>-1900</v>
      </c>
      <c r="C546" s="65" t="str">
        <f t="shared" ca="1" si="41"/>
        <v>-1900-0</v>
      </c>
      <c r="D546" s="340"/>
      <c r="E546" s="283"/>
      <c r="F546" s="12"/>
      <c r="G546" s="304"/>
      <c r="H546" s="284"/>
      <c r="I546" s="300"/>
      <c r="J546" s="305"/>
      <c r="K546" s="290"/>
      <c r="L546" s="291"/>
      <c r="M546" s="12"/>
      <c r="N546" s="348"/>
      <c r="O546" s="7"/>
      <c r="P546" s="17">
        <f>IF(D546="",0,IF(D546=D545,COUNTIF(D$9:D545,D546)+1,1))</f>
        <v>0</v>
      </c>
      <c r="Q546" s="17">
        <f t="shared" ca="1" si="42"/>
        <v>0</v>
      </c>
      <c r="R546" s="364">
        <f t="shared" si="39"/>
        <v>0</v>
      </c>
    </row>
    <row r="547" spans="1:18" ht="16.5" customHeight="1">
      <c r="A547" s="334" t="s">
        <v>823</v>
      </c>
      <c r="B547" s="65" t="str">
        <f t="shared" ca="1" si="40"/>
        <v>-1900</v>
      </c>
      <c r="C547" s="65" t="str">
        <f t="shared" ca="1" si="41"/>
        <v>-1900-0</v>
      </c>
      <c r="D547" s="340"/>
      <c r="E547" s="283"/>
      <c r="F547" s="12"/>
      <c r="G547" s="304"/>
      <c r="H547" s="284"/>
      <c r="I547" s="300"/>
      <c r="J547" s="305"/>
      <c r="K547" s="290"/>
      <c r="L547" s="291"/>
      <c r="M547" s="12"/>
      <c r="N547" s="348"/>
      <c r="O547" s="7"/>
      <c r="P547" s="17">
        <f>IF(D547="",0,IF(D547=D546,COUNTIF(D$9:D546,D547)+1,1))</f>
        <v>0</v>
      </c>
      <c r="Q547" s="17">
        <f t="shared" ca="1" si="42"/>
        <v>0</v>
      </c>
      <c r="R547" s="364">
        <f t="shared" si="39"/>
        <v>0</v>
      </c>
    </row>
    <row r="548" spans="1:18" ht="16.5" customHeight="1">
      <c r="A548" s="334" t="s">
        <v>824</v>
      </c>
      <c r="B548" s="65" t="str">
        <f t="shared" ca="1" si="40"/>
        <v>-1900</v>
      </c>
      <c r="C548" s="65" t="str">
        <f t="shared" ca="1" si="41"/>
        <v>-1900-0</v>
      </c>
      <c r="D548" s="340"/>
      <c r="E548" s="283"/>
      <c r="F548" s="12"/>
      <c r="G548" s="304"/>
      <c r="H548" s="284"/>
      <c r="I548" s="300"/>
      <c r="J548" s="305"/>
      <c r="K548" s="290"/>
      <c r="L548" s="291"/>
      <c r="M548" s="12"/>
      <c r="N548" s="348"/>
      <c r="O548" s="7"/>
      <c r="P548" s="17">
        <f>IF(D548="",0,IF(D548=D547,COUNTIF(D$9:D547,D548)+1,1))</f>
        <v>0</v>
      </c>
      <c r="Q548" s="17">
        <f t="shared" ca="1" si="42"/>
        <v>0</v>
      </c>
      <c r="R548" s="364">
        <f t="shared" si="39"/>
        <v>0</v>
      </c>
    </row>
    <row r="549" spans="1:18" ht="16.5" customHeight="1">
      <c r="A549" s="334" t="s">
        <v>825</v>
      </c>
      <c r="B549" s="65" t="str">
        <f t="shared" ca="1" si="40"/>
        <v>-1900</v>
      </c>
      <c r="C549" s="65" t="str">
        <f t="shared" ca="1" si="41"/>
        <v>-1900-0</v>
      </c>
      <c r="D549" s="340"/>
      <c r="E549" s="283"/>
      <c r="F549" s="12"/>
      <c r="G549" s="304"/>
      <c r="H549" s="284"/>
      <c r="I549" s="300"/>
      <c r="J549" s="305"/>
      <c r="K549" s="290"/>
      <c r="L549" s="291"/>
      <c r="M549" s="12"/>
      <c r="N549" s="348"/>
      <c r="O549" s="7"/>
      <c r="P549" s="17">
        <f>IF(D549="",0,IF(D549=D548,COUNTIF(D$9:D548,D549)+1,1))</f>
        <v>0</v>
      </c>
      <c r="Q549" s="17">
        <f t="shared" ca="1" si="42"/>
        <v>0</v>
      </c>
      <c r="R549" s="364">
        <f t="shared" si="39"/>
        <v>0</v>
      </c>
    </row>
    <row r="550" spans="1:18" ht="16.5" customHeight="1">
      <c r="A550" s="334" t="s">
        <v>826</v>
      </c>
      <c r="B550" s="65" t="str">
        <f t="shared" ca="1" si="40"/>
        <v>-1900</v>
      </c>
      <c r="C550" s="65" t="str">
        <f t="shared" ca="1" si="41"/>
        <v>-1900-0</v>
      </c>
      <c r="D550" s="340"/>
      <c r="E550" s="283"/>
      <c r="F550" s="12"/>
      <c r="G550" s="304"/>
      <c r="H550" s="284"/>
      <c r="I550" s="300"/>
      <c r="J550" s="305"/>
      <c r="K550" s="290"/>
      <c r="L550" s="291"/>
      <c r="M550" s="12"/>
      <c r="N550" s="348"/>
      <c r="O550" s="7"/>
      <c r="P550" s="17">
        <f>IF(D550="",0,IF(D550=D549,COUNTIF(D$9:D549,D550)+1,1))</f>
        <v>0</v>
      </c>
      <c r="Q550" s="17">
        <f t="shared" ca="1" si="42"/>
        <v>0</v>
      </c>
      <c r="R550" s="364">
        <f t="shared" si="39"/>
        <v>0</v>
      </c>
    </row>
    <row r="551" spans="1:18" ht="16.5" customHeight="1">
      <c r="A551" s="334" t="s">
        <v>827</v>
      </c>
      <c r="B551" s="65" t="str">
        <f t="shared" ca="1" si="40"/>
        <v>-1900</v>
      </c>
      <c r="C551" s="65" t="str">
        <f t="shared" ca="1" si="41"/>
        <v>-1900-0</v>
      </c>
      <c r="D551" s="340"/>
      <c r="E551" s="283"/>
      <c r="F551" s="12"/>
      <c r="G551" s="304"/>
      <c r="H551" s="284"/>
      <c r="I551" s="300"/>
      <c r="J551" s="305"/>
      <c r="K551" s="290"/>
      <c r="L551" s="291"/>
      <c r="M551" s="12"/>
      <c r="N551" s="348"/>
      <c r="O551" s="7"/>
      <c r="P551" s="17">
        <f>IF(D551="",0,IF(D551=D550,COUNTIF(D$9:D550,D551)+1,1))</f>
        <v>0</v>
      </c>
      <c r="Q551" s="17">
        <f t="shared" ca="1" si="42"/>
        <v>0</v>
      </c>
      <c r="R551" s="364">
        <f t="shared" si="39"/>
        <v>0</v>
      </c>
    </row>
    <row r="552" spans="1:18" ht="16.5" customHeight="1">
      <c r="A552" s="334" t="s">
        <v>828</v>
      </c>
      <c r="B552" s="65" t="str">
        <f t="shared" ca="1" si="40"/>
        <v>-1900</v>
      </c>
      <c r="C552" s="65" t="str">
        <f t="shared" ca="1" si="41"/>
        <v>-1900-0</v>
      </c>
      <c r="D552" s="340"/>
      <c r="E552" s="283"/>
      <c r="F552" s="12"/>
      <c r="G552" s="304"/>
      <c r="H552" s="284"/>
      <c r="I552" s="300"/>
      <c r="J552" s="305"/>
      <c r="K552" s="290"/>
      <c r="L552" s="291"/>
      <c r="M552" s="12"/>
      <c r="N552" s="348"/>
      <c r="O552" s="7"/>
      <c r="P552" s="17">
        <f>IF(D552="",0,IF(D552=D551,COUNTIF(D$9:D551,D552)+1,1))</f>
        <v>0</v>
      </c>
      <c r="Q552" s="17">
        <f t="shared" ca="1" si="42"/>
        <v>0</v>
      </c>
      <c r="R552" s="364">
        <f t="shared" si="39"/>
        <v>0</v>
      </c>
    </row>
    <row r="553" spans="1:18" ht="16.5" customHeight="1">
      <c r="A553" s="334" t="s">
        <v>829</v>
      </c>
      <c r="B553" s="65" t="str">
        <f t="shared" ca="1" si="40"/>
        <v>-1900</v>
      </c>
      <c r="C553" s="65" t="str">
        <f t="shared" ca="1" si="41"/>
        <v>-1900-0</v>
      </c>
      <c r="D553" s="340"/>
      <c r="E553" s="283"/>
      <c r="F553" s="12"/>
      <c r="G553" s="304"/>
      <c r="H553" s="284"/>
      <c r="I553" s="300"/>
      <c r="J553" s="305"/>
      <c r="K553" s="290"/>
      <c r="L553" s="291"/>
      <c r="M553" s="12"/>
      <c r="N553" s="348"/>
      <c r="O553" s="7"/>
      <c r="P553" s="17">
        <f>IF(D553="",0,IF(D553=D552,COUNTIF(D$9:D552,D553)+1,1))</f>
        <v>0</v>
      </c>
      <c r="Q553" s="17">
        <f t="shared" ca="1" si="42"/>
        <v>0</v>
      </c>
      <c r="R553" s="364">
        <f t="shared" si="39"/>
        <v>0</v>
      </c>
    </row>
    <row r="554" spans="1:18" ht="16.5" customHeight="1">
      <c r="A554" s="334" t="s">
        <v>830</v>
      </c>
      <c r="B554" s="65" t="str">
        <f t="shared" ca="1" si="40"/>
        <v>-1900</v>
      </c>
      <c r="C554" s="65" t="str">
        <f t="shared" ca="1" si="41"/>
        <v>-1900-0</v>
      </c>
      <c r="D554" s="340"/>
      <c r="E554" s="283"/>
      <c r="F554" s="12"/>
      <c r="G554" s="304"/>
      <c r="H554" s="284"/>
      <c r="I554" s="300"/>
      <c r="J554" s="305"/>
      <c r="K554" s="290"/>
      <c r="L554" s="291"/>
      <c r="M554" s="12"/>
      <c r="N554" s="348"/>
      <c r="O554" s="7"/>
      <c r="P554" s="17">
        <f>IF(D554="",0,IF(D554=D553,COUNTIF(D$9:D553,D554)+1,1))</f>
        <v>0</v>
      </c>
      <c r="Q554" s="17">
        <f t="shared" ca="1" si="42"/>
        <v>0</v>
      </c>
      <c r="R554" s="364">
        <f t="shared" si="39"/>
        <v>0</v>
      </c>
    </row>
    <row r="555" spans="1:18" ht="16.5" customHeight="1">
      <c r="A555" s="334" t="s">
        <v>831</v>
      </c>
      <c r="B555" s="65" t="str">
        <f t="shared" ca="1" si="40"/>
        <v>-1900</v>
      </c>
      <c r="C555" s="65" t="str">
        <f t="shared" ca="1" si="41"/>
        <v>-1900-0</v>
      </c>
      <c r="D555" s="340"/>
      <c r="E555" s="283"/>
      <c r="F555" s="12"/>
      <c r="G555" s="304"/>
      <c r="H555" s="284"/>
      <c r="I555" s="300"/>
      <c r="J555" s="305"/>
      <c r="K555" s="290"/>
      <c r="L555" s="291"/>
      <c r="M555" s="12"/>
      <c r="N555" s="348"/>
      <c r="O555" s="7"/>
      <c r="P555" s="17">
        <f>IF(D555="",0,IF(D555=D554,COUNTIF(D$9:D554,D555)+1,1))</f>
        <v>0</v>
      </c>
      <c r="Q555" s="17">
        <f t="shared" ca="1" si="42"/>
        <v>0</v>
      </c>
      <c r="R555" s="364">
        <f t="shared" si="39"/>
        <v>0</v>
      </c>
    </row>
    <row r="556" spans="1:18" ht="16.5" customHeight="1">
      <c r="A556" s="334" t="s">
        <v>832</v>
      </c>
      <c r="B556" s="65" t="str">
        <f t="shared" ca="1" si="40"/>
        <v>-1900</v>
      </c>
      <c r="C556" s="65" t="str">
        <f t="shared" ca="1" si="41"/>
        <v>-1900-0</v>
      </c>
      <c r="D556" s="340"/>
      <c r="E556" s="283"/>
      <c r="F556" s="12"/>
      <c r="G556" s="304"/>
      <c r="H556" s="284"/>
      <c r="I556" s="300"/>
      <c r="J556" s="305"/>
      <c r="K556" s="290"/>
      <c r="L556" s="291"/>
      <c r="M556" s="12"/>
      <c r="N556" s="348"/>
      <c r="O556" s="7"/>
      <c r="P556" s="17">
        <f>IF(D556="",0,IF(D556=D555,COUNTIF(D$9:D555,D556)+1,1))</f>
        <v>0</v>
      </c>
      <c r="Q556" s="17">
        <f t="shared" ca="1" si="42"/>
        <v>0</v>
      </c>
      <c r="R556" s="364">
        <f t="shared" si="39"/>
        <v>0</v>
      </c>
    </row>
    <row r="557" spans="1:18" ht="16.5" customHeight="1">
      <c r="A557" s="334" t="s">
        <v>833</v>
      </c>
      <c r="B557" s="65" t="str">
        <f t="shared" ca="1" si="40"/>
        <v>-1900</v>
      </c>
      <c r="C557" s="65" t="str">
        <f t="shared" ca="1" si="41"/>
        <v>-1900-0</v>
      </c>
      <c r="D557" s="340"/>
      <c r="E557" s="283"/>
      <c r="F557" s="12"/>
      <c r="G557" s="304"/>
      <c r="H557" s="284"/>
      <c r="I557" s="300"/>
      <c r="J557" s="305"/>
      <c r="K557" s="290"/>
      <c r="L557" s="291"/>
      <c r="M557" s="12"/>
      <c r="N557" s="348"/>
      <c r="O557" s="7"/>
      <c r="P557" s="17">
        <f>IF(D557="",0,IF(D557=D556,COUNTIF(D$9:D556,D557)+1,1))</f>
        <v>0</v>
      </c>
      <c r="Q557" s="17">
        <f t="shared" ca="1" si="42"/>
        <v>0</v>
      </c>
      <c r="R557" s="364">
        <f t="shared" si="39"/>
        <v>0</v>
      </c>
    </row>
    <row r="558" spans="1:18" ht="16.5" customHeight="1">
      <c r="A558" s="334" t="s">
        <v>834</v>
      </c>
      <c r="B558" s="65" t="str">
        <f t="shared" ca="1" si="40"/>
        <v>-1900</v>
      </c>
      <c r="C558" s="65" t="str">
        <f t="shared" ca="1" si="41"/>
        <v>-1900-0</v>
      </c>
      <c r="D558" s="340"/>
      <c r="E558" s="283"/>
      <c r="F558" s="12"/>
      <c r="G558" s="304"/>
      <c r="H558" s="284"/>
      <c r="I558" s="300"/>
      <c r="J558" s="305"/>
      <c r="K558" s="290"/>
      <c r="L558" s="291"/>
      <c r="M558" s="12"/>
      <c r="N558" s="348"/>
      <c r="O558" s="7"/>
      <c r="P558" s="17">
        <f>IF(D558="",0,IF(D558=D557,COUNTIF(D$9:D557,D558)+1,1))</f>
        <v>0</v>
      </c>
      <c r="Q558" s="17">
        <f t="shared" ca="1" si="42"/>
        <v>0</v>
      </c>
      <c r="R558" s="364">
        <f t="shared" si="39"/>
        <v>0</v>
      </c>
    </row>
    <row r="559" spans="1:18" ht="16.5" customHeight="1">
      <c r="A559" s="334" t="s">
        <v>835</v>
      </c>
      <c r="B559" s="65" t="str">
        <f t="shared" ca="1" si="40"/>
        <v>-1900</v>
      </c>
      <c r="C559" s="65" t="str">
        <f t="shared" ca="1" si="41"/>
        <v>-1900-0</v>
      </c>
      <c r="D559" s="340"/>
      <c r="E559" s="283"/>
      <c r="F559" s="12"/>
      <c r="G559" s="304"/>
      <c r="H559" s="284"/>
      <c r="I559" s="300"/>
      <c r="J559" s="305"/>
      <c r="K559" s="290"/>
      <c r="L559" s="291"/>
      <c r="M559" s="12"/>
      <c r="N559" s="348"/>
      <c r="O559" s="7"/>
      <c r="P559" s="17">
        <f>IF(D559="",0,IF(D559=D558,COUNTIF(D$9:D558,D559)+1,1))</f>
        <v>0</v>
      </c>
      <c r="Q559" s="17">
        <f t="shared" ca="1" si="42"/>
        <v>0</v>
      </c>
      <c r="R559" s="364">
        <f t="shared" si="39"/>
        <v>0</v>
      </c>
    </row>
    <row r="560" spans="1:18" ht="16.5" customHeight="1">
      <c r="A560" s="334" t="s">
        <v>836</v>
      </c>
      <c r="B560" s="65" t="str">
        <f t="shared" ca="1" si="40"/>
        <v>-1900</v>
      </c>
      <c r="C560" s="65" t="str">
        <f t="shared" ca="1" si="41"/>
        <v>-1900-0</v>
      </c>
      <c r="D560" s="340"/>
      <c r="E560" s="283"/>
      <c r="F560" s="12"/>
      <c r="G560" s="304"/>
      <c r="H560" s="284"/>
      <c r="I560" s="300"/>
      <c r="J560" s="305"/>
      <c r="K560" s="290"/>
      <c r="L560" s="291"/>
      <c r="M560" s="12"/>
      <c r="N560" s="348"/>
      <c r="O560" s="7"/>
      <c r="P560" s="17">
        <f>IF(D560="",0,IF(D560=D559,COUNTIF(D$9:D559,D560)+1,1))</f>
        <v>0</v>
      </c>
      <c r="Q560" s="17">
        <f t="shared" ca="1" si="42"/>
        <v>0</v>
      </c>
      <c r="R560" s="364">
        <f t="shared" si="39"/>
        <v>0</v>
      </c>
    </row>
    <row r="561" spans="1:18" ht="16.5" customHeight="1">
      <c r="A561" s="334" t="s">
        <v>837</v>
      </c>
      <c r="B561" s="65" t="str">
        <f t="shared" ca="1" si="40"/>
        <v>-1900</v>
      </c>
      <c r="C561" s="65" t="str">
        <f t="shared" ca="1" si="41"/>
        <v>-1900-0</v>
      </c>
      <c r="D561" s="340"/>
      <c r="E561" s="283"/>
      <c r="F561" s="12"/>
      <c r="G561" s="304"/>
      <c r="H561" s="284"/>
      <c r="I561" s="300"/>
      <c r="J561" s="305"/>
      <c r="K561" s="290"/>
      <c r="L561" s="291"/>
      <c r="M561" s="12"/>
      <c r="N561" s="348"/>
      <c r="O561" s="7"/>
      <c r="P561" s="17">
        <f>IF(D561="",0,IF(D561=D560,COUNTIF(D$9:D560,D561)+1,1))</f>
        <v>0</v>
      </c>
      <c r="Q561" s="17">
        <f t="shared" ca="1" si="42"/>
        <v>0</v>
      </c>
      <c r="R561" s="364">
        <f t="shared" si="39"/>
        <v>0</v>
      </c>
    </row>
    <row r="562" spans="1:18" ht="16.5" customHeight="1">
      <c r="A562" s="334" t="s">
        <v>838</v>
      </c>
      <c r="B562" s="65" t="str">
        <f t="shared" ca="1" si="40"/>
        <v>-1900</v>
      </c>
      <c r="C562" s="65" t="str">
        <f t="shared" ca="1" si="41"/>
        <v>-1900-0</v>
      </c>
      <c r="D562" s="340"/>
      <c r="E562" s="283"/>
      <c r="F562" s="12"/>
      <c r="G562" s="304"/>
      <c r="H562" s="284"/>
      <c r="I562" s="300"/>
      <c r="J562" s="305"/>
      <c r="K562" s="290"/>
      <c r="L562" s="291"/>
      <c r="M562" s="12"/>
      <c r="N562" s="348"/>
      <c r="O562" s="7"/>
      <c r="P562" s="17">
        <f>IF(D562="",0,IF(D562=D561,COUNTIF(D$9:D561,D562)+1,1))</f>
        <v>0</v>
      </c>
      <c r="Q562" s="17">
        <f t="shared" ca="1" si="42"/>
        <v>0</v>
      </c>
      <c r="R562" s="364">
        <f t="shared" si="39"/>
        <v>0</v>
      </c>
    </row>
    <row r="563" spans="1:18" ht="16.5" customHeight="1">
      <c r="A563" s="334" t="s">
        <v>839</v>
      </c>
      <c r="B563" s="65" t="str">
        <f t="shared" ca="1" si="40"/>
        <v>-1900</v>
      </c>
      <c r="C563" s="65" t="str">
        <f t="shared" ca="1" si="41"/>
        <v>-1900-0</v>
      </c>
      <c r="D563" s="340"/>
      <c r="E563" s="283"/>
      <c r="F563" s="12"/>
      <c r="G563" s="304"/>
      <c r="H563" s="284"/>
      <c r="I563" s="300"/>
      <c r="J563" s="305"/>
      <c r="K563" s="290"/>
      <c r="L563" s="291"/>
      <c r="M563" s="12"/>
      <c r="N563" s="348"/>
      <c r="O563" s="7"/>
      <c r="P563" s="17">
        <f>IF(D563="",0,IF(D563=D562,COUNTIF(D$9:D562,D563)+1,1))</f>
        <v>0</v>
      </c>
      <c r="Q563" s="17">
        <f t="shared" ca="1" si="42"/>
        <v>0</v>
      </c>
      <c r="R563" s="364">
        <f t="shared" si="39"/>
        <v>0</v>
      </c>
    </row>
    <row r="564" spans="1:18" ht="16.5" customHeight="1">
      <c r="A564" s="334" t="s">
        <v>840</v>
      </c>
      <c r="B564" s="65" t="str">
        <f t="shared" ca="1" si="40"/>
        <v>-1900</v>
      </c>
      <c r="C564" s="65" t="str">
        <f t="shared" ca="1" si="41"/>
        <v>-1900-0</v>
      </c>
      <c r="D564" s="340"/>
      <c r="E564" s="283"/>
      <c r="F564" s="12"/>
      <c r="G564" s="304"/>
      <c r="H564" s="284"/>
      <c r="I564" s="300"/>
      <c r="J564" s="305"/>
      <c r="K564" s="290"/>
      <c r="L564" s="291"/>
      <c r="M564" s="12"/>
      <c r="N564" s="348"/>
      <c r="O564" s="7"/>
      <c r="P564" s="17">
        <f>IF(D564="",0,IF(D564=D563,COUNTIF(D$9:D563,D564)+1,1))</f>
        <v>0</v>
      </c>
      <c r="Q564" s="17">
        <f t="shared" ca="1" si="42"/>
        <v>0</v>
      </c>
      <c r="R564" s="364">
        <f t="shared" si="39"/>
        <v>0</v>
      </c>
    </row>
    <row r="565" spans="1:18" ht="16.5" customHeight="1">
      <c r="A565" s="334" t="s">
        <v>841</v>
      </c>
      <c r="B565" s="65" t="str">
        <f t="shared" ca="1" si="40"/>
        <v>-1900</v>
      </c>
      <c r="C565" s="65" t="str">
        <f t="shared" ca="1" si="41"/>
        <v>-1900-0</v>
      </c>
      <c r="D565" s="340"/>
      <c r="E565" s="283"/>
      <c r="F565" s="12"/>
      <c r="G565" s="304"/>
      <c r="H565" s="284"/>
      <c r="I565" s="300"/>
      <c r="J565" s="305"/>
      <c r="K565" s="290"/>
      <c r="L565" s="291"/>
      <c r="M565" s="12"/>
      <c r="N565" s="348"/>
      <c r="O565" s="7"/>
      <c r="P565" s="17">
        <f>IF(D565="",0,IF(D565=D564,COUNTIF(D$9:D564,D565)+1,1))</f>
        <v>0</v>
      </c>
      <c r="Q565" s="17">
        <f t="shared" ca="1" si="42"/>
        <v>0</v>
      </c>
      <c r="R565" s="364">
        <f t="shared" si="39"/>
        <v>0</v>
      </c>
    </row>
    <row r="566" spans="1:18" ht="16.5" customHeight="1">
      <c r="A566" s="334" t="s">
        <v>842</v>
      </c>
      <c r="B566" s="65" t="str">
        <f t="shared" ca="1" si="40"/>
        <v>-1900</v>
      </c>
      <c r="C566" s="65" t="str">
        <f t="shared" ca="1" si="41"/>
        <v>-1900-0</v>
      </c>
      <c r="D566" s="340"/>
      <c r="E566" s="283"/>
      <c r="F566" s="12"/>
      <c r="G566" s="304"/>
      <c r="H566" s="284"/>
      <c r="I566" s="300"/>
      <c r="J566" s="305"/>
      <c r="K566" s="290"/>
      <c r="L566" s="291"/>
      <c r="M566" s="12"/>
      <c r="N566" s="348"/>
      <c r="O566" s="7"/>
      <c r="P566" s="17">
        <f>IF(D566="",0,IF(D566=D565,COUNTIF(D$9:D565,D566)+1,1))</f>
        <v>0</v>
      </c>
      <c r="Q566" s="17">
        <f t="shared" ca="1" si="42"/>
        <v>0</v>
      </c>
      <c r="R566" s="364">
        <f t="shared" si="39"/>
        <v>0</v>
      </c>
    </row>
    <row r="567" spans="1:18" ht="16.5" customHeight="1">
      <c r="A567" s="334" t="s">
        <v>843</v>
      </c>
      <c r="B567" s="65" t="str">
        <f t="shared" ca="1" si="40"/>
        <v>-1900</v>
      </c>
      <c r="C567" s="65" t="str">
        <f t="shared" ca="1" si="41"/>
        <v>-1900-0</v>
      </c>
      <c r="D567" s="340"/>
      <c r="E567" s="283"/>
      <c r="F567" s="12"/>
      <c r="G567" s="304"/>
      <c r="H567" s="284"/>
      <c r="I567" s="300"/>
      <c r="J567" s="305"/>
      <c r="K567" s="290"/>
      <c r="L567" s="291"/>
      <c r="M567" s="12"/>
      <c r="N567" s="348"/>
      <c r="O567" s="7"/>
      <c r="P567" s="17">
        <f>IF(D567="",0,IF(D567=D566,COUNTIF(D$9:D566,D567)+1,1))</f>
        <v>0</v>
      </c>
      <c r="Q567" s="17">
        <f t="shared" ca="1" si="42"/>
        <v>0</v>
      </c>
      <c r="R567" s="364">
        <f t="shared" si="39"/>
        <v>0</v>
      </c>
    </row>
    <row r="568" spans="1:18" ht="16.5" customHeight="1">
      <c r="A568" s="334" t="s">
        <v>844</v>
      </c>
      <c r="B568" s="65" t="str">
        <f t="shared" ca="1" si="40"/>
        <v>-1900</v>
      </c>
      <c r="C568" s="65" t="str">
        <f t="shared" ca="1" si="41"/>
        <v>-1900-0</v>
      </c>
      <c r="D568" s="340"/>
      <c r="E568" s="283"/>
      <c r="F568" s="12"/>
      <c r="G568" s="304"/>
      <c r="H568" s="284"/>
      <c r="I568" s="300"/>
      <c r="J568" s="305"/>
      <c r="K568" s="290"/>
      <c r="L568" s="291"/>
      <c r="M568" s="12"/>
      <c r="N568" s="348"/>
      <c r="O568" s="7"/>
      <c r="P568" s="17">
        <f>IF(D568="",0,IF(D568=D567,COUNTIF(D$9:D567,D568)+1,1))</f>
        <v>0</v>
      </c>
      <c r="Q568" s="17">
        <f t="shared" ca="1" si="42"/>
        <v>0</v>
      </c>
      <c r="R568" s="364">
        <f t="shared" si="39"/>
        <v>0</v>
      </c>
    </row>
    <row r="569" spans="1:18" ht="16.5" customHeight="1">
      <c r="A569" s="334" t="s">
        <v>845</v>
      </c>
      <c r="B569" s="65" t="str">
        <f t="shared" ca="1" si="40"/>
        <v>-1900</v>
      </c>
      <c r="C569" s="65" t="str">
        <f t="shared" ca="1" si="41"/>
        <v>-1900-0</v>
      </c>
      <c r="D569" s="340"/>
      <c r="E569" s="283"/>
      <c r="F569" s="12"/>
      <c r="G569" s="304"/>
      <c r="H569" s="284"/>
      <c r="I569" s="300"/>
      <c r="J569" s="305"/>
      <c r="K569" s="290"/>
      <c r="L569" s="291"/>
      <c r="M569" s="12"/>
      <c r="N569" s="348"/>
      <c r="O569" s="7"/>
      <c r="P569" s="17">
        <f>IF(D569="",0,IF(D569=D568,COUNTIF(D$9:D568,D569)+1,1))</f>
        <v>0</v>
      </c>
      <c r="Q569" s="17">
        <f t="shared" ca="1" si="42"/>
        <v>0</v>
      </c>
      <c r="R569" s="364">
        <f t="shared" si="39"/>
        <v>0</v>
      </c>
    </row>
    <row r="570" spans="1:18" ht="16.5" customHeight="1">
      <c r="A570" s="334" t="s">
        <v>846</v>
      </c>
      <c r="B570" s="65" t="str">
        <f t="shared" ca="1" si="40"/>
        <v>-1900</v>
      </c>
      <c r="C570" s="65" t="str">
        <f t="shared" ca="1" si="41"/>
        <v>-1900-0</v>
      </c>
      <c r="D570" s="340"/>
      <c r="E570" s="283"/>
      <c r="F570" s="12"/>
      <c r="G570" s="304"/>
      <c r="H570" s="284"/>
      <c r="I570" s="300"/>
      <c r="J570" s="305"/>
      <c r="K570" s="290"/>
      <c r="L570" s="291"/>
      <c r="M570" s="12"/>
      <c r="N570" s="348"/>
      <c r="O570" s="7"/>
      <c r="P570" s="17">
        <f>IF(D570="",0,IF(D570=D569,COUNTIF(D$9:D569,D570)+1,1))</f>
        <v>0</v>
      </c>
      <c r="Q570" s="17">
        <f t="shared" ca="1" si="42"/>
        <v>0</v>
      </c>
      <c r="R570" s="364">
        <f t="shared" si="39"/>
        <v>0</v>
      </c>
    </row>
    <row r="571" spans="1:18" ht="16.5" customHeight="1">
      <c r="A571" s="334" t="s">
        <v>847</v>
      </c>
      <c r="B571" s="65" t="str">
        <f t="shared" ca="1" si="40"/>
        <v>-1900</v>
      </c>
      <c r="C571" s="65" t="str">
        <f t="shared" ca="1" si="41"/>
        <v>-1900-0</v>
      </c>
      <c r="D571" s="340"/>
      <c r="E571" s="283"/>
      <c r="F571" s="12"/>
      <c r="G571" s="304"/>
      <c r="H571" s="284"/>
      <c r="I571" s="300"/>
      <c r="J571" s="305"/>
      <c r="K571" s="290"/>
      <c r="L571" s="291"/>
      <c r="M571" s="12"/>
      <c r="N571" s="348"/>
      <c r="O571" s="7"/>
      <c r="P571" s="17">
        <f>IF(D571="",0,IF(D571=D570,COUNTIF(D$9:D570,D571)+1,1))</f>
        <v>0</v>
      </c>
      <c r="Q571" s="17">
        <f t="shared" ca="1" si="42"/>
        <v>0</v>
      </c>
      <c r="R571" s="364">
        <f t="shared" si="39"/>
        <v>0</v>
      </c>
    </row>
    <row r="572" spans="1:18" ht="16.5" customHeight="1">
      <c r="A572" s="334" t="s">
        <v>848</v>
      </c>
      <c r="B572" s="65" t="str">
        <f t="shared" ca="1" si="40"/>
        <v>-1900</v>
      </c>
      <c r="C572" s="65" t="str">
        <f t="shared" ca="1" si="41"/>
        <v>-1900-0</v>
      </c>
      <c r="D572" s="340"/>
      <c r="E572" s="283"/>
      <c r="F572" s="12"/>
      <c r="G572" s="304"/>
      <c r="H572" s="284"/>
      <c r="I572" s="300"/>
      <c r="J572" s="305"/>
      <c r="K572" s="290"/>
      <c r="L572" s="291"/>
      <c r="M572" s="12"/>
      <c r="N572" s="348"/>
      <c r="O572" s="7"/>
      <c r="P572" s="17">
        <f>IF(D572="",0,IF(D572=D571,COUNTIF(D$9:D571,D572)+1,1))</f>
        <v>0</v>
      </c>
      <c r="Q572" s="17">
        <f t="shared" ca="1" si="42"/>
        <v>0</v>
      </c>
      <c r="R572" s="364">
        <f t="shared" si="39"/>
        <v>0</v>
      </c>
    </row>
    <row r="573" spans="1:18" ht="16.5" customHeight="1">
      <c r="A573" s="334" t="s">
        <v>849</v>
      </c>
      <c r="B573" s="65" t="str">
        <f t="shared" ca="1" si="40"/>
        <v>-1900</v>
      </c>
      <c r="C573" s="65" t="str">
        <f t="shared" ca="1" si="41"/>
        <v>-1900-0</v>
      </c>
      <c r="D573" s="340"/>
      <c r="E573" s="283"/>
      <c r="F573" s="12"/>
      <c r="G573" s="304"/>
      <c r="H573" s="284"/>
      <c r="I573" s="300"/>
      <c r="J573" s="305"/>
      <c r="K573" s="290"/>
      <c r="L573" s="291"/>
      <c r="M573" s="12"/>
      <c r="N573" s="348"/>
      <c r="O573" s="7"/>
      <c r="P573" s="17">
        <f>IF(D573="",0,IF(D573=D572,COUNTIF(D$9:D572,D573)+1,1))</f>
        <v>0</v>
      </c>
      <c r="Q573" s="17">
        <f t="shared" ca="1" si="42"/>
        <v>0</v>
      </c>
      <c r="R573" s="364">
        <f t="shared" si="39"/>
        <v>0</v>
      </c>
    </row>
    <row r="574" spans="1:18" ht="16.5" customHeight="1">
      <c r="A574" s="334" t="s">
        <v>850</v>
      </c>
      <c r="B574" s="65" t="str">
        <f t="shared" ca="1" si="40"/>
        <v>-1900</v>
      </c>
      <c r="C574" s="65" t="str">
        <f t="shared" ca="1" si="41"/>
        <v>-1900-0</v>
      </c>
      <c r="D574" s="340"/>
      <c r="E574" s="283"/>
      <c r="F574" s="12"/>
      <c r="G574" s="304"/>
      <c r="H574" s="284"/>
      <c r="I574" s="300"/>
      <c r="J574" s="305"/>
      <c r="K574" s="290"/>
      <c r="L574" s="291"/>
      <c r="M574" s="12"/>
      <c r="N574" s="348"/>
      <c r="O574" s="7"/>
      <c r="P574" s="17">
        <f>IF(D574="",0,IF(D574=D573,COUNTIF(D$9:D573,D574)+1,1))</f>
        <v>0</v>
      </c>
      <c r="Q574" s="17">
        <f t="shared" ca="1" si="42"/>
        <v>0</v>
      </c>
      <c r="R574" s="364">
        <f t="shared" si="39"/>
        <v>0</v>
      </c>
    </row>
    <row r="575" spans="1:18" ht="16.5" customHeight="1">
      <c r="A575" s="334" t="s">
        <v>851</v>
      </c>
      <c r="B575" s="65" t="str">
        <f t="shared" ca="1" si="40"/>
        <v>-1900</v>
      </c>
      <c r="C575" s="65" t="str">
        <f t="shared" ca="1" si="41"/>
        <v>-1900-0</v>
      </c>
      <c r="D575" s="340"/>
      <c r="E575" s="283"/>
      <c r="F575" s="12"/>
      <c r="G575" s="304"/>
      <c r="H575" s="284"/>
      <c r="I575" s="300"/>
      <c r="J575" s="305"/>
      <c r="K575" s="290"/>
      <c r="L575" s="291"/>
      <c r="M575" s="12"/>
      <c r="N575" s="348"/>
      <c r="O575" s="7"/>
      <c r="P575" s="17">
        <f>IF(D575="",0,IF(D575=D574,COUNTIF(D$9:D574,D575)+1,1))</f>
        <v>0</v>
      </c>
      <c r="Q575" s="17">
        <f t="shared" ca="1" si="42"/>
        <v>0</v>
      </c>
      <c r="R575" s="364">
        <f t="shared" si="39"/>
        <v>0</v>
      </c>
    </row>
    <row r="576" spans="1:18" ht="16.5" customHeight="1">
      <c r="A576" s="334" t="s">
        <v>852</v>
      </c>
      <c r="B576" s="65" t="str">
        <f t="shared" ca="1" si="40"/>
        <v>-1900</v>
      </c>
      <c r="C576" s="65" t="str">
        <f t="shared" ca="1" si="41"/>
        <v>-1900-0</v>
      </c>
      <c r="D576" s="340"/>
      <c r="E576" s="283"/>
      <c r="F576" s="12"/>
      <c r="G576" s="304"/>
      <c r="H576" s="284"/>
      <c r="I576" s="300"/>
      <c r="J576" s="305"/>
      <c r="K576" s="290"/>
      <c r="L576" s="291"/>
      <c r="M576" s="12"/>
      <c r="N576" s="348"/>
      <c r="O576" s="7"/>
      <c r="P576" s="17">
        <f>IF(D576="",0,IF(D576=D575,COUNTIF(D$9:D575,D576)+1,1))</f>
        <v>0</v>
      </c>
      <c r="Q576" s="17">
        <f t="shared" ca="1" si="42"/>
        <v>0</v>
      </c>
      <c r="R576" s="364">
        <f t="shared" si="39"/>
        <v>0</v>
      </c>
    </row>
    <row r="577" spans="1:18" ht="16.5" customHeight="1">
      <c r="A577" s="334" t="s">
        <v>853</v>
      </c>
      <c r="B577" s="65" t="str">
        <f t="shared" ca="1" si="40"/>
        <v>-1900</v>
      </c>
      <c r="C577" s="65" t="str">
        <f t="shared" ca="1" si="41"/>
        <v>-1900-0</v>
      </c>
      <c r="D577" s="340"/>
      <c r="E577" s="283"/>
      <c r="F577" s="12"/>
      <c r="G577" s="304"/>
      <c r="H577" s="284"/>
      <c r="I577" s="300"/>
      <c r="J577" s="305"/>
      <c r="K577" s="290"/>
      <c r="L577" s="291"/>
      <c r="M577" s="12"/>
      <c r="N577" s="348"/>
      <c r="O577" s="7"/>
      <c r="P577" s="17">
        <f>IF(D577="",0,IF(D577=D576,COUNTIF(D$9:D576,D577)+1,1))</f>
        <v>0</v>
      </c>
      <c r="Q577" s="17">
        <f t="shared" ca="1" si="42"/>
        <v>0</v>
      </c>
      <c r="R577" s="364">
        <f t="shared" si="39"/>
        <v>0</v>
      </c>
    </row>
    <row r="578" spans="1:18" ht="16.5" customHeight="1">
      <c r="A578" s="334" t="s">
        <v>854</v>
      </c>
      <c r="B578" s="65" t="str">
        <f t="shared" ca="1" si="40"/>
        <v>-1900</v>
      </c>
      <c r="C578" s="65" t="str">
        <f t="shared" ca="1" si="41"/>
        <v>-1900-0</v>
      </c>
      <c r="D578" s="340"/>
      <c r="E578" s="283"/>
      <c r="F578" s="12"/>
      <c r="G578" s="304"/>
      <c r="H578" s="284"/>
      <c r="I578" s="300"/>
      <c r="J578" s="305"/>
      <c r="K578" s="290"/>
      <c r="L578" s="291"/>
      <c r="M578" s="12"/>
      <c r="N578" s="348"/>
      <c r="O578" s="7"/>
      <c r="P578" s="17">
        <f>IF(D578="",0,IF(D578=D577,COUNTIF(D$9:D577,D578)+1,1))</f>
        <v>0</v>
      </c>
      <c r="Q578" s="17">
        <f t="shared" ca="1" si="42"/>
        <v>0</v>
      </c>
      <c r="R578" s="364">
        <f t="shared" si="39"/>
        <v>0</v>
      </c>
    </row>
    <row r="579" spans="1:18" ht="16.5" customHeight="1">
      <c r="A579" s="334" t="s">
        <v>855</v>
      </c>
      <c r="B579" s="65" t="str">
        <f t="shared" ca="1" si="40"/>
        <v>-1900</v>
      </c>
      <c r="C579" s="65" t="str">
        <f t="shared" ca="1" si="41"/>
        <v>-1900-0</v>
      </c>
      <c r="D579" s="340"/>
      <c r="E579" s="283"/>
      <c r="F579" s="12"/>
      <c r="G579" s="304"/>
      <c r="H579" s="284"/>
      <c r="I579" s="300"/>
      <c r="J579" s="305"/>
      <c r="K579" s="290"/>
      <c r="L579" s="291"/>
      <c r="M579" s="12"/>
      <c r="N579" s="348"/>
      <c r="O579" s="7"/>
      <c r="P579" s="17">
        <f>IF(D579="",0,IF(D579=D578,COUNTIF(D$9:D578,D579)+1,1))</f>
        <v>0</v>
      </c>
      <c r="Q579" s="17">
        <f t="shared" ca="1" si="42"/>
        <v>0</v>
      </c>
      <c r="R579" s="364">
        <f t="shared" si="39"/>
        <v>0</v>
      </c>
    </row>
    <row r="580" spans="1:18" ht="16.5" customHeight="1">
      <c r="A580" s="334" t="s">
        <v>856</v>
      </c>
      <c r="B580" s="65" t="str">
        <f t="shared" ca="1" si="40"/>
        <v>-1900</v>
      </c>
      <c r="C580" s="65" t="str">
        <f t="shared" ca="1" si="41"/>
        <v>-1900-0</v>
      </c>
      <c r="D580" s="340"/>
      <c r="E580" s="283"/>
      <c r="F580" s="12"/>
      <c r="G580" s="304"/>
      <c r="H580" s="284"/>
      <c r="I580" s="300"/>
      <c r="J580" s="305"/>
      <c r="K580" s="290"/>
      <c r="L580" s="291"/>
      <c r="M580" s="12"/>
      <c r="N580" s="348"/>
      <c r="O580" s="7"/>
      <c r="P580" s="17">
        <f>IF(D580="",0,IF(D580=D579,COUNTIF(D$9:D579,D580)+1,1))</f>
        <v>0</v>
      </c>
      <c r="Q580" s="17">
        <f t="shared" ca="1" si="42"/>
        <v>0</v>
      </c>
      <c r="R580" s="364">
        <f t="shared" si="39"/>
        <v>0</v>
      </c>
    </row>
    <row r="581" spans="1:18" ht="16.5" customHeight="1">
      <c r="A581" s="334" t="s">
        <v>857</v>
      </c>
      <c r="B581" s="65" t="str">
        <f t="shared" ca="1" si="40"/>
        <v>-1900</v>
      </c>
      <c r="C581" s="65" t="str">
        <f t="shared" ca="1" si="41"/>
        <v>-1900-0</v>
      </c>
      <c r="D581" s="340"/>
      <c r="E581" s="283"/>
      <c r="F581" s="12"/>
      <c r="G581" s="304"/>
      <c r="H581" s="284"/>
      <c r="I581" s="300"/>
      <c r="J581" s="305"/>
      <c r="K581" s="290"/>
      <c r="L581" s="291"/>
      <c r="M581" s="12"/>
      <c r="N581" s="348"/>
      <c r="O581" s="7"/>
      <c r="P581" s="17">
        <f>IF(D581="",0,IF(D581=D580,COUNTIF(D$9:D580,D581)+1,1))</f>
        <v>0</v>
      </c>
      <c r="Q581" s="17">
        <f t="shared" ca="1" si="42"/>
        <v>0</v>
      </c>
      <c r="R581" s="364">
        <f t="shared" si="39"/>
        <v>0</v>
      </c>
    </row>
    <row r="582" spans="1:18" ht="16.5" customHeight="1">
      <c r="A582" s="334" t="s">
        <v>858</v>
      </c>
      <c r="B582" s="65" t="str">
        <f t="shared" ca="1" si="40"/>
        <v>-1900</v>
      </c>
      <c r="C582" s="65" t="str">
        <f t="shared" ca="1" si="41"/>
        <v>-1900-0</v>
      </c>
      <c r="D582" s="340"/>
      <c r="E582" s="283"/>
      <c r="F582" s="12"/>
      <c r="G582" s="304"/>
      <c r="H582" s="284"/>
      <c r="I582" s="300"/>
      <c r="J582" s="305"/>
      <c r="K582" s="290"/>
      <c r="L582" s="291"/>
      <c r="M582" s="12"/>
      <c r="N582" s="348"/>
      <c r="O582" s="7"/>
      <c r="P582" s="17">
        <f>IF(D582="",0,IF(D582=D581,COUNTIF(D$9:D581,D582)+1,1))</f>
        <v>0</v>
      </c>
      <c r="Q582" s="17">
        <f t="shared" ca="1" si="42"/>
        <v>0</v>
      </c>
      <c r="R582" s="364">
        <f t="shared" si="39"/>
        <v>0</v>
      </c>
    </row>
    <row r="583" spans="1:18" ht="16.5" customHeight="1">
      <c r="A583" s="334" t="s">
        <v>859</v>
      </c>
      <c r="B583" s="65" t="str">
        <f t="shared" ca="1" si="40"/>
        <v>-1900</v>
      </c>
      <c r="C583" s="65" t="str">
        <f t="shared" ca="1" si="41"/>
        <v>-1900-0</v>
      </c>
      <c r="D583" s="340"/>
      <c r="E583" s="283"/>
      <c r="F583" s="12"/>
      <c r="G583" s="304"/>
      <c r="H583" s="284"/>
      <c r="I583" s="300"/>
      <c r="J583" s="305"/>
      <c r="K583" s="290"/>
      <c r="L583" s="291"/>
      <c r="M583" s="12"/>
      <c r="N583" s="348"/>
      <c r="O583" s="7"/>
      <c r="P583" s="17">
        <f>IF(D583="",0,IF(D583=D582,COUNTIF(D$9:D582,D583)+1,1))</f>
        <v>0</v>
      </c>
      <c r="Q583" s="17">
        <f t="shared" ca="1" si="42"/>
        <v>0</v>
      </c>
      <c r="R583" s="364">
        <f t="shared" si="39"/>
        <v>0</v>
      </c>
    </row>
    <row r="584" spans="1:18" ht="16.5" customHeight="1">
      <c r="A584" s="334" t="s">
        <v>860</v>
      </c>
      <c r="B584" s="65" t="str">
        <f t="shared" ca="1" si="40"/>
        <v>-1900</v>
      </c>
      <c r="C584" s="65" t="str">
        <f t="shared" ca="1" si="41"/>
        <v>-1900-0</v>
      </c>
      <c r="D584" s="340"/>
      <c r="E584" s="283"/>
      <c r="F584" s="12"/>
      <c r="G584" s="304"/>
      <c r="H584" s="284"/>
      <c r="I584" s="300"/>
      <c r="J584" s="305"/>
      <c r="K584" s="290"/>
      <c r="L584" s="291"/>
      <c r="M584" s="12"/>
      <c r="N584" s="348"/>
      <c r="O584" s="7"/>
      <c r="P584" s="17">
        <f>IF(D584="",0,IF(D584=D583,COUNTIF(D$9:D583,D584)+1,1))</f>
        <v>0</v>
      </c>
      <c r="Q584" s="17">
        <f t="shared" ca="1" si="42"/>
        <v>0</v>
      </c>
      <c r="R584" s="364">
        <f t="shared" si="39"/>
        <v>0</v>
      </c>
    </row>
    <row r="585" spans="1:18" ht="16.5" customHeight="1">
      <c r="A585" s="334" t="s">
        <v>861</v>
      </c>
      <c r="B585" s="65" t="str">
        <f t="shared" ca="1" si="40"/>
        <v>-1900</v>
      </c>
      <c r="C585" s="65" t="str">
        <f t="shared" ca="1" si="41"/>
        <v>-1900-0</v>
      </c>
      <c r="D585" s="340"/>
      <c r="E585" s="283"/>
      <c r="F585" s="12"/>
      <c r="G585" s="304"/>
      <c r="H585" s="284"/>
      <c r="I585" s="300"/>
      <c r="J585" s="305"/>
      <c r="K585" s="290"/>
      <c r="L585" s="291"/>
      <c r="M585" s="12"/>
      <c r="N585" s="348"/>
      <c r="O585" s="7"/>
      <c r="P585" s="17">
        <f>IF(D585="",0,IF(D585=D584,COUNTIF(D$9:D584,D585)+1,1))</f>
        <v>0</v>
      </c>
      <c r="Q585" s="17">
        <f t="shared" ca="1" si="42"/>
        <v>0</v>
      </c>
      <c r="R585" s="364">
        <f t="shared" ref="R585:R648" si="43">IF(OR(MONTH(E585)&lt;$K$1026,MONTH(E585)&gt;$K$1027),R$1013,0)</f>
        <v>0</v>
      </c>
    </row>
    <row r="586" spans="1:18" ht="16.5" customHeight="1">
      <c r="A586" s="334" t="s">
        <v>862</v>
      </c>
      <c r="B586" s="65" t="str">
        <f t="shared" ref="B586:B649" ca="1" si="44">IF(R586=$R$1013,0,IF(L$1024=1,0,D586&amp;"-"&amp;YEAR(E586)))</f>
        <v>-1900</v>
      </c>
      <c r="C586" s="65" t="str">
        <f t="shared" ca="1" si="41"/>
        <v>-1900-0</v>
      </c>
      <c r="D586" s="340"/>
      <c r="E586" s="283"/>
      <c r="F586" s="12"/>
      <c r="G586" s="304"/>
      <c r="H586" s="284"/>
      <c r="I586" s="300"/>
      <c r="J586" s="305"/>
      <c r="K586" s="290"/>
      <c r="L586" s="291"/>
      <c r="M586" s="12"/>
      <c r="N586" s="348"/>
      <c r="O586" s="7"/>
      <c r="P586" s="17">
        <f>IF(D586="",0,IF(D586=D585,COUNTIF(D$9:D585,D586)+1,1))</f>
        <v>0</v>
      </c>
      <c r="Q586" s="17">
        <f t="shared" ca="1" si="42"/>
        <v>0</v>
      </c>
      <c r="R586" s="364">
        <f t="shared" si="43"/>
        <v>0</v>
      </c>
    </row>
    <row r="587" spans="1:18" ht="16.5" customHeight="1">
      <c r="A587" s="334" t="s">
        <v>863</v>
      </c>
      <c r="B587" s="65" t="str">
        <f t="shared" ca="1" si="44"/>
        <v>-1900</v>
      </c>
      <c r="C587" s="65" t="str">
        <f t="shared" ca="1" si="41"/>
        <v>-1900-0</v>
      </c>
      <c r="D587" s="340"/>
      <c r="E587" s="283"/>
      <c r="F587" s="12"/>
      <c r="G587" s="304"/>
      <c r="H587" s="284"/>
      <c r="I587" s="300"/>
      <c r="J587" s="305"/>
      <c r="K587" s="290"/>
      <c r="L587" s="291"/>
      <c r="M587" s="12"/>
      <c r="N587" s="348"/>
      <c r="O587" s="7"/>
      <c r="P587" s="17">
        <f>IF(D587="",0,IF(D587=D586,COUNTIF(D$9:D586,D587)+1,1))</f>
        <v>0</v>
      </c>
      <c r="Q587" s="17">
        <f t="shared" ca="1" si="42"/>
        <v>0</v>
      </c>
      <c r="R587" s="364">
        <f t="shared" si="43"/>
        <v>0</v>
      </c>
    </row>
    <row r="588" spans="1:18" ht="16.5" customHeight="1">
      <c r="A588" s="334" t="s">
        <v>864</v>
      </c>
      <c r="B588" s="65" t="str">
        <f t="shared" ca="1" si="44"/>
        <v>-1900</v>
      </c>
      <c r="C588" s="65" t="str">
        <f t="shared" ca="1" si="41"/>
        <v>-1900-0</v>
      </c>
      <c r="D588" s="340"/>
      <c r="E588" s="283"/>
      <c r="F588" s="12"/>
      <c r="G588" s="304"/>
      <c r="H588" s="284"/>
      <c r="I588" s="300"/>
      <c r="J588" s="305"/>
      <c r="K588" s="290"/>
      <c r="L588" s="291"/>
      <c r="M588" s="12"/>
      <c r="N588" s="348"/>
      <c r="O588" s="7"/>
      <c r="P588" s="17">
        <f>IF(D588="",0,IF(D588=D587,COUNTIF(D$9:D587,D588)+1,1))</f>
        <v>0</v>
      </c>
      <c r="Q588" s="17">
        <f t="shared" ca="1" si="42"/>
        <v>0</v>
      </c>
      <c r="R588" s="364">
        <f t="shared" si="43"/>
        <v>0</v>
      </c>
    </row>
    <row r="589" spans="1:18" ht="16.5" customHeight="1">
      <c r="A589" s="334" t="s">
        <v>865</v>
      </c>
      <c r="B589" s="65" t="str">
        <f t="shared" ca="1" si="44"/>
        <v>-1900</v>
      </c>
      <c r="C589" s="65" t="str">
        <f t="shared" ca="1" si="41"/>
        <v>-1900-0</v>
      </c>
      <c r="D589" s="340"/>
      <c r="E589" s="283"/>
      <c r="F589" s="12"/>
      <c r="G589" s="304"/>
      <c r="H589" s="284"/>
      <c r="I589" s="300"/>
      <c r="J589" s="305"/>
      <c r="K589" s="290"/>
      <c r="L589" s="291"/>
      <c r="M589" s="12"/>
      <c r="N589" s="348"/>
      <c r="O589" s="7"/>
      <c r="P589" s="17">
        <f>IF(D589="",0,IF(D589=D588,COUNTIF(D$9:D588,D589)+1,1))</f>
        <v>0</v>
      </c>
      <c r="Q589" s="17">
        <f t="shared" ca="1" si="42"/>
        <v>0</v>
      </c>
      <c r="R589" s="364">
        <f t="shared" si="43"/>
        <v>0</v>
      </c>
    </row>
    <row r="590" spans="1:18" ht="16.5" customHeight="1">
      <c r="A590" s="334" t="s">
        <v>866</v>
      </c>
      <c r="B590" s="65" t="str">
        <f t="shared" ca="1" si="44"/>
        <v>-1900</v>
      </c>
      <c r="C590" s="65" t="str">
        <f t="shared" ca="1" si="41"/>
        <v>-1900-0</v>
      </c>
      <c r="D590" s="340"/>
      <c r="E590" s="283"/>
      <c r="F590" s="12"/>
      <c r="G590" s="304"/>
      <c r="H590" s="284"/>
      <c r="I590" s="300"/>
      <c r="J590" s="305"/>
      <c r="K590" s="290"/>
      <c r="L590" s="291"/>
      <c r="M590" s="12"/>
      <c r="N590" s="348"/>
      <c r="O590" s="7"/>
      <c r="P590" s="17">
        <f>IF(D590="",0,IF(D590=D589,COUNTIF(D$9:D589,D590)+1,1))</f>
        <v>0</v>
      </c>
      <c r="Q590" s="17">
        <f t="shared" ca="1" si="42"/>
        <v>0</v>
      </c>
      <c r="R590" s="364">
        <f t="shared" si="43"/>
        <v>0</v>
      </c>
    </row>
    <row r="591" spans="1:18" ht="16.5" customHeight="1">
      <c r="A591" s="334" t="s">
        <v>867</v>
      </c>
      <c r="B591" s="65" t="str">
        <f t="shared" ca="1" si="44"/>
        <v>-1900</v>
      </c>
      <c r="C591" s="65" t="str">
        <f t="shared" ref="C591:C654" ca="1" si="45">IF(L$1024=1,0,B591&amp;"-"&amp;P591)</f>
        <v>-1900-0</v>
      </c>
      <c r="D591" s="340"/>
      <c r="E591" s="283"/>
      <c r="F591" s="12"/>
      <c r="G591" s="304"/>
      <c r="H591" s="284"/>
      <c r="I591" s="300"/>
      <c r="J591" s="305"/>
      <c r="K591" s="290"/>
      <c r="L591" s="291"/>
      <c r="M591" s="12"/>
      <c r="N591" s="348"/>
      <c r="O591" s="7"/>
      <c r="P591" s="17">
        <f>IF(D591="",0,IF(D591=D590,COUNTIF(D$9:D590,D591)+1,1))</f>
        <v>0</v>
      </c>
      <c r="Q591" s="17">
        <f t="shared" ref="Q591:Q654" ca="1" si="46">IF(OR(D591="",L$1024=1),0,IF(P591=4,1,0))</f>
        <v>0</v>
      </c>
      <c r="R591" s="364">
        <f t="shared" si="43"/>
        <v>0</v>
      </c>
    </row>
    <row r="592" spans="1:18" ht="16.5" customHeight="1">
      <c r="A592" s="334" t="s">
        <v>868</v>
      </c>
      <c r="B592" s="65" t="str">
        <f t="shared" ca="1" si="44"/>
        <v>-1900</v>
      </c>
      <c r="C592" s="65" t="str">
        <f t="shared" ca="1" si="45"/>
        <v>-1900-0</v>
      </c>
      <c r="D592" s="340"/>
      <c r="E592" s="283"/>
      <c r="F592" s="12"/>
      <c r="G592" s="304"/>
      <c r="H592" s="284"/>
      <c r="I592" s="300"/>
      <c r="J592" s="305"/>
      <c r="K592" s="290"/>
      <c r="L592" s="291"/>
      <c r="M592" s="12"/>
      <c r="N592" s="348"/>
      <c r="O592" s="7"/>
      <c r="P592" s="17">
        <f>IF(D592="",0,IF(D592=D591,COUNTIF(D$9:D591,D592)+1,1))</f>
        <v>0</v>
      </c>
      <c r="Q592" s="17">
        <f t="shared" ca="1" si="46"/>
        <v>0</v>
      </c>
      <c r="R592" s="364">
        <f t="shared" si="43"/>
        <v>0</v>
      </c>
    </row>
    <row r="593" spans="1:18" ht="16.5" customHeight="1">
      <c r="A593" s="334" t="s">
        <v>869</v>
      </c>
      <c r="B593" s="65" t="str">
        <f t="shared" ca="1" si="44"/>
        <v>-1900</v>
      </c>
      <c r="C593" s="65" t="str">
        <f t="shared" ca="1" si="45"/>
        <v>-1900-0</v>
      </c>
      <c r="D593" s="340"/>
      <c r="E593" s="283"/>
      <c r="F593" s="12"/>
      <c r="G593" s="304"/>
      <c r="H593" s="284"/>
      <c r="I593" s="300"/>
      <c r="J593" s="305"/>
      <c r="K593" s="290"/>
      <c r="L593" s="291"/>
      <c r="M593" s="12"/>
      <c r="N593" s="348"/>
      <c r="O593" s="7"/>
      <c r="P593" s="17">
        <f>IF(D593="",0,IF(D593=D592,COUNTIF(D$9:D592,D593)+1,1))</f>
        <v>0</v>
      </c>
      <c r="Q593" s="17">
        <f t="shared" ca="1" si="46"/>
        <v>0</v>
      </c>
      <c r="R593" s="364">
        <f t="shared" si="43"/>
        <v>0</v>
      </c>
    </row>
    <row r="594" spans="1:18" ht="16.5" customHeight="1">
      <c r="A594" s="334" t="s">
        <v>870</v>
      </c>
      <c r="B594" s="65" t="str">
        <f t="shared" ca="1" si="44"/>
        <v>-1900</v>
      </c>
      <c r="C594" s="65" t="str">
        <f t="shared" ca="1" si="45"/>
        <v>-1900-0</v>
      </c>
      <c r="D594" s="340"/>
      <c r="E594" s="283"/>
      <c r="F594" s="12"/>
      <c r="G594" s="304"/>
      <c r="H594" s="284"/>
      <c r="I594" s="300"/>
      <c r="J594" s="305"/>
      <c r="K594" s="290"/>
      <c r="L594" s="291"/>
      <c r="M594" s="12"/>
      <c r="N594" s="348"/>
      <c r="O594" s="7"/>
      <c r="P594" s="17">
        <f>IF(D594="",0,IF(D594=D593,COUNTIF(D$9:D593,D594)+1,1))</f>
        <v>0</v>
      </c>
      <c r="Q594" s="17">
        <f t="shared" ca="1" si="46"/>
        <v>0</v>
      </c>
      <c r="R594" s="364">
        <f t="shared" si="43"/>
        <v>0</v>
      </c>
    </row>
    <row r="595" spans="1:18" ht="16.5" customHeight="1">
      <c r="A595" s="334" t="s">
        <v>871</v>
      </c>
      <c r="B595" s="65" t="str">
        <f t="shared" ca="1" si="44"/>
        <v>-1900</v>
      </c>
      <c r="C595" s="65" t="str">
        <f t="shared" ca="1" si="45"/>
        <v>-1900-0</v>
      </c>
      <c r="D595" s="340"/>
      <c r="E595" s="283"/>
      <c r="F595" s="12"/>
      <c r="G595" s="304"/>
      <c r="H595" s="284"/>
      <c r="I595" s="300"/>
      <c r="J595" s="305"/>
      <c r="K595" s="290"/>
      <c r="L595" s="291"/>
      <c r="M595" s="12"/>
      <c r="N595" s="348"/>
      <c r="O595" s="7"/>
      <c r="P595" s="17">
        <f>IF(D595="",0,IF(D595=D594,COUNTIF(D$9:D594,D595)+1,1))</f>
        <v>0</v>
      </c>
      <c r="Q595" s="17">
        <f t="shared" ca="1" si="46"/>
        <v>0</v>
      </c>
      <c r="R595" s="364">
        <f t="shared" si="43"/>
        <v>0</v>
      </c>
    </row>
    <row r="596" spans="1:18" ht="16.5" customHeight="1">
      <c r="A596" s="334" t="s">
        <v>872</v>
      </c>
      <c r="B596" s="65" t="str">
        <f t="shared" ca="1" si="44"/>
        <v>-1900</v>
      </c>
      <c r="C596" s="65" t="str">
        <f t="shared" ca="1" si="45"/>
        <v>-1900-0</v>
      </c>
      <c r="D596" s="340"/>
      <c r="E596" s="283"/>
      <c r="F596" s="12"/>
      <c r="G596" s="304"/>
      <c r="H596" s="284"/>
      <c r="I596" s="300"/>
      <c r="J596" s="305"/>
      <c r="K596" s="290"/>
      <c r="L596" s="291"/>
      <c r="M596" s="12"/>
      <c r="N596" s="348"/>
      <c r="O596" s="7"/>
      <c r="P596" s="17">
        <f>IF(D596="",0,IF(D596=D595,COUNTIF(D$9:D595,D596)+1,1))</f>
        <v>0</v>
      </c>
      <c r="Q596" s="17">
        <f t="shared" ca="1" si="46"/>
        <v>0</v>
      </c>
      <c r="R596" s="364">
        <f t="shared" si="43"/>
        <v>0</v>
      </c>
    </row>
    <row r="597" spans="1:18" ht="16.5" customHeight="1">
      <c r="A597" s="334" t="s">
        <v>873</v>
      </c>
      <c r="B597" s="65" t="str">
        <f t="shared" ca="1" si="44"/>
        <v>-1900</v>
      </c>
      <c r="C597" s="65" t="str">
        <f t="shared" ca="1" si="45"/>
        <v>-1900-0</v>
      </c>
      <c r="D597" s="340"/>
      <c r="E597" s="283"/>
      <c r="F597" s="12"/>
      <c r="G597" s="304"/>
      <c r="H597" s="284"/>
      <c r="I597" s="300"/>
      <c r="J597" s="305"/>
      <c r="K597" s="290"/>
      <c r="L597" s="291"/>
      <c r="M597" s="12"/>
      <c r="N597" s="348"/>
      <c r="O597" s="7"/>
      <c r="P597" s="17">
        <f>IF(D597="",0,IF(D597=D596,COUNTIF(D$9:D596,D597)+1,1))</f>
        <v>0</v>
      </c>
      <c r="Q597" s="17">
        <f t="shared" ca="1" si="46"/>
        <v>0</v>
      </c>
      <c r="R597" s="364">
        <f t="shared" si="43"/>
        <v>0</v>
      </c>
    </row>
    <row r="598" spans="1:18" ht="16.5" customHeight="1">
      <c r="A598" s="334" t="s">
        <v>874</v>
      </c>
      <c r="B598" s="65" t="str">
        <f t="shared" ca="1" si="44"/>
        <v>-1900</v>
      </c>
      <c r="C598" s="65" t="str">
        <f t="shared" ca="1" si="45"/>
        <v>-1900-0</v>
      </c>
      <c r="D598" s="340"/>
      <c r="E598" s="283"/>
      <c r="F598" s="12"/>
      <c r="G598" s="304"/>
      <c r="H598" s="284"/>
      <c r="I598" s="300"/>
      <c r="J598" s="305"/>
      <c r="K598" s="290"/>
      <c r="L598" s="291"/>
      <c r="M598" s="12"/>
      <c r="N598" s="348"/>
      <c r="O598" s="7"/>
      <c r="P598" s="17">
        <f>IF(D598="",0,IF(D598=D597,COUNTIF(D$9:D597,D598)+1,1))</f>
        <v>0</v>
      </c>
      <c r="Q598" s="17">
        <f t="shared" ca="1" si="46"/>
        <v>0</v>
      </c>
      <c r="R598" s="364">
        <f t="shared" si="43"/>
        <v>0</v>
      </c>
    </row>
    <row r="599" spans="1:18" ht="16.5" customHeight="1">
      <c r="A599" s="334" t="s">
        <v>875</v>
      </c>
      <c r="B599" s="65" t="str">
        <f t="shared" ca="1" si="44"/>
        <v>-1900</v>
      </c>
      <c r="C599" s="65" t="str">
        <f t="shared" ca="1" si="45"/>
        <v>-1900-0</v>
      </c>
      <c r="D599" s="340"/>
      <c r="E599" s="283"/>
      <c r="F599" s="12"/>
      <c r="G599" s="304"/>
      <c r="H599" s="284"/>
      <c r="I599" s="300"/>
      <c r="J599" s="305"/>
      <c r="K599" s="290"/>
      <c r="L599" s="291"/>
      <c r="M599" s="12"/>
      <c r="N599" s="348"/>
      <c r="O599" s="7"/>
      <c r="P599" s="17">
        <f>IF(D599="",0,IF(D599=D598,COUNTIF(D$9:D598,D599)+1,1))</f>
        <v>0</v>
      </c>
      <c r="Q599" s="17">
        <f t="shared" ca="1" si="46"/>
        <v>0</v>
      </c>
      <c r="R599" s="364">
        <f t="shared" si="43"/>
        <v>0</v>
      </c>
    </row>
    <row r="600" spans="1:18" ht="16.5" customHeight="1">
      <c r="A600" s="334" t="s">
        <v>876</v>
      </c>
      <c r="B600" s="65" t="str">
        <f t="shared" ca="1" si="44"/>
        <v>-1900</v>
      </c>
      <c r="C600" s="65" t="str">
        <f t="shared" ca="1" si="45"/>
        <v>-1900-0</v>
      </c>
      <c r="D600" s="340"/>
      <c r="E600" s="283"/>
      <c r="F600" s="12"/>
      <c r="G600" s="304"/>
      <c r="H600" s="284"/>
      <c r="I600" s="300"/>
      <c r="J600" s="305"/>
      <c r="K600" s="290"/>
      <c r="L600" s="291"/>
      <c r="M600" s="12"/>
      <c r="N600" s="348"/>
      <c r="O600" s="7"/>
      <c r="P600" s="17">
        <f>IF(D600="",0,IF(D600=D599,COUNTIF(D$9:D599,D600)+1,1))</f>
        <v>0</v>
      </c>
      <c r="Q600" s="17">
        <f t="shared" ca="1" si="46"/>
        <v>0</v>
      </c>
      <c r="R600" s="364">
        <f t="shared" si="43"/>
        <v>0</v>
      </c>
    </row>
    <row r="601" spans="1:18" ht="16.5" customHeight="1">
      <c r="A601" s="334" t="s">
        <v>877</v>
      </c>
      <c r="B601" s="65" t="str">
        <f t="shared" ca="1" si="44"/>
        <v>-1900</v>
      </c>
      <c r="C601" s="65" t="str">
        <f t="shared" ca="1" si="45"/>
        <v>-1900-0</v>
      </c>
      <c r="D601" s="340"/>
      <c r="E601" s="283"/>
      <c r="F601" s="12"/>
      <c r="G601" s="304"/>
      <c r="H601" s="284"/>
      <c r="I601" s="300"/>
      <c r="J601" s="305"/>
      <c r="K601" s="290"/>
      <c r="L601" s="291"/>
      <c r="M601" s="12"/>
      <c r="N601" s="348"/>
      <c r="O601" s="7"/>
      <c r="P601" s="17">
        <f>IF(D601="",0,IF(D601=D600,COUNTIF(D$9:D600,D601)+1,1))</f>
        <v>0</v>
      </c>
      <c r="Q601" s="17">
        <f t="shared" ca="1" si="46"/>
        <v>0</v>
      </c>
      <c r="R601" s="364">
        <f t="shared" si="43"/>
        <v>0</v>
      </c>
    </row>
    <row r="602" spans="1:18" ht="16.5" customHeight="1">
      <c r="A602" s="334" t="s">
        <v>878</v>
      </c>
      <c r="B602" s="65" t="str">
        <f t="shared" ca="1" si="44"/>
        <v>-1900</v>
      </c>
      <c r="C602" s="65" t="str">
        <f t="shared" ca="1" si="45"/>
        <v>-1900-0</v>
      </c>
      <c r="D602" s="340"/>
      <c r="E602" s="283"/>
      <c r="F602" s="12"/>
      <c r="G602" s="304"/>
      <c r="H602" s="284"/>
      <c r="I602" s="300"/>
      <c r="J602" s="305"/>
      <c r="K602" s="290"/>
      <c r="L602" s="291"/>
      <c r="M602" s="12"/>
      <c r="N602" s="348"/>
      <c r="O602" s="7"/>
      <c r="P602" s="17">
        <f>IF(D602="",0,IF(D602=D601,COUNTIF(D$9:D601,D602)+1,1))</f>
        <v>0</v>
      </c>
      <c r="Q602" s="17">
        <f t="shared" ca="1" si="46"/>
        <v>0</v>
      </c>
      <c r="R602" s="364">
        <f t="shared" si="43"/>
        <v>0</v>
      </c>
    </row>
    <row r="603" spans="1:18" ht="16.5" customHeight="1">
      <c r="A603" s="334" t="s">
        <v>879</v>
      </c>
      <c r="B603" s="65" t="str">
        <f t="shared" ca="1" si="44"/>
        <v>-1900</v>
      </c>
      <c r="C603" s="65" t="str">
        <f t="shared" ca="1" si="45"/>
        <v>-1900-0</v>
      </c>
      <c r="D603" s="340"/>
      <c r="E603" s="283"/>
      <c r="F603" s="12"/>
      <c r="G603" s="304"/>
      <c r="H603" s="284"/>
      <c r="I603" s="300"/>
      <c r="J603" s="305"/>
      <c r="K603" s="290"/>
      <c r="L603" s="291"/>
      <c r="M603" s="12"/>
      <c r="N603" s="348"/>
      <c r="O603" s="7"/>
      <c r="P603" s="17">
        <f>IF(D603="",0,IF(D603=D602,COUNTIF(D$9:D602,D603)+1,1))</f>
        <v>0</v>
      </c>
      <c r="Q603" s="17">
        <f t="shared" ca="1" si="46"/>
        <v>0</v>
      </c>
      <c r="R603" s="364">
        <f t="shared" si="43"/>
        <v>0</v>
      </c>
    </row>
    <row r="604" spans="1:18" ht="16.5" customHeight="1">
      <c r="A604" s="334" t="s">
        <v>880</v>
      </c>
      <c r="B604" s="65" t="str">
        <f t="shared" ca="1" si="44"/>
        <v>-1900</v>
      </c>
      <c r="C604" s="65" t="str">
        <f t="shared" ca="1" si="45"/>
        <v>-1900-0</v>
      </c>
      <c r="D604" s="340"/>
      <c r="E604" s="283"/>
      <c r="F604" s="12"/>
      <c r="G604" s="304"/>
      <c r="H604" s="284"/>
      <c r="I604" s="300"/>
      <c r="J604" s="305"/>
      <c r="K604" s="290"/>
      <c r="L604" s="291"/>
      <c r="M604" s="12"/>
      <c r="N604" s="348"/>
      <c r="O604" s="7"/>
      <c r="P604" s="17">
        <f>IF(D604="",0,IF(D604=D603,COUNTIF(D$9:D603,D604)+1,1))</f>
        <v>0</v>
      </c>
      <c r="Q604" s="17">
        <f t="shared" ca="1" si="46"/>
        <v>0</v>
      </c>
      <c r="R604" s="364">
        <f t="shared" si="43"/>
        <v>0</v>
      </c>
    </row>
    <row r="605" spans="1:18" ht="16.5" customHeight="1">
      <c r="A605" s="334" t="s">
        <v>881</v>
      </c>
      <c r="B605" s="65" t="str">
        <f t="shared" ca="1" si="44"/>
        <v>-1900</v>
      </c>
      <c r="C605" s="65" t="str">
        <f t="shared" ca="1" si="45"/>
        <v>-1900-0</v>
      </c>
      <c r="D605" s="340"/>
      <c r="E605" s="283"/>
      <c r="F605" s="12"/>
      <c r="G605" s="304"/>
      <c r="H605" s="284"/>
      <c r="I605" s="300"/>
      <c r="J605" s="305"/>
      <c r="K605" s="290"/>
      <c r="L605" s="291"/>
      <c r="M605" s="12"/>
      <c r="N605" s="348"/>
      <c r="O605" s="7"/>
      <c r="P605" s="17">
        <f>IF(D605="",0,IF(D605=D604,COUNTIF(D$9:D604,D605)+1,1))</f>
        <v>0</v>
      </c>
      <c r="Q605" s="17">
        <f t="shared" ca="1" si="46"/>
        <v>0</v>
      </c>
      <c r="R605" s="364">
        <f t="shared" si="43"/>
        <v>0</v>
      </c>
    </row>
    <row r="606" spans="1:18" ht="16.5" customHeight="1">
      <c r="A606" s="334" t="s">
        <v>882</v>
      </c>
      <c r="B606" s="65" t="str">
        <f t="shared" ca="1" si="44"/>
        <v>-1900</v>
      </c>
      <c r="C606" s="65" t="str">
        <f t="shared" ca="1" si="45"/>
        <v>-1900-0</v>
      </c>
      <c r="D606" s="340"/>
      <c r="E606" s="283"/>
      <c r="F606" s="12"/>
      <c r="G606" s="304"/>
      <c r="H606" s="284"/>
      <c r="I606" s="300"/>
      <c r="J606" s="305"/>
      <c r="K606" s="290"/>
      <c r="L606" s="291"/>
      <c r="M606" s="12"/>
      <c r="N606" s="348"/>
      <c r="O606" s="7"/>
      <c r="P606" s="17">
        <f>IF(D606="",0,IF(D606=D605,COUNTIF(D$9:D605,D606)+1,1))</f>
        <v>0</v>
      </c>
      <c r="Q606" s="17">
        <f t="shared" ca="1" si="46"/>
        <v>0</v>
      </c>
      <c r="R606" s="364">
        <f t="shared" si="43"/>
        <v>0</v>
      </c>
    </row>
    <row r="607" spans="1:18" ht="16.5" customHeight="1">
      <c r="A607" s="334" t="s">
        <v>883</v>
      </c>
      <c r="B607" s="65" t="str">
        <f t="shared" ca="1" si="44"/>
        <v>-1900</v>
      </c>
      <c r="C607" s="65" t="str">
        <f t="shared" ca="1" si="45"/>
        <v>-1900-0</v>
      </c>
      <c r="D607" s="340"/>
      <c r="E607" s="283"/>
      <c r="F607" s="12"/>
      <c r="G607" s="304"/>
      <c r="H607" s="284"/>
      <c r="I607" s="300"/>
      <c r="J607" s="305"/>
      <c r="K607" s="290"/>
      <c r="L607" s="291"/>
      <c r="M607" s="12"/>
      <c r="N607" s="348"/>
      <c r="O607" s="7"/>
      <c r="P607" s="17">
        <f>IF(D607="",0,IF(D607=D606,COUNTIF(D$9:D606,D607)+1,1))</f>
        <v>0</v>
      </c>
      <c r="Q607" s="17">
        <f t="shared" ca="1" si="46"/>
        <v>0</v>
      </c>
      <c r="R607" s="364">
        <f t="shared" si="43"/>
        <v>0</v>
      </c>
    </row>
    <row r="608" spans="1:18" ht="16.5" customHeight="1">
      <c r="A608" s="334" t="s">
        <v>884</v>
      </c>
      <c r="B608" s="65" t="str">
        <f t="shared" ca="1" si="44"/>
        <v>-1900</v>
      </c>
      <c r="C608" s="65" t="str">
        <f t="shared" ca="1" si="45"/>
        <v>-1900-0</v>
      </c>
      <c r="D608" s="340"/>
      <c r="E608" s="283"/>
      <c r="F608" s="12"/>
      <c r="G608" s="304"/>
      <c r="H608" s="284"/>
      <c r="I608" s="300"/>
      <c r="J608" s="305"/>
      <c r="K608" s="290"/>
      <c r="L608" s="291"/>
      <c r="M608" s="12"/>
      <c r="N608" s="348"/>
      <c r="O608" s="7"/>
      <c r="P608" s="17">
        <f>IF(D608="",0,IF(D608=D607,COUNTIF(D$9:D607,D608)+1,1))</f>
        <v>0</v>
      </c>
      <c r="Q608" s="17">
        <f t="shared" ca="1" si="46"/>
        <v>0</v>
      </c>
      <c r="R608" s="364">
        <f t="shared" si="43"/>
        <v>0</v>
      </c>
    </row>
    <row r="609" spans="1:18" ht="16.5" customHeight="1">
      <c r="A609" s="334" t="s">
        <v>885</v>
      </c>
      <c r="B609" s="65" t="str">
        <f t="shared" ca="1" si="44"/>
        <v>-1900</v>
      </c>
      <c r="C609" s="65" t="str">
        <f t="shared" ca="1" si="45"/>
        <v>-1900-0</v>
      </c>
      <c r="D609" s="340"/>
      <c r="E609" s="283"/>
      <c r="F609" s="12"/>
      <c r="G609" s="304"/>
      <c r="H609" s="284"/>
      <c r="I609" s="300"/>
      <c r="J609" s="305"/>
      <c r="K609" s="290"/>
      <c r="L609" s="291"/>
      <c r="M609" s="12"/>
      <c r="N609" s="348"/>
      <c r="O609" s="7"/>
      <c r="P609" s="17">
        <f>IF(D609="",0,IF(D609=D608,COUNTIF(D$9:D608,D609)+1,1))</f>
        <v>0</v>
      </c>
      <c r="Q609" s="17">
        <f t="shared" ca="1" si="46"/>
        <v>0</v>
      </c>
      <c r="R609" s="364">
        <f t="shared" si="43"/>
        <v>0</v>
      </c>
    </row>
    <row r="610" spans="1:18" ht="16.5" customHeight="1">
      <c r="A610" s="334" t="s">
        <v>886</v>
      </c>
      <c r="B610" s="65" t="str">
        <f t="shared" ca="1" si="44"/>
        <v>-1900</v>
      </c>
      <c r="C610" s="65" t="str">
        <f t="shared" ca="1" si="45"/>
        <v>-1900-0</v>
      </c>
      <c r="D610" s="340"/>
      <c r="E610" s="283"/>
      <c r="F610" s="12"/>
      <c r="G610" s="304"/>
      <c r="H610" s="284"/>
      <c r="I610" s="300"/>
      <c r="J610" s="305"/>
      <c r="K610" s="290"/>
      <c r="L610" s="291"/>
      <c r="M610" s="12"/>
      <c r="N610" s="348"/>
      <c r="O610" s="7"/>
      <c r="P610" s="17">
        <f>IF(D610="",0,IF(D610=D609,COUNTIF(D$9:D609,D610)+1,1))</f>
        <v>0</v>
      </c>
      <c r="Q610" s="17">
        <f t="shared" ca="1" si="46"/>
        <v>0</v>
      </c>
      <c r="R610" s="364">
        <f t="shared" si="43"/>
        <v>0</v>
      </c>
    </row>
    <row r="611" spans="1:18" ht="16.5" customHeight="1">
      <c r="A611" s="334" t="s">
        <v>887</v>
      </c>
      <c r="B611" s="65" t="str">
        <f t="shared" ca="1" si="44"/>
        <v>-1900</v>
      </c>
      <c r="C611" s="65" t="str">
        <f t="shared" ca="1" si="45"/>
        <v>-1900-0</v>
      </c>
      <c r="D611" s="340"/>
      <c r="E611" s="283"/>
      <c r="F611" s="12"/>
      <c r="G611" s="304"/>
      <c r="H611" s="284"/>
      <c r="I611" s="300"/>
      <c r="J611" s="305"/>
      <c r="K611" s="290"/>
      <c r="L611" s="291"/>
      <c r="M611" s="12"/>
      <c r="N611" s="348"/>
      <c r="O611" s="7"/>
      <c r="P611" s="17">
        <f>IF(D611="",0,IF(D611=D610,COUNTIF(D$9:D610,D611)+1,1))</f>
        <v>0</v>
      </c>
      <c r="Q611" s="17">
        <f t="shared" ca="1" si="46"/>
        <v>0</v>
      </c>
      <c r="R611" s="364">
        <f t="shared" si="43"/>
        <v>0</v>
      </c>
    </row>
    <row r="612" spans="1:18" ht="16.5" customHeight="1">
      <c r="A612" s="334" t="s">
        <v>888</v>
      </c>
      <c r="B612" s="65" t="str">
        <f t="shared" ca="1" si="44"/>
        <v>-1900</v>
      </c>
      <c r="C612" s="65" t="str">
        <f t="shared" ca="1" si="45"/>
        <v>-1900-0</v>
      </c>
      <c r="D612" s="340"/>
      <c r="E612" s="283"/>
      <c r="F612" s="12"/>
      <c r="G612" s="304"/>
      <c r="H612" s="284"/>
      <c r="I612" s="300"/>
      <c r="J612" s="305"/>
      <c r="K612" s="290"/>
      <c r="L612" s="291"/>
      <c r="M612" s="12"/>
      <c r="N612" s="348"/>
      <c r="O612" s="7"/>
      <c r="P612" s="17">
        <f>IF(D612="",0,IF(D612=D611,COUNTIF(D$9:D611,D612)+1,1))</f>
        <v>0</v>
      </c>
      <c r="Q612" s="17">
        <f t="shared" ca="1" si="46"/>
        <v>0</v>
      </c>
      <c r="R612" s="364">
        <f t="shared" si="43"/>
        <v>0</v>
      </c>
    </row>
    <row r="613" spans="1:18" ht="16.5" customHeight="1">
      <c r="A613" s="334" t="s">
        <v>889</v>
      </c>
      <c r="B613" s="65" t="str">
        <f t="shared" ca="1" si="44"/>
        <v>-1900</v>
      </c>
      <c r="C613" s="65" t="str">
        <f t="shared" ca="1" si="45"/>
        <v>-1900-0</v>
      </c>
      <c r="D613" s="340"/>
      <c r="E613" s="283"/>
      <c r="F613" s="12"/>
      <c r="G613" s="304"/>
      <c r="H613" s="284"/>
      <c r="I613" s="300"/>
      <c r="J613" s="305"/>
      <c r="K613" s="290"/>
      <c r="L613" s="291"/>
      <c r="M613" s="12"/>
      <c r="N613" s="348"/>
      <c r="O613" s="7"/>
      <c r="P613" s="17">
        <f>IF(D613="",0,IF(D613=D612,COUNTIF(D$9:D612,D613)+1,1))</f>
        <v>0</v>
      </c>
      <c r="Q613" s="17">
        <f t="shared" ca="1" si="46"/>
        <v>0</v>
      </c>
      <c r="R613" s="364">
        <f t="shared" si="43"/>
        <v>0</v>
      </c>
    </row>
    <row r="614" spans="1:18" ht="16.5" customHeight="1">
      <c r="A614" s="334" t="s">
        <v>890</v>
      </c>
      <c r="B614" s="65" t="str">
        <f t="shared" ca="1" si="44"/>
        <v>-1900</v>
      </c>
      <c r="C614" s="65" t="str">
        <f t="shared" ca="1" si="45"/>
        <v>-1900-0</v>
      </c>
      <c r="D614" s="340"/>
      <c r="E614" s="283"/>
      <c r="F614" s="12"/>
      <c r="G614" s="304"/>
      <c r="H614" s="284"/>
      <c r="I614" s="300"/>
      <c r="J614" s="305"/>
      <c r="K614" s="290"/>
      <c r="L614" s="291"/>
      <c r="M614" s="12"/>
      <c r="N614" s="348"/>
      <c r="O614" s="7"/>
      <c r="P614" s="17">
        <f>IF(D614="",0,IF(D614=D613,COUNTIF(D$9:D613,D614)+1,1))</f>
        <v>0</v>
      </c>
      <c r="Q614" s="17">
        <f t="shared" ca="1" si="46"/>
        <v>0</v>
      </c>
      <c r="R614" s="364">
        <f t="shared" si="43"/>
        <v>0</v>
      </c>
    </row>
    <row r="615" spans="1:18" ht="16.5" customHeight="1">
      <c r="A615" s="334" t="s">
        <v>891</v>
      </c>
      <c r="B615" s="65" t="str">
        <f t="shared" ca="1" si="44"/>
        <v>-1900</v>
      </c>
      <c r="C615" s="65" t="str">
        <f t="shared" ca="1" si="45"/>
        <v>-1900-0</v>
      </c>
      <c r="D615" s="340"/>
      <c r="E615" s="283"/>
      <c r="F615" s="12"/>
      <c r="G615" s="304"/>
      <c r="H615" s="284"/>
      <c r="I615" s="300"/>
      <c r="J615" s="305"/>
      <c r="K615" s="290"/>
      <c r="L615" s="291"/>
      <c r="M615" s="12"/>
      <c r="N615" s="348"/>
      <c r="O615" s="7"/>
      <c r="P615" s="17">
        <f>IF(D615="",0,IF(D615=D614,COUNTIF(D$9:D614,D615)+1,1))</f>
        <v>0</v>
      </c>
      <c r="Q615" s="17">
        <f t="shared" ca="1" si="46"/>
        <v>0</v>
      </c>
      <c r="R615" s="364">
        <f t="shared" si="43"/>
        <v>0</v>
      </c>
    </row>
    <row r="616" spans="1:18" ht="16.5" customHeight="1">
      <c r="A616" s="334" t="s">
        <v>892</v>
      </c>
      <c r="B616" s="65" t="str">
        <f t="shared" ca="1" si="44"/>
        <v>-1900</v>
      </c>
      <c r="C616" s="65" t="str">
        <f t="shared" ca="1" si="45"/>
        <v>-1900-0</v>
      </c>
      <c r="D616" s="340"/>
      <c r="E616" s="283"/>
      <c r="F616" s="12"/>
      <c r="G616" s="304"/>
      <c r="H616" s="284"/>
      <c r="I616" s="300"/>
      <c r="J616" s="305"/>
      <c r="K616" s="290"/>
      <c r="L616" s="291"/>
      <c r="M616" s="12"/>
      <c r="N616" s="348"/>
      <c r="O616" s="7"/>
      <c r="P616" s="17">
        <f>IF(D616="",0,IF(D616=D615,COUNTIF(D$9:D615,D616)+1,1))</f>
        <v>0</v>
      </c>
      <c r="Q616" s="17">
        <f t="shared" ca="1" si="46"/>
        <v>0</v>
      </c>
      <c r="R616" s="364">
        <f t="shared" si="43"/>
        <v>0</v>
      </c>
    </row>
    <row r="617" spans="1:18" ht="16.5" customHeight="1">
      <c r="A617" s="334" t="s">
        <v>893</v>
      </c>
      <c r="B617" s="65" t="str">
        <f t="shared" ca="1" si="44"/>
        <v>-1900</v>
      </c>
      <c r="C617" s="65" t="str">
        <f t="shared" ca="1" si="45"/>
        <v>-1900-0</v>
      </c>
      <c r="D617" s="340"/>
      <c r="E617" s="283"/>
      <c r="F617" s="12"/>
      <c r="G617" s="304"/>
      <c r="H617" s="284"/>
      <c r="I617" s="300"/>
      <c r="J617" s="305"/>
      <c r="K617" s="290"/>
      <c r="L617" s="291"/>
      <c r="M617" s="12"/>
      <c r="N617" s="348"/>
      <c r="O617" s="7"/>
      <c r="P617" s="17">
        <f>IF(D617="",0,IF(D617=D616,COUNTIF(D$9:D616,D617)+1,1))</f>
        <v>0</v>
      </c>
      <c r="Q617" s="17">
        <f t="shared" ca="1" si="46"/>
        <v>0</v>
      </c>
      <c r="R617" s="364">
        <f t="shared" si="43"/>
        <v>0</v>
      </c>
    </row>
    <row r="618" spans="1:18" ht="16.5" customHeight="1">
      <c r="A618" s="334" t="s">
        <v>894</v>
      </c>
      <c r="B618" s="65" t="str">
        <f t="shared" ca="1" si="44"/>
        <v>-1900</v>
      </c>
      <c r="C618" s="65" t="str">
        <f t="shared" ca="1" si="45"/>
        <v>-1900-0</v>
      </c>
      <c r="D618" s="340"/>
      <c r="E618" s="283"/>
      <c r="F618" s="12"/>
      <c r="G618" s="304"/>
      <c r="H618" s="284"/>
      <c r="I618" s="300"/>
      <c r="J618" s="305"/>
      <c r="K618" s="290"/>
      <c r="L618" s="291"/>
      <c r="M618" s="12"/>
      <c r="N618" s="348"/>
      <c r="O618" s="7"/>
      <c r="P618" s="17">
        <f>IF(D618="",0,IF(D618=D617,COUNTIF(D$9:D617,D618)+1,1))</f>
        <v>0</v>
      </c>
      <c r="Q618" s="17">
        <f t="shared" ca="1" si="46"/>
        <v>0</v>
      </c>
      <c r="R618" s="364">
        <f t="shared" si="43"/>
        <v>0</v>
      </c>
    </row>
    <row r="619" spans="1:18" ht="16.5" customHeight="1">
      <c r="A619" s="334" t="s">
        <v>895</v>
      </c>
      <c r="B619" s="65" t="str">
        <f t="shared" ca="1" si="44"/>
        <v>-1900</v>
      </c>
      <c r="C619" s="65" t="str">
        <f t="shared" ca="1" si="45"/>
        <v>-1900-0</v>
      </c>
      <c r="D619" s="340"/>
      <c r="E619" s="283"/>
      <c r="F619" s="12"/>
      <c r="G619" s="304"/>
      <c r="H619" s="284"/>
      <c r="I619" s="300"/>
      <c r="J619" s="305"/>
      <c r="K619" s="290"/>
      <c r="L619" s="291"/>
      <c r="M619" s="12"/>
      <c r="N619" s="348"/>
      <c r="O619" s="7"/>
      <c r="P619" s="17">
        <f>IF(D619="",0,IF(D619=D618,COUNTIF(D$9:D618,D619)+1,1))</f>
        <v>0</v>
      </c>
      <c r="Q619" s="17">
        <f t="shared" ca="1" si="46"/>
        <v>0</v>
      </c>
      <c r="R619" s="364">
        <f t="shared" si="43"/>
        <v>0</v>
      </c>
    </row>
    <row r="620" spans="1:18" ht="16.5" customHeight="1">
      <c r="A620" s="334" t="s">
        <v>896</v>
      </c>
      <c r="B620" s="65" t="str">
        <f t="shared" ca="1" si="44"/>
        <v>-1900</v>
      </c>
      <c r="C620" s="65" t="str">
        <f t="shared" ca="1" si="45"/>
        <v>-1900-0</v>
      </c>
      <c r="D620" s="340"/>
      <c r="E620" s="283"/>
      <c r="F620" s="12"/>
      <c r="G620" s="304"/>
      <c r="H620" s="284"/>
      <c r="I620" s="300"/>
      <c r="J620" s="305"/>
      <c r="K620" s="290"/>
      <c r="L620" s="291"/>
      <c r="M620" s="12"/>
      <c r="N620" s="348"/>
      <c r="O620" s="7"/>
      <c r="P620" s="17">
        <f>IF(D620="",0,IF(D620=D619,COUNTIF(D$9:D619,D620)+1,1))</f>
        <v>0</v>
      </c>
      <c r="Q620" s="17">
        <f t="shared" ca="1" si="46"/>
        <v>0</v>
      </c>
      <c r="R620" s="364">
        <f t="shared" si="43"/>
        <v>0</v>
      </c>
    </row>
    <row r="621" spans="1:18" ht="16.5" customHeight="1">
      <c r="A621" s="334" t="s">
        <v>897</v>
      </c>
      <c r="B621" s="65" t="str">
        <f t="shared" ca="1" si="44"/>
        <v>-1900</v>
      </c>
      <c r="C621" s="65" t="str">
        <f t="shared" ca="1" si="45"/>
        <v>-1900-0</v>
      </c>
      <c r="D621" s="340"/>
      <c r="E621" s="283"/>
      <c r="F621" s="12"/>
      <c r="G621" s="304"/>
      <c r="H621" s="284"/>
      <c r="I621" s="300"/>
      <c r="J621" s="305"/>
      <c r="K621" s="290"/>
      <c r="L621" s="291"/>
      <c r="M621" s="12"/>
      <c r="N621" s="348"/>
      <c r="O621" s="7"/>
      <c r="P621" s="17">
        <f>IF(D621="",0,IF(D621=D620,COUNTIF(D$9:D620,D621)+1,1))</f>
        <v>0</v>
      </c>
      <c r="Q621" s="17">
        <f t="shared" ca="1" si="46"/>
        <v>0</v>
      </c>
      <c r="R621" s="364">
        <f t="shared" si="43"/>
        <v>0</v>
      </c>
    </row>
    <row r="622" spans="1:18" ht="16.5" customHeight="1">
      <c r="A622" s="334" t="s">
        <v>898</v>
      </c>
      <c r="B622" s="65" t="str">
        <f t="shared" ca="1" si="44"/>
        <v>-1900</v>
      </c>
      <c r="C622" s="65" t="str">
        <f t="shared" ca="1" si="45"/>
        <v>-1900-0</v>
      </c>
      <c r="D622" s="340"/>
      <c r="E622" s="283"/>
      <c r="F622" s="12"/>
      <c r="G622" s="304"/>
      <c r="H622" s="284"/>
      <c r="I622" s="300"/>
      <c r="J622" s="305"/>
      <c r="K622" s="290"/>
      <c r="L622" s="291"/>
      <c r="M622" s="12"/>
      <c r="N622" s="348"/>
      <c r="O622" s="7"/>
      <c r="P622" s="17">
        <f>IF(D622="",0,IF(D622=D621,COUNTIF(D$9:D621,D622)+1,1))</f>
        <v>0</v>
      </c>
      <c r="Q622" s="17">
        <f t="shared" ca="1" si="46"/>
        <v>0</v>
      </c>
      <c r="R622" s="364">
        <f t="shared" si="43"/>
        <v>0</v>
      </c>
    </row>
    <row r="623" spans="1:18" ht="16.5" customHeight="1">
      <c r="A623" s="334" t="s">
        <v>899</v>
      </c>
      <c r="B623" s="65" t="str">
        <f t="shared" ca="1" si="44"/>
        <v>-1900</v>
      </c>
      <c r="C623" s="65" t="str">
        <f t="shared" ca="1" si="45"/>
        <v>-1900-0</v>
      </c>
      <c r="D623" s="340"/>
      <c r="E623" s="283"/>
      <c r="F623" s="12"/>
      <c r="G623" s="304"/>
      <c r="H623" s="284"/>
      <c r="I623" s="300"/>
      <c r="J623" s="305"/>
      <c r="K623" s="290"/>
      <c r="L623" s="291"/>
      <c r="M623" s="12"/>
      <c r="N623" s="348"/>
      <c r="O623" s="7"/>
      <c r="P623" s="17">
        <f>IF(D623="",0,IF(D623=D622,COUNTIF(D$9:D622,D623)+1,1))</f>
        <v>0</v>
      </c>
      <c r="Q623" s="17">
        <f t="shared" ca="1" si="46"/>
        <v>0</v>
      </c>
      <c r="R623" s="364">
        <f t="shared" si="43"/>
        <v>0</v>
      </c>
    </row>
    <row r="624" spans="1:18" ht="16.5" customHeight="1">
      <c r="A624" s="334" t="s">
        <v>900</v>
      </c>
      <c r="B624" s="65" t="str">
        <f t="shared" ca="1" si="44"/>
        <v>-1900</v>
      </c>
      <c r="C624" s="65" t="str">
        <f t="shared" ca="1" si="45"/>
        <v>-1900-0</v>
      </c>
      <c r="D624" s="340"/>
      <c r="E624" s="283"/>
      <c r="F624" s="12"/>
      <c r="G624" s="304"/>
      <c r="H624" s="284"/>
      <c r="I624" s="300"/>
      <c r="J624" s="305"/>
      <c r="K624" s="290"/>
      <c r="L624" s="291"/>
      <c r="M624" s="12"/>
      <c r="N624" s="348"/>
      <c r="O624" s="7"/>
      <c r="P624" s="17">
        <f>IF(D624="",0,IF(D624=D623,COUNTIF(D$9:D623,D624)+1,1))</f>
        <v>0</v>
      </c>
      <c r="Q624" s="17">
        <f t="shared" ca="1" si="46"/>
        <v>0</v>
      </c>
      <c r="R624" s="364">
        <f t="shared" si="43"/>
        <v>0</v>
      </c>
    </row>
    <row r="625" spans="1:18" ht="16.5" customHeight="1">
      <c r="A625" s="334" t="s">
        <v>901</v>
      </c>
      <c r="B625" s="65" t="str">
        <f t="shared" ca="1" si="44"/>
        <v>-1900</v>
      </c>
      <c r="C625" s="65" t="str">
        <f t="shared" ca="1" si="45"/>
        <v>-1900-0</v>
      </c>
      <c r="D625" s="340"/>
      <c r="E625" s="283"/>
      <c r="F625" s="12"/>
      <c r="G625" s="304"/>
      <c r="H625" s="284"/>
      <c r="I625" s="300"/>
      <c r="J625" s="305"/>
      <c r="K625" s="290"/>
      <c r="L625" s="291"/>
      <c r="M625" s="12"/>
      <c r="N625" s="348"/>
      <c r="O625" s="7"/>
      <c r="P625" s="17">
        <f>IF(D625="",0,IF(D625=D624,COUNTIF(D$9:D624,D625)+1,1))</f>
        <v>0</v>
      </c>
      <c r="Q625" s="17">
        <f t="shared" ca="1" si="46"/>
        <v>0</v>
      </c>
      <c r="R625" s="364">
        <f t="shared" si="43"/>
        <v>0</v>
      </c>
    </row>
    <row r="626" spans="1:18" ht="16.5" customHeight="1">
      <c r="A626" s="334" t="s">
        <v>902</v>
      </c>
      <c r="B626" s="65" t="str">
        <f t="shared" ca="1" si="44"/>
        <v>-1900</v>
      </c>
      <c r="C626" s="65" t="str">
        <f t="shared" ca="1" si="45"/>
        <v>-1900-0</v>
      </c>
      <c r="D626" s="340"/>
      <c r="E626" s="283"/>
      <c r="F626" s="12"/>
      <c r="G626" s="304"/>
      <c r="H626" s="284"/>
      <c r="I626" s="300"/>
      <c r="J626" s="305"/>
      <c r="K626" s="290"/>
      <c r="L626" s="291"/>
      <c r="M626" s="12"/>
      <c r="N626" s="348"/>
      <c r="O626" s="7"/>
      <c r="P626" s="17">
        <f>IF(D626="",0,IF(D626=D625,COUNTIF(D$9:D625,D626)+1,1))</f>
        <v>0</v>
      </c>
      <c r="Q626" s="17">
        <f t="shared" ca="1" si="46"/>
        <v>0</v>
      </c>
      <c r="R626" s="364">
        <f t="shared" si="43"/>
        <v>0</v>
      </c>
    </row>
    <row r="627" spans="1:18" ht="16.5" customHeight="1">
      <c r="A627" s="334" t="s">
        <v>903</v>
      </c>
      <c r="B627" s="65" t="str">
        <f t="shared" ca="1" si="44"/>
        <v>-1900</v>
      </c>
      <c r="C627" s="65" t="str">
        <f t="shared" ca="1" si="45"/>
        <v>-1900-0</v>
      </c>
      <c r="D627" s="340"/>
      <c r="E627" s="283"/>
      <c r="F627" s="12"/>
      <c r="G627" s="304"/>
      <c r="H627" s="284"/>
      <c r="I627" s="300"/>
      <c r="J627" s="305"/>
      <c r="K627" s="290"/>
      <c r="L627" s="291"/>
      <c r="M627" s="12"/>
      <c r="N627" s="348"/>
      <c r="O627" s="7"/>
      <c r="P627" s="17">
        <f>IF(D627="",0,IF(D627=D626,COUNTIF(D$9:D626,D627)+1,1))</f>
        <v>0</v>
      </c>
      <c r="Q627" s="17">
        <f t="shared" ca="1" si="46"/>
        <v>0</v>
      </c>
      <c r="R627" s="364">
        <f t="shared" si="43"/>
        <v>0</v>
      </c>
    </row>
    <row r="628" spans="1:18" ht="16.5" customHeight="1">
      <c r="A628" s="334" t="s">
        <v>904</v>
      </c>
      <c r="B628" s="65" t="str">
        <f t="shared" ca="1" si="44"/>
        <v>-1900</v>
      </c>
      <c r="C628" s="65" t="str">
        <f t="shared" ca="1" si="45"/>
        <v>-1900-0</v>
      </c>
      <c r="D628" s="340"/>
      <c r="E628" s="283"/>
      <c r="F628" s="12"/>
      <c r="G628" s="304"/>
      <c r="H628" s="284"/>
      <c r="I628" s="300"/>
      <c r="J628" s="305"/>
      <c r="K628" s="290"/>
      <c r="L628" s="291"/>
      <c r="M628" s="12"/>
      <c r="N628" s="348"/>
      <c r="O628" s="7"/>
      <c r="P628" s="17">
        <f>IF(D628="",0,IF(D628=D627,COUNTIF(D$9:D627,D628)+1,1))</f>
        <v>0</v>
      </c>
      <c r="Q628" s="17">
        <f t="shared" ca="1" si="46"/>
        <v>0</v>
      </c>
      <c r="R628" s="364">
        <f t="shared" si="43"/>
        <v>0</v>
      </c>
    </row>
    <row r="629" spans="1:18" ht="16.5" customHeight="1">
      <c r="A629" s="334" t="s">
        <v>905</v>
      </c>
      <c r="B629" s="65" t="str">
        <f t="shared" ca="1" si="44"/>
        <v>-1900</v>
      </c>
      <c r="C629" s="65" t="str">
        <f t="shared" ca="1" si="45"/>
        <v>-1900-0</v>
      </c>
      <c r="D629" s="340"/>
      <c r="E629" s="283"/>
      <c r="F629" s="12"/>
      <c r="G629" s="304"/>
      <c r="H629" s="284"/>
      <c r="I629" s="300"/>
      <c r="J629" s="305"/>
      <c r="K629" s="290"/>
      <c r="L629" s="291"/>
      <c r="M629" s="12"/>
      <c r="N629" s="348"/>
      <c r="O629" s="7"/>
      <c r="P629" s="17">
        <f>IF(D629="",0,IF(D629=D628,COUNTIF(D$9:D628,D629)+1,1))</f>
        <v>0</v>
      </c>
      <c r="Q629" s="17">
        <f t="shared" ca="1" si="46"/>
        <v>0</v>
      </c>
      <c r="R629" s="364">
        <f t="shared" si="43"/>
        <v>0</v>
      </c>
    </row>
    <row r="630" spans="1:18" ht="16.5" customHeight="1">
      <c r="A630" s="334" t="s">
        <v>906</v>
      </c>
      <c r="B630" s="65" t="str">
        <f t="shared" ca="1" si="44"/>
        <v>-1900</v>
      </c>
      <c r="C630" s="65" t="str">
        <f t="shared" ca="1" si="45"/>
        <v>-1900-0</v>
      </c>
      <c r="D630" s="340"/>
      <c r="E630" s="283"/>
      <c r="F630" s="12"/>
      <c r="G630" s="304"/>
      <c r="H630" s="284"/>
      <c r="I630" s="300"/>
      <c r="J630" s="305"/>
      <c r="K630" s="290"/>
      <c r="L630" s="291"/>
      <c r="M630" s="12"/>
      <c r="N630" s="348"/>
      <c r="O630" s="7"/>
      <c r="P630" s="17">
        <f>IF(D630="",0,IF(D630=D629,COUNTIF(D$9:D629,D630)+1,1))</f>
        <v>0</v>
      </c>
      <c r="Q630" s="17">
        <f t="shared" ca="1" si="46"/>
        <v>0</v>
      </c>
      <c r="R630" s="364">
        <f t="shared" si="43"/>
        <v>0</v>
      </c>
    </row>
    <row r="631" spans="1:18" ht="16.5" customHeight="1">
      <c r="A631" s="334" t="s">
        <v>907</v>
      </c>
      <c r="B631" s="65" t="str">
        <f t="shared" ca="1" si="44"/>
        <v>-1900</v>
      </c>
      <c r="C631" s="65" t="str">
        <f t="shared" ca="1" si="45"/>
        <v>-1900-0</v>
      </c>
      <c r="D631" s="340"/>
      <c r="E631" s="283"/>
      <c r="F631" s="12"/>
      <c r="G631" s="304"/>
      <c r="H631" s="284"/>
      <c r="I631" s="300"/>
      <c r="J631" s="305"/>
      <c r="K631" s="290"/>
      <c r="L631" s="291"/>
      <c r="M631" s="12"/>
      <c r="N631" s="348"/>
      <c r="O631" s="7"/>
      <c r="P631" s="17">
        <f>IF(D631="",0,IF(D631=D630,COUNTIF(D$9:D630,D631)+1,1))</f>
        <v>0</v>
      </c>
      <c r="Q631" s="17">
        <f t="shared" ca="1" si="46"/>
        <v>0</v>
      </c>
      <c r="R631" s="364">
        <f t="shared" si="43"/>
        <v>0</v>
      </c>
    </row>
    <row r="632" spans="1:18" ht="16.5" customHeight="1">
      <c r="A632" s="334" t="s">
        <v>908</v>
      </c>
      <c r="B632" s="65" t="str">
        <f t="shared" ca="1" si="44"/>
        <v>-1900</v>
      </c>
      <c r="C632" s="65" t="str">
        <f t="shared" ca="1" si="45"/>
        <v>-1900-0</v>
      </c>
      <c r="D632" s="340"/>
      <c r="E632" s="283"/>
      <c r="F632" s="12"/>
      <c r="G632" s="304"/>
      <c r="H632" s="284"/>
      <c r="I632" s="300"/>
      <c r="J632" s="305"/>
      <c r="K632" s="290"/>
      <c r="L632" s="291"/>
      <c r="M632" s="12"/>
      <c r="N632" s="348"/>
      <c r="O632" s="7"/>
      <c r="P632" s="17">
        <f>IF(D632="",0,IF(D632=D631,COUNTIF(D$9:D631,D632)+1,1))</f>
        <v>0</v>
      </c>
      <c r="Q632" s="17">
        <f t="shared" ca="1" si="46"/>
        <v>0</v>
      </c>
      <c r="R632" s="364">
        <f t="shared" si="43"/>
        <v>0</v>
      </c>
    </row>
    <row r="633" spans="1:18" ht="16.5" customHeight="1">
      <c r="A633" s="334" t="s">
        <v>909</v>
      </c>
      <c r="B633" s="65" t="str">
        <f t="shared" ca="1" si="44"/>
        <v>-1900</v>
      </c>
      <c r="C633" s="65" t="str">
        <f t="shared" ca="1" si="45"/>
        <v>-1900-0</v>
      </c>
      <c r="D633" s="340"/>
      <c r="E633" s="283"/>
      <c r="F633" s="12"/>
      <c r="G633" s="304"/>
      <c r="H633" s="284"/>
      <c r="I633" s="300"/>
      <c r="J633" s="305"/>
      <c r="K633" s="290"/>
      <c r="L633" s="291"/>
      <c r="M633" s="12"/>
      <c r="N633" s="348"/>
      <c r="O633" s="7"/>
      <c r="P633" s="17">
        <f>IF(D633="",0,IF(D633=D632,COUNTIF(D$9:D632,D633)+1,1))</f>
        <v>0</v>
      </c>
      <c r="Q633" s="17">
        <f t="shared" ca="1" si="46"/>
        <v>0</v>
      </c>
      <c r="R633" s="364">
        <f t="shared" si="43"/>
        <v>0</v>
      </c>
    </row>
    <row r="634" spans="1:18" ht="16.5" customHeight="1">
      <c r="A634" s="334" t="s">
        <v>910</v>
      </c>
      <c r="B634" s="65" t="str">
        <f t="shared" ca="1" si="44"/>
        <v>-1900</v>
      </c>
      <c r="C634" s="65" t="str">
        <f t="shared" ca="1" si="45"/>
        <v>-1900-0</v>
      </c>
      <c r="D634" s="340"/>
      <c r="E634" s="283"/>
      <c r="F634" s="12"/>
      <c r="G634" s="304"/>
      <c r="H634" s="284"/>
      <c r="I634" s="300"/>
      <c r="J634" s="305"/>
      <c r="K634" s="290"/>
      <c r="L634" s="291"/>
      <c r="M634" s="12"/>
      <c r="N634" s="348"/>
      <c r="O634" s="7"/>
      <c r="P634" s="17">
        <f>IF(D634="",0,IF(D634=D633,COUNTIF(D$9:D633,D634)+1,1))</f>
        <v>0</v>
      </c>
      <c r="Q634" s="17">
        <f t="shared" ca="1" si="46"/>
        <v>0</v>
      </c>
      <c r="R634" s="364">
        <f t="shared" si="43"/>
        <v>0</v>
      </c>
    </row>
    <row r="635" spans="1:18" ht="16.5" customHeight="1">
      <c r="A635" s="334" t="s">
        <v>911</v>
      </c>
      <c r="B635" s="65" t="str">
        <f t="shared" ca="1" si="44"/>
        <v>-1900</v>
      </c>
      <c r="C635" s="65" t="str">
        <f t="shared" ca="1" si="45"/>
        <v>-1900-0</v>
      </c>
      <c r="D635" s="340"/>
      <c r="E635" s="283"/>
      <c r="F635" s="12"/>
      <c r="G635" s="304"/>
      <c r="H635" s="284"/>
      <c r="I635" s="300"/>
      <c r="J635" s="305"/>
      <c r="K635" s="290"/>
      <c r="L635" s="291"/>
      <c r="M635" s="12"/>
      <c r="N635" s="348"/>
      <c r="O635" s="7"/>
      <c r="P635" s="17">
        <f>IF(D635="",0,IF(D635=D634,COUNTIF(D$9:D634,D635)+1,1))</f>
        <v>0</v>
      </c>
      <c r="Q635" s="17">
        <f t="shared" ca="1" si="46"/>
        <v>0</v>
      </c>
      <c r="R635" s="364">
        <f t="shared" si="43"/>
        <v>0</v>
      </c>
    </row>
    <row r="636" spans="1:18" ht="16.5" customHeight="1">
      <c r="A636" s="334" t="s">
        <v>912</v>
      </c>
      <c r="B636" s="65" t="str">
        <f t="shared" ca="1" si="44"/>
        <v>-1900</v>
      </c>
      <c r="C636" s="65" t="str">
        <f t="shared" ca="1" si="45"/>
        <v>-1900-0</v>
      </c>
      <c r="D636" s="340"/>
      <c r="E636" s="283"/>
      <c r="F636" s="12"/>
      <c r="G636" s="304"/>
      <c r="H636" s="284"/>
      <c r="I636" s="300"/>
      <c r="J636" s="305"/>
      <c r="K636" s="290"/>
      <c r="L636" s="291"/>
      <c r="M636" s="12"/>
      <c r="N636" s="348"/>
      <c r="O636" s="7"/>
      <c r="P636" s="17">
        <f>IF(D636="",0,IF(D636=D635,COUNTIF(D$9:D635,D636)+1,1))</f>
        <v>0</v>
      </c>
      <c r="Q636" s="17">
        <f t="shared" ca="1" si="46"/>
        <v>0</v>
      </c>
      <c r="R636" s="364">
        <f t="shared" si="43"/>
        <v>0</v>
      </c>
    </row>
    <row r="637" spans="1:18" ht="16.5" customHeight="1">
      <c r="A637" s="334" t="s">
        <v>913</v>
      </c>
      <c r="B637" s="65" t="str">
        <f t="shared" ca="1" si="44"/>
        <v>-1900</v>
      </c>
      <c r="C637" s="65" t="str">
        <f t="shared" ca="1" si="45"/>
        <v>-1900-0</v>
      </c>
      <c r="D637" s="340"/>
      <c r="E637" s="283"/>
      <c r="F637" s="12"/>
      <c r="G637" s="304"/>
      <c r="H637" s="284"/>
      <c r="I637" s="300"/>
      <c r="J637" s="305"/>
      <c r="K637" s="290"/>
      <c r="L637" s="291"/>
      <c r="M637" s="12"/>
      <c r="N637" s="348"/>
      <c r="O637" s="7"/>
      <c r="P637" s="17">
        <f>IF(D637="",0,IF(D637=D636,COUNTIF(D$9:D636,D637)+1,1))</f>
        <v>0</v>
      </c>
      <c r="Q637" s="17">
        <f t="shared" ca="1" si="46"/>
        <v>0</v>
      </c>
      <c r="R637" s="364">
        <f t="shared" si="43"/>
        <v>0</v>
      </c>
    </row>
    <row r="638" spans="1:18" ht="16.5" customHeight="1">
      <c r="A638" s="334" t="s">
        <v>914</v>
      </c>
      <c r="B638" s="65" t="str">
        <f t="shared" ca="1" si="44"/>
        <v>-1900</v>
      </c>
      <c r="C638" s="65" t="str">
        <f t="shared" ca="1" si="45"/>
        <v>-1900-0</v>
      </c>
      <c r="D638" s="340"/>
      <c r="E638" s="283"/>
      <c r="F638" s="12"/>
      <c r="G638" s="304"/>
      <c r="H638" s="284"/>
      <c r="I638" s="300"/>
      <c r="J638" s="305"/>
      <c r="K638" s="290"/>
      <c r="L638" s="291"/>
      <c r="M638" s="12"/>
      <c r="N638" s="348"/>
      <c r="O638" s="7"/>
      <c r="P638" s="17">
        <f>IF(D638="",0,IF(D638=D637,COUNTIF(D$9:D637,D638)+1,1))</f>
        <v>0</v>
      </c>
      <c r="Q638" s="17">
        <f t="shared" ca="1" si="46"/>
        <v>0</v>
      </c>
      <c r="R638" s="364">
        <f t="shared" si="43"/>
        <v>0</v>
      </c>
    </row>
    <row r="639" spans="1:18" ht="16.5" customHeight="1">
      <c r="A639" s="334" t="s">
        <v>915</v>
      </c>
      <c r="B639" s="65" t="str">
        <f t="shared" ca="1" si="44"/>
        <v>-1900</v>
      </c>
      <c r="C639" s="65" t="str">
        <f t="shared" ca="1" si="45"/>
        <v>-1900-0</v>
      </c>
      <c r="D639" s="340"/>
      <c r="E639" s="283"/>
      <c r="F639" s="12"/>
      <c r="G639" s="304"/>
      <c r="H639" s="284"/>
      <c r="I639" s="300"/>
      <c r="J639" s="305"/>
      <c r="K639" s="290"/>
      <c r="L639" s="291"/>
      <c r="M639" s="12"/>
      <c r="N639" s="348"/>
      <c r="O639" s="7"/>
      <c r="P639" s="17">
        <f>IF(D639="",0,IF(D639=D638,COUNTIF(D$9:D638,D639)+1,1))</f>
        <v>0</v>
      </c>
      <c r="Q639" s="17">
        <f t="shared" ca="1" si="46"/>
        <v>0</v>
      </c>
      <c r="R639" s="364">
        <f t="shared" si="43"/>
        <v>0</v>
      </c>
    </row>
    <row r="640" spans="1:18" ht="16.5" customHeight="1">
      <c r="A640" s="334" t="s">
        <v>916</v>
      </c>
      <c r="B640" s="65" t="str">
        <f t="shared" ca="1" si="44"/>
        <v>-1900</v>
      </c>
      <c r="C640" s="65" t="str">
        <f t="shared" ca="1" si="45"/>
        <v>-1900-0</v>
      </c>
      <c r="D640" s="340"/>
      <c r="E640" s="283"/>
      <c r="F640" s="12"/>
      <c r="G640" s="304"/>
      <c r="H640" s="284"/>
      <c r="I640" s="300"/>
      <c r="J640" s="305"/>
      <c r="K640" s="290"/>
      <c r="L640" s="291"/>
      <c r="M640" s="12"/>
      <c r="N640" s="348"/>
      <c r="O640" s="7"/>
      <c r="P640" s="17">
        <f>IF(D640="",0,IF(D640=D639,COUNTIF(D$9:D639,D640)+1,1))</f>
        <v>0</v>
      </c>
      <c r="Q640" s="17">
        <f t="shared" ca="1" si="46"/>
        <v>0</v>
      </c>
      <c r="R640" s="364">
        <f t="shared" si="43"/>
        <v>0</v>
      </c>
    </row>
    <row r="641" spans="1:18" ht="16.5" customHeight="1">
      <c r="A641" s="334" t="s">
        <v>917</v>
      </c>
      <c r="B641" s="65" t="str">
        <f t="shared" ca="1" si="44"/>
        <v>-1900</v>
      </c>
      <c r="C641" s="65" t="str">
        <f t="shared" ca="1" si="45"/>
        <v>-1900-0</v>
      </c>
      <c r="D641" s="340"/>
      <c r="E641" s="283"/>
      <c r="F641" s="12"/>
      <c r="G641" s="304"/>
      <c r="H641" s="284"/>
      <c r="I641" s="300"/>
      <c r="J641" s="305"/>
      <c r="K641" s="290"/>
      <c r="L641" s="291"/>
      <c r="M641" s="12"/>
      <c r="N641" s="348"/>
      <c r="O641" s="7"/>
      <c r="P641" s="17">
        <f>IF(D641="",0,IF(D641=D640,COUNTIF(D$9:D640,D641)+1,1))</f>
        <v>0</v>
      </c>
      <c r="Q641" s="17">
        <f t="shared" ca="1" si="46"/>
        <v>0</v>
      </c>
      <c r="R641" s="364">
        <f t="shared" si="43"/>
        <v>0</v>
      </c>
    </row>
    <row r="642" spans="1:18" ht="16.5" customHeight="1">
      <c r="A642" s="334" t="s">
        <v>918</v>
      </c>
      <c r="B642" s="65" t="str">
        <f t="shared" ca="1" si="44"/>
        <v>-1900</v>
      </c>
      <c r="C642" s="65" t="str">
        <f t="shared" ca="1" si="45"/>
        <v>-1900-0</v>
      </c>
      <c r="D642" s="340"/>
      <c r="E642" s="283"/>
      <c r="F642" s="12"/>
      <c r="G642" s="304"/>
      <c r="H642" s="284"/>
      <c r="I642" s="300"/>
      <c r="J642" s="305"/>
      <c r="K642" s="290"/>
      <c r="L642" s="291"/>
      <c r="M642" s="12"/>
      <c r="N642" s="348"/>
      <c r="O642" s="7"/>
      <c r="P642" s="17">
        <f>IF(D642="",0,IF(D642=D641,COUNTIF(D$9:D641,D642)+1,1))</f>
        <v>0</v>
      </c>
      <c r="Q642" s="17">
        <f t="shared" ca="1" si="46"/>
        <v>0</v>
      </c>
      <c r="R642" s="364">
        <f t="shared" si="43"/>
        <v>0</v>
      </c>
    </row>
    <row r="643" spans="1:18" ht="16.5" customHeight="1">
      <c r="A643" s="334" t="s">
        <v>919</v>
      </c>
      <c r="B643" s="65" t="str">
        <f t="shared" ca="1" si="44"/>
        <v>-1900</v>
      </c>
      <c r="C643" s="65" t="str">
        <f t="shared" ca="1" si="45"/>
        <v>-1900-0</v>
      </c>
      <c r="D643" s="340"/>
      <c r="E643" s="283"/>
      <c r="F643" s="12"/>
      <c r="G643" s="304"/>
      <c r="H643" s="284"/>
      <c r="I643" s="300"/>
      <c r="J643" s="305"/>
      <c r="K643" s="290"/>
      <c r="L643" s="291"/>
      <c r="M643" s="12"/>
      <c r="N643" s="348"/>
      <c r="O643" s="7"/>
      <c r="P643" s="17">
        <f>IF(D643="",0,IF(D643=D642,COUNTIF(D$9:D642,D643)+1,1))</f>
        <v>0</v>
      </c>
      <c r="Q643" s="17">
        <f t="shared" ca="1" si="46"/>
        <v>0</v>
      </c>
      <c r="R643" s="364">
        <f t="shared" si="43"/>
        <v>0</v>
      </c>
    </row>
    <row r="644" spans="1:18" ht="16.5" customHeight="1">
      <c r="A644" s="334" t="s">
        <v>920</v>
      </c>
      <c r="B644" s="65" t="str">
        <f t="shared" ca="1" si="44"/>
        <v>-1900</v>
      </c>
      <c r="C644" s="65" t="str">
        <f t="shared" ca="1" si="45"/>
        <v>-1900-0</v>
      </c>
      <c r="D644" s="340"/>
      <c r="E644" s="283"/>
      <c r="F644" s="12"/>
      <c r="G644" s="304"/>
      <c r="H644" s="284"/>
      <c r="I644" s="300"/>
      <c r="J644" s="305"/>
      <c r="K644" s="290"/>
      <c r="L644" s="291"/>
      <c r="M644" s="12"/>
      <c r="N644" s="348"/>
      <c r="O644" s="7"/>
      <c r="P644" s="17">
        <f>IF(D644="",0,IF(D644=D643,COUNTIF(D$9:D643,D644)+1,1))</f>
        <v>0</v>
      </c>
      <c r="Q644" s="17">
        <f t="shared" ca="1" si="46"/>
        <v>0</v>
      </c>
      <c r="R644" s="364">
        <f t="shared" si="43"/>
        <v>0</v>
      </c>
    </row>
    <row r="645" spans="1:18" ht="16.5" customHeight="1">
      <c r="A645" s="334" t="s">
        <v>921</v>
      </c>
      <c r="B645" s="65" t="str">
        <f t="shared" ca="1" si="44"/>
        <v>-1900</v>
      </c>
      <c r="C645" s="65" t="str">
        <f t="shared" ca="1" si="45"/>
        <v>-1900-0</v>
      </c>
      <c r="D645" s="340"/>
      <c r="E645" s="283"/>
      <c r="F645" s="12"/>
      <c r="G645" s="304"/>
      <c r="H645" s="284"/>
      <c r="I645" s="300"/>
      <c r="J645" s="305"/>
      <c r="K645" s="290"/>
      <c r="L645" s="291"/>
      <c r="M645" s="12"/>
      <c r="N645" s="348"/>
      <c r="O645" s="7"/>
      <c r="P645" s="17">
        <f>IF(D645="",0,IF(D645=D644,COUNTIF(D$9:D644,D645)+1,1))</f>
        <v>0</v>
      </c>
      <c r="Q645" s="17">
        <f t="shared" ca="1" si="46"/>
        <v>0</v>
      </c>
      <c r="R645" s="364">
        <f t="shared" si="43"/>
        <v>0</v>
      </c>
    </row>
    <row r="646" spans="1:18" ht="16.5" customHeight="1">
      <c r="A646" s="334" t="s">
        <v>922</v>
      </c>
      <c r="B646" s="65" t="str">
        <f t="shared" ca="1" si="44"/>
        <v>-1900</v>
      </c>
      <c r="C646" s="65" t="str">
        <f t="shared" ca="1" si="45"/>
        <v>-1900-0</v>
      </c>
      <c r="D646" s="340"/>
      <c r="E646" s="283"/>
      <c r="F646" s="12"/>
      <c r="G646" s="304"/>
      <c r="H646" s="284"/>
      <c r="I646" s="300"/>
      <c r="J646" s="305"/>
      <c r="K646" s="290"/>
      <c r="L646" s="291"/>
      <c r="M646" s="12"/>
      <c r="N646" s="348"/>
      <c r="O646" s="7"/>
      <c r="P646" s="17">
        <f>IF(D646="",0,IF(D646=D645,COUNTIF(D$9:D645,D646)+1,1))</f>
        <v>0</v>
      </c>
      <c r="Q646" s="17">
        <f t="shared" ca="1" si="46"/>
        <v>0</v>
      </c>
      <c r="R646" s="364">
        <f t="shared" si="43"/>
        <v>0</v>
      </c>
    </row>
    <row r="647" spans="1:18" ht="16.5" customHeight="1">
      <c r="A647" s="334" t="s">
        <v>923</v>
      </c>
      <c r="B647" s="65" t="str">
        <f t="shared" ca="1" si="44"/>
        <v>-1900</v>
      </c>
      <c r="C647" s="65" t="str">
        <f t="shared" ca="1" si="45"/>
        <v>-1900-0</v>
      </c>
      <c r="D647" s="340"/>
      <c r="E647" s="283"/>
      <c r="F647" s="12"/>
      <c r="G647" s="304"/>
      <c r="H647" s="284"/>
      <c r="I647" s="300"/>
      <c r="J647" s="305"/>
      <c r="K647" s="290"/>
      <c r="L647" s="291"/>
      <c r="M647" s="12"/>
      <c r="N647" s="348"/>
      <c r="O647" s="7"/>
      <c r="P647" s="17">
        <f>IF(D647="",0,IF(D647=D646,COUNTIF(D$9:D646,D647)+1,1))</f>
        <v>0</v>
      </c>
      <c r="Q647" s="17">
        <f t="shared" ca="1" si="46"/>
        <v>0</v>
      </c>
      <c r="R647" s="364">
        <f t="shared" si="43"/>
        <v>0</v>
      </c>
    </row>
    <row r="648" spans="1:18" ht="16.5" customHeight="1">
      <c r="A648" s="334" t="s">
        <v>924</v>
      </c>
      <c r="B648" s="65" t="str">
        <f t="shared" ca="1" si="44"/>
        <v>-1900</v>
      </c>
      <c r="C648" s="65" t="str">
        <f t="shared" ca="1" si="45"/>
        <v>-1900-0</v>
      </c>
      <c r="D648" s="340"/>
      <c r="E648" s="283"/>
      <c r="F648" s="12"/>
      <c r="G648" s="304"/>
      <c r="H648" s="284"/>
      <c r="I648" s="300"/>
      <c r="J648" s="305"/>
      <c r="K648" s="290"/>
      <c r="L648" s="291"/>
      <c r="M648" s="12"/>
      <c r="N648" s="348"/>
      <c r="O648" s="7"/>
      <c r="P648" s="17">
        <f>IF(D648="",0,IF(D648=D647,COUNTIF(D$9:D647,D648)+1,1))</f>
        <v>0</v>
      </c>
      <c r="Q648" s="17">
        <f t="shared" ca="1" si="46"/>
        <v>0</v>
      </c>
      <c r="R648" s="364">
        <f t="shared" si="43"/>
        <v>0</v>
      </c>
    </row>
    <row r="649" spans="1:18" ht="16.5" customHeight="1">
      <c r="A649" s="334" t="s">
        <v>925</v>
      </c>
      <c r="B649" s="65" t="str">
        <f t="shared" ca="1" si="44"/>
        <v>-1900</v>
      </c>
      <c r="C649" s="65" t="str">
        <f t="shared" ca="1" si="45"/>
        <v>-1900-0</v>
      </c>
      <c r="D649" s="340"/>
      <c r="E649" s="283"/>
      <c r="F649" s="12"/>
      <c r="G649" s="304"/>
      <c r="H649" s="284"/>
      <c r="I649" s="300"/>
      <c r="J649" s="305"/>
      <c r="K649" s="290"/>
      <c r="L649" s="291"/>
      <c r="M649" s="12"/>
      <c r="N649" s="348"/>
      <c r="O649" s="7"/>
      <c r="P649" s="17">
        <f>IF(D649="",0,IF(D649=D648,COUNTIF(D$9:D648,D649)+1,1))</f>
        <v>0</v>
      </c>
      <c r="Q649" s="17">
        <f t="shared" ca="1" si="46"/>
        <v>0</v>
      </c>
      <c r="R649" s="364">
        <f t="shared" ref="R649:R712" si="47">IF(OR(MONTH(E649)&lt;$K$1026,MONTH(E649)&gt;$K$1027),R$1013,0)</f>
        <v>0</v>
      </c>
    </row>
    <row r="650" spans="1:18" ht="16.5" customHeight="1">
      <c r="A650" s="334" t="s">
        <v>926</v>
      </c>
      <c r="B650" s="65" t="str">
        <f t="shared" ref="B650:B713" ca="1" si="48">IF(R650=$R$1013,0,IF(L$1024=1,0,D650&amp;"-"&amp;YEAR(E650)))</f>
        <v>-1900</v>
      </c>
      <c r="C650" s="65" t="str">
        <f t="shared" ca="1" si="45"/>
        <v>-1900-0</v>
      </c>
      <c r="D650" s="340"/>
      <c r="E650" s="283"/>
      <c r="F650" s="12"/>
      <c r="G650" s="304"/>
      <c r="H650" s="284"/>
      <c r="I650" s="300"/>
      <c r="J650" s="305"/>
      <c r="K650" s="290"/>
      <c r="L650" s="291"/>
      <c r="M650" s="12"/>
      <c r="N650" s="348"/>
      <c r="O650" s="7"/>
      <c r="P650" s="17">
        <f>IF(D650="",0,IF(D650=D649,COUNTIF(D$9:D649,D650)+1,1))</f>
        <v>0</v>
      </c>
      <c r="Q650" s="17">
        <f t="shared" ca="1" si="46"/>
        <v>0</v>
      </c>
      <c r="R650" s="364">
        <f t="shared" si="47"/>
        <v>0</v>
      </c>
    </row>
    <row r="651" spans="1:18" ht="16.5" customHeight="1">
      <c r="A651" s="334" t="s">
        <v>927</v>
      </c>
      <c r="B651" s="65" t="str">
        <f t="shared" ca="1" si="48"/>
        <v>-1900</v>
      </c>
      <c r="C651" s="65" t="str">
        <f t="shared" ca="1" si="45"/>
        <v>-1900-0</v>
      </c>
      <c r="D651" s="340"/>
      <c r="E651" s="283"/>
      <c r="F651" s="12"/>
      <c r="G651" s="304"/>
      <c r="H651" s="284"/>
      <c r="I651" s="300"/>
      <c r="J651" s="305"/>
      <c r="K651" s="290"/>
      <c r="L651" s="291"/>
      <c r="M651" s="12"/>
      <c r="N651" s="348"/>
      <c r="O651" s="7"/>
      <c r="P651" s="17">
        <f>IF(D651="",0,IF(D651=D650,COUNTIF(D$9:D650,D651)+1,1))</f>
        <v>0</v>
      </c>
      <c r="Q651" s="17">
        <f t="shared" ca="1" si="46"/>
        <v>0</v>
      </c>
      <c r="R651" s="364">
        <f t="shared" si="47"/>
        <v>0</v>
      </c>
    </row>
    <row r="652" spans="1:18" ht="16.5" customHeight="1">
      <c r="A652" s="334" t="s">
        <v>928</v>
      </c>
      <c r="B652" s="65" t="str">
        <f t="shared" ca="1" si="48"/>
        <v>-1900</v>
      </c>
      <c r="C652" s="65" t="str">
        <f t="shared" ca="1" si="45"/>
        <v>-1900-0</v>
      </c>
      <c r="D652" s="340"/>
      <c r="E652" s="283"/>
      <c r="F652" s="12"/>
      <c r="G652" s="304"/>
      <c r="H652" s="284"/>
      <c r="I652" s="300"/>
      <c r="J652" s="305"/>
      <c r="K652" s="290"/>
      <c r="L652" s="291"/>
      <c r="M652" s="12"/>
      <c r="N652" s="348"/>
      <c r="O652" s="7"/>
      <c r="P652" s="17">
        <f>IF(D652="",0,IF(D652=D651,COUNTIF(D$9:D651,D652)+1,1))</f>
        <v>0</v>
      </c>
      <c r="Q652" s="17">
        <f t="shared" ca="1" si="46"/>
        <v>0</v>
      </c>
      <c r="R652" s="364">
        <f t="shared" si="47"/>
        <v>0</v>
      </c>
    </row>
    <row r="653" spans="1:18" ht="16.5" customHeight="1">
      <c r="A653" s="334" t="s">
        <v>929</v>
      </c>
      <c r="B653" s="65" t="str">
        <f t="shared" ca="1" si="48"/>
        <v>-1900</v>
      </c>
      <c r="C653" s="65" t="str">
        <f t="shared" ca="1" si="45"/>
        <v>-1900-0</v>
      </c>
      <c r="D653" s="340"/>
      <c r="E653" s="283"/>
      <c r="F653" s="12"/>
      <c r="G653" s="304"/>
      <c r="H653" s="284"/>
      <c r="I653" s="300"/>
      <c r="J653" s="305"/>
      <c r="K653" s="290"/>
      <c r="L653" s="291"/>
      <c r="M653" s="12"/>
      <c r="N653" s="348"/>
      <c r="O653" s="7"/>
      <c r="P653" s="17">
        <f>IF(D653="",0,IF(D653=D652,COUNTIF(D$9:D652,D653)+1,1))</f>
        <v>0</v>
      </c>
      <c r="Q653" s="17">
        <f t="shared" ca="1" si="46"/>
        <v>0</v>
      </c>
      <c r="R653" s="364">
        <f t="shared" si="47"/>
        <v>0</v>
      </c>
    </row>
    <row r="654" spans="1:18" ht="16.5" customHeight="1">
      <c r="A654" s="334" t="s">
        <v>930</v>
      </c>
      <c r="B654" s="65" t="str">
        <f t="shared" ca="1" si="48"/>
        <v>-1900</v>
      </c>
      <c r="C654" s="65" t="str">
        <f t="shared" ca="1" si="45"/>
        <v>-1900-0</v>
      </c>
      <c r="D654" s="340"/>
      <c r="E654" s="283"/>
      <c r="F654" s="12"/>
      <c r="G654" s="304"/>
      <c r="H654" s="284"/>
      <c r="I654" s="300"/>
      <c r="J654" s="305"/>
      <c r="K654" s="290"/>
      <c r="L654" s="291"/>
      <c r="M654" s="12"/>
      <c r="N654" s="348"/>
      <c r="O654" s="7"/>
      <c r="P654" s="17">
        <f>IF(D654="",0,IF(D654=D653,COUNTIF(D$9:D653,D654)+1,1))</f>
        <v>0</v>
      </c>
      <c r="Q654" s="17">
        <f t="shared" ca="1" si="46"/>
        <v>0</v>
      </c>
      <c r="R654" s="364">
        <f t="shared" si="47"/>
        <v>0</v>
      </c>
    </row>
    <row r="655" spans="1:18" ht="16.5" customHeight="1">
      <c r="A655" s="334" t="s">
        <v>931</v>
      </c>
      <c r="B655" s="65" t="str">
        <f t="shared" ca="1" si="48"/>
        <v>-1900</v>
      </c>
      <c r="C655" s="65" t="str">
        <f t="shared" ref="C655:C718" ca="1" si="49">IF(L$1024=1,0,B655&amp;"-"&amp;P655)</f>
        <v>-1900-0</v>
      </c>
      <c r="D655" s="340"/>
      <c r="E655" s="283"/>
      <c r="F655" s="12"/>
      <c r="G655" s="304"/>
      <c r="H655" s="284"/>
      <c r="I655" s="300"/>
      <c r="J655" s="305"/>
      <c r="K655" s="290"/>
      <c r="L655" s="291"/>
      <c r="M655" s="12"/>
      <c r="N655" s="348"/>
      <c r="O655" s="7"/>
      <c r="P655" s="17">
        <f>IF(D655="",0,IF(D655=D654,COUNTIF(D$9:D654,D655)+1,1))</f>
        <v>0</v>
      </c>
      <c r="Q655" s="17">
        <f t="shared" ref="Q655:Q718" ca="1" si="50">IF(OR(D655="",L$1024=1),0,IF(P655=4,1,0))</f>
        <v>0</v>
      </c>
      <c r="R655" s="364">
        <f t="shared" si="47"/>
        <v>0</v>
      </c>
    </row>
    <row r="656" spans="1:18" ht="16.5" customHeight="1">
      <c r="A656" s="334" t="s">
        <v>932</v>
      </c>
      <c r="B656" s="65" t="str">
        <f t="shared" ca="1" si="48"/>
        <v>-1900</v>
      </c>
      <c r="C656" s="65" t="str">
        <f t="shared" ca="1" si="49"/>
        <v>-1900-0</v>
      </c>
      <c r="D656" s="340"/>
      <c r="E656" s="283"/>
      <c r="F656" s="12"/>
      <c r="G656" s="304"/>
      <c r="H656" s="284"/>
      <c r="I656" s="300"/>
      <c r="J656" s="305"/>
      <c r="K656" s="290"/>
      <c r="L656" s="291"/>
      <c r="M656" s="12"/>
      <c r="N656" s="348"/>
      <c r="O656" s="7"/>
      <c r="P656" s="17">
        <f>IF(D656="",0,IF(D656=D655,COUNTIF(D$9:D655,D656)+1,1))</f>
        <v>0</v>
      </c>
      <c r="Q656" s="17">
        <f t="shared" ca="1" si="50"/>
        <v>0</v>
      </c>
      <c r="R656" s="364">
        <f t="shared" si="47"/>
        <v>0</v>
      </c>
    </row>
    <row r="657" spans="1:18" ht="16.5" customHeight="1">
      <c r="A657" s="334" t="s">
        <v>933</v>
      </c>
      <c r="B657" s="65" t="str">
        <f t="shared" ca="1" si="48"/>
        <v>-1900</v>
      </c>
      <c r="C657" s="65" t="str">
        <f t="shared" ca="1" si="49"/>
        <v>-1900-0</v>
      </c>
      <c r="D657" s="340"/>
      <c r="E657" s="283"/>
      <c r="F657" s="12"/>
      <c r="G657" s="304"/>
      <c r="H657" s="284"/>
      <c r="I657" s="300"/>
      <c r="J657" s="305"/>
      <c r="K657" s="290"/>
      <c r="L657" s="291"/>
      <c r="M657" s="12"/>
      <c r="N657" s="348"/>
      <c r="O657" s="7"/>
      <c r="P657" s="17">
        <f>IF(D657="",0,IF(D657=D656,COUNTIF(D$9:D656,D657)+1,1))</f>
        <v>0</v>
      </c>
      <c r="Q657" s="17">
        <f t="shared" ca="1" si="50"/>
        <v>0</v>
      </c>
      <c r="R657" s="364">
        <f t="shared" si="47"/>
        <v>0</v>
      </c>
    </row>
    <row r="658" spans="1:18" ht="16.5" customHeight="1">
      <c r="A658" s="334" t="s">
        <v>934</v>
      </c>
      <c r="B658" s="65" t="str">
        <f t="shared" ca="1" si="48"/>
        <v>-1900</v>
      </c>
      <c r="C658" s="65" t="str">
        <f t="shared" ca="1" si="49"/>
        <v>-1900-0</v>
      </c>
      <c r="D658" s="340"/>
      <c r="E658" s="283"/>
      <c r="F658" s="12"/>
      <c r="G658" s="304"/>
      <c r="H658" s="284"/>
      <c r="I658" s="300"/>
      <c r="J658" s="305"/>
      <c r="K658" s="290"/>
      <c r="L658" s="291"/>
      <c r="M658" s="12"/>
      <c r="N658" s="348"/>
      <c r="O658" s="7"/>
      <c r="P658" s="17">
        <f>IF(D658="",0,IF(D658=D657,COUNTIF(D$9:D657,D658)+1,1))</f>
        <v>0</v>
      </c>
      <c r="Q658" s="17">
        <f t="shared" ca="1" si="50"/>
        <v>0</v>
      </c>
      <c r="R658" s="364">
        <f t="shared" si="47"/>
        <v>0</v>
      </c>
    </row>
    <row r="659" spans="1:18" ht="16.5" customHeight="1">
      <c r="A659" s="334" t="s">
        <v>935</v>
      </c>
      <c r="B659" s="65" t="str">
        <f t="shared" ca="1" si="48"/>
        <v>-1900</v>
      </c>
      <c r="C659" s="65" t="str">
        <f t="shared" ca="1" si="49"/>
        <v>-1900-0</v>
      </c>
      <c r="D659" s="340"/>
      <c r="E659" s="283"/>
      <c r="F659" s="12"/>
      <c r="G659" s="304"/>
      <c r="H659" s="284"/>
      <c r="I659" s="300"/>
      <c r="J659" s="305"/>
      <c r="K659" s="290"/>
      <c r="L659" s="291"/>
      <c r="M659" s="12"/>
      <c r="N659" s="348"/>
      <c r="O659" s="7"/>
      <c r="P659" s="17">
        <f>IF(D659="",0,IF(D659=D658,COUNTIF(D$9:D658,D659)+1,1))</f>
        <v>0</v>
      </c>
      <c r="Q659" s="17">
        <f t="shared" ca="1" si="50"/>
        <v>0</v>
      </c>
      <c r="R659" s="364">
        <f t="shared" si="47"/>
        <v>0</v>
      </c>
    </row>
    <row r="660" spans="1:18" ht="16.5" customHeight="1">
      <c r="A660" s="334" t="s">
        <v>936</v>
      </c>
      <c r="B660" s="65" t="str">
        <f t="shared" ca="1" si="48"/>
        <v>-1900</v>
      </c>
      <c r="C660" s="65" t="str">
        <f t="shared" ca="1" si="49"/>
        <v>-1900-0</v>
      </c>
      <c r="D660" s="340"/>
      <c r="E660" s="283"/>
      <c r="F660" s="12"/>
      <c r="G660" s="304"/>
      <c r="H660" s="284"/>
      <c r="I660" s="300"/>
      <c r="J660" s="305"/>
      <c r="K660" s="290"/>
      <c r="L660" s="291"/>
      <c r="M660" s="12"/>
      <c r="N660" s="348"/>
      <c r="O660" s="7"/>
      <c r="P660" s="17">
        <f>IF(D660="",0,IF(D660=D659,COUNTIF(D$9:D659,D660)+1,1))</f>
        <v>0</v>
      </c>
      <c r="Q660" s="17">
        <f t="shared" ca="1" si="50"/>
        <v>0</v>
      </c>
      <c r="R660" s="364">
        <f t="shared" si="47"/>
        <v>0</v>
      </c>
    </row>
    <row r="661" spans="1:18" ht="16.5" customHeight="1">
      <c r="A661" s="334" t="s">
        <v>937</v>
      </c>
      <c r="B661" s="65" t="str">
        <f t="shared" ca="1" si="48"/>
        <v>-1900</v>
      </c>
      <c r="C661" s="65" t="str">
        <f t="shared" ca="1" si="49"/>
        <v>-1900-0</v>
      </c>
      <c r="D661" s="340"/>
      <c r="E661" s="283"/>
      <c r="F661" s="12"/>
      <c r="G661" s="304"/>
      <c r="H661" s="284"/>
      <c r="I661" s="300"/>
      <c r="J661" s="305"/>
      <c r="K661" s="290"/>
      <c r="L661" s="291"/>
      <c r="M661" s="12"/>
      <c r="N661" s="348"/>
      <c r="O661" s="7"/>
      <c r="P661" s="17">
        <f>IF(D661="",0,IF(D661=D660,COUNTIF(D$9:D660,D661)+1,1))</f>
        <v>0</v>
      </c>
      <c r="Q661" s="17">
        <f t="shared" ca="1" si="50"/>
        <v>0</v>
      </c>
      <c r="R661" s="364">
        <f t="shared" si="47"/>
        <v>0</v>
      </c>
    </row>
    <row r="662" spans="1:18" ht="16.5" customHeight="1">
      <c r="A662" s="334" t="s">
        <v>938</v>
      </c>
      <c r="B662" s="65" t="str">
        <f t="shared" ca="1" si="48"/>
        <v>-1900</v>
      </c>
      <c r="C662" s="65" t="str">
        <f t="shared" ca="1" si="49"/>
        <v>-1900-0</v>
      </c>
      <c r="D662" s="340"/>
      <c r="E662" s="283"/>
      <c r="F662" s="12"/>
      <c r="G662" s="304"/>
      <c r="H662" s="284"/>
      <c r="I662" s="300"/>
      <c r="J662" s="305"/>
      <c r="K662" s="290"/>
      <c r="L662" s="291"/>
      <c r="M662" s="12"/>
      <c r="N662" s="348"/>
      <c r="O662" s="7"/>
      <c r="P662" s="17">
        <f>IF(D662="",0,IF(D662=D661,COUNTIF(D$9:D661,D662)+1,1))</f>
        <v>0</v>
      </c>
      <c r="Q662" s="17">
        <f t="shared" ca="1" si="50"/>
        <v>0</v>
      </c>
      <c r="R662" s="364">
        <f t="shared" si="47"/>
        <v>0</v>
      </c>
    </row>
    <row r="663" spans="1:18" ht="16.5" customHeight="1">
      <c r="A663" s="334" t="s">
        <v>939</v>
      </c>
      <c r="B663" s="65" t="str">
        <f t="shared" ca="1" si="48"/>
        <v>-1900</v>
      </c>
      <c r="C663" s="65" t="str">
        <f t="shared" ca="1" si="49"/>
        <v>-1900-0</v>
      </c>
      <c r="D663" s="340"/>
      <c r="E663" s="283"/>
      <c r="F663" s="12"/>
      <c r="G663" s="304"/>
      <c r="H663" s="284"/>
      <c r="I663" s="300"/>
      <c r="J663" s="305"/>
      <c r="K663" s="290"/>
      <c r="L663" s="291"/>
      <c r="M663" s="12"/>
      <c r="N663" s="348"/>
      <c r="O663" s="7"/>
      <c r="P663" s="17">
        <f>IF(D663="",0,IF(D663=D662,COUNTIF(D$9:D662,D663)+1,1))</f>
        <v>0</v>
      </c>
      <c r="Q663" s="17">
        <f t="shared" ca="1" si="50"/>
        <v>0</v>
      </c>
      <c r="R663" s="364">
        <f t="shared" si="47"/>
        <v>0</v>
      </c>
    </row>
    <row r="664" spans="1:18" ht="16.5" customHeight="1">
      <c r="A664" s="334" t="s">
        <v>940</v>
      </c>
      <c r="B664" s="65" t="str">
        <f t="shared" ca="1" si="48"/>
        <v>-1900</v>
      </c>
      <c r="C664" s="65" t="str">
        <f t="shared" ca="1" si="49"/>
        <v>-1900-0</v>
      </c>
      <c r="D664" s="340"/>
      <c r="E664" s="283"/>
      <c r="F664" s="12"/>
      <c r="G664" s="304"/>
      <c r="H664" s="284"/>
      <c r="I664" s="300"/>
      <c r="J664" s="305"/>
      <c r="K664" s="290"/>
      <c r="L664" s="291"/>
      <c r="M664" s="12"/>
      <c r="N664" s="348"/>
      <c r="O664" s="7"/>
      <c r="P664" s="17">
        <f>IF(D664="",0,IF(D664=D663,COUNTIF(D$9:D663,D664)+1,1))</f>
        <v>0</v>
      </c>
      <c r="Q664" s="17">
        <f t="shared" ca="1" si="50"/>
        <v>0</v>
      </c>
      <c r="R664" s="364">
        <f t="shared" si="47"/>
        <v>0</v>
      </c>
    </row>
    <row r="665" spans="1:18" ht="16.5" customHeight="1">
      <c r="A665" s="334" t="s">
        <v>941</v>
      </c>
      <c r="B665" s="65" t="str">
        <f t="shared" ca="1" si="48"/>
        <v>-1900</v>
      </c>
      <c r="C665" s="65" t="str">
        <f t="shared" ca="1" si="49"/>
        <v>-1900-0</v>
      </c>
      <c r="D665" s="340"/>
      <c r="E665" s="283"/>
      <c r="F665" s="12"/>
      <c r="G665" s="304"/>
      <c r="H665" s="284"/>
      <c r="I665" s="300"/>
      <c r="J665" s="305"/>
      <c r="K665" s="290"/>
      <c r="L665" s="291"/>
      <c r="M665" s="12"/>
      <c r="N665" s="348"/>
      <c r="O665" s="7"/>
      <c r="P665" s="17">
        <f>IF(D665="",0,IF(D665=D664,COUNTIF(D$9:D664,D665)+1,1))</f>
        <v>0</v>
      </c>
      <c r="Q665" s="17">
        <f t="shared" ca="1" si="50"/>
        <v>0</v>
      </c>
      <c r="R665" s="364">
        <f t="shared" si="47"/>
        <v>0</v>
      </c>
    </row>
    <row r="666" spans="1:18" ht="16.5" customHeight="1">
      <c r="A666" s="334" t="s">
        <v>942</v>
      </c>
      <c r="B666" s="65" t="str">
        <f t="shared" ca="1" si="48"/>
        <v>-1900</v>
      </c>
      <c r="C666" s="65" t="str">
        <f t="shared" ca="1" si="49"/>
        <v>-1900-0</v>
      </c>
      <c r="D666" s="340"/>
      <c r="E666" s="283"/>
      <c r="F666" s="12"/>
      <c r="G666" s="304"/>
      <c r="H666" s="284"/>
      <c r="I666" s="300"/>
      <c r="J666" s="305"/>
      <c r="K666" s="290"/>
      <c r="L666" s="291"/>
      <c r="M666" s="12"/>
      <c r="N666" s="348"/>
      <c r="O666" s="7"/>
      <c r="P666" s="17">
        <f>IF(D666="",0,IF(D666=D665,COUNTIF(D$9:D665,D666)+1,1))</f>
        <v>0</v>
      </c>
      <c r="Q666" s="17">
        <f t="shared" ca="1" si="50"/>
        <v>0</v>
      </c>
      <c r="R666" s="364">
        <f t="shared" si="47"/>
        <v>0</v>
      </c>
    </row>
    <row r="667" spans="1:18" ht="16.5" customHeight="1">
      <c r="A667" s="334" t="s">
        <v>943</v>
      </c>
      <c r="B667" s="65" t="str">
        <f t="shared" ca="1" si="48"/>
        <v>-1900</v>
      </c>
      <c r="C667" s="65" t="str">
        <f t="shared" ca="1" si="49"/>
        <v>-1900-0</v>
      </c>
      <c r="D667" s="340"/>
      <c r="E667" s="283"/>
      <c r="F667" s="12"/>
      <c r="G667" s="304"/>
      <c r="H667" s="284"/>
      <c r="I667" s="300"/>
      <c r="J667" s="305"/>
      <c r="K667" s="290"/>
      <c r="L667" s="291"/>
      <c r="M667" s="12"/>
      <c r="N667" s="348"/>
      <c r="O667" s="7"/>
      <c r="P667" s="17">
        <f>IF(D667="",0,IF(D667=D666,COUNTIF(D$9:D666,D667)+1,1))</f>
        <v>0</v>
      </c>
      <c r="Q667" s="17">
        <f t="shared" ca="1" si="50"/>
        <v>0</v>
      </c>
      <c r="R667" s="364">
        <f t="shared" si="47"/>
        <v>0</v>
      </c>
    </row>
    <row r="668" spans="1:18" ht="16.5" customHeight="1">
      <c r="A668" s="334" t="s">
        <v>944</v>
      </c>
      <c r="B668" s="65" t="str">
        <f t="shared" ca="1" si="48"/>
        <v>-1900</v>
      </c>
      <c r="C668" s="65" t="str">
        <f t="shared" ca="1" si="49"/>
        <v>-1900-0</v>
      </c>
      <c r="D668" s="340"/>
      <c r="E668" s="283"/>
      <c r="F668" s="12"/>
      <c r="G668" s="304"/>
      <c r="H668" s="284"/>
      <c r="I668" s="300"/>
      <c r="J668" s="305"/>
      <c r="K668" s="290"/>
      <c r="L668" s="291"/>
      <c r="M668" s="12"/>
      <c r="N668" s="348"/>
      <c r="O668" s="7"/>
      <c r="P668" s="17">
        <f>IF(D668="",0,IF(D668=D667,COUNTIF(D$9:D667,D668)+1,1))</f>
        <v>0</v>
      </c>
      <c r="Q668" s="17">
        <f t="shared" ca="1" si="50"/>
        <v>0</v>
      </c>
      <c r="R668" s="364">
        <f t="shared" si="47"/>
        <v>0</v>
      </c>
    </row>
    <row r="669" spans="1:18" ht="16.5" customHeight="1">
      <c r="A669" s="334" t="s">
        <v>945</v>
      </c>
      <c r="B669" s="65" t="str">
        <f t="shared" ca="1" si="48"/>
        <v>-1900</v>
      </c>
      <c r="C669" s="65" t="str">
        <f t="shared" ca="1" si="49"/>
        <v>-1900-0</v>
      </c>
      <c r="D669" s="340"/>
      <c r="E669" s="283"/>
      <c r="F669" s="12"/>
      <c r="G669" s="304"/>
      <c r="H669" s="284"/>
      <c r="I669" s="300"/>
      <c r="J669" s="305"/>
      <c r="K669" s="290"/>
      <c r="L669" s="291"/>
      <c r="M669" s="12"/>
      <c r="N669" s="348"/>
      <c r="O669" s="7"/>
      <c r="P669" s="17">
        <f>IF(D669="",0,IF(D669=D668,COUNTIF(D$9:D668,D669)+1,1))</f>
        <v>0</v>
      </c>
      <c r="Q669" s="17">
        <f t="shared" ca="1" si="50"/>
        <v>0</v>
      </c>
      <c r="R669" s="364">
        <f t="shared" si="47"/>
        <v>0</v>
      </c>
    </row>
    <row r="670" spans="1:18" ht="16.5" customHeight="1">
      <c r="A670" s="334" t="s">
        <v>946</v>
      </c>
      <c r="B670" s="65" t="str">
        <f t="shared" ca="1" si="48"/>
        <v>-1900</v>
      </c>
      <c r="C670" s="65" t="str">
        <f t="shared" ca="1" si="49"/>
        <v>-1900-0</v>
      </c>
      <c r="D670" s="340"/>
      <c r="E670" s="283"/>
      <c r="F670" s="12"/>
      <c r="G670" s="304"/>
      <c r="H670" s="284"/>
      <c r="I670" s="300"/>
      <c r="J670" s="305"/>
      <c r="K670" s="290"/>
      <c r="L670" s="291"/>
      <c r="M670" s="12"/>
      <c r="N670" s="348"/>
      <c r="O670" s="7"/>
      <c r="P670" s="17">
        <f>IF(D670="",0,IF(D670=D669,COUNTIF(D$9:D669,D670)+1,1))</f>
        <v>0</v>
      </c>
      <c r="Q670" s="17">
        <f t="shared" ca="1" si="50"/>
        <v>0</v>
      </c>
      <c r="R670" s="364">
        <f t="shared" si="47"/>
        <v>0</v>
      </c>
    </row>
    <row r="671" spans="1:18" ht="16.5" customHeight="1">
      <c r="A671" s="334" t="s">
        <v>947</v>
      </c>
      <c r="B671" s="65" t="str">
        <f t="shared" ca="1" si="48"/>
        <v>-1900</v>
      </c>
      <c r="C671" s="65" t="str">
        <f t="shared" ca="1" si="49"/>
        <v>-1900-0</v>
      </c>
      <c r="D671" s="340"/>
      <c r="E671" s="283"/>
      <c r="F671" s="12"/>
      <c r="G671" s="304"/>
      <c r="H671" s="284"/>
      <c r="I671" s="300"/>
      <c r="J671" s="305"/>
      <c r="K671" s="290"/>
      <c r="L671" s="291"/>
      <c r="M671" s="12"/>
      <c r="N671" s="348"/>
      <c r="O671" s="7"/>
      <c r="P671" s="17">
        <f>IF(D671="",0,IF(D671=D670,COUNTIF(D$9:D670,D671)+1,1))</f>
        <v>0</v>
      </c>
      <c r="Q671" s="17">
        <f t="shared" ca="1" si="50"/>
        <v>0</v>
      </c>
      <c r="R671" s="364">
        <f t="shared" si="47"/>
        <v>0</v>
      </c>
    </row>
    <row r="672" spans="1:18" ht="16.5" customHeight="1">
      <c r="A672" s="334" t="s">
        <v>948</v>
      </c>
      <c r="B672" s="65" t="str">
        <f t="shared" ca="1" si="48"/>
        <v>-1900</v>
      </c>
      <c r="C672" s="65" t="str">
        <f t="shared" ca="1" si="49"/>
        <v>-1900-0</v>
      </c>
      <c r="D672" s="340"/>
      <c r="E672" s="283"/>
      <c r="F672" s="12"/>
      <c r="G672" s="304"/>
      <c r="H672" s="284"/>
      <c r="I672" s="300"/>
      <c r="J672" s="305"/>
      <c r="K672" s="290"/>
      <c r="L672" s="291"/>
      <c r="M672" s="12"/>
      <c r="N672" s="348"/>
      <c r="O672" s="7"/>
      <c r="P672" s="17">
        <f>IF(D672="",0,IF(D672=D671,COUNTIF(D$9:D671,D672)+1,1))</f>
        <v>0</v>
      </c>
      <c r="Q672" s="17">
        <f t="shared" ca="1" si="50"/>
        <v>0</v>
      </c>
      <c r="R672" s="364">
        <f t="shared" si="47"/>
        <v>0</v>
      </c>
    </row>
    <row r="673" spans="1:18" ht="16.5" customHeight="1">
      <c r="A673" s="334" t="s">
        <v>949</v>
      </c>
      <c r="B673" s="65" t="str">
        <f t="shared" ca="1" si="48"/>
        <v>-1900</v>
      </c>
      <c r="C673" s="65" t="str">
        <f t="shared" ca="1" si="49"/>
        <v>-1900-0</v>
      </c>
      <c r="D673" s="340"/>
      <c r="E673" s="283"/>
      <c r="F673" s="12"/>
      <c r="G673" s="304"/>
      <c r="H673" s="284"/>
      <c r="I673" s="300"/>
      <c r="J673" s="305"/>
      <c r="K673" s="290"/>
      <c r="L673" s="291"/>
      <c r="M673" s="12"/>
      <c r="N673" s="348"/>
      <c r="O673" s="7"/>
      <c r="P673" s="17">
        <f>IF(D673="",0,IF(D673=D672,COUNTIF(D$9:D672,D673)+1,1))</f>
        <v>0</v>
      </c>
      <c r="Q673" s="17">
        <f t="shared" ca="1" si="50"/>
        <v>0</v>
      </c>
      <c r="R673" s="364">
        <f t="shared" si="47"/>
        <v>0</v>
      </c>
    </row>
    <row r="674" spans="1:18" ht="16.5" customHeight="1">
      <c r="A674" s="334" t="s">
        <v>950</v>
      </c>
      <c r="B674" s="65" t="str">
        <f t="shared" ca="1" si="48"/>
        <v>-1900</v>
      </c>
      <c r="C674" s="65" t="str">
        <f t="shared" ca="1" si="49"/>
        <v>-1900-0</v>
      </c>
      <c r="D674" s="340"/>
      <c r="E674" s="283"/>
      <c r="F674" s="12"/>
      <c r="G674" s="304"/>
      <c r="H674" s="284"/>
      <c r="I674" s="300"/>
      <c r="J674" s="305"/>
      <c r="K674" s="290"/>
      <c r="L674" s="291"/>
      <c r="M674" s="12"/>
      <c r="N674" s="348"/>
      <c r="O674" s="7"/>
      <c r="P674" s="17">
        <f>IF(D674="",0,IF(D674=D673,COUNTIF(D$9:D673,D674)+1,1))</f>
        <v>0</v>
      </c>
      <c r="Q674" s="17">
        <f t="shared" ca="1" si="50"/>
        <v>0</v>
      </c>
      <c r="R674" s="364">
        <f t="shared" si="47"/>
        <v>0</v>
      </c>
    </row>
    <row r="675" spans="1:18" ht="16.5" customHeight="1">
      <c r="A675" s="334" t="s">
        <v>951</v>
      </c>
      <c r="B675" s="65" t="str">
        <f t="shared" ca="1" si="48"/>
        <v>-1900</v>
      </c>
      <c r="C675" s="65" t="str">
        <f t="shared" ca="1" si="49"/>
        <v>-1900-0</v>
      </c>
      <c r="D675" s="340"/>
      <c r="E675" s="283"/>
      <c r="F675" s="12"/>
      <c r="G675" s="304"/>
      <c r="H675" s="284"/>
      <c r="I675" s="300"/>
      <c r="J675" s="305"/>
      <c r="K675" s="290"/>
      <c r="L675" s="291"/>
      <c r="M675" s="12"/>
      <c r="N675" s="348"/>
      <c r="O675" s="7"/>
      <c r="P675" s="17">
        <f>IF(D675="",0,IF(D675=D674,COUNTIF(D$9:D674,D675)+1,1))</f>
        <v>0</v>
      </c>
      <c r="Q675" s="17">
        <f t="shared" ca="1" si="50"/>
        <v>0</v>
      </c>
      <c r="R675" s="364">
        <f t="shared" si="47"/>
        <v>0</v>
      </c>
    </row>
    <row r="676" spans="1:18" ht="16.5" customHeight="1">
      <c r="A676" s="334" t="s">
        <v>952</v>
      </c>
      <c r="B676" s="65" t="str">
        <f t="shared" ca="1" si="48"/>
        <v>-1900</v>
      </c>
      <c r="C676" s="65" t="str">
        <f t="shared" ca="1" si="49"/>
        <v>-1900-0</v>
      </c>
      <c r="D676" s="340"/>
      <c r="E676" s="283"/>
      <c r="F676" s="12"/>
      <c r="G676" s="304"/>
      <c r="H676" s="284"/>
      <c r="I676" s="300"/>
      <c r="J676" s="305"/>
      <c r="K676" s="290"/>
      <c r="L676" s="291"/>
      <c r="M676" s="12"/>
      <c r="N676" s="348"/>
      <c r="O676" s="7"/>
      <c r="P676" s="17">
        <f>IF(D676="",0,IF(D676=D675,COUNTIF(D$9:D675,D676)+1,1))</f>
        <v>0</v>
      </c>
      <c r="Q676" s="17">
        <f t="shared" ca="1" si="50"/>
        <v>0</v>
      </c>
      <c r="R676" s="364">
        <f t="shared" si="47"/>
        <v>0</v>
      </c>
    </row>
    <row r="677" spans="1:18" ht="16.5" customHeight="1">
      <c r="A677" s="334" t="s">
        <v>953</v>
      </c>
      <c r="B677" s="65" t="str">
        <f t="shared" ca="1" si="48"/>
        <v>-1900</v>
      </c>
      <c r="C677" s="65" t="str">
        <f t="shared" ca="1" si="49"/>
        <v>-1900-0</v>
      </c>
      <c r="D677" s="340"/>
      <c r="E677" s="283"/>
      <c r="F677" s="12"/>
      <c r="G677" s="304"/>
      <c r="H677" s="284"/>
      <c r="I677" s="300"/>
      <c r="J677" s="305"/>
      <c r="K677" s="290"/>
      <c r="L677" s="291"/>
      <c r="M677" s="12"/>
      <c r="N677" s="348"/>
      <c r="O677" s="7"/>
      <c r="P677" s="17">
        <f>IF(D677="",0,IF(D677=D676,COUNTIF(D$9:D676,D677)+1,1))</f>
        <v>0</v>
      </c>
      <c r="Q677" s="17">
        <f t="shared" ca="1" si="50"/>
        <v>0</v>
      </c>
      <c r="R677" s="364">
        <f t="shared" si="47"/>
        <v>0</v>
      </c>
    </row>
    <row r="678" spans="1:18" ht="16.5" customHeight="1">
      <c r="A678" s="334" t="s">
        <v>954</v>
      </c>
      <c r="B678" s="65" t="str">
        <f t="shared" ca="1" si="48"/>
        <v>-1900</v>
      </c>
      <c r="C678" s="65" t="str">
        <f t="shared" ca="1" si="49"/>
        <v>-1900-0</v>
      </c>
      <c r="D678" s="340"/>
      <c r="E678" s="283"/>
      <c r="F678" s="12"/>
      <c r="G678" s="304"/>
      <c r="H678" s="284"/>
      <c r="I678" s="300"/>
      <c r="J678" s="305"/>
      <c r="K678" s="290"/>
      <c r="L678" s="291"/>
      <c r="M678" s="12"/>
      <c r="N678" s="348"/>
      <c r="O678" s="7"/>
      <c r="P678" s="17">
        <f>IF(D678="",0,IF(D678=D677,COUNTIF(D$9:D677,D678)+1,1))</f>
        <v>0</v>
      </c>
      <c r="Q678" s="17">
        <f t="shared" ca="1" si="50"/>
        <v>0</v>
      </c>
      <c r="R678" s="364">
        <f t="shared" si="47"/>
        <v>0</v>
      </c>
    </row>
    <row r="679" spans="1:18" ht="16.5" customHeight="1">
      <c r="A679" s="334" t="s">
        <v>955</v>
      </c>
      <c r="B679" s="65" t="str">
        <f t="shared" ca="1" si="48"/>
        <v>-1900</v>
      </c>
      <c r="C679" s="65" t="str">
        <f t="shared" ca="1" si="49"/>
        <v>-1900-0</v>
      </c>
      <c r="D679" s="340"/>
      <c r="E679" s="283"/>
      <c r="F679" s="12"/>
      <c r="G679" s="304"/>
      <c r="H679" s="284"/>
      <c r="I679" s="300"/>
      <c r="J679" s="305"/>
      <c r="K679" s="290"/>
      <c r="L679" s="291"/>
      <c r="M679" s="12"/>
      <c r="N679" s="348"/>
      <c r="O679" s="7"/>
      <c r="P679" s="17">
        <f>IF(D679="",0,IF(D679=D678,COUNTIF(D$9:D678,D679)+1,1))</f>
        <v>0</v>
      </c>
      <c r="Q679" s="17">
        <f t="shared" ca="1" si="50"/>
        <v>0</v>
      </c>
      <c r="R679" s="364">
        <f t="shared" si="47"/>
        <v>0</v>
      </c>
    </row>
    <row r="680" spans="1:18" ht="16.5" customHeight="1">
      <c r="A680" s="334" t="s">
        <v>956</v>
      </c>
      <c r="B680" s="65" t="str">
        <f t="shared" ca="1" si="48"/>
        <v>-1900</v>
      </c>
      <c r="C680" s="65" t="str">
        <f t="shared" ca="1" si="49"/>
        <v>-1900-0</v>
      </c>
      <c r="D680" s="340"/>
      <c r="E680" s="283"/>
      <c r="F680" s="12"/>
      <c r="G680" s="304"/>
      <c r="H680" s="284"/>
      <c r="I680" s="300"/>
      <c r="J680" s="305"/>
      <c r="K680" s="290"/>
      <c r="L680" s="291"/>
      <c r="M680" s="12"/>
      <c r="N680" s="348"/>
      <c r="O680" s="7"/>
      <c r="P680" s="17">
        <f>IF(D680="",0,IF(D680=D679,COUNTIF(D$9:D679,D680)+1,1))</f>
        <v>0</v>
      </c>
      <c r="Q680" s="17">
        <f t="shared" ca="1" si="50"/>
        <v>0</v>
      </c>
      <c r="R680" s="364">
        <f t="shared" si="47"/>
        <v>0</v>
      </c>
    </row>
    <row r="681" spans="1:18" ht="16.5" customHeight="1">
      <c r="A681" s="334" t="s">
        <v>957</v>
      </c>
      <c r="B681" s="65" t="str">
        <f t="shared" ca="1" si="48"/>
        <v>-1900</v>
      </c>
      <c r="C681" s="65" t="str">
        <f t="shared" ca="1" si="49"/>
        <v>-1900-0</v>
      </c>
      <c r="D681" s="340"/>
      <c r="E681" s="283"/>
      <c r="F681" s="12"/>
      <c r="G681" s="304"/>
      <c r="H681" s="284"/>
      <c r="I681" s="300"/>
      <c r="J681" s="305"/>
      <c r="K681" s="290"/>
      <c r="L681" s="291"/>
      <c r="M681" s="12"/>
      <c r="N681" s="348"/>
      <c r="O681" s="7"/>
      <c r="P681" s="17">
        <f>IF(D681="",0,IF(D681=D680,COUNTIF(D$9:D680,D681)+1,1))</f>
        <v>0</v>
      </c>
      <c r="Q681" s="17">
        <f t="shared" ca="1" si="50"/>
        <v>0</v>
      </c>
      <c r="R681" s="364">
        <f t="shared" si="47"/>
        <v>0</v>
      </c>
    </row>
    <row r="682" spans="1:18" ht="16.5" customHeight="1">
      <c r="A682" s="334" t="s">
        <v>958</v>
      </c>
      <c r="B682" s="65" t="str">
        <f t="shared" ca="1" si="48"/>
        <v>-1900</v>
      </c>
      <c r="C682" s="65" t="str">
        <f t="shared" ca="1" si="49"/>
        <v>-1900-0</v>
      </c>
      <c r="D682" s="340"/>
      <c r="E682" s="283"/>
      <c r="F682" s="12"/>
      <c r="G682" s="304"/>
      <c r="H682" s="284"/>
      <c r="I682" s="300"/>
      <c r="J682" s="305"/>
      <c r="K682" s="290"/>
      <c r="L682" s="291"/>
      <c r="M682" s="12"/>
      <c r="N682" s="348"/>
      <c r="O682" s="7"/>
      <c r="P682" s="17">
        <f>IF(D682="",0,IF(D682=D681,COUNTIF(D$9:D681,D682)+1,1))</f>
        <v>0</v>
      </c>
      <c r="Q682" s="17">
        <f t="shared" ca="1" si="50"/>
        <v>0</v>
      </c>
      <c r="R682" s="364">
        <f t="shared" si="47"/>
        <v>0</v>
      </c>
    </row>
    <row r="683" spans="1:18" ht="16.5" customHeight="1">
      <c r="A683" s="334" t="s">
        <v>959</v>
      </c>
      <c r="B683" s="65" t="str">
        <f t="shared" ca="1" si="48"/>
        <v>-1900</v>
      </c>
      <c r="C683" s="65" t="str">
        <f t="shared" ca="1" si="49"/>
        <v>-1900-0</v>
      </c>
      <c r="D683" s="340"/>
      <c r="E683" s="283"/>
      <c r="F683" s="12"/>
      <c r="G683" s="304"/>
      <c r="H683" s="284"/>
      <c r="I683" s="300"/>
      <c r="J683" s="305"/>
      <c r="K683" s="290"/>
      <c r="L683" s="291"/>
      <c r="M683" s="12"/>
      <c r="N683" s="348"/>
      <c r="O683" s="7"/>
      <c r="P683" s="17">
        <f>IF(D683="",0,IF(D683=D682,COUNTIF(D$9:D682,D683)+1,1))</f>
        <v>0</v>
      </c>
      <c r="Q683" s="17">
        <f t="shared" ca="1" si="50"/>
        <v>0</v>
      </c>
      <c r="R683" s="364">
        <f t="shared" si="47"/>
        <v>0</v>
      </c>
    </row>
    <row r="684" spans="1:18" ht="16.5" customHeight="1">
      <c r="A684" s="334" t="s">
        <v>960</v>
      </c>
      <c r="B684" s="65" t="str">
        <f t="shared" ca="1" si="48"/>
        <v>-1900</v>
      </c>
      <c r="C684" s="65" t="str">
        <f t="shared" ca="1" si="49"/>
        <v>-1900-0</v>
      </c>
      <c r="D684" s="340"/>
      <c r="E684" s="283"/>
      <c r="F684" s="12"/>
      <c r="G684" s="304"/>
      <c r="H684" s="284"/>
      <c r="I684" s="300"/>
      <c r="J684" s="305"/>
      <c r="K684" s="290"/>
      <c r="L684" s="291"/>
      <c r="M684" s="12"/>
      <c r="N684" s="348"/>
      <c r="O684" s="7"/>
      <c r="P684" s="17">
        <f>IF(D684="",0,IF(D684=D683,COUNTIF(D$9:D683,D684)+1,1))</f>
        <v>0</v>
      </c>
      <c r="Q684" s="17">
        <f t="shared" ca="1" si="50"/>
        <v>0</v>
      </c>
      <c r="R684" s="364">
        <f t="shared" si="47"/>
        <v>0</v>
      </c>
    </row>
    <row r="685" spans="1:18" ht="16.5" customHeight="1">
      <c r="A685" s="334" t="s">
        <v>961</v>
      </c>
      <c r="B685" s="65" t="str">
        <f t="shared" ca="1" si="48"/>
        <v>-1900</v>
      </c>
      <c r="C685" s="65" t="str">
        <f t="shared" ca="1" si="49"/>
        <v>-1900-0</v>
      </c>
      <c r="D685" s="340"/>
      <c r="E685" s="283"/>
      <c r="F685" s="12"/>
      <c r="G685" s="304"/>
      <c r="H685" s="284"/>
      <c r="I685" s="300"/>
      <c r="J685" s="305"/>
      <c r="K685" s="290"/>
      <c r="L685" s="291"/>
      <c r="M685" s="12"/>
      <c r="N685" s="348"/>
      <c r="O685" s="7"/>
      <c r="P685" s="17">
        <f>IF(D685="",0,IF(D685=D684,COUNTIF(D$9:D684,D685)+1,1))</f>
        <v>0</v>
      </c>
      <c r="Q685" s="17">
        <f t="shared" ca="1" si="50"/>
        <v>0</v>
      </c>
      <c r="R685" s="364">
        <f t="shared" si="47"/>
        <v>0</v>
      </c>
    </row>
    <row r="686" spans="1:18" ht="16.5" customHeight="1">
      <c r="A686" s="334" t="s">
        <v>962</v>
      </c>
      <c r="B686" s="65" t="str">
        <f t="shared" ca="1" si="48"/>
        <v>-1900</v>
      </c>
      <c r="C686" s="65" t="str">
        <f t="shared" ca="1" si="49"/>
        <v>-1900-0</v>
      </c>
      <c r="D686" s="340"/>
      <c r="E686" s="283"/>
      <c r="F686" s="12"/>
      <c r="G686" s="304"/>
      <c r="H686" s="284"/>
      <c r="I686" s="300"/>
      <c r="J686" s="305"/>
      <c r="K686" s="290"/>
      <c r="L686" s="291"/>
      <c r="M686" s="12"/>
      <c r="N686" s="348"/>
      <c r="O686" s="7"/>
      <c r="P686" s="17">
        <f>IF(D686="",0,IF(D686=D685,COUNTIF(D$9:D685,D686)+1,1))</f>
        <v>0</v>
      </c>
      <c r="Q686" s="17">
        <f t="shared" ca="1" si="50"/>
        <v>0</v>
      </c>
      <c r="R686" s="364">
        <f t="shared" si="47"/>
        <v>0</v>
      </c>
    </row>
    <row r="687" spans="1:18" ht="16.5" customHeight="1">
      <c r="A687" s="334" t="s">
        <v>963</v>
      </c>
      <c r="B687" s="65" t="str">
        <f t="shared" ca="1" si="48"/>
        <v>-1900</v>
      </c>
      <c r="C687" s="65" t="str">
        <f t="shared" ca="1" si="49"/>
        <v>-1900-0</v>
      </c>
      <c r="D687" s="340"/>
      <c r="E687" s="283"/>
      <c r="F687" s="12"/>
      <c r="G687" s="304"/>
      <c r="H687" s="284"/>
      <c r="I687" s="300"/>
      <c r="J687" s="305"/>
      <c r="K687" s="290"/>
      <c r="L687" s="291"/>
      <c r="M687" s="12"/>
      <c r="N687" s="348"/>
      <c r="O687" s="7"/>
      <c r="P687" s="17">
        <f>IF(D687="",0,IF(D687=D686,COUNTIF(D$9:D686,D687)+1,1))</f>
        <v>0</v>
      </c>
      <c r="Q687" s="17">
        <f t="shared" ca="1" si="50"/>
        <v>0</v>
      </c>
      <c r="R687" s="364">
        <f t="shared" si="47"/>
        <v>0</v>
      </c>
    </row>
    <row r="688" spans="1:18" ht="16.5" customHeight="1">
      <c r="A688" s="334" t="s">
        <v>964</v>
      </c>
      <c r="B688" s="65" t="str">
        <f t="shared" ca="1" si="48"/>
        <v>-1900</v>
      </c>
      <c r="C688" s="65" t="str">
        <f t="shared" ca="1" si="49"/>
        <v>-1900-0</v>
      </c>
      <c r="D688" s="340"/>
      <c r="E688" s="283"/>
      <c r="F688" s="12"/>
      <c r="G688" s="304"/>
      <c r="H688" s="284"/>
      <c r="I688" s="300"/>
      <c r="J688" s="305"/>
      <c r="K688" s="290"/>
      <c r="L688" s="291"/>
      <c r="M688" s="12"/>
      <c r="N688" s="348"/>
      <c r="O688" s="7"/>
      <c r="P688" s="17">
        <f>IF(D688="",0,IF(D688=D687,COUNTIF(D$9:D687,D688)+1,1))</f>
        <v>0</v>
      </c>
      <c r="Q688" s="17">
        <f t="shared" ca="1" si="50"/>
        <v>0</v>
      </c>
      <c r="R688" s="364">
        <f t="shared" si="47"/>
        <v>0</v>
      </c>
    </row>
    <row r="689" spans="1:18" ht="16.5" customHeight="1">
      <c r="A689" s="334" t="s">
        <v>965</v>
      </c>
      <c r="B689" s="65" t="str">
        <f t="shared" ca="1" si="48"/>
        <v>-1900</v>
      </c>
      <c r="C689" s="65" t="str">
        <f t="shared" ca="1" si="49"/>
        <v>-1900-0</v>
      </c>
      <c r="D689" s="340"/>
      <c r="E689" s="283"/>
      <c r="F689" s="12"/>
      <c r="G689" s="304"/>
      <c r="H689" s="284"/>
      <c r="I689" s="300"/>
      <c r="J689" s="305"/>
      <c r="K689" s="290"/>
      <c r="L689" s="291"/>
      <c r="M689" s="12"/>
      <c r="N689" s="348"/>
      <c r="O689" s="7"/>
      <c r="P689" s="17">
        <f>IF(D689="",0,IF(D689=D688,COUNTIF(D$9:D688,D689)+1,1))</f>
        <v>0</v>
      </c>
      <c r="Q689" s="17">
        <f t="shared" ca="1" si="50"/>
        <v>0</v>
      </c>
      <c r="R689" s="364">
        <f t="shared" si="47"/>
        <v>0</v>
      </c>
    </row>
    <row r="690" spans="1:18" ht="16.5" customHeight="1">
      <c r="A690" s="334" t="s">
        <v>966</v>
      </c>
      <c r="B690" s="65" t="str">
        <f t="shared" ca="1" si="48"/>
        <v>-1900</v>
      </c>
      <c r="C690" s="65" t="str">
        <f t="shared" ca="1" si="49"/>
        <v>-1900-0</v>
      </c>
      <c r="D690" s="340"/>
      <c r="E690" s="283"/>
      <c r="F690" s="12"/>
      <c r="G690" s="304"/>
      <c r="H690" s="284"/>
      <c r="I690" s="300"/>
      <c r="J690" s="305"/>
      <c r="K690" s="290"/>
      <c r="L690" s="291"/>
      <c r="M690" s="12"/>
      <c r="N690" s="348"/>
      <c r="O690" s="7"/>
      <c r="P690" s="17">
        <f>IF(D690="",0,IF(D690=D689,COUNTIF(D$9:D689,D690)+1,1))</f>
        <v>0</v>
      </c>
      <c r="Q690" s="17">
        <f t="shared" ca="1" si="50"/>
        <v>0</v>
      </c>
      <c r="R690" s="364">
        <f t="shared" si="47"/>
        <v>0</v>
      </c>
    </row>
    <row r="691" spans="1:18" ht="16.5" customHeight="1">
      <c r="A691" s="334" t="s">
        <v>967</v>
      </c>
      <c r="B691" s="65" t="str">
        <f t="shared" ca="1" si="48"/>
        <v>-1900</v>
      </c>
      <c r="C691" s="65" t="str">
        <f t="shared" ca="1" si="49"/>
        <v>-1900-0</v>
      </c>
      <c r="D691" s="340"/>
      <c r="E691" s="283"/>
      <c r="F691" s="12"/>
      <c r="G691" s="304"/>
      <c r="H691" s="284"/>
      <c r="I691" s="300"/>
      <c r="J691" s="305"/>
      <c r="K691" s="290"/>
      <c r="L691" s="291"/>
      <c r="M691" s="12"/>
      <c r="N691" s="348"/>
      <c r="O691" s="7"/>
      <c r="P691" s="17">
        <f>IF(D691="",0,IF(D691=D690,COUNTIF(D$9:D690,D691)+1,1))</f>
        <v>0</v>
      </c>
      <c r="Q691" s="17">
        <f t="shared" ca="1" si="50"/>
        <v>0</v>
      </c>
      <c r="R691" s="364">
        <f t="shared" si="47"/>
        <v>0</v>
      </c>
    </row>
    <row r="692" spans="1:18" ht="16.5" customHeight="1">
      <c r="A692" s="334" t="s">
        <v>968</v>
      </c>
      <c r="B692" s="65" t="str">
        <f t="shared" ca="1" si="48"/>
        <v>-1900</v>
      </c>
      <c r="C692" s="65" t="str">
        <f t="shared" ca="1" si="49"/>
        <v>-1900-0</v>
      </c>
      <c r="D692" s="340"/>
      <c r="E692" s="283"/>
      <c r="F692" s="12"/>
      <c r="G692" s="304"/>
      <c r="H692" s="284"/>
      <c r="I692" s="300"/>
      <c r="J692" s="305"/>
      <c r="K692" s="290"/>
      <c r="L692" s="291"/>
      <c r="M692" s="12"/>
      <c r="N692" s="348"/>
      <c r="O692" s="7"/>
      <c r="P692" s="17">
        <f>IF(D692="",0,IF(D692=D691,COUNTIF(D$9:D691,D692)+1,1))</f>
        <v>0</v>
      </c>
      <c r="Q692" s="17">
        <f t="shared" ca="1" si="50"/>
        <v>0</v>
      </c>
      <c r="R692" s="364">
        <f t="shared" si="47"/>
        <v>0</v>
      </c>
    </row>
    <row r="693" spans="1:18" ht="16.5" customHeight="1">
      <c r="A693" s="334" t="s">
        <v>969</v>
      </c>
      <c r="B693" s="65" t="str">
        <f t="shared" ca="1" si="48"/>
        <v>-1900</v>
      </c>
      <c r="C693" s="65" t="str">
        <f t="shared" ca="1" si="49"/>
        <v>-1900-0</v>
      </c>
      <c r="D693" s="340"/>
      <c r="E693" s="283"/>
      <c r="F693" s="12"/>
      <c r="G693" s="304"/>
      <c r="H693" s="284"/>
      <c r="I693" s="300"/>
      <c r="J693" s="305"/>
      <c r="K693" s="290"/>
      <c r="L693" s="291"/>
      <c r="M693" s="12"/>
      <c r="N693" s="348"/>
      <c r="O693" s="7"/>
      <c r="P693" s="17">
        <f>IF(D693="",0,IF(D693=D692,COUNTIF(D$9:D692,D693)+1,1))</f>
        <v>0</v>
      </c>
      <c r="Q693" s="17">
        <f t="shared" ca="1" si="50"/>
        <v>0</v>
      </c>
      <c r="R693" s="364">
        <f t="shared" si="47"/>
        <v>0</v>
      </c>
    </row>
    <row r="694" spans="1:18" ht="16.5" customHeight="1">
      <c r="A694" s="334" t="s">
        <v>970</v>
      </c>
      <c r="B694" s="65" t="str">
        <f t="shared" ca="1" si="48"/>
        <v>-1900</v>
      </c>
      <c r="C694" s="65" t="str">
        <f t="shared" ca="1" si="49"/>
        <v>-1900-0</v>
      </c>
      <c r="D694" s="340"/>
      <c r="E694" s="283"/>
      <c r="F694" s="12"/>
      <c r="G694" s="304"/>
      <c r="H694" s="284"/>
      <c r="I694" s="300"/>
      <c r="J694" s="305"/>
      <c r="K694" s="290"/>
      <c r="L694" s="291"/>
      <c r="M694" s="12"/>
      <c r="N694" s="348"/>
      <c r="O694" s="7"/>
      <c r="P694" s="17">
        <f>IF(D694="",0,IF(D694=D693,COUNTIF(D$9:D693,D694)+1,1))</f>
        <v>0</v>
      </c>
      <c r="Q694" s="17">
        <f t="shared" ca="1" si="50"/>
        <v>0</v>
      </c>
      <c r="R694" s="364">
        <f t="shared" si="47"/>
        <v>0</v>
      </c>
    </row>
    <row r="695" spans="1:18" ht="16.5" customHeight="1">
      <c r="A695" s="334" t="s">
        <v>971</v>
      </c>
      <c r="B695" s="65" t="str">
        <f t="shared" ca="1" si="48"/>
        <v>-1900</v>
      </c>
      <c r="C695" s="65" t="str">
        <f t="shared" ca="1" si="49"/>
        <v>-1900-0</v>
      </c>
      <c r="D695" s="340"/>
      <c r="E695" s="283"/>
      <c r="F695" s="12"/>
      <c r="G695" s="304"/>
      <c r="H695" s="284"/>
      <c r="I695" s="300"/>
      <c r="J695" s="305"/>
      <c r="K695" s="290"/>
      <c r="L695" s="291"/>
      <c r="M695" s="12"/>
      <c r="N695" s="348"/>
      <c r="O695" s="7"/>
      <c r="P695" s="17">
        <f>IF(D695="",0,IF(D695=D694,COUNTIF(D$9:D694,D695)+1,1))</f>
        <v>0</v>
      </c>
      <c r="Q695" s="17">
        <f t="shared" ca="1" si="50"/>
        <v>0</v>
      </c>
      <c r="R695" s="364">
        <f t="shared" si="47"/>
        <v>0</v>
      </c>
    </row>
    <row r="696" spans="1:18" ht="16.5" customHeight="1">
      <c r="A696" s="334" t="s">
        <v>972</v>
      </c>
      <c r="B696" s="65" t="str">
        <f t="shared" ca="1" si="48"/>
        <v>-1900</v>
      </c>
      <c r="C696" s="65" t="str">
        <f t="shared" ca="1" si="49"/>
        <v>-1900-0</v>
      </c>
      <c r="D696" s="340"/>
      <c r="E696" s="283"/>
      <c r="F696" s="12"/>
      <c r="G696" s="304"/>
      <c r="H696" s="284"/>
      <c r="I696" s="300"/>
      <c r="J696" s="305"/>
      <c r="K696" s="290"/>
      <c r="L696" s="291"/>
      <c r="M696" s="12"/>
      <c r="N696" s="348"/>
      <c r="O696" s="7"/>
      <c r="P696" s="17">
        <f>IF(D696="",0,IF(D696=D695,COUNTIF(D$9:D695,D696)+1,1))</f>
        <v>0</v>
      </c>
      <c r="Q696" s="17">
        <f t="shared" ca="1" si="50"/>
        <v>0</v>
      </c>
      <c r="R696" s="364">
        <f t="shared" si="47"/>
        <v>0</v>
      </c>
    </row>
    <row r="697" spans="1:18" ht="16.5" customHeight="1">
      <c r="A697" s="334" t="s">
        <v>973</v>
      </c>
      <c r="B697" s="65" t="str">
        <f t="shared" ca="1" si="48"/>
        <v>-1900</v>
      </c>
      <c r="C697" s="65" t="str">
        <f t="shared" ca="1" si="49"/>
        <v>-1900-0</v>
      </c>
      <c r="D697" s="340"/>
      <c r="E697" s="283"/>
      <c r="F697" s="12"/>
      <c r="G697" s="304"/>
      <c r="H697" s="284"/>
      <c r="I697" s="300"/>
      <c r="J697" s="305"/>
      <c r="K697" s="290"/>
      <c r="L697" s="291"/>
      <c r="M697" s="12"/>
      <c r="N697" s="348"/>
      <c r="O697" s="7"/>
      <c r="P697" s="17">
        <f>IF(D697="",0,IF(D697=D696,COUNTIF(D$9:D696,D697)+1,1))</f>
        <v>0</v>
      </c>
      <c r="Q697" s="17">
        <f t="shared" ca="1" si="50"/>
        <v>0</v>
      </c>
      <c r="R697" s="364">
        <f t="shared" si="47"/>
        <v>0</v>
      </c>
    </row>
    <row r="698" spans="1:18" ht="16.5" customHeight="1">
      <c r="A698" s="334" t="s">
        <v>974</v>
      </c>
      <c r="B698" s="65" t="str">
        <f t="shared" ca="1" si="48"/>
        <v>-1900</v>
      </c>
      <c r="C698" s="65" t="str">
        <f t="shared" ca="1" si="49"/>
        <v>-1900-0</v>
      </c>
      <c r="D698" s="340"/>
      <c r="E698" s="283"/>
      <c r="F698" s="12"/>
      <c r="G698" s="304"/>
      <c r="H698" s="284"/>
      <c r="I698" s="300"/>
      <c r="J698" s="305"/>
      <c r="K698" s="290"/>
      <c r="L698" s="291"/>
      <c r="M698" s="12"/>
      <c r="N698" s="348"/>
      <c r="O698" s="7"/>
      <c r="P698" s="17">
        <f>IF(D698="",0,IF(D698=D697,COUNTIF(D$9:D697,D698)+1,1))</f>
        <v>0</v>
      </c>
      <c r="Q698" s="17">
        <f t="shared" ca="1" si="50"/>
        <v>0</v>
      </c>
      <c r="R698" s="364">
        <f t="shared" si="47"/>
        <v>0</v>
      </c>
    </row>
    <row r="699" spans="1:18" ht="16.5" customHeight="1">
      <c r="A699" s="334" t="s">
        <v>975</v>
      </c>
      <c r="B699" s="65" t="str">
        <f t="shared" ca="1" si="48"/>
        <v>-1900</v>
      </c>
      <c r="C699" s="65" t="str">
        <f t="shared" ca="1" si="49"/>
        <v>-1900-0</v>
      </c>
      <c r="D699" s="340"/>
      <c r="E699" s="283"/>
      <c r="F699" s="12"/>
      <c r="G699" s="304"/>
      <c r="H699" s="284"/>
      <c r="I699" s="300"/>
      <c r="J699" s="305"/>
      <c r="K699" s="290"/>
      <c r="L699" s="291"/>
      <c r="M699" s="12"/>
      <c r="N699" s="348"/>
      <c r="O699" s="7"/>
      <c r="P699" s="17">
        <f>IF(D699="",0,IF(D699=D698,COUNTIF(D$9:D698,D699)+1,1))</f>
        <v>0</v>
      </c>
      <c r="Q699" s="17">
        <f t="shared" ca="1" si="50"/>
        <v>0</v>
      </c>
      <c r="R699" s="364">
        <f t="shared" si="47"/>
        <v>0</v>
      </c>
    </row>
    <row r="700" spans="1:18" ht="16.5" customHeight="1">
      <c r="A700" s="334" t="s">
        <v>976</v>
      </c>
      <c r="B700" s="65" t="str">
        <f t="shared" ca="1" si="48"/>
        <v>-1900</v>
      </c>
      <c r="C700" s="65" t="str">
        <f t="shared" ca="1" si="49"/>
        <v>-1900-0</v>
      </c>
      <c r="D700" s="340"/>
      <c r="E700" s="283"/>
      <c r="F700" s="12"/>
      <c r="G700" s="304"/>
      <c r="H700" s="284"/>
      <c r="I700" s="300"/>
      <c r="J700" s="305"/>
      <c r="K700" s="290"/>
      <c r="L700" s="291"/>
      <c r="M700" s="12"/>
      <c r="N700" s="348"/>
      <c r="O700" s="7"/>
      <c r="P700" s="17">
        <f>IF(D700="",0,IF(D700=D699,COUNTIF(D$9:D699,D700)+1,1))</f>
        <v>0</v>
      </c>
      <c r="Q700" s="17">
        <f t="shared" ca="1" si="50"/>
        <v>0</v>
      </c>
      <c r="R700" s="364">
        <f t="shared" si="47"/>
        <v>0</v>
      </c>
    </row>
    <row r="701" spans="1:18" ht="16.5" customHeight="1">
      <c r="A701" s="334" t="s">
        <v>977</v>
      </c>
      <c r="B701" s="65" t="str">
        <f t="shared" ca="1" si="48"/>
        <v>-1900</v>
      </c>
      <c r="C701" s="65" t="str">
        <f t="shared" ca="1" si="49"/>
        <v>-1900-0</v>
      </c>
      <c r="D701" s="340"/>
      <c r="E701" s="283"/>
      <c r="F701" s="12"/>
      <c r="G701" s="304"/>
      <c r="H701" s="284"/>
      <c r="I701" s="300"/>
      <c r="J701" s="305"/>
      <c r="K701" s="290"/>
      <c r="L701" s="291"/>
      <c r="M701" s="12"/>
      <c r="N701" s="348"/>
      <c r="O701" s="7"/>
      <c r="P701" s="17">
        <f>IF(D701="",0,IF(D701=D700,COUNTIF(D$9:D700,D701)+1,1))</f>
        <v>0</v>
      </c>
      <c r="Q701" s="17">
        <f t="shared" ca="1" si="50"/>
        <v>0</v>
      </c>
      <c r="R701" s="364">
        <f t="shared" si="47"/>
        <v>0</v>
      </c>
    </row>
    <row r="702" spans="1:18" ht="16.5" customHeight="1">
      <c r="A702" s="334" t="s">
        <v>978</v>
      </c>
      <c r="B702" s="65" t="str">
        <f t="shared" ca="1" si="48"/>
        <v>-1900</v>
      </c>
      <c r="C702" s="65" t="str">
        <f t="shared" ca="1" si="49"/>
        <v>-1900-0</v>
      </c>
      <c r="D702" s="340"/>
      <c r="E702" s="283"/>
      <c r="F702" s="12"/>
      <c r="G702" s="304"/>
      <c r="H702" s="284"/>
      <c r="I702" s="300"/>
      <c r="J702" s="305"/>
      <c r="K702" s="290"/>
      <c r="L702" s="291"/>
      <c r="M702" s="12"/>
      <c r="N702" s="348"/>
      <c r="O702" s="7"/>
      <c r="P702" s="17">
        <f>IF(D702="",0,IF(D702=D701,COUNTIF(D$9:D701,D702)+1,1))</f>
        <v>0</v>
      </c>
      <c r="Q702" s="17">
        <f t="shared" ca="1" si="50"/>
        <v>0</v>
      </c>
      <c r="R702" s="364">
        <f t="shared" si="47"/>
        <v>0</v>
      </c>
    </row>
    <row r="703" spans="1:18" ht="16.5" customHeight="1">
      <c r="A703" s="334" t="s">
        <v>979</v>
      </c>
      <c r="B703" s="65" t="str">
        <f t="shared" ca="1" si="48"/>
        <v>-1900</v>
      </c>
      <c r="C703" s="65" t="str">
        <f t="shared" ca="1" si="49"/>
        <v>-1900-0</v>
      </c>
      <c r="D703" s="340"/>
      <c r="E703" s="283"/>
      <c r="F703" s="12"/>
      <c r="G703" s="304"/>
      <c r="H703" s="284"/>
      <c r="I703" s="300"/>
      <c r="J703" s="305"/>
      <c r="K703" s="290"/>
      <c r="L703" s="291"/>
      <c r="M703" s="12"/>
      <c r="N703" s="348"/>
      <c r="O703" s="7"/>
      <c r="P703" s="17">
        <f>IF(D703="",0,IF(D703=D702,COUNTIF(D$9:D702,D703)+1,1))</f>
        <v>0</v>
      </c>
      <c r="Q703" s="17">
        <f t="shared" ca="1" si="50"/>
        <v>0</v>
      </c>
      <c r="R703" s="364">
        <f t="shared" si="47"/>
        <v>0</v>
      </c>
    </row>
    <row r="704" spans="1:18" ht="16.5" customHeight="1">
      <c r="A704" s="334" t="s">
        <v>980</v>
      </c>
      <c r="B704" s="65" t="str">
        <f t="shared" ca="1" si="48"/>
        <v>-1900</v>
      </c>
      <c r="C704" s="65" t="str">
        <f t="shared" ca="1" si="49"/>
        <v>-1900-0</v>
      </c>
      <c r="D704" s="340"/>
      <c r="E704" s="283"/>
      <c r="F704" s="12"/>
      <c r="G704" s="304"/>
      <c r="H704" s="284"/>
      <c r="I704" s="300"/>
      <c r="J704" s="305"/>
      <c r="K704" s="290"/>
      <c r="L704" s="291"/>
      <c r="M704" s="12"/>
      <c r="N704" s="348"/>
      <c r="O704" s="7"/>
      <c r="P704" s="17">
        <f>IF(D704="",0,IF(D704=D703,COUNTIF(D$9:D703,D704)+1,1))</f>
        <v>0</v>
      </c>
      <c r="Q704" s="17">
        <f t="shared" ca="1" si="50"/>
        <v>0</v>
      </c>
      <c r="R704" s="364">
        <f t="shared" si="47"/>
        <v>0</v>
      </c>
    </row>
    <row r="705" spans="1:18" ht="16.5" customHeight="1">
      <c r="A705" s="334" t="s">
        <v>981</v>
      </c>
      <c r="B705" s="65" t="str">
        <f t="shared" ca="1" si="48"/>
        <v>-1900</v>
      </c>
      <c r="C705" s="65" t="str">
        <f t="shared" ca="1" si="49"/>
        <v>-1900-0</v>
      </c>
      <c r="D705" s="340"/>
      <c r="E705" s="283"/>
      <c r="F705" s="12"/>
      <c r="G705" s="304"/>
      <c r="H705" s="284"/>
      <c r="I705" s="300"/>
      <c r="J705" s="305"/>
      <c r="K705" s="290"/>
      <c r="L705" s="291"/>
      <c r="M705" s="12"/>
      <c r="N705" s="348"/>
      <c r="O705" s="7"/>
      <c r="P705" s="17">
        <f>IF(D705="",0,IF(D705=D704,COUNTIF(D$9:D704,D705)+1,1))</f>
        <v>0</v>
      </c>
      <c r="Q705" s="17">
        <f t="shared" ca="1" si="50"/>
        <v>0</v>
      </c>
      <c r="R705" s="364">
        <f t="shared" si="47"/>
        <v>0</v>
      </c>
    </row>
    <row r="706" spans="1:18" ht="16.5" customHeight="1">
      <c r="A706" s="334" t="s">
        <v>982</v>
      </c>
      <c r="B706" s="65" t="str">
        <f t="shared" ca="1" si="48"/>
        <v>-1900</v>
      </c>
      <c r="C706" s="65" t="str">
        <f t="shared" ca="1" si="49"/>
        <v>-1900-0</v>
      </c>
      <c r="D706" s="340"/>
      <c r="E706" s="283"/>
      <c r="F706" s="12"/>
      <c r="G706" s="304"/>
      <c r="H706" s="284"/>
      <c r="I706" s="300"/>
      <c r="J706" s="305"/>
      <c r="K706" s="290"/>
      <c r="L706" s="291"/>
      <c r="M706" s="12"/>
      <c r="N706" s="348"/>
      <c r="O706" s="7"/>
      <c r="P706" s="17">
        <f>IF(D706="",0,IF(D706=D705,COUNTIF(D$9:D705,D706)+1,1))</f>
        <v>0</v>
      </c>
      <c r="Q706" s="17">
        <f t="shared" ca="1" si="50"/>
        <v>0</v>
      </c>
      <c r="R706" s="364">
        <f t="shared" si="47"/>
        <v>0</v>
      </c>
    </row>
    <row r="707" spans="1:18" ht="16.5" customHeight="1">
      <c r="A707" s="334" t="s">
        <v>983</v>
      </c>
      <c r="B707" s="65" t="str">
        <f t="shared" ca="1" si="48"/>
        <v>-1900</v>
      </c>
      <c r="C707" s="65" t="str">
        <f t="shared" ca="1" si="49"/>
        <v>-1900-0</v>
      </c>
      <c r="D707" s="340"/>
      <c r="E707" s="283"/>
      <c r="F707" s="12"/>
      <c r="G707" s="304"/>
      <c r="H707" s="284"/>
      <c r="I707" s="300"/>
      <c r="J707" s="305"/>
      <c r="K707" s="290"/>
      <c r="L707" s="291"/>
      <c r="M707" s="12"/>
      <c r="N707" s="348"/>
      <c r="O707" s="7"/>
      <c r="P707" s="17">
        <f>IF(D707="",0,IF(D707=D706,COUNTIF(D$9:D706,D707)+1,1))</f>
        <v>0</v>
      </c>
      <c r="Q707" s="17">
        <f t="shared" ca="1" si="50"/>
        <v>0</v>
      </c>
      <c r="R707" s="364">
        <f t="shared" si="47"/>
        <v>0</v>
      </c>
    </row>
    <row r="708" spans="1:18" ht="16.5" customHeight="1">
      <c r="A708" s="334" t="s">
        <v>984</v>
      </c>
      <c r="B708" s="65" t="str">
        <f t="shared" ca="1" si="48"/>
        <v>-1900</v>
      </c>
      <c r="C708" s="65" t="str">
        <f t="shared" ca="1" si="49"/>
        <v>-1900-0</v>
      </c>
      <c r="D708" s="340"/>
      <c r="E708" s="283"/>
      <c r="F708" s="12"/>
      <c r="G708" s="304"/>
      <c r="H708" s="284"/>
      <c r="I708" s="300"/>
      <c r="J708" s="305"/>
      <c r="K708" s="290"/>
      <c r="L708" s="291"/>
      <c r="M708" s="12"/>
      <c r="N708" s="348"/>
      <c r="O708" s="7"/>
      <c r="P708" s="17">
        <f>IF(D708="",0,IF(D708=D707,COUNTIF(D$9:D707,D708)+1,1))</f>
        <v>0</v>
      </c>
      <c r="Q708" s="17">
        <f t="shared" ca="1" si="50"/>
        <v>0</v>
      </c>
      <c r="R708" s="364">
        <f t="shared" si="47"/>
        <v>0</v>
      </c>
    </row>
    <row r="709" spans="1:18" ht="16.5" customHeight="1">
      <c r="A709" s="334" t="s">
        <v>985</v>
      </c>
      <c r="B709" s="65" t="str">
        <f t="shared" ca="1" si="48"/>
        <v>-1900</v>
      </c>
      <c r="C709" s="65" t="str">
        <f t="shared" ca="1" si="49"/>
        <v>-1900-0</v>
      </c>
      <c r="D709" s="340"/>
      <c r="E709" s="283"/>
      <c r="F709" s="12"/>
      <c r="G709" s="304"/>
      <c r="H709" s="284"/>
      <c r="I709" s="300"/>
      <c r="J709" s="305"/>
      <c r="K709" s="290"/>
      <c r="L709" s="291"/>
      <c r="M709" s="12"/>
      <c r="N709" s="348"/>
      <c r="O709" s="7"/>
      <c r="P709" s="17">
        <f>IF(D709="",0,IF(D709=D708,COUNTIF(D$9:D708,D709)+1,1))</f>
        <v>0</v>
      </c>
      <c r="Q709" s="17">
        <f t="shared" ca="1" si="50"/>
        <v>0</v>
      </c>
      <c r="R709" s="364">
        <f t="shared" si="47"/>
        <v>0</v>
      </c>
    </row>
    <row r="710" spans="1:18" ht="16.5" customHeight="1">
      <c r="A710" s="334" t="s">
        <v>986</v>
      </c>
      <c r="B710" s="65" t="str">
        <f t="shared" ca="1" si="48"/>
        <v>-1900</v>
      </c>
      <c r="C710" s="65" t="str">
        <f t="shared" ca="1" si="49"/>
        <v>-1900-0</v>
      </c>
      <c r="D710" s="340"/>
      <c r="E710" s="283"/>
      <c r="F710" s="12"/>
      <c r="G710" s="304"/>
      <c r="H710" s="284"/>
      <c r="I710" s="300"/>
      <c r="J710" s="305"/>
      <c r="K710" s="290"/>
      <c r="L710" s="291"/>
      <c r="M710" s="12"/>
      <c r="N710" s="348"/>
      <c r="O710" s="7"/>
      <c r="P710" s="17">
        <f>IF(D710="",0,IF(D710=D709,COUNTIF(D$9:D709,D710)+1,1))</f>
        <v>0</v>
      </c>
      <c r="Q710" s="17">
        <f t="shared" ca="1" si="50"/>
        <v>0</v>
      </c>
      <c r="R710" s="364">
        <f t="shared" si="47"/>
        <v>0</v>
      </c>
    </row>
    <row r="711" spans="1:18" ht="16.5" customHeight="1">
      <c r="A711" s="334" t="s">
        <v>987</v>
      </c>
      <c r="B711" s="65" t="str">
        <f t="shared" ca="1" si="48"/>
        <v>-1900</v>
      </c>
      <c r="C711" s="65" t="str">
        <f t="shared" ca="1" si="49"/>
        <v>-1900-0</v>
      </c>
      <c r="D711" s="340"/>
      <c r="E711" s="283"/>
      <c r="F711" s="12"/>
      <c r="G711" s="304"/>
      <c r="H711" s="284"/>
      <c r="I711" s="300"/>
      <c r="J711" s="305"/>
      <c r="K711" s="290"/>
      <c r="L711" s="291"/>
      <c r="M711" s="12"/>
      <c r="N711" s="348"/>
      <c r="O711" s="7"/>
      <c r="P711" s="17">
        <f>IF(D711="",0,IF(D711=D710,COUNTIF(D$9:D710,D711)+1,1))</f>
        <v>0</v>
      </c>
      <c r="Q711" s="17">
        <f t="shared" ca="1" si="50"/>
        <v>0</v>
      </c>
      <c r="R711" s="364">
        <f t="shared" si="47"/>
        <v>0</v>
      </c>
    </row>
    <row r="712" spans="1:18" ht="16.5" customHeight="1">
      <c r="A712" s="334" t="s">
        <v>988</v>
      </c>
      <c r="B712" s="65" t="str">
        <f t="shared" ca="1" si="48"/>
        <v>-1900</v>
      </c>
      <c r="C712" s="65" t="str">
        <f t="shared" ca="1" si="49"/>
        <v>-1900-0</v>
      </c>
      <c r="D712" s="340"/>
      <c r="E712" s="283"/>
      <c r="F712" s="12"/>
      <c r="G712" s="304"/>
      <c r="H712" s="284"/>
      <c r="I712" s="300"/>
      <c r="J712" s="305"/>
      <c r="K712" s="290"/>
      <c r="L712" s="291"/>
      <c r="M712" s="12"/>
      <c r="N712" s="348"/>
      <c r="O712" s="7"/>
      <c r="P712" s="17">
        <f>IF(D712="",0,IF(D712=D711,COUNTIF(D$9:D711,D712)+1,1))</f>
        <v>0</v>
      </c>
      <c r="Q712" s="17">
        <f t="shared" ca="1" si="50"/>
        <v>0</v>
      </c>
      <c r="R712" s="364">
        <f t="shared" si="47"/>
        <v>0</v>
      </c>
    </row>
    <row r="713" spans="1:18" ht="16.5" customHeight="1">
      <c r="A713" s="334" t="s">
        <v>989</v>
      </c>
      <c r="B713" s="65" t="str">
        <f t="shared" ca="1" si="48"/>
        <v>-1900</v>
      </c>
      <c r="C713" s="65" t="str">
        <f t="shared" ca="1" si="49"/>
        <v>-1900-0</v>
      </c>
      <c r="D713" s="340"/>
      <c r="E713" s="283"/>
      <c r="F713" s="12"/>
      <c r="G713" s="304"/>
      <c r="H713" s="284"/>
      <c r="I713" s="300"/>
      <c r="J713" s="305"/>
      <c r="K713" s="290"/>
      <c r="L713" s="291"/>
      <c r="M713" s="12"/>
      <c r="N713" s="348"/>
      <c r="O713" s="7"/>
      <c r="P713" s="17">
        <f>IF(D713="",0,IF(D713=D712,COUNTIF(D$9:D712,D713)+1,1))</f>
        <v>0</v>
      </c>
      <c r="Q713" s="17">
        <f t="shared" ca="1" si="50"/>
        <v>0</v>
      </c>
      <c r="R713" s="364">
        <f t="shared" ref="R713:R776" si="51">IF(OR(MONTH(E713)&lt;$K$1026,MONTH(E713)&gt;$K$1027),R$1013,0)</f>
        <v>0</v>
      </c>
    </row>
    <row r="714" spans="1:18" ht="16.5" customHeight="1">
      <c r="A714" s="334" t="s">
        <v>990</v>
      </c>
      <c r="B714" s="65" t="str">
        <f t="shared" ref="B714:B777" ca="1" si="52">IF(R714=$R$1013,0,IF(L$1024=1,0,D714&amp;"-"&amp;YEAR(E714)))</f>
        <v>-1900</v>
      </c>
      <c r="C714" s="65" t="str">
        <f t="shared" ca="1" si="49"/>
        <v>-1900-0</v>
      </c>
      <c r="D714" s="340"/>
      <c r="E714" s="283"/>
      <c r="F714" s="12"/>
      <c r="G714" s="304"/>
      <c r="H714" s="284"/>
      <c r="I714" s="300"/>
      <c r="J714" s="305"/>
      <c r="K714" s="290"/>
      <c r="L714" s="291"/>
      <c r="M714" s="12"/>
      <c r="N714" s="348"/>
      <c r="O714" s="7"/>
      <c r="P714" s="17">
        <f>IF(D714="",0,IF(D714=D713,COUNTIF(D$9:D713,D714)+1,1))</f>
        <v>0</v>
      </c>
      <c r="Q714" s="17">
        <f t="shared" ca="1" si="50"/>
        <v>0</v>
      </c>
      <c r="R714" s="364">
        <f t="shared" si="51"/>
        <v>0</v>
      </c>
    </row>
    <row r="715" spans="1:18" ht="16.5" customHeight="1">
      <c r="A715" s="334" t="s">
        <v>991</v>
      </c>
      <c r="B715" s="65" t="str">
        <f t="shared" ca="1" si="52"/>
        <v>-1900</v>
      </c>
      <c r="C715" s="65" t="str">
        <f t="shared" ca="1" si="49"/>
        <v>-1900-0</v>
      </c>
      <c r="D715" s="340"/>
      <c r="E715" s="283"/>
      <c r="F715" s="12"/>
      <c r="G715" s="304"/>
      <c r="H715" s="284"/>
      <c r="I715" s="300"/>
      <c r="J715" s="305"/>
      <c r="K715" s="290"/>
      <c r="L715" s="291"/>
      <c r="M715" s="12"/>
      <c r="N715" s="348"/>
      <c r="O715" s="7"/>
      <c r="P715" s="17">
        <f>IF(D715="",0,IF(D715=D714,COUNTIF(D$9:D714,D715)+1,1))</f>
        <v>0</v>
      </c>
      <c r="Q715" s="17">
        <f t="shared" ca="1" si="50"/>
        <v>0</v>
      </c>
      <c r="R715" s="364">
        <f t="shared" si="51"/>
        <v>0</v>
      </c>
    </row>
    <row r="716" spans="1:18" ht="16.5" customHeight="1">
      <c r="A716" s="334" t="s">
        <v>992</v>
      </c>
      <c r="B716" s="65" t="str">
        <f t="shared" ca="1" si="52"/>
        <v>-1900</v>
      </c>
      <c r="C716" s="65" t="str">
        <f t="shared" ca="1" si="49"/>
        <v>-1900-0</v>
      </c>
      <c r="D716" s="340"/>
      <c r="E716" s="283"/>
      <c r="F716" s="12"/>
      <c r="G716" s="304"/>
      <c r="H716" s="284"/>
      <c r="I716" s="300"/>
      <c r="J716" s="305"/>
      <c r="K716" s="290"/>
      <c r="L716" s="291"/>
      <c r="M716" s="12"/>
      <c r="N716" s="348"/>
      <c r="O716" s="7"/>
      <c r="P716" s="17">
        <f>IF(D716="",0,IF(D716=D715,COUNTIF(D$9:D715,D716)+1,1))</f>
        <v>0</v>
      </c>
      <c r="Q716" s="17">
        <f t="shared" ca="1" si="50"/>
        <v>0</v>
      </c>
      <c r="R716" s="364">
        <f t="shared" si="51"/>
        <v>0</v>
      </c>
    </row>
    <row r="717" spans="1:18" ht="16.5" customHeight="1">
      <c r="A717" s="334" t="s">
        <v>993</v>
      </c>
      <c r="B717" s="65" t="str">
        <f t="shared" ca="1" si="52"/>
        <v>-1900</v>
      </c>
      <c r="C717" s="65" t="str">
        <f t="shared" ca="1" si="49"/>
        <v>-1900-0</v>
      </c>
      <c r="D717" s="340"/>
      <c r="E717" s="283"/>
      <c r="F717" s="12"/>
      <c r="G717" s="304"/>
      <c r="H717" s="284"/>
      <c r="I717" s="300"/>
      <c r="J717" s="305"/>
      <c r="K717" s="290"/>
      <c r="L717" s="291"/>
      <c r="M717" s="12"/>
      <c r="N717" s="348"/>
      <c r="O717" s="7"/>
      <c r="P717" s="17">
        <f>IF(D717="",0,IF(D717=D716,COUNTIF(D$9:D716,D717)+1,1))</f>
        <v>0</v>
      </c>
      <c r="Q717" s="17">
        <f t="shared" ca="1" si="50"/>
        <v>0</v>
      </c>
      <c r="R717" s="364">
        <f t="shared" si="51"/>
        <v>0</v>
      </c>
    </row>
    <row r="718" spans="1:18" ht="16.5" customHeight="1">
      <c r="A718" s="334" t="s">
        <v>994</v>
      </c>
      <c r="B718" s="65" t="str">
        <f t="shared" ca="1" si="52"/>
        <v>-1900</v>
      </c>
      <c r="C718" s="65" t="str">
        <f t="shared" ca="1" si="49"/>
        <v>-1900-0</v>
      </c>
      <c r="D718" s="340"/>
      <c r="E718" s="283"/>
      <c r="F718" s="12"/>
      <c r="G718" s="304"/>
      <c r="H718" s="284"/>
      <c r="I718" s="300"/>
      <c r="J718" s="305"/>
      <c r="K718" s="290"/>
      <c r="L718" s="291"/>
      <c r="M718" s="12"/>
      <c r="N718" s="348"/>
      <c r="O718" s="7"/>
      <c r="P718" s="17">
        <f>IF(D718="",0,IF(D718=D717,COUNTIF(D$9:D717,D718)+1,1))</f>
        <v>0</v>
      </c>
      <c r="Q718" s="17">
        <f t="shared" ca="1" si="50"/>
        <v>0</v>
      </c>
      <c r="R718" s="364">
        <f t="shared" si="51"/>
        <v>0</v>
      </c>
    </row>
    <row r="719" spans="1:18" ht="16.5" customHeight="1">
      <c r="A719" s="334" t="s">
        <v>995</v>
      </c>
      <c r="B719" s="65" t="str">
        <f t="shared" ca="1" si="52"/>
        <v>-1900</v>
      </c>
      <c r="C719" s="65" t="str">
        <f t="shared" ref="C719:C782" ca="1" si="53">IF(L$1024=1,0,B719&amp;"-"&amp;P719)</f>
        <v>-1900-0</v>
      </c>
      <c r="D719" s="340"/>
      <c r="E719" s="283"/>
      <c r="F719" s="12"/>
      <c r="G719" s="304"/>
      <c r="H719" s="284"/>
      <c r="I719" s="300"/>
      <c r="J719" s="305"/>
      <c r="K719" s="290"/>
      <c r="L719" s="291"/>
      <c r="M719" s="12"/>
      <c r="N719" s="348"/>
      <c r="O719" s="7"/>
      <c r="P719" s="17">
        <f>IF(D719="",0,IF(D719=D718,COUNTIF(D$9:D718,D719)+1,1))</f>
        <v>0</v>
      </c>
      <c r="Q719" s="17">
        <f t="shared" ref="Q719:Q782" ca="1" si="54">IF(OR(D719="",L$1024=1),0,IF(P719=4,1,0))</f>
        <v>0</v>
      </c>
      <c r="R719" s="364">
        <f t="shared" si="51"/>
        <v>0</v>
      </c>
    </row>
    <row r="720" spans="1:18" ht="16.5" customHeight="1">
      <c r="A720" s="334" t="s">
        <v>996</v>
      </c>
      <c r="B720" s="65" t="str">
        <f t="shared" ca="1" si="52"/>
        <v>-1900</v>
      </c>
      <c r="C720" s="65" t="str">
        <f t="shared" ca="1" si="53"/>
        <v>-1900-0</v>
      </c>
      <c r="D720" s="340"/>
      <c r="E720" s="283"/>
      <c r="F720" s="12"/>
      <c r="G720" s="304"/>
      <c r="H720" s="284"/>
      <c r="I720" s="300"/>
      <c r="J720" s="305"/>
      <c r="K720" s="290"/>
      <c r="L720" s="291"/>
      <c r="M720" s="12"/>
      <c r="N720" s="348"/>
      <c r="O720" s="7"/>
      <c r="P720" s="17">
        <f>IF(D720="",0,IF(D720=D719,COUNTIF(D$9:D719,D720)+1,1))</f>
        <v>0</v>
      </c>
      <c r="Q720" s="17">
        <f t="shared" ca="1" si="54"/>
        <v>0</v>
      </c>
      <c r="R720" s="364">
        <f t="shared" si="51"/>
        <v>0</v>
      </c>
    </row>
    <row r="721" spans="1:18" ht="16.5" customHeight="1">
      <c r="A721" s="334" t="s">
        <v>997</v>
      </c>
      <c r="B721" s="65" t="str">
        <f t="shared" ca="1" si="52"/>
        <v>-1900</v>
      </c>
      <c r="C721" s="65" t="str">
        <f t="shared" ca="1" si="53"/>
        <v>-1900-0</v>
      </c>
      <c r="D721" s="340"/>
      <c r="E721" s="283"/>
      <c r="F721" s="12"/>
      <c r="G721" s="304"/>
      <c r="H721" s="284"/>
      <c r="I721" s="300"/>
      <c r="J721" s="305"/>
      <c r="K721" s="290"/>
      <c r="L721" s="291"/>
      <c r="M721" s="12"/>
      <c r="N721" s="348"/>
      <c r="O721" s="7"/>
      <c r="P721" s="17">
        <f>IF(D721="",0,IF(D721=D720,COUNTIF(D$9:D720,D721)+1,1))</f>
        <v>0</v>
      </c>
      <c r="Q721" s="17">
        <f t="shared" ca="1" si="54"/>
        <v>0</v>
      </c>
      <c r="R721" s="364">
        <f t="shared" si="51"/>
        <v>0</v>
      </c>
    </row>
    <row r="722" spans="1:18" ht="16.5" customHeight="1">
      <c r="A722" s="334" t="s">
        <v>998</v>
      </c>
      <c r="B722" s="65" t="str">
        <f t="shared" ca="1" si="52"/>
        <v>-1900</v>
      </c>
      <c r="C722" s="65" t="str">
        <f t="shared" ca="1" si="53"/>
        <v>-1900-0</v>
      </c>
      <c r="D722" s="340"/>
      <c r="E722" s="283"/>
      <c r="F722" s="12"/>
      <c r="G722" s="304"/>
      <c r="H722" s="284"/>
      <c r="I722" s="300"/>
      <c r="J722" s="305"/>
      <c r="K722" s="290"/>
      <c r="L722" s="291"/>
      <c r="M722" s="12"/>
      <c r="N722" s="348"/>
      <c r="O722" s="7"/>
      <c r="P722" s="17">
        <f>IF(D722="",0,IF(D722=D721,COUNTIF(D$9:D721,D722)+1,1))</f>
        <v>0</v>
      </c>
      <c r="Q722" s="17">
        <f t="shared" ca="1" si="54"/>
        <v>0</v>
      </c>
      <c r="R722" s="364">
        <f t="shared" si="51"/>
        <v>0</v>
      </c>
    </row>
    <row r="723" spans="1:18" ht="16.5" customHeight="1">
      <c r="A723" s="334" t="s">
        <v>999</v>
      </c>
      <c r="B723" s="65" t="str">
        <f t="shared" ca="1" si="52"/>
        <v>-1900</v>
      </c>
      <c r="C723" s="65" t="str">
        <f t="shared" ca="1" si="53"/>
        <v>-1900-0</v>
      </c>
      <c r="D723" s="340"/>
      <c r="E723" s="283"/>
      <c r="F723" s="12"/>
      <c r="G723" s="304"/>
      <c r="H723" s="284"/>
      <c r="I723" s="300"/>
      <c r="J723" s="305"/>
      <c r="K723" s="290"/>
      <c r="L723" s="291"/>
      <c r="M723" s="12"/>
      <c r="N723" s="348"/>
      <c r="O723" s="7"/>
      <c r="P723" s="17">
        <f>IF(D723="",0,IF(D723=D722,COUNTIF(D$9:D722,D723)+1,1))</f>
        <v>0</v>
      </c>
      <c r="Q723" s="17">
        <f t="shared" ca="1" si="54"/>
        <v>0</v>
      </c>
      <c r="R723" s="364">
        <f t="shared" si="51"/>
        <v>0</v>
      </c>
    </row>
    <row r="724" spans="1:18" ht="16.5" customHeight="1">
      <c r="A724" s="334" t="s">
        <v>1000</v>
      </c>
      <c r="B724" s="65" t="str">
        <f t="shared" ca="1" si="52"/>
        <v>-1900</v>
      </c>
      <c r="C724" s="65" t="str">
        <f t="shared" ca="1" si="53"/>
        <v>-1900-0</v>
      </c>
      <c r="D724" s="340"/>
      <c r="E724" s="283"/>
      <c r="F724" s="12"/>
      <c r="G724" s="304"/>
      <c r="H724" s="284"/>
      <c r="I724" s="300"/>
      <c r="J724" s="305"/>
      <c r="K724" s="290"/>
      <c r="L724" s="291"/>
      <c r="M724" s="12"/>
      <c r="N724" s="348"/>
      <c r="O724" s="7"/>
      <c r="P724" s="17">
        <f>IF(D724="",0,IF(D724=D723,COUNTIF(D$9:D723,D724)+1,1))</f>
        <v>0</v>
      </c>
      <c r="Q724" s="17">
        <f t="shared" ca="1" si="54"/>
        <v>0</v>
      </c>
      <c r="R724" s="364">
        <f t="shared" si="51"/>
        <v>0</v>
      </c>
    </row>
    <row r="725" spans="1:18" ht="16.5" customHeight="1">
      <c r="A725" s="334" t="s">
        <v>1001</v>
      </c>
      <c r="B725" s="65" t="str">
        <f t="shared" ca="1" si="52"/>
        <v>-1900</v>
      </c>
      <c r="C725" s="65" t="str">
        <f t="shared" ca="1" si="53"/>
        <v>-1900-0</v>
      </c>
      <c r="D725" s="340"/>
      <c r="E725" s="283"/>
      <c r="F725" s="12"/>
      <c r="G725" s="304"/>
      <c r="H725" s="284"/>
      <c r="I725" s="300"/>
      <c r="J725" s="305"/>
      <c r="K725" s="290"/>
      <c r="L725" s="291"/>
      <c r="M725" s="12"/>
      <c r="N725" s="348"/>
      <c r="O725" s="7"/>
      <c r="P725" s="17">
        <f>IF(D725="",0,IF(D725=D724,COUNTIF(D$9:D724,D725)+1,1))</f>
        <v>0</v>
      </c>
      <c r="Q725" s="17">
        <f t="shared" ca="1" si="54"/>
        <v>0</v>
      </c>
      <c r="R725" s="364">
        <f t="shared" si="51"/>
        <v>0</v>
      </c>
    </row>
    <row r="726" spans="1:18" ht="16.5" customHeight="1">
      <c r="A726" s="334" t="s">
        <v>1002</v>
      </c>
      <c r="B726" s="65" t="str">
        <f t="shared" ca="1" si="52"/>
        <v>-1900</v>
      </c>
      <c r="C726" s="65" t="str">
        <f t="shared" ca="1" si="53"/>
        <v>-1900-0</v>
      </c>
      <c r="D726" s="340"/>
      <c r="E726" s="283"/>
      <c r="F726" s="12"/>
      <c r="G726" s="304"/>
      <c r="H726" s="284"/>
      <c r="I726" s="300"/>
      <c r="J726" s="305"/>
      <c r="K726" s="290"/>
      <c r="L726" s="291"/>
      <c r="M726" s="12"/>
      <c r="N726" s="348"/>
      <c r="O726" s="7"/>
      <c r="P726" s="17">
        <f>IF(D726="",0,IF(D726=D725,COUNTIF(D$9:D725,D726)+1,1))</f>
        <v>0</v>
      </c>
      <c r="Q726" s="17">
        <f t="shared" ca="1" si="54"/>
        <v>0</v>
      </c>
      <c r="R726" s="364">
        <f t="shared" si="51"/>
        <v>0</v>
      </c>
    </row>
    <row r="727" spans="1:18" ht="16.5" customHeight="1">
      <c r="A727" s="334" t="s">
        <v>1003</v>
      </c>
      <c r="B727" s="65" t="str">
        <f t="shared" ca="1" si="52"/>
        <v>-1900</v>
      </c>
      <c r="C727" s="65" t="str">
        <f t="shared" ca="1" si="53"/>
        <v>-1900-0</v>
      </c>
      <c r="D727" s="340"/>
      <c r="E727" s="283"/>
      <c r="F727" s="12"/>
      <c r="G727" s="304"/>
      <c r="H727" s="284"/>
      <c r="I727" s="300"/>
      <c r="J727" s="305"/>
      <c r="K727" s="290"/>
      <c r="L727" s="291"/>
      <c r="M727" s="12"/>
      <c r="N727" s="348"/>
      <c r="O727" s="7"/>
      <c r="P727" s="17">
        <f>IF(D727="",0,IF(D727=D726,COUNTIF(D$9:D726,D727)+1,1))</f>
        <v>0</v>
      </c>
      <c r="Q727" s="17">
        <f t="shared" ca="1" si="54"/>
        <v>0</v>
      </c>
      <c r="R727" s="364">
        <f t="shared" si="51"/>
        <v>0</v>
      </c>
    </row>
    <row r="728" spans="1:18" ht="16.5" customHeight="1">
      <c r="A728" s="334" t="s">
        <v>1004</v>
      </c>
      <c r="B728" s="65" t="str">
        <f t="shared" ca="1" si="52"/>
        <v>-1900</v>
      </c>
      <c r="C728" s="65" t="str">
        <f t="shared" ca="1" si="53"/>
        <v>-1900-0</v>
      </c>
      <c r="D728" s="340"/>
      <c r="E728" s="283"/>
      <c r="F728" s="12"/>
      <c r="G728" s="304"/>
      <c r="H728" s="284"/>
      <c r="I728" s="300"/>
      <c r="J728" s="305"/>
      <c r="K728" s="290"/>
      <c r="L728" s="291"/>
      <c r="M728" s="12"/>
      <c r="N728" s="348"/>
      <c r="O728" s="7"/>
      <c r="P728" s="17">
        <f>IF(D728="",0,IF(D728=D727,COUNTIF(D$9:D727,D728)+1,1))</f>
        <v>0</v>
      </c>
      <c r="Q728" s="17">
        <f t="shared" ca="1" si="54"/>
        <v>0</v>
      </c>
      <c r="R728" s="364">
        <f t="shared" si="51"/>
        <v>0</v>
      </c>
    </row>
    <row r="729" spans="1:18" ht="16.5" customHeight="1">
      <c r="A729" s="334" t="s">
        <v>1005</v>
      </c>
      <c r="B729" s="65" t="str">
        <f t="shared" ca="1" si="52"/>
        <v>-1900</v>
      </c>
      <c r="C729" s="65" t="str">
        <f t="shared" ca="1" si="53"/>
        <v>-1900-0</v>
      </c>
      <c r="D729" s="340"/>
      <c r="E729" s="283"/>
      <c r="F729" s="12"/>
      <c r="G729" s="304"/>
      <c r="H729" s="284"/>
      <c r="I729" s="300"/>
      <c r="J729" s="305"/>
      <c r="K729" s="290"/>
      <c r="L729" s="291"/>
      <c r="M729" s="12"/>
      <c r="N729" s="348"/>
      <c r="O729" s="7"/>
      <c r="P729" s="17">
        <f>IF(D729="",0,IF(D729=D728,COUNTIF(D$9:D728,D729)+1,1))</f>
        <v>0</v>
      </c>
      <c r="Q729" s="17">
        <f t="shared" ca="1" si="54"/>
        <v>0</v>
      </c>
      <c r="R729" s="364">
        <f t="shared" si="51"/>
        <v>0</v>
      </c>
    </row>
    <row r="730" spans="1:18" ht="16.5" customHeight="1">
      <c r="A730" s="334" t="s">
        <v>1006</v>
      </c>
      <c r="B730" s="65" t="str">
        <f t="shared" ca="1" si="52"/>
        <v>-1900</v>
      </c>
      <c r="C730" s="65" t="str">
        <f t="shared" ca="1" si="53"/>
        <v>-1900-0</v>
      </c>
      <c r="D730" s="340"/>
      <c r="E730" s="283"/>
      <c r="F730" s="12"/>
      <c r="G730" s="304"/>
      <c r="H730" s="284"/>
      <c r="I730" s="300"/>
      <c r="J730" s="305"/>
      <c r="K730" s="290"/>
      <c r="L730" s="291"/>
      <c r="M730" s="12"/>
      <c r="N730" s="348"/>
      <c r="O730" s="7"/>
      <c r="P730" s="17">
        <f>IF(D730="",0,IF(D730=D729,COUNTIF(D$9:D729,D730)+1,1))</f>
        <v>0</v>
      </c>
      <c r="Q730" s="17">
        <f t="shared" ca="1" si="54"/>
        <v>0</v>
      </c>
      <c r="R730" s="364">
        <f t="shared" si="51"/>
        <v>0</v>
      </c>
    </row>
    <row r="731" spans="1:18" ht="16.5" customHeight="1">
      <c r="A731" s="334" t="s">
        <v>1007</v>
      </c>
      <c r="B731" s="65" t="str">
        <f t="shared" ca="1" si="52"/>
        <v>-1900</v>
      </c>
      <c r="C731" s="65" t="str">
        <f t="shared" ca="1" si="53"/>
        <v>-1900-0</v>
      </c>
      <c r="D731" s="340"/>
      <c r="E731" s="283"/>
      <c r="F731" s="12"/>
      <c r="G731" s="304"/>
      <c r="H731" s="284"/>
      <c r="I731" s="300"/>
      <c r="J731" s="305"/>
      <c r="K731" s="290"/>
      <c r="L731" s="291"/>
      <c r="M731" s="12"/>
      <c r="N731" s="348"/>
      <c r="O731" s="7"/>
      <c r="P731" s="17">
        <f>IF(D731="",0,IF(D731=D730,COUNTIF(D$9:D730,D731)+1,1))</f>
        <v>0</v>
      </c>
      <c r="Q731" s="17">
        <f t="shared" ca="1" si="54"/>
        <v>0</v>
      </c>
      <c r="R731" s="364">
        <f t="shared" si="51"/>
        <v>0</v>
      </c>
    </row>
    <row r="732" spans="1:18" ht="16.5" customHeight="1">
      <c r="A732" s="334" t="s">
        <v>1008</v>
      </c>
      <c r="B732" s="65" t="str">
        <f t="shared" ca="1" si="52"/>
        <v>-1900</v>
      </c>
      <c r="C732" s="65" t="str">
        <f t="shared" ca="1" si="53"/>
        <v>-1900-0</v>
      </c>
      <c r="D732" s="340"/>
      <c r="E732" s="283"/>
      <c r="F732" s="12"/>
      <c r="G732" s="304"/>
      <c r="H732" s="284"/>
      <c r="I732" s="300"/>
      <c r="J732" s="305"/>
      <c r="K732" s="290"/>
      <c r="L732" s="291"/>
      <c r="M732" s="12"/>
      <c r="N732" s="348"/>
      <c r="O732" s="7"/>
      <c r="P732" s="17">
        <f>IF(D732="",0,IF(D732=D731,COUNTIF(D$9:D731,D732)+1,1))</f>
        <v>0</v>
      </c>
      <c r="Q732" s="17">
        <f t="shared" ca="1" si="54"/>
        <v>0</v>
      </c>
      <c r="R732" s="364">
        <f t="shared" si="51"/>
        <v>0</v>
      </c>
    </row>
    <row r="733" spans="1:18" ht="16.5" customHeight="1">
      <c r="A733" s="334" t="s">
        <v>1009</v>
      </c>
      <c r="B733" s="65" t="str">
        <f t="shared" ca="1" si="52"/>
        <v>-1900</v>
      </c>
      <c r="C733" s="65" t="str">
        <f t="shared" ca="1" si="53"/>
        <v>-1900-0</v>
      </c>
      <c r="D733" s="340"/>
      <c r="E733" s="283"/>
      <c r="F733" s="12"/>
      <c r="G733" s="304"/>
      <c r="H733" s="284"/>
      <c r="I733" s="300"/>
      <c r="J733" s="305"/>
      <c r="K733" s="290"/>
      <c r="L733" s="291"/>
      <c r="M733" s="12"/>
      <c r="N733" s="348"/>
      <c r="O733" s="7"/>
      <c r="P733" s="17">
        <f>IF(D733="",0,IF(D733=D732,COUNTIF(D$9:D732,D733)+1,1))</f>
        <v>0</v>
      </c>
      <c r="Q733" s="17">
        <f t="shared" ca="1" si="54"/>
        <v>0</v>
      </c>
      <c r="R733" s="364">
        <f t="shared" si="51"/>
        <v>0</v>
      </c>
    </row>
    <row r="734" spans="1:18" ht="16.5" customHeight="1">
      <c r="A734" s="334" t="s">
        <v>1010</v>
      </c>
      <c r="B734" s="65" t="str">
        <f t="shared" ca="1" si="52"/>
        <v>-1900</v>
      </c>
      <c r="C734" s="65" t="str">
        <f t="shared" ca="1" si="53"/>
        <v>-1900-0</v>
      </c>
      <c r="D734" s="340"/>
      <c r="E734" s="283"/>
      <c r="F734" s="12"/>
      <c r="G734" s="304"/>
      <c r="H734" s="284"/>
      <c r="I734" s="300"/>
      <c r="J734" s="305"/>
      <c r="K734" s="290"/>
      <c r="L734" s="291"/>
      <c r="M734" s="12"/>
      <c r="N734" s="348"/>
      <c r="O734" s="7"/>
      <c r="P734" s="17">
        <f>IF(D734="",0,IF(D734=D733,COUNTIF(D$9:D733,D734)+1,1))</f>
        <v>0</v>
      </c>
      <c r="Q734" s="17">
        <f t="shared" ca="1" si="54"/>
        <v>0</v>
      </c>
      <c r="R734" s="364">
        <f t="shared" si="51"/>
        <v>0</v>
      </c>
    </row>
    <row r="735" spans="1:18" ht="16.5" customHeight="1">
      <c r="A735" s="334" t="s">
        <v>1011</v>
      </c>
      <c r="B735" s="65" t="str">
        <f t="shared" ca="1" si="52"/>
        <v>-1900</v>
      </c>
      <c r="C735" s="65" t="str">
        <f t="shared" ca="1" si="53"/>
        <v>-1900-0</v>
      </c>
      <c r="D735" s="340"/>
      <c r="E735" s="283"/>
      <c r="F735" s="12"/>
      <c r="G735" s="304"/>
      <c r="H735" s="284"/>
      <c r="I735" s="300"/>
      <c r="J735" s="305"/>
      <c r="K735" s="290"/>
      <c r="L735" s="291"/>
      <c r="M735" s="12"/>
      <c r="N735" s="348"/>
      <c r="O735" s="7"/>
      <c r="P735" s="17">
        <f>IF(D735="",0,IF(D735=D734,COUNTIF(D$9:D734,D735)+1,1))</f>
        <v>0</v>
      </c>
      <c r="Q735" s="17">
        <f t="shared" ca="1" si="54"/>
        <v>0</v>
      </c>
      <c r="R735" s="364">
        <f t="shared" si="51"/>
        <v>0</v>
      </c>
    </row>
    <row r="736" spans="1:18" ht="16.5" customHeight="1">
      <c r="A736" s="334" t="s">
        <v>1012</v>
      </c>
      <c r="B736" s="65" t="str">
        <f t="shared" ca="1" si="52"/>
        <v>-1900</v>
      </c>
      <c r="C736" s="65" t="str">
        <f t="shared" ca="1" si="53"/>
        <v>-1900-0</v>
      </c>
      <c r="D736" s="340"/>
      <c r="E736" s="283"/>
      <c r="F736" s="12"/>
      <c r="G736" s="304"/>
      <c r="H736" s="284"/>
      <c r="I736" s="300"/>
      <c r="J736" s="305"/>
      <c r="K736" s="290"/>
      <c r="L736" s="291"/>
      <c r="M736" s="12"/>
      <c r="N736" s="348"/>
      <c r="O736" s="7"/>
      <c r="P736" s="17">
        <f>IF(D736="",0,IF(D736=D735,COUNTIF(D$9:D735,D736)+1,1))</f>
        <v>0</v>
      </c>
      <c r="Q736" s="17">
        <f t="shared" ca="1" si="54"/>
        <v>0</v>
      </c>
      <c r="R736" s="364">
        <f t="shared" si="51"/>
        <v>0</v>
      </c>
    </row>
    <row r="737" spans="1:18" ht="16.5" customHeight="1">
      <c r="A737" s="334" t="s">
        <v>1013</v>
      </c>
      <c r="B737" s="65" t="str">
        <f t="shared" ca="1" si="52"/>
        <v>-1900</v>
      </c>
      <c r="C737" s="65" t="str">
        <f t="shared" ca="1" si="53"/>
        <v>-1900-0</v>
      </c>
      <c r="D737" s="340"/>
      <c r="E737" s="283"/>
      <c r="F737" s="12"/>
      <c r="G737" s="304"/>
      <c r="H737" s="284"/>
      <c r="I737" s="300"/>
      <c r="J737" s="305"/>
      <c r="K737" s="290"/>
      <c r="L737" s="291"/>
      <c r="M737" s="12"/>
      <c r="N737" s="348"/>
      <c r="O737" s="7"/>
      <c r="P737" s="17">
        <f>IF(D737="",0,IF(D737=D736,COUNTIF(D$9:D736,D737)+1,1))</f>
        <v>0</v>
      </c>
      <c r="Q737" s="17">
        <f t="shared" ca="1" si="54"/>
        <v>0</v>
      </c>
      <c r="R737" s="364">
        <f t="shared" si="51"/>
        <v>0</v>
      </c>
    </row>
    <row r="738" spans="1:18" ht="16.5" customHeight="1">
      <c r="A738" s="334" t="s">
        <v>1014</v>
      </c>
      <c r="B738" s="65" t="str">
        <f t="shared" ca="1" si="52"/>
        <v>-1900</v>
      </c>
      <c r="C738" s="65" t="str">
        <f t="shared" ca="1" si="53"/>
        <v>-1900-0</v>
      </c>
      <c r="D738" s="340"/>
      <c r="E738" s="283"/>
      <c r="F738" s="12"/>
      <c r="G738" s="304"/>
      <c r="H738" s="284"/>
      <c r="I738" s="300"/>
      <c r="J738" s="305"/>
      <c r="K738" s="290"/>
      <c r="L738" s="291"/>
      <c r="M738" s="12"/>
      <c r="N738" s="348"/>
      <c r="O738" s="7"/>
      <c r="P738" s="17">
        <f>IF(D738="",0,IF(D738=D737,COUNTIF(D$9:D737,D738)+1,1))</f>
        <v>0</v>
      </c>
      <c r="Q738" s="17">
        <f t="shared" ca="1" si="54"/>
        <v>0</v>
      </c>
      <c r="R738" s="364">
        <f t="shared" si="51"/>
        <v>0</v>
      </c>
    </row>
    <row r="739" spans="1:18" ht="16.5" customHeight="1">
      <c r="A739" s="334" t="s">
        <v>1015</v>
      </c>
      <c r="B739" s="65" t="str">
        <f t="shared" ca="1" si="52"/>
        <v>-1900</v>
      </c>
      <c r="C739" s="65" t="str">
        <f t="shared" ca="1" si="53"/>
        <v>-1900-0</v>
      </c>
      <c r="D739" s="340"/>
      <c r="E739" s="283"/>
      <c r="F739" s="12"/>
      <c r="G739" s="304"/>
      <c r="H739" s="284"/>
      <c r="I739" s="300"/>
      <c r="J739" s="305"/>
      <c r="K739" s="290"/>
      <c r="L739" s="291"/>
      <c r="M739" s="12"/>
      <c r="N739" s="348"/>
      <c r="O739" s="7"/>
      <c r="P739" s="17">
        <f>IF(D739="",0,IF(D739=D738,COUNTIF(D$9:D738,D739)+1,1))</f>
        <v>0</v>
      </c>
      <c r="Q739" s="17">
        <f t="shared" ca="1" si="54"/>
        <v>0</v>
      </c>
      <c r="R739" s="364">
        <f t="shared" si="51"/>
        <v>0</v>
      </c>
    </row>
    <row r="740" spans="1:18" ht="16.5" customHeight="1">
      <c r="A740" s="334" t="s">
        <v>1016</v>
      </c>
      <c r="B740" s="65" t="str">
        <f t="shared" ca="1" si="52"/>
        <v>-1900</v>
      </c>
      <c r="C740" s="65" t="str">
        <f t="shared" ca="1" si="53"/>
        <v>-1900-0</v>
      </c>
      <c r="D740" s="340"/>
      <c r="E740" s="283"/>
      <c r="F740" s="12"/>
      <c r="G740" s="304"/>
      <c r="H740" s="284"/>
      <c r="I740" s="300"/>
      <c r="J740" s="305"/>
      <c r="K740" s="290"/>
      <c r="L740" s="291"/>
      <c r="M740" s="12"/>
      <c r="N740" s="348"/>
      <c r="O740" s="7"/>
      <c r="P740" s="17">
        <f>IF(D740="",0,IF(D740=D739,COUNTIF(D$9:D739,D740)+1,1))</f>
        <v>0</v>
      </c>
      <c r="Q740" s="17">
        <f t="shared" ca="1" si="54"/>
        <v>0</v>
      </c>
      <c r="R740" s="364">
        <f t="shared" si="51"/>
        <v>0</v>
      </c>
    </row>
    <row r="741" spans="1:18" ht="16.5" customHeight="1">
      <c r="A741" s="334" t="s">
        <v>1017</v>
      </c>
      <c r="B741" s="65" t="str">
        <f t="shared" ca="1" si="52"/>
        <v>-1900</v>
      </c>
      <c r="C741" s="65" t="str">
        <f t="shared" ca="1" si="53"/>
        <v>-1900-0</v>
      </c>
      <c r="D741" s="340"/>
      <c r="E741" s="283"/>
      <c r="F741" s="12"/>
      <c r="G741" s="304"/>
      <c r="H741" s="284"/>
      <c r="I741" s="300"/>
      <c r="J741" s="305"/>
      <c r="K741" s="290"/>
      <c r="L741" s="291"/>
      <c r="M741" s="12"/>
      <c r="N741" s="348"/>
      <c r="O741" s="7"/>
      <c r="P741" s="17">
        <f>IF(D741="",0,IF(D741=D740,COUNTIF(D$9:D740,D741)+1,1))</f>
        <v>0</v>
      </c>
      <c r="Q741" s="17">
        <f t="shared" ca="1" si="54"/>
        <v>0</v>
      </c>
      <c r="R741" s="364">
        <f t="shared" si="51"/>
        <v>0</v>
      </c>
    </row>
    <row r="742" spans="1:18" ht="16.5" customHeight="1">
      <c r="A742" s="334" t="s">
        <v>1018</v>
      </c>
      <c r="B742" s="65" t="str">
        <f t="shared" ca="1" si="52"/>
        <v>-1900</v>
      </c>
      <c r="C742" s="65" t="str">
        <f t="shared" ca="1" si="53"/>
        <v>-1900-0</v>
      </c>
      <c r="D742" s="340"/>
      <c r="E742" s="283"/>
      <c r="F742" s="12"/>
      <c r="G742" s="304"/>
      <c r="H742" s="284"/>
      <c r="I742" s="300"/>
      <c r="J742" s="305"/>
      <c r="K742" s="290"/>
      <c r="L742" s="291"/>
      <c r="M742" s="12"/>
      <c r="N742" s="348"/>
      <c r="O742" s="7"/>
      <c r="P742" s="17">
        <f>IF(D742="",0,IF(D742=D741,COUNTIF(D$9:D741,D742)+1,1))</f>
        <v>0</v>
      </c>
      <c r="Q742" s="17">
        <f t="shared" ca="1" si="54"/>
        <v>0</v>
      </c>
      <c r="R742" s="364">
        <f t="shared" si="51"/>
        <v>0</v>
      </c>
    </row>
    <row r="743" spans="1:18" ht="16.5" customHeight="1">
      <c r="A743" s="334" t="s">
        <v>1019</v>
      </c>
      <c r="B743" s="65" t="str">
        <f t="shared" ca="1" si="52"/>
        <v>-1900</v>
      </c>
      <c r="C743" s="65" t="str">
        <f t="shared" ca="1" si="53"/>
        <v>-1900-0</v>
      </c>
      <c r="D743" s="340"/>
      <c r="E743" s="283"/>
      <c r="F743" s="12"/>
      <c r="G743" s="304"/>
      <c r="H743" s="284"/>
      <c r="I743" s="300"/>
      <c r="J743" s="305"/>
      <c r="K743" s="290"/>
      <c r="L743" s="291"/>
      <c r="M743" s="12"/>
      <c r="N743" s="348"/>
      <c r="O743" s="7"/>
      <c r="P743" s="17">
        <f>IF(D743="",0,IF(D743=D742,COUNTIF(D$9:D742,D743)+1,1))</f>
        <v>0</v>
      </c>
      <c r="Q743" s="17">
        <f t="shared" ca="1" si="54"/>
        <v>0</v>
      </c>
      <c r="R743" s="364">
        <f t="shared" si="51"/>
        <v>0</v>
      </c>
    </row>
    <row r="744" spans="1:18" ht="16.5" customHeight="1">
      <c r="A744" s="334" t="s">
        <v>1020</v>
      </c>
      <c r="B744" s="65" t="str">
        <f t="shared" ca="1" si="52"/>
        <v>-1900</v>
      </c>
      <c r="C744" s="65" t="str">
        <f t="shared" ca="1" si="53"/>
        <v>-1900-0</v>
      </c>
      <c r="D744" s="340"/>
      <c r="E744" s="283"/>
      <c r="F744" s="12"/>
      <c r="G744" s="304"/>
      <c r="H744" s="284"/>
      <c r="I744" s="300"/>
      <c r="J744" s="305"/>
      <c r="K744" s="290"/>
      <c r="L744" s="291"/>
      <c r="M744" s="12"/>
      <c r="N744" s="348"/>
      <c r="O744" s="7"/>
      <c r="P744" s="17">
        <f>IF(D744="",0,IF(D744=D743,COUNTIF(D$9:D743,D744)+1,1))</f>
        <v>0</v>
      </c>
      <c r="Q744" s="17">
        <f t="shared" ca="1" si="54"/>
        <v>0</v>
      </c>
      <c r="R744" s="364">
        <f t="shared" si="51"/>
        <v>0</v>
      </c>
    </row>
    <row r="745" spans="1:18" ht="16.5" customHeight="1">
      <c r="A745" s="334" t="s">
        <v>1021</v>
      </c>
      <c r="B745" s="65" t="str">
        <f t="shared" ca="1" si="52"/>
        <v>-1900</v>
      </c>
      <c r="C745" s="65" t="str">
        <f t="shared" ca="1" si="53"/>
        <v>-1900-0</v>
      </c>
      <c r="D745" s="340"/>
      <c r="E745" s="283"/>
      <c r="F745" s="12"/>
      <c r="G745" s="304"/>
      <c r="H745" s="284"/>
      <c r="I745" s="300"/>
      <c r="J745" s="305"/>
      <c r="K745" s="290"/>
      <c r="L745" s="291"/>
      <c r="M745" s="12"/>
      <c r="N745" s="348"/>
      <c r="O745" s="7"/>
      <c r="P745" s="17">
        <f>IF(D745="",0,IF(D745=D744,COUNTIF(D$9:D744,D745)+1,1))</f>
        <v>0</v>
      </c>
      <c r="Q745" s="17">
        <f t="shared" ca="1" si="54"/>
        <v>0</v>
      </c>
      <c r="R745" s="364">
        <f t="shared" si="51"/>
        <v>0</v>
      </c>
    </row>
    <row r="746" spans="1:18" ht="16.5" customHeight="1">
      <c r="A746" s="334" t="s">
        <v>1022</v>
      </c>
      <c r="B746" s="65" t="str">
        <f t="shared" ca="1" si="52"/>
        <v>-1900</v>
      </c>
      <c r="C746" s="65" t="str">
        <f t="shared" ca="1" si="53"/>
        <v>-1900-0</v>
      </c>
      <c r="D746" s="340"/>
      <c r="E746" s="283"/>
      <c r="F746" s="12"/>
      <c r="G746" s="304"/>
      <c r="H746" s="284"/>
      <c r="I746" s="300"/>
      <c r="J746" s="305"/>
      <c r="K746" s="290"/>
      <c r="L746" s="291"/>
      <c r="M746" s="12"/>
      <c r="N746" s="348"/>
      <c r="O746" s="7"/>
      <c r="P746" s="17">
        <f>IF(D746="",0,IF(D746=D745,COUNTIF(D$9:D745,D746)+1,1))</f>
        <v>0</v>
      </c>
      <c r="Q746" s="17">
        <f t="shared" ca="1" si="54"/>
        <v>0</v>
      </c>
      <c r="R746" s="364">
        <f t="shared" si="51"/>
        <v>0</v>
      </c>
    </row>
    <row r="747" spans="1:18" ht="16.5" customHeight="1">
      <c r="A747" s="334" t="s">
        <v>1023</v>
      </c>
      <c r="B747" s="65" t="str">
        <f t="shared" ca="1" si="52"/>
        <v>-1900</v>
      </c>
      <c r="C747" s="65" t="str">
        <f t="shared" ca="1" si="53"/>
        <v>-1900-0</v>
      </c>
      <c r="D747" s="340"/>
      <c r="E747" s="283"/>
      <c r="F747" s="12"/>
      <c r="G747" s="304"/>
      <c r="H747" s="284"/>
      <c r="I747" s="300"/>
      <c r="J747" s="305"/>
      <c r="K747" s="290"/>
      <c r="L747" s="291"/>
      <c r="M747" s="12"/>
      <c r="N747" s="348"/>
      <c r="O747" s="7"/>
      <c r="P747" s="17">
        <f>IF(D747="",0,IF(D747=D746,COUNTIF(D$9:D746,D747)+1,1))</f>
        <v>0</v>
      </c>
      <c r="Q747" s="17">
        <f t="shared" ca="1" si="54"/>
        <v>0</v>
      </c>
      <c r="R747" s="364">
        <f t="shared" si="51"/>
        <v>0</v>
      </c>
    </row>
    <row r="748" spans="1:18" ht="16.5" customHeight="1">
      <c r="A748" s="334" t="s">
        <v>1024</v>
      </c>
      <c r="B748" s="65" t="str">
        <f t="shared" ca="1" si="52"/>
        <v>-1900</v>
      </c>
      <c r="C748" s="65" t="str">
        <f t="shared" ca="1" si="53"/>
        <v>-1900-0</v>
      </c>
      <c r="D748" s="340"/>
      <c r="E748" s="283"/>
      <c r="F748" s="12"/>
      <c r="G748" s="304"/>
      <c r="H748" s="284"/>
      <c r="I748" s="300"/>
      <c r="J748" s="305"/>
      <c r="K748" s="290"/>
      <c r="L748" s="291"/>
      <c r="M748" s="12"/>
      <c r="N748" s="348"/>
      <c r="O748" s="7"/>
      <c r="P748" s="17">
        <f>IF(D748="",0,IF(D748=D747,COUNTIF(D$9:D747,D748)+1,1))</f>
        <v>0</v>
      </c>
      <c r="Q748" s="17">
        <f t="shared" ca="1" si="54"/>
        <v>0</v>
      </c>
      <c r="R748" s="364">
        <f t="shared" si="51"/>
        <v>0</v>
      </c>
    </row>
    <row r="749" spans="1:18" ht="16.5" customHeight="1">
      <c r="A749" s="334" t="s">
        <v>1025</v>
      </c>
      <c r="B749" s="65" t="str">
        <f t="shared" ca="1" si="52"/>
        <v>-1900</v>
      </c>
      <c r="C749" s="65" t="str">
        <f t="shared" ca="1" si="53"/>
        <v>-1900-0</v>
      </c>
      <c r="D749" s="340"/>
      <c r="E749" s="283"/>
      <c r="F749" s="12"/>
      <c r="G749" s="304"/>
      <c r="H749" s="284"/>
      <c r="I749" s="300"/>
      <c r="J749" s="305"/>
      <c r="K749" s="290"/>
      <c r="L749" s="291"/>
      <c r="M749" s="12"/>
      <c r="N749" s="348"/>
      <c r="O749" s="7"/>
      <c r="P749" s="17">
        <f>IF(D749="",0,IF(D749=D748,COUNTIF(D$9:D748,D749)+1,1))</f>
        <v>0</v>
      </c>
      <c r="Q749" s="17">
        <f t="shared" ca="1" si="54"/>
        <v>0</v>
      </c>
      <c r="R749" s="364">
        <f t="shared" si="51"/>
        <v>0</v>
      </c>
    </row>
    <row r="750" spans="1:18" ht="16.5" customHeight="1">
      <c r="A750" s="334" t="s">
        <v>1026</v>
      </c>
      <c r="B750" s="65" t="str">
        <f t="shared" ca="1" si="52"/>
        <v>-1900</v>
      </c>
      <c r="C750" s="65" t="str">
        <f t="shared" ca="1" si="53"/>
        <v>-1900-0</v>
      </c>
      <c r="D750" s="340"/>
      <c r="E750" s="283"/>
      <c r="F750" s="12"/>
      <c r="G750" s="304"/>
      <c r="H750" s="284"/>
      <c r="I750" s="300"/>
      <c r="J750" s="305"/>
      <c r="K750" s="290"/>
      <c r="L750" s="291"/>
      <c r="M750" s="12"/>
      <c r="N750" s="348"/>
      <c r="O750" s="7"/>
      <c r="P750" s="17">
        <f>IF(D750="",0,IF(D750=D749,COUNTIF(D$9:D749,D750)+1,1))</f>
        <v>0</v>
      </c>
      <c r="Q750" s="17">
        <f t="shared" ca="1" si="54"/>
        <v>0</v>
      </c>
      <c r="R750" s="364">
        <f t="shared" si="51"/>
        <v>0</v>
      </c>
    </row>
    <row r="751" spans="1:18" ht="16.5" customHeight="1">
      <c r="A751" s="334" t="s">
        <v>1027</v>
      </c>
      <c r="B751" s="65" t="str">
        <f t="shared" ca="1" si="52"/>
        <v>-1900</v>
      </c>
      <c r="C751" s="65" t="str">
        <f t="shared" ca="1" si="53"/>
        <v>-1900-0</v>
      </c>
      <c r="D751" s="340"/>
      <c r="E751" s="283"/>
      <c r="F751" s="12"/>
      <c r="G751" s="304"/>
      <c r="H751" s="284"/>
      <c r="I751" s="300"/>
      <c r="J751" s="305"/>
      <c r="K751" s="290"/>
      <c r="L751" s="291"/>
      <c r="M751" s="12"/>
      <c r="N751" s="348"/>
      <c r="O751" s="7"/>
      <c r="P751" s="17">
        <f>IF(D751="",0,IF(D751=D750,COUNTIF(D$9:D750,D751)+1,1))</f>
        <v>0</v>
      </c>
      <c r="Q751" s="17">
        <f t="shared" ca="1" si="54"/>
        <v>0</v>
      </c>
      <c r="R751" s="364">
        <f t="shared" si="51"/>
        <v>0</v>
      </c>
    </row>
    <row r="752" spans="1:18" ht="16.5" customHeight="1">
      <c r="A752" s="334" t="s">
        <v>1028</v>
      </c>
      <c r="B752" s="65" t="str">
        <f t="shared" ca="1" si="52"/>
        <v>-1900</v>
      </c>
      <c r="C752" s="65" t="str">
        <f t="shared" ca="1" si="53"/>
        <v>-1900-0</v>
      </c>
      <c r="D752" s="340"/>
      <c r="E752" s="283"/>
      <c r="F752" s="12"/>
      <c r="G752" s="304"/>
      <c r="H752" s="284"/>
      <c r="I752" s="300"/>
      <c r="J752" s="305"/>
      <c r="K752" s="290"/>
      <c r="L752" s="291"/>
      <c r="M752" s="12"/>
      <c r="N752" s="348"/>
      <c r="O752" s="7"/>
      <c r="P752" s="17">
        <f>IF(D752="",0,IF(D752=D751,COUNTIF(D$9:D751,D752)+1,1))</f>
        <v>0</v>
      </c>
      <c r="Q752" s="17">
        <f t="shared" ca="1" si="54"/>
        <v>0</v>
      </c>
      <c r="R752" s="364">
        <f t="shared" si="51"/>
        <v>0</v>
      </c>
    </row>
    <row r="753" spans="1:18" ht="16.5" customHeight="1">
      <c r="A753" s="334" t="s">
        <v>1029</v>
      </c>
      <c r="B753" s="65" t="str">
        <f t="shared" ca="1" si="52"/>
        <v>-1900</v>
      </c>
      <c r="C753" s="65" t="str">
        <f t="shared" ca="1" si="53"/>
        <v>-1900-0</v>
      </c>
      <c r="D753" s="340"/>
      <c r="E753" s="283"/>
      <c r="F753" s="12"/>
      <c r="G753" s="304"/>
      <c r="H753" s="284"/>
      <c r="I753" s="300"/>
      <c r="J753" s="305"/>
      <c r="K753" s="290"/>
      <c r="L753" s="291"/>
      <c r="M753" s="12"/>
      <c r="N753" s="348"/>
      <c r="O753" s="7"/>
      <c r="P753" s="17">
        <f>IF(D753="",0,IF(D753=D752,COUNTIF(D$9:D752,D753)+1,1))</f>
        <v>0</v>
      </c>
      <c r="Q753" s="17">
        <f t="shared" ca="1" si="54"/>
        <v>0</v>
      </c>
      <c r="R753" s="364">
        <f t="shared" si="51"/>
        <v>0</v>
      </c>
    </row>
    <row r="754" spans="1:18" ht="16.5" customHeight="1">
      <c r="A754" s="334" t="s">
        <v>1030</v>
      </c>
      <c r="B754" s="65" t="str">
        <f t="shared" ca="1" si="52"/>
        <v>-1900</v>
      </c>
      <c r="C754" s="65" t="str">
        <f t="shared" ca="1" si="53"/>
        <v>-1900-0</v>
      </c>
      <c r="D754" s="340"/>
      <c r="E754" s="283"/>
      <c r="F754" s="12"/>
      <c r="G754" s="304"/>
      <c r="H754" s="284"/>
      <c r="I754" s="300"/>
      <c r="J754" s="305"/>
      <c r="K754" s="290"/>
      <c r="L754" s="291"/>
      <c r="M754" s="12"/>
      <c r="N754" s="348"/>
      <c r="O754" s="7"/>
      <c r="P754" s="17">
        <f>IF(D754="",0,IF(D754=D753,COUNTIF(D$9:D753,D754)+1,1))</f>
        <v>0</v>
      </c>
      <c r="Q754" s="17">
        <f t="shared" ca="1" si="54"/>
        <v>0</v>
      </c>
      <c r="R754" s="364">
        <f t="shared" si="51"/>
        <v>0</v>
      </c>
    </row>
    <row r="755" spans="1:18" ht="16.5" customHeight="1">
      <c r="A755" s="334" t="s">
        <v>1031</v>
      </c>
      <c r="B755" s="65" t="str">
        <f t="shared" ca="1" si="52"/>
        <v>-1900</v>
      </c>
      <c r="C755" s="65" t="str">
        <f t="shared" ca="1" si="53"/>
        <v>-1900-0</v>
      </c>
      <c r="D755" s="340"/>
      <c r="E755" s="283"/>
      <c r="F755" s="12"/>
      <c r="G755" s="304"/>
      <c r="H755" s="284"/>
      <c r="I755" s="300"/>
      <c r="J755" s="305"/>
      <c r="K755" s="290"/>
      <c r="L755" s="291"/>
      <c r="M755" s="12"/>
      <c r="N755" s="348"/>
      <c r="O755" s="7"/>
      <c r="P755" s="17">
        <f>IF(D755="",0,IF(D755=D754,COUNTIF(D$9:D754,D755)+1,1))</f>
        <v>0</v>
      </c>
      <c r="Q755" s="17">
        <f t="shared" ca="1" si="54"/>
        <v>0</v>
      </c>
      <c r="R755" s="364">
        <f t="shared" si="51"/>
        <v>0</v>
      </c>
    </row>
    <row r="756" spans="1:18" ht="16.5" customHeight="1">
      <c r="A756" s="334" t="s">
        <v>1032</v>
      </c>
      <c r="B756" s="65" t="str">
        <f t="shared" ca="1" si="52"/>
        <v>-1900</v>
      </c>
      <c r="C756" s="65" t="str">
        <f t="shared" ca="1" si="53"/>
        <v>-1900-0</v>
      </c>
      <c r="D756" s="340"/>
      <c r="E756" s="283"/>
      <c r="F756" s="12"/>
      <c r="G756" s="304"/>
      <c r="H756" s="284"/>
      <c r="I756" s="300"/>
      <c r="J756" s="305"/>
      <c r="K756" s="290"/>
      <c r="L756" s="291"/>
      <c r="M756" s="12"/>
      <c r="N756" s="348"/>
      <c r="O756" s="7"/>
      <c r="P756" s="17">
        <f>IF(D756="",0,IF(D756=D755,COUNTIF(D$9:D755,D756)+1,1))</f>
        <v>0</v>
      </c>
      <c r="Q756" s="17">
        <f t="shared" ca="1" si="54"/>
        <v>0</v>
      </c>
      <c r="R756" s="364">
        <f t="shared" si="51"/>
        <v>0</v>
      </c>
    </row>
    <row r="757" spans="1:18" ht="16.5" customHeight="1">
      <c r="A757" s="334" t="s">
        <v>1033</v>
      </c>
      <c r="B757" s="65" t="str">
        <f t="shared" ca="1" si="52"/>
        <v>-1900</v>
      </c>
      <c r="C757" s="65" t="str">
        <f t="shared" ca="1" si="53"/>
        <v>-1900-0</v>
      </c>
      <c r="D757" s="340"/>
      <c r="E757" s="283"/>
      <c r="F757" s="12"/>
      <c r="G757" s="304"/>
      <c r="H757" s="284"/>
      <c r="I757" s="300"/>
      <c r="J757" s="305"/>
      <c r="K757" s="290"/>
      <c r="L757" s="291"/>
      <c r="M757" s="12"/>
      <c r="N757" s="348"/>
      <c r="O757" s="7"/>
      <c r="P757" s="17">
        <f>IF(D757="",0,IF(D757=D756,COUNTIF(D$9:D756,D757)+1,1))</f>
        <v>0</v>
      </c>
      <c r="Q757" s="17">
        <f t="shared" ca="1" si="54"/>
        <v>0</v>
      </c>
      <c r="R757" s="364">
        <f t="shared" si="51"/>
        <v>0</v>
      </c>
    </row>
    <row r="758" spans="1:18" ht="16.5" customHeight="1">
      <c r="A758" s="334" t="s">
        <v>1034</v>
      </c>
      <c r="B758" s="65" t="str">
        <f t="shared" ca="1" si="52"/>
        <v>-1900</v>
      </c>
      <c r="C758" s="65" t="str">
        <f t="shared" ca="1" si="53"/>
        <v>-1900-0</v>
      </c>
      <c r="D758" s="340"/>
      <c r="E758" s="283"/>
      <c r="F758" s="12"/>
      <c r="G758" s="304"/>
      <c r="H758" s="284"/>
      <c r="I758" s="300"/>
      <c r="J758" s="305"/>
      <c r="K758" s="290"/>
      <c r="L758" s="291"/>
      <c r="M758" s="12"/>
      <c r="N758" s="348"/>
      <c r="O758" s="7"/>
      <c r="P758" s="17">
        <f>IF(D758="",0,IF(D758=D757,COUNTIF(D$9:D757,D758)+1,1))</f>
        <v>0</v>
      </c>
      <c r="Q758" s="17">
        <f t="shared" ca="1" si="54"/>
        <v>0</v>
      </c>
      <c r="R758" s="364">
        <f t="shared" si="51"/>
        <v>0</v>
      </c>
    </row>
    <row r="759" spans="1:18" ht="16.5" customHeight="1">
      <c r="A759" s="334" t="s">
        <v>1035</v>
      </c>
      <c r="B759" s="65" t="str">
        <f t="shared" ca="1" si="52"/>
        <v>-1900</v>
      </c>
      <c r="C759" s="65" t="str">
        <f t="shared" ca="1" si="53"/>
        <v>-1900-0</v>
      </c>
      <c r="D759" s="340"/>
      <c r="E759" s="283"/>
      <c r="F759" s="12"/>
      <c r="G759" s="304"/>
      <c r="H759" s="284"/>
      <c r="I759" s="300"/>
      <c r="J759" s="305"/>
      <c r="K759" s="290"/>
      <c r="L759" s="291"/>
      <c r="M759" s="12"/>
      <c r="N759" s="348"/>
      <c r="O759" s="7"/>
      <c r="P759" s="17">
        <f>IF(D759="",0,IF(D759=D758,COUNTIF(D$9:D758,D759)+1,1))</f>
        <v>0</v>
      </c>
      <c r="Q759" s="17">
        <f t="shared" ca="1" si="54"/>
        <v>0</v>
      </c>
      <c r="R759" s="364">
        <f t="shared" si="51"/>
        <v>0</v>
      </c>
    </row>
    <row r="760" spans="1:18" ht="16.5" customHeight="1">
      <c r="A760" s="334" t="s">
        <v>1036</v>
      </c>
      <c r="B760" s="65" t="str">
        <f t="shared" ca="1" si="52"/>
        <v>-1900</v>
      </c>
      <c r="C760" s="65" t="str">
        <f t="shared" ca="1" si="53"/>
        <v>-1900-0</v>
      </c>
      <c r="D760" s="340"/>
      <c r="E760" s="283"/>
      <c r="F760" s="12"/>
      <c r="G760" s="304"/>
      <c r="H760" s="284"/>
      <c r="I760" s="300"/>
      <c r="J760" s="305"/>
      <c r="K760" s="290"/>
      <c r="L760" s="291"/>
      <c r="M760" s="12"/>
      <c r="N760" s="348"/>
      <c r="O760" s="7"/>
      <c r="P760" s="17">
        <f>IF(D760="",0,IF(D760=D759,COUNTIF(D$9:D759,D760)+1,1))</f>
        <v>0</v>
      </c>
      <c r="Q760" s="17">
        <f t="shared" ca="1" si="54"/>
        <v>0</v>
      </c>
      <c r="R760" s="364">
        <f t="shared" si="51"/>
        <v>0</v>
      </c>
    </row>
    <row r="761" spans="1:18" ht="16.5" customHeight="1">
      <c r="A761" s="334" t="s">
        <v>1037</v>
      </c>
      <c r="B761" s="65" t="str">
        <f t="shared" ca="1" si="52"/>
        <v>-1900</v>
      </c>
      <c r="C761" s="65" t="str">
        <f t="shared" ca="1" si="53"/>
        <v>-1900-0</v>
      </c>
      <c r="D761" s="340"/>
      <c r="E761" s="283"/>
      <c r="F761" s="12"/>
      <c r="G761" s="304"/>
      <c r="H761" s="284"/>
      <c r="I761" s="300"/>
      <c r="J761" s="305"/>
      <c r="K761" s="290"/>
      <c r="L761" s="291"/>
      <c r="M761" s="12"/>
      <c r="N761" s="348"/>
      <c r="O761" s="7"/>
      <c r="P761" s="17">
        <f>IF(D761="",0,IF(D761=D760,COUNTIF(D$9:D760,D761)+1,1))</f>
        <v>0</v>
      </c>
      <c r="Q761" s="17">
        <f t="shared" ca="1" si="54"/>
        <v>0</v>
      </c>
      <c r="R761" s="364">
        <f t="shared" si="51"/>
        <v>0</v>
      </c>
    </row>
    <row r="762" spans="1:18" ht="16.5" customHeight="1">
      <c r="A762" s="334" t="s">
        <v>1038</v>
      </c>
      <c r="B762" s="65" t="str">
        <f t="shared" ca="1" si="52"/>
        <v>-1900</v>
      </c>
      <c r="C762" s="65" t="str">
        <f t="shared" ca="1" si="53"/>
        <v>-1900-0</v>
      </c>
      <c r="D762" s="340"/>
      <c r="E762" s="283"/>
      <c r="F762" s="12"/>
      <c r="G762" s="304"/>
      <c r="H762" s="284"/>
      <c r="I762" s="300"/>
      <c r="J762" s="305"/>
      <c r="K762" s="290"/>
      <c r="L762" s="291"/>
      <c r="M762" s="12"/>
      <c r="N762" s="348"/>
      <c r="O762" s="7"/>
      <c r="P762" s="17">
        <f>IF(D762="",0,IF(D762=D761,COUNTIF(D$9:D761,D762)+1,1))</f>
        <v>0</v>
      </c>
      <c r="Q762" s="17">
        <f t="shared" ca="1" si="54"/>
        <v>0</v>
      </c>
      <c r="R762" s="364">
        <f t="shared" si="51"/>
        <v>0</v>
      </c>
    </row>
    <row r="763" spans="1:18" ht="16.5" customHeight="1">
      <c r="A763" s="334" t="s">
        <v>1039</v>
      </c>
      <c r="B763" s="65" t="str">
        <f t="shared" ca="1" si="52"/>
        <v>-1900</v>
      </c>
      <c r="C763" s="65" t="str">
        <f t="shared" ca="1" si="53"/>
        <v>-1900-0</v>
      </c>
      <c r="D763" s="340"/>
      <c r="E763" s="283"/>
      <c r="F763" s="12"/>
      <c r="G763" s="304"/>
      <c r="H763" s="284"/>
      <c r="I763" s="300"/>
      <c r="J763" s="305"/>
      <c r="K763" s="290"/>
      <c r="L763" s="291"/>
      <c r="M763" s="12"/>
      <c r="N763" s="348"/>
      <c r="O763" s="7"/>
      <c r="P763" s="17">
        <f>IF(D763="",0,IF(D763=D762,COUNTIF(D$9:D762,D763)+1,1))</f>
        <v>0</v>
      </c>
      <c r="Q763" s="17">
        <f t="shared" ca="1" si="54"/>
        <v>0</v>
      </c>
      <c r="R763" s="364">
        <f t="shared" si="51"/>
        <v>0</v>
      </c>
    </row>
    <row r="764" spans="1:18" ht="16.5" customHeight="1">
      <c r="A764" s="334" t="s">
        <v>1040</v>
      </c>
      <c r="B764" s="65" t="str">
        <f t="shared" ca="1" si="52"/>
        <v>-1900</v>
      </c>
      <c r="C764" s="65" t="str">
        <f t="shared" ca="1" si="53"/>
        <v>-1900-0</v>
      </c>
      <c r="D764" s="340"/>
      <c r="E764" s="283"/>
      <c r="F764" s="12"/>
      <c r="G764" s="304"/>
      <c r="H764" s="284"/>
      <c r="I764" s="300"/>
      <c r="J764" s="305"/>
      <c r="K764" s="290"/>
      <c r="L764" s="291"/>
      <c r="M764" s="12"/>
      <c r="N764" s="348"/>
      <c r="O764" s="7"/>
      <c r="P764" s="17">
        <f>IF(D764="",0,IF(D764=D763,COUNTIF(D$9:D763,D764)+1,1))</f>
        <v>0</v>
      </c>
      <c r="Q764" s="17">
        <f t="shared" ca="1" si="54"/>
        <v>0</v>
      </c>
      <c r="R764" s="364">
        <f t="shared" si="51"/>
        <v>0</v>
      </c>
    </row>
    <row r="765" spans="1:18" ht="16.5" customHeight="1">
      <c r="A765" s="334" t="s">
        <v>1041</v>
      </c>
      <c r="B765" s="65" t="str">
        <f t="shared" ca="1" si="52"/>
        <v>-1900</v>
      </c>
      <c r="C765" s="65" t="str">
        <f t="shared" ca="1" si="53"/>
        <v>-1900-0</v>
      </c>
      <c r="D765" s="340"/>
      <c r="E765" s="283"/>
      <c r="F765" s="12"/>
      <c r="G765" s="304"/>
      <c r="H765" s="284"/>
      <c r="I765" s="300"/>
      <c r="J765" s="305"/>
      <c r="K765" s="290"/>
      <c r="L765" s="291"/>
      <c r="M765" s="12"/>
      <c r="N765" s="348"/>
      <c r="O765" s="7"/>
      <c r="P765" s="17">
        <f>IF(D765="",0,IF(D765=D764,COUNTIF(D$9:D764,D765)+1,1))</f>
        <v>0</v>
      </c>
      <c r="Q765" s="17">
        <f t="shared" ca="1" si="54"/>
        <v>0</v>
      </c>
      <c r="R765" s="364">
        <f t="shared" si="51"/>
        <v>0</v>
      </c>
    </row>
    <row r="766" spans="1:18" ht="16.5" customHeight="1">
      <c r="A766" s="334" t="s">
        <v>1042</v>
      </c>
      <c r="B766" s="65" t="str">
        <f t="shared" ca="1" si="52"/>
        <v>-1900</v>
      </c>
      <c r="C766" s="65" t="str">
        <f t="shared" ca="1" si="53"/>
        <v>-1900-0</v>
      </c>
      <c r="D766" s="340"/>
      <c r="E766" s="283"/>
      <c r="F766" s="12"/>
      <c r="G766" s="304"/>
      <c r="H766" s="284"/>
      <c r="I766" s="300"/>
      <c r="J766" s="305"/>
      <c r="K766" s="290"/>
      <c r="L766" s="291"/>
      <c r="M766" s="12"/>
      <c r="N766" s="348"/>
      <c r="O766" s="7"/>
      <c r="P766" s="17">
        <f>IF(D766="",0,IF(D766=D765,COUNTIF(D$9:D765,D766)+1,1))</f>
        <v>0</v>
      </c>
      <c r="Q766" s="17">
        <f t="shared" ca="1" si="54"/>
        <v>0</v>
      </c>
      <c r="R766" s="364">
        <f t="shared" si="51"/>
        <v>0</v>
      </c>
    </row>
    <row r="767" spans="1:18" ht="16.5" customHeight="1">
      <c r="A767" s="334" t="s">
        <v>1043</v>
      </c>
      <c r="B767" s="65" t="str">
        <f t="shared" ca="1" si="52"/>
        <v>-1900</v>
      </c>
      <c r="C767" s="65" t="str">
        <f t="shared" ca="1" si="53"/>
        <v>-1900-0</v>
      </c>
      <c r="D767" s="340"/>
      <c r="E767" s="283"/>
      <c r="F767" s="12"/>
      <c r="G767" s="304"/>
      <c r="H767" s="284"/>
      <c r="I767" s="300"/>
      <c r="J767" s="305"/>
      <c r="K767" s="290"/>
      <c r="L767" s="291"/>
      <c r="M767" s="12"/>
      <c r="N767" s="348"/>
      <c r="O767" s="7"/>
      <c r="P767" s="17">
        <f>IF(D767="",0,IF(D767=D766,COUNTIF(D$9:D766,D767)+1,1))</f>
        <v>0</v>
      </c>
      <c r="Q767" s="17">
        <f t="shared" ca="1" si="54"/>
        <v>0</v>
      </c>
      <c r="R767" s="364">
        <f t="shared" si="51"/>
        <v>0</v>
      </c>
    </row>
    <row r="768" spans="1:18" ht="16.5" customHeight="1">
      <c r="A768" s="334" t="s">
        <v>1044</v>
      </c>
      <c r="B768" s="65" t="str">
        <f t="shared" ca="1" si="52"/>
        <v>-1900</v>
      </c>
      <c r="C768" s="65" t="str">
        <f t="shared" ca="1" si="53"/>
        <v>-1900-0</v>
      </c>
      <c r="D768" s="340"/>
      <c r="E768" s="283"/>
      <c r="F768" s="12"/>
      <c r="G768" s="304"/>
      <c r="H768" s="284"/>
      <c r="I768" s="300"/>
      <c r="J768" s="305"/>
      <c r="K768" s="290"/>
      <c r="L768" s="291"/>
      <c r="M768" s="12"/>
      <c r="N768" s="348"/>
      <c r="O768" s="7"/>
      <c r="P768" s="17">
        <f>IF(D768="",0,IF(D768=D767,COUNTIF(D$9:D767,D768)+1,1))</f>
        <v>0</v>
      </c>
      <c r="Q768" s="17">
        <f t="shared" ca="1" si="54"/>
        <v>0</v>
      </c>
      <c r="R768" s="364">
        <f t="shared" si="51"/>
        <v>0</v>
      </c>
    </row>
    <row r="769" spans="1:18" ht="16.5" customHeight="1">
      <c r="A769" s="334" t="s">
        <v>1045</v>
      </c>
      <c r="B769" s="65" t="str">
        <f t="shared" ca="1" si="52"/>
        <v>-1900</v>
      </c>
      <c r="C769" s="65" t="str">
        <f t="shared" ca="1" si="53"/>
        <v>-1900-0</v>
      </c>
      <c r="D769" s="340"/>
      <c r="E769" s="283"/>
      <c r="F769" s="12"/>
      <c r="G769" s="304"/>
      <c r="H769" s="284"/>
      <c r="I769" s="300"/>
      <c r="J769" s="305"/>
      <c r="K769" s="290"/>
      <c r="L769" s="291"/>
      <c r="M769" s="12"/>
      <c r="N769" s="348"/>
      <c r="O769" s="7"/>
      <c r="P769" s="17">
        <f>IF(D769="",0,IF(D769=D768,COUNTIF(D$9:D768,D769)+1,1))</f>
        <v>0</v>
      </c>
      <c r="Q769" s="17">
        <f t="shared" ca="1" si="54"/>
        <v>0</v>
      </c>
      <c r="R769" s="364">
        <f t="shared" si="51"/>
        <v>0</v>
      </c>
    </row>
    <row r="770" spans="1:18" ht="16.5" customHeight="1">
      <c r="A770" s="334" t="s">
        <v>1046</v>
      </c>
      <c r="B770" s="65" t="str">
        <f t="shared" ca="1" si="52"/>
        <v>-1900</v>
      </c>
      <c r="C770" s="65" t="str">
        <f t="shared" ca="1" si="53"/>
        <v>-1900-0</v>
      </c>
      <c r="D770" s="340"/>
      <c r="E770" s="283"/>
      <c r="F770" s="12"/>
      <c r="G770" s="304"/>
      <c r="H770" s="284"/>
      <c r="I770" s="300"/>
      <c r="J770" s="305"/>
      <c r="K770" s="290"/>
      <c r="L770" s="291"/>
      <c r="M770" s="12"/>
      <c r="N770" s="348"/>
      <c r="O770" s="7"/>
      <c r="P770" s="17">
        <f>IF(D770="",0,IF(D770=D769,COUNTIF(D$9:D769,D770)+1,1))</f>
        <v>0</v>
      </c>
      <c r="Q770" s="17">
        <f t="shared" ca="1" si="54"/>
        <v>0</v>
      </c>
      <c r="R770" s="364">
        <f t="shared" si="51"/>
        <v>0</v>
      </c>
    </row>
    <row r="771" spans="1:18" ht="16.5" customHeight="1">
      <c r="A771" s="334" t="s">
        <v>1047</v>
      </c>
      <c r="B771" s="65" t="str">
        <f t="shared" ca="1" si="52"/>
        <v>-1900</v>
      </c>
      <c r="C771" s="65" t="str">
        <f t="shared" ca="1" si="53"/>
        <v>-1900-0</v>
      </c>
      <c r="D771" s="340"/>
      <c r="E771" s="283"/>
      <c r="F771" s="12"/>
      <c r="G771" s="304"/>
      <c r="H771" s="284"/>
      <c r="I771" s="300"/>
      <c r="J771" s="305"/>
      <c r="K771" s="290"/>
      <c r="L771" s="291"/>
      <c r="M771" s="12"/>
      <c r="N771" s="348"/>
      <c r="O771" s="7"/>
      <c r="P771" s="17">
        <f>IF(D771="",0,IF(D771=D770,COUNTIF(D$9:D770,D771)+1,1))</f>
        <v>0</v>
      </c>
      <c r="Q771" s="17">
        <f t="shared" ca="1" si="54"/>
        <v>0</v>
      </c>
      <c r="R771" s="364">
        <f t="shared" si="51"/>
        <v>0</v>
      </c>
    </row>
    <row r="772" spans="1:18" ht="16.5" customHeight="1">
      <c r="A772" s="334" t="s">
        <v>1048</v>
      </c>
      <c r="B772" s="65" t="str">
        <f t="shared" ca="1" si="52"/>
        <v>-1900</v>
      </c>
      <c r="C772" s="65" t="str">
        <f t="shared" ca="1" si="53"/>
        <v>-1900-0</v>
      </c>
      <c r="D772" s="340"/>
      <c r="E772" s="283"/>
      <c r="F772" s="12"/>
      <c r="G772" s="304"/>
      <c r="H772" s="284"/>
      <c r="I772" s="300"/>
      <c r="J772" s="305"/>
      <c r="K772" s="290"/>
      <c r="L772" s="291"/>
      <c r="M772" s="12"/>
      <c r="N772" s="348"/>
      <c r="O772" s="7"/>
      <c r="P772" s="17">
        <f>IF(D772="",0,IF(D772=D771,COUNTIF(D$9:D771,D772)+1,1))</f>
        <v>0</v>
      </c>
      <c r="Q772" s="17">
        <f t="shared" ca="1" si="54"/>
        <v>0</v>
      </c>
      <c r="R772" s="364">
        <f t="shared" si="51"/>
        <v>0</v>
      </c>
    </row>
    <row r="773" spans="1:18" ht="16.5" customHeight="1">
      <c r="A773" s="334" t="s">
        <v>1049</v>
      </c>
      <c r="B773" s="65" t="str">
        <f t="shared" ca="1" si="52"/>
        <v>-1900</v>
      </c>
      <c r="C773" s="65" t="str">
        <f t="shared" ca="1" si="53"/>
        <v>-1900-0</v>
      </c>
      <c r="D773" s="340"/>
      <c r="E773" s="283"/>
      <c r="F773" s="12"/>
      <c r="G773" s="304"/>
      <c r="H773" s="284"/>
      <c r="I773" s="300"/>
      <c r="J773" s="305"/>
      <c r="K773" s="290"/>
      <c r="L773" s="291"/>
      <c r="M773" s="12"/>
      <c r="N773" s="348"/>
      <c r="O773" s="7"/>
      <c r="P773" s="17">
        <f>IF(D773="",0,IF(D773=D772,COUNTIF(D$9:D772,D773)+1,1))</f>
        <v>0</v>
      </c>
      <c r="Q773" s="17">
        <f t="shared" ca="1" si="54"/>
        <v>0</v>
      </c>
      <c r="R773" s="364">
        <f t="shared" si="51"/>
        <v>0</v>
      </c>
    </row>
    <row r="774" spans="1:18" ht="16.5" customHeight="1">
      <c r="A774" s="334" t="s">
        <v>1050</v>
      </c>
      <c r="B774" s="65" t="str">
        <f t="shared" ca="1" si="52"/>
        <v>-1900</v>
      </c>
      <c r="C774" s="65" t="str">
        <f t="shared" ca="1" si="53"/>
        <v>-1900-0</v>
      </c>
      <c r="D774" s="340"/>
      <c r="E774" s="283"/>
      <c r="F774" s="12"/>
      <c r="G774" s="304"/>
      <c r="H774" s="284"/>
      <c r="I774" s="300"/>
      <c r="J774" s="305"/>
      <c r="K774" s="290"/>
      <c r="L774" s="291"/>
      <c r="M774" s="12"/>
      <c r="N774" s="348"/>
      <c r="O774" s="7"/>
      <c r="P774" s="17">
        <f>IF(D774="",0,IF(D774=D773,COUNTIF(D$9:D773,D774)+1,1))</f>
        <v>0</v>
      </c>
      <c r="Q774" s="17">
        <f t="shared" ca="1" si="54"/>
        <v>0</v>
      </c>
      <c r="R774" s="364">
        <f t="shared" si="51"/>
        <v>0</v>
      </c>
    </row>
    <row r="775" spans="1:18" ht="16.5" customHeight="1">
      <c r="A775" s="334" t="s">
        <v>1051</v>
      </c>
      <c r="B775" s="65" t="str">
        <f t="shared" ca="1" si="52"/>
        <v>-1900</v>
      </c>
      <c r="C775" s="65" t="str">
        <f t="shared" ca="1" si="53"/>
        <v>-1900-0</v>
      </c>
      <c r="D775" s="340"/>
      <c r="E775" s="283"/>
      <c r="F775" s="12"/>
      <c r="G775" s="304"/>
      <c r="H775" s="284"/>
      <c r="I775" s="300"/>
      <c r="J775" s="305"/>
      <c r="K775" s="290"/>
      <c r="L775" s="291"/>
      <c r="M775" s="12"/>
      <c r="N775" s="348"/>
      <c r="O775" s="7"/>
      <c r="P775" s="17">
        <f>IF(D775="",0,IF(D775=D774,COUNTIF(D$9:D774,D775)+1,1))</f>
        <v>0</v>
      </c>
      <c r="Q775" s="17">
        <f t="shared" ca="1" si="54"/>
        <v>0</v>
      </c>
      <c r="R775" s="364">
        <f t="shared" si="51"/>
        <v>0</v>
      </c>
    </row>
    <row r="776" spans="1:18" ht="16.5" customHeight="1">
      <c r="A776" s="334" t="s">
        <v>1052</v>
      </c>
      <c r="B776" s="65" t="str">
        <f t="shared" ca="1" si="52"/>
        <v>-1900</v>
      </c>
      <c r="C776" s="65" t="str">
        <f t="shared" ca="1" si="53"/>
        <v>-1900-0</v>
      </c>
      <c r="D776" s="340"/>
      <c r="E776" s="283"/>
      <c r="F776" s="12"/>
      <c r="G776" s="304"/>
      <c r="H776" s="284"/>
      <c r="I776" s="300"/>
      <c r="J776" s="305"/>
      <c r="K776" s="290"/>
      <c r="L776" s="291"/>
      <c r="M776" s="12"/>
      <c r="N776" s="348"/>
      <c r="O776" s="7"/>
      <c r="P776" s="17">
        <f>IF(D776="",0,IF(D776=D775,COUNTIF(D$9:D775,D776)+1,1))</f>
        <v>0</v>
      </c>
      <c r="Q776" s="17">
        <f t="shared" ca="1" si="54"/>
        <v>0</v>
      </c>
      <c r="R776" s="364">
        <f t="shared" si="51"/>
        <v>0</v>
      </c>
    </row>
    <row r="777" spans="1:18" ht="16.5" customHeight="1">
      <c r="A777" s="334" t="s">
        <v>1053</v>
      </c>
      <c r="B777" s="65" t="str">
        <f t="shared" ca="1" si="52"/>
        <v>-1900</v>
      </c>
      <c r="C777" s="65" t="str">
        <f t="shared" ca="1" si="53"/>
        <v>-1900-0</v>
      </c>
      <c r="D777" s="340"/>
      <c r="E777" s="283"/>
      <c r="F777" s="12"/>
      <c r="G777" s="304"/>
      <c r="H777" s="284"/>
      <c r="I777" s="300"/>
      <c r="J777" s="305"/>
      <c r="K777" s="290"/>
      <c r="L777" s="291"/>
      <c r="M777" s="12"/>
      <c r="N777" s="348"/>
      <c r="O777" s="7"/>
      <c r="P777" s="17">
        <f>IF(D777="",0,IF(D777=D776,COUNTIF(D$9:D776,D777)+1,1))</f>
        <v>0</v>
      </c>
      <c r="Q777" s="17">
        <f t="shared" ca="1" si="54"/>
        <v>0</v>
      </c>
      <c r="R777" s="364">
        <f t="shared" ref="R777:R840" si="55">IF(OR(MONTH(E777)&lt;$K$1026,MONTH(E777)&gt;$K$1027),R$1013,0)</f>
        <v>0</v>
      </c>
    </row>
    <row r="778" spans="1:18" ht="16.5" customHeight="1">
      <c r="A778" s="334" t="s">
        <v>1054</v>
      </c>
      <c r="B778" s="65" t="str">
        <f t="shared" ref="B778:B841" ca="1" si="56">IF(R778=$R$1013,0,IF(L$1024=1,0,D778&amp;"-"&amp;YEAR(E778)))</f>
        <v>-1900</v>
      </c>
      <c r="C778" s="65" t="str">
        <f t="shared" ca="1" si="53"/>
        <v>-1900-0</v>
      </c>
      <c r="D778" s="340"/>
      <c r="E778" s="283"/>
      <c r="F778" s="12"/>
      <c r="G778" s="304"/>
      <c r="H778" s="284"/>
      <c r="I778" s="300"/>
      <c r="J778" s="305"/>
      <c r="K778" s="290"/>
      <c r="L778" s="291"/>
      <c r="M778" s="12"/>
      <c r="N778" s="348"/>
      <c r="O778" s="7"/>
      <c r="P778" s="17">
        <f>IF(D778="",0,IF(D778=D777,COUNTIF(D$9:D777,D778)+1,1))</f>
        <v>0</v>
      </c>
      <c r="Q778" s="17">
        <f t="shared" ca="1" si="54"/>
        <v>0</v>
      </c>
      <c r="R778" s="364">
        <f t="shared" si="55"/>
        <v>0</v>
      </c>
    </row>
    <row r="779" spans="1:18" ht="16.5" customHeight="1">
      <c r="A779" s="334" t="s">
        <v>1055</v>
      </c>
      <c r="B779" s="65" t="str">
        <f t="shared" ca="1" si="56"/>
        <v>-1900</v>
      </c>
      <c r="C779" s="65" t="str">
        <f t="shared" ca="1" si="53"/>
        <v>-1900-0</v>
      </c>
      <c r="D779" s="340"/>
      <c r="E779" s="283"/>
      <c r="F779" s="12"/>
      <c r="G779" s="304"/>
      <c r="H779" s="284"/>
      <c r="I779" s="300"/>
      <c r="J779" s="305"/>
      <c r="K779" s="290"/>
      <c r="L779" s="291"/>
      <c r="M779" s="12"/>
      <c r="N779" s="348"/>
      <c r="O779" s="7"/>
      <c r="P779" s="17">
        <f>IF(D779="",0,IF(D779=D778,COUNTIF(D$9:D778,D779)+1,1))</f>
        <v>0</v>
      </c>
      <c r="Q779" s="17">
        <f t="shared" ca="1" si="54"/>
        <v>0</v>
      </c>
      <c r="R779" s="364">
        <f t="shared" si="55"/>
        <v>0</v>
      </c>
    </row>
    <row r="780" spans="1:18" ht="16.5" customHeight="1">
      <c r="A780" s="334" t="s">
        <v>1056</v>
      </c>
      <c r="B780" s="65" t="str">
        <f t="shared" ca="1" si="56"/>
        <v>-1900</v>
      </c>
      <c r="C780" s="65" t="str">
        <f t="shared" ca="1" si="53"/>
        <v>-1900-0</v>
      </c>
      <c r="D780" s="340"/>
      <c r="E780" s="283"/>
      <c r="F780" s="12"/>
      <c r="G780" s="304"/>
      <c r="H780" s="284"/>
      <c r="I780" s="300"/>
      <c r="J780" s="305"/>
      <c r="K780" s="290"/>
      <c r="L780" s="291"/>
      <c r="M780" s="12"/>
      <c r="N780" s="348"/>
      <c r="O780" s="7"/>
      <c r="P780" s="17">
        <f>IF(D780="",0,IF(D780=D779,COUNTIF(D$9:D779,D780)+1,1))</f>
        <v>0</v>
      </c>
      <c r="Q780" s="17">
        <f t="shared" ca="1" si="54"/>
        <v>0</v>
      </c>
      <c r="R780" s="364">
        <f t="shared" si="55"/>
        <v>0</v>
      </c>
    </row>
    <row r="781" spans="1:18" ht="16.5" customHeight="1">
      <c r="A781" s="334" t="s">
        <v>1057</v>
      </c>
      <c r="B781" s="65" t="str">
        <f t="shared" ca="1" si="56"/>
        <v>-1900</v>
      </c>
      <c r="C781" s="65" t="str">
        <f t="shared" ca="1" si="53"/>
        <v>-1900-0</v>
      </c>
      <c r="D781" s="340"/>
      <c r="E781" s="283"/>
      <c r="F781" s="12"/>
      <c r="G781" s="304"/>
      <c r="H781" s="284"/>
      <c r="I781" s="300"/>
      <c r="J781" s="305"/>
      <c r="K781" s="290"/>
      <c r="L781" s="291"/>
      <c r="M781" s="12"/>
      <c r="N781" s="348"/>
      <c r="O781" s="7"/>
      <c r="P781" s="17">
        <f>IF(D781="",0,IF(D781=D780,COUNTIF(D$9:D780,D781)+1,1))</f>
        <v>0</v>
      </c>
      <c r="Q781" s="17">
        <f t="shared" ca="1" si="54"/>
        <v>0</v>
      </c>
      <c r="R781" s="364">
        <f t="shared" si="55"/>
        <v>0</v>
      </c>
    </row>
    <row r="782" spans="1:18" ht="16.5" customHeight="1">
      <c r="A782" s="334" t="s">
        <v>1058</v>
      </c>
      <c r="B782" s="65" t="str">
        <f t="shared" ca="1" si="56"/>
        <v>-1900</v>
      </c>
      <c r="C782" s="65" t="str">
        <f t="shared" ca="1" si="53"/>
        <v>-1900-0</v>
      </c>
      <c r="D782" s="340"/>
      <c r="E782" s="283"/>
      <c r="F782" s="12"/>
      <c r="G782" s="304"/>
      <c r="H782" s="284"/>
      <c r="I782" s="300"/>
      <c r="J782" s="305"/>
      <c r="K782" s="290"/>
      <c r="L782" s="291"/>
      <c r="M782" s="12"/>
      <c r="N782" s="348"/>
      <c r="O782" s="7"/>
      <c r="P782" s="17">
        <f>IF(D782="",0,IF(D782=D781,COUNTIF(D$9:D781,D782)+1,1))</f>
        <v>0</v>
      </c>
      <c r="Q782" s="17">
        <f t="shared" ca="1" si="54"/>
        <v>0</v>
      </c>
      <c r="R782" s="364">
        <f t="shared" si="55"/>
        <v>0</v>
      </c>
    </row>
    <row r="783" spans="1:18" ht="16.5" customHeight="1">
      <c r="A783" s="334" t="s">
        <v>1059</v>
      </c>
      <c r="B783" s="65" t="str">
        <f t="shared" ca="1" si="56"/>
        <v>-1900</v>
      </c>
      <c r="C783" s="65" t="str">
        <f t="shared" ref="C783:C846" ca="1" si="57">IF(L$1024=1,0,B783&amp;"-"&amp;P783)</f>
        <v>-1900-0</v>
      </c>
      <c r="D783" s="340"/>
      <c r="E783" s="283"/>
      <c r="F783" s="12"/>
      <c r="G783" s="304"/>
      <c r="H783" s="284"/>
      <c r="I783" s="300"/>
      <c r="J783" s="305"/>
      <c r="K783" s="290"/>
      <c r="L783" s="291"/>
      <c r="M783" s="12"/>
      <c r="N783" s="348"/>
      <c r="O783" s="7"/>
      <c r="P783" s="17">
        <f>IF(D783="",0,IF(D783=D782,COUNTIF(D$9:D782,D783)+1,1))</f>
        <v>0</v>
      </c>
      <c r="Q783" s="17">
        <f t="shared" ref="Q783:Q846" ca="1" si="58">IF(OR(D783="",L$1024=1),0,IF(P783=4,1,0))</f>
        <v>0</v>
      </c>
      <c r="R783" s="364">
        <f t="shared" si="55"/>
        <v>0</v>
      </c>
    </row>
    <row r="784" spans="1:18" ht="16.5" customHeight="1">
      <c r="A784" s="334" t="s">
        <v>1060</v>
      </c>
      <c r="B784" s="65" t="str">
        <f t="shared" ca="1" si="56"/>
        <v>-1900</v>
      </c>
      <c r="C784" s="65" t="str">
        <f t="shared" ca="1" si="57"/>
        <v>-1900-0</v>
      </c>
      <c r="D784" s="340"/>
      <c r="E784" s="283"/>
      <c r="F784" s="12"/>
      <c r="G784" s="304"/>
      <c r="H784" s="284"/>
      <c r="I784" s="300"/>
      <c r="J784" s="305"/>
      <c r="K784" s="290"/>
      <c r="L784" s="291"/>
      <c r="M784" s="12"/>
      <c r="N784" s="348"/>
      <c r="O784" s="7"/>
      <c r="P784" s="17">
        <f>IF(D784="",0,IF(D784=D783,COUNTIF(D$9:D783,D784)+1,1))</f>
        <v>0</v>
      </c>
      <c r="Q784" s="17">
        <f t="shared" ca="1" si="58"/>
        <v>0</v>
      </c>
      <c r="R784" s="364">
        <f t="shared" si="55"/>
        <v>0</v>
      </c>
    </row>
    <row r="785" spans="1:18" ht="16.5" customHeight="1">
      <c r="A785" s="334" t="s">
        <v>1061</v>
      </c>
      <c r="B785" s="65" t="str">
        <f t="shared" ca="1" si="56"/>
        <v>-1900</v>
      </c>
      <c r="C785" s="65" t="str">
        <f t="shared" ca="1" si="57"/>
        <v>-1900-0</v>
      </c>
      <c r="D785" s="340"/>
      <c r="E785" s="283"/>
      <c r="F785" s="12"/>
      <c r="G785" s="304"/>
      <c r="H785" s="284"/>
      <c r="I785" s="300"/>
      <c r="J785" s="305"/>
      <c r="K785" s="290"/>
      <c r="L785" s="291"/>
      <c r="M785" s="12"/>
      <c r="N785" s="348"/>
      <c r="O785" s="7"/>
      <c r="P785" s="17">
        <f>IF(D785="",0,IF(D785=D784,COUNTIF(D$9:D784,D785)+1,1))</f>
        <v>0</v>
      </c>
      <c r="Q785" s="17">
        <f t="shared" ca="1" si="58"/>
        <v>0</v>
      </c>
      <c r="R785" s="364">
        <f t="shared" si="55"/>
        <v>0</v>
      </c>
    </row>
    <row r="786" spans="1:18" ht="16.5" customHeight="1">
      <c r="A786" s="334" t="s">
        <v>1062</v>
      </c>
      <c r="B786" s="65" t="str">
        <f t="shared" ca="1" si="56"/>
        <v>-1900</v>
      </c>
      <c r="C786" s="65" t="str">
        <f t="shared" ca="1" si="57"/>
        <v>-1900-0</v>
      </c>
      <c r="D786" s="340"/>
      <c r="E786" s="283"/>
      <c r="F786" s="12"/>
      <c r="G786" s="304"/>
      <c r="H786" s="284"/>
      <c r="I786" s="300"/>
      <c r="J786" s="305"/>
      <c r="K786" s="290"/>
      <c r="L786" s="291"/>
      <c r="M786" s="12"/>
      <c r="N786" s="348"/>
      <c r="O786" s="7"/>
      <c r="P786" s="17">
        <f>IF(D786="",0,IF(D786=D785,COUNTIF(D$9:D785,D786)+1,1))</f>
        <v>0</v>
      </c>
      <c r="Q786" s="17">
        <f t="shared" ca="1" si="58"/>
        <v>0</v>
      </c>
      <c r="R786" s="364">
        <f t="shared" si="55"/>
        <v>0</v>
      </c>
    </row>
    <row r="787" spans="1:18" ht="16.5" customHeight="1">
      <c r="A787" s="334" t="s">
        <v>1063</v>
      </c>
      <c r="B787" s="65" t="str">
        <f t="shared" ca="1" si="56"/>
        <v>-1900</v>
      </c>
      <c r="C787" s="65" t="str">
        <f t="shared" ca="1" si="57"/>
        <v>-1900-0</v>
      </c>
      <c r="D787" s="340"/>
      <c r="E787" s="283"/>
      <c r="F787" s="12"/>
      <c r="G787" s="304"/>
      <c r="H787" s="284"/>
      <c r="I787" s="300"/>
      <c r="J787" s="305"/>
      <c r="K787" s="290"/>
      <c r="L787" s="291"/>
      <c r="M787" s="12"/>
      <c r="N787" s="348"/>
      <c r="O787" s="7"/>
      <c r="P787" s="17">
        <f>IF(D787="",0,IF(D787=D786,COUNTIF(D$9:D786,D787)+1,1))</f>
        <v>0</v>
      </c>
      <c r="Q787" s="17">
        <f t="shared" ca="1" si="58"/>
        <v>0</v>
      </c>
      <c r="R787" s="364">
        <f t="shared" si="55"/>
        <v>0</v>
      </c>
    </row>
    <row r="788" spans="1:18" ht="16.5" customHeight="1">
      <c r="A788" s="334" t="s">
        <v>1064</v>
      </c>
      <c r="B788" s="65" t="str">
        <f t="shared" ca="1" si="56"/>
        <v>-1900</v>
      </c>
      <c r="C788" s="65" t="str">
        <f t="shared" ca="1" si="57"/>
        <v>-1900-0</v>
      </c>
      <c r="D788" s="340"/>
      <c r="E788" s="283"/>
      <c r="F788" s="12"/>
      <c r="G788" s="304"/>
      <c r="H788" s="284"/>
      <c r="I788" s="300"/>
      <c r="J788" s="305"/>
      <c r="K788" s="290"/>
      <c r="L788" s="291"/>
      <c r="M788" s="12"/>
      <c r="N788" s="348"/>
      <c r="O788" s="7"/>
      <c r="P788" s="17">
        <f>IF(D788="",0,IF(D788=D787,COUNTIF(D$9:D787,D788)+1,1))</f>
        <v>0</v>
      </c>
      <c r="Q788" s="17">
        <f t="shared" ca="1" si="58"/>
        <v>0</v>
      </c>
      <c r="R788" s="364">
        <f t="shared" si="55"/>
        <v>0</v>
      </c>
    </row>
    <row r="789" spans="1:18" ht="16.5" customHeight="1">
      <c r="A789" s="334" t="s">
        <v>1065</v>
      </c>
      <c r="B789" s="65" t="str">
        <f t="shared" ca="1" si="56"/>
        <v>-1900</v>
      </c>
      <c r="C789" s="65" t="str">
        <f t="shared" ca="1" si="57"/>
        <v>-1900-0</v>
      </c>
      <c r="D789" s="340"/>
      <c r="E789" s="283"/>
      <c r="F789" s="12"/>
      <c r="G789" s="304"/>
      <c r="H789" s="284"/>
      <c r="I789" s="300"/>
      <c r="J789" s="305"/>
      <c r="K789" s="290"/>
      <c r="L789" s="291"/>
      <c r="M789" s="12"/>
      <c r="N789" s="348"/>
      <c r="O789" s="7"/>
      <c r="P789" s="17">
        <f>IF(D789="",0,IF(D789=D788,COUNTIF(D$9:D788,D789)+1,1))</f>
        <v>0</v>
      </c>
      <c r="Q789" s="17">
        <f t="shared" ca="1" si="58"/>
        <v>0</v>
      </c>
      <c r="R789" s="364">
        <f t="shared" si="55"/>
        <v>0</v>
      </c>
    </row>
    <row r="790" spans="1:18" ht="16.5" customHeight="1">
      <c r="A790" s="334" t="s">
        <v>1066</v>
      </c>
      <c r="B790" s="65" t="str">
        <f t="shared" ca="1" si="56"/>
        <v>-1900</v>
      </c>
      <c r="C790" s="65" t="str">
        <f t="shared" ca="1" si="57"/>
        <v>-1900-0</v>
      </c>
      <c r="D790" s="340"/>
      <c r="E790" s="283"/>
      <c r="F790" s="12"/>
      <c r="G790" s="304"/>
      <c r="H790" s="284"/>
      <c r="I790" s="300"/>
      <c r="J790" s="305"/>
      <c r="K790" s="290"/>
      <c r="L790" s="291"/>
      <c r="M790" s="12"/>
      <c r="N790" s="348"/>
      <c r="O790" s="7"/>
      <c r="P790" s="17">
        <f>IF(D790="",0,IF(D790=D789,COUNTIF(D$9:D789,D790)+1,1))</f>
        <v>0</v>
      </c>
      <c r="Q790" s="17">
        <f t="shared" ca="1" si="58"/>
        <v>0</v>
      </c>
      <c r="R790" s="364">
        <f t="shared" si="55"/>
        <v>0</v>
      </c>
    </row>
    <row r="791" spans="1:18" ht="16.5" customHeight="1">
      <c r="A791" s="334" t="s">
        <v>1067</v>
      </c>
      <c r="B791" s="65" t="str">
        <f t="shared" ca="1" si="56"/>
        <v>-1900</v>
      </c>
      <c r="C791" s="65" t="str">
        <f t="shared" ca="1" si="57"/>
        <v>-1900-0</v>
      </c>
      <c r="D791" s="340"/>
      <c r="E791" s="283"/>
      <c r="F791" s="12"/>
      <c r="G791" s="304"/>
      <c r="H791" s="284"/>
      <c r="I791" s="300"/>
      <c r="J791" s="305"/>
      <c r="K791" s="290"/>
      <c r="L791" s="291"/>
      <c r="M791" s="12"/>
      <c r="N791" s="348"/>
      <c r="O791" s="7"/>
      <c r="P791" s="17">
        <f>IF(D791="",0,IF(D791=D790,COUNTIF(D$9:D790,D791)+1,1))</f>
        <v>0</v>
      </c>
      <c r="Q791" s="17">
        <f t="shared" ca="1" si="58"/>
        <v>0</v>
      </c>
      <c r="R791" s="364">
        <f t="shared" si="55"/>
        <v>0</v>
      </c>
    </row>
    <row r="792" spans="1:18" ht="16.5" customHeight="1">
      <c r="A792" s="334" t="s">
        <v>1068</v>
      </c>
      <c r="B792" s="65" t="str">
        <f t="shared" ca="1" si="56"/>
        <v>-1900</v>
      </c>
      <c r="C792" s="65" t="str">
        <f t="shared" ca="1" si="57"/>
        <v>-1900-0</v>
      </c>
      <c r="D792" s="340"/>
      <c r="E792" s="283"/>
      <c r="F792" s="12"/>
      <c r="G792" s="304"/>
      <c r="H792" s="284"/>
      <c r="I792" s="300"/>
      <c r="J792" s="305"/>
      <c r="K792" s="290"/>
      <c r="L792" s="291"/>
      <c r="M792" s="12"/>
      <c r="N792" s="348"/>
      <c r="O792" s="7"/>
      <c r="P792" s="17">
        <f>IF(D792="",0,IF(D792=D791,COUNTIF(D$9:D791,D792)+1,1))</f>
        <v>0</v>
      </c>
      <c r="Q792" s="17">
        <f t="shared" ca="1" si="58"/>
        <v>0</v>
      </c>
      <c r="R792" s="364">
        <f t="shared" si="55"/>
        <v>0</v>
      </c>
    </row>
    <row r="793" spans="1:18" ht="16.5" customHeight="1">
      <c r="A793" s="334" t="s">
        <v>1069</v>
      </c>
      <c r="B793" s="65" t="str">
        <f t="shared" ca="1" si="56"/>
        <v>-1900</v>
      </c>
      <c r="C793" s="65" t="str">
        <f t="shared" ca="1" si="57"/>
        <v>-1900-0</v>
      </c>
      <c r="D793" s="340"/>
      <c r="E793" s="283"/>
      <c r="F793" s="12"/>
      <c r="G793" s="304"/>
      <c r="H793" s="284"/>
      <c r="I793" s="300"/>
      <c r="J793" s="305"/>
      <c r="K793" s="290"/>
      <c r="L793" s="291"/>
      <c r="M793" s="12"/>
      <c r="N793" s="348"/>
      <c r="O793" s="7"/>
      <c r="P793" s="17">
        <f>IF(D793="",0,IF(D793=D792,COUNTIF(D$9:D792,D793)+1,1))</f>
        <v>0</v>
      </c>
      <c r="Q793" s="17">
        <f t="shared" ca="1" si="58"/>
        <v>0</v>
      </c>
      <c r="R793" s="364">
        <f t="shared" si="55"/>
        <v>0</v>
      </c>
    </row>
    <row r="794" spans="1:18" ht="16.5" customHeight="1">
      <c r="A794" s="334" t="s">
        <v>1070</v>
      </c>
      <c r="B794" s="65" t="str">
        <f t="shared" ca="1" si="56"/>
        <v>-1900</v>
      </c>
      <c r="C794" s="65" t="str">
        <f t="shared" ca="1" si="57"/>
        <v>-1900-0</v>
      </c>
      <c r="D794" s="340"/>
      <c r="E794" s="283"/>
      <c r="F794" s="12"/>
      <c r="G794" s="304"/>
      <c r="H794" s="284"/>
      <c r="I794" s="300"/>
      <c r="J794" s="305"/>
      <c r="K794" s="290"/>
      <c r="L794" s="291"/>
      <c r="M794" s="12"/>
      <c r="N794" s="348"/>
      <c r="O794" s="7"/>
      <c r="P794" s="17">
        <f>IF(D794="",0,IF(D794=D793,COUNTIF(D$9:D793,D794)+1,1))</f>
        <v>0</v>
      </c>
      <c r="Q794" s="17">
        <f t="shared" ca="1" si="58"/>
        <v>0</v>
      </c>
      <c r="R794" s="364">
        <f t="shared" si="55"/>
        <v>0</v>
      </c>
    </row>
    <row r="795" spans="1:18" ht="16.5" customHeight="1">
      <c r="A795" s="334" t="s">
        <v>1071</v>
      </c>
      <c r="B795" s="65" t="str">
        <f t="shared" ca="1" si="56"/>
        <v>-1900</v>
      </c>
      <c r="C795" s="65" t="str">
        <f t="shared" ca="1" si="57"/>
        <v>-1900-0</v>
      </c>
      <c r="D795" s="340"/>
      <c r="E795" s="283"/>
      <c r="F795" s="12"/>
      <c r="G795" s="304"/>
      <c r="H795" s="284"/>
      <c r="I795" s="300"/>
      <c r="J795" s="305"/>
      <c r="K795" s="290"/>
      <c r="L795" s="291"/>
      <c r="M795" s="12"/>
      <c r="N795" s="348"/>
      <c r="O795" s="7"/>
      <c r="P795" s="17">
        <f>IF(D795="",0,IF(D795=D794,COUNTIF(D$9:D794,D795)+1,1))</f>
        <v>0</v>
      </c>
      <c r="Q795" s="17">
        <f t="shared" ca="1" si="58"/>
        <v>0</v>
      </c>
      <c r="R795" s="364">
        <f t="shared" si="55"/>
        <v>0</v>
      </c>
    </row>
    <row r="796" spans="1:18" ht="16.5" customHeight="1">
      <c r="A796" s="334" t="s">
        <v>1072</v>
      </c>
      <c r="B796" s="65" t="str">
        <f t="shared" ca="1" si="56"/>
        <v>-1900</v>
      </c>
      <c r="C796" s="65" t="str">
        <f t="shared" ca="1" si="57"/>
        <v>-1900-0</v>
      </c>
      <c r="D796" s="340"/>
      <c r="E796" s="283"/>
      <c r="F796" s="12"/>
      <c r="G796" s="304"/>
      <c r="H796" s="284"/>
      <c r="I796" s="300"/>
      <c r="J796" s="305"/>
      <c r="K796" s="290"/>
      <c r="L796" s="291"/>
      <c r="M796" s="12"/>
      <c r="N796" s="348"/>
      <c r="O796" s="7"/>
      <c r="P796" s="17">
        <f>IF(D796="",0,IF(D796=D795,COUNTIF(D$9:D795,D796)+1,1))</f>
        <v>0</v>
      </c>
      <c r="Q796" s="17">
        <f t="shared" ca="1" si="58"/>
        <v>0</v>
      </c>
      <c r="R796" s="364">
        <f t="shared" si="55"/>
        <v>0</v>
      </c>
    </row>
    <row r="797" spans="1:18" ht="16.5" customHeight="1">
      <c r="A797" s="334" t="s">
        <v>1073</v>
      </c>
      <c r="B797" s="65" t="str">
        <f t="shared" ca="1" si="56"/>
        <v>-1900</v>
      </c>
      <c r="C797" s="65" t="str">
        <f t="shared" ca="1" si="57"/>
        <v>-1900-0</v>
      </c>
      <c r="D797" s="340"/>
      <c r="E797" s="283"/>
      <c r="F797" s="12"/>
      <c r="G797" s="304"/>
      <c r="H797" s="284"/>
      <c r="I797" s="300"/>
      <c r="J797" s="305"/>
      <c r="K797" s="290"/>
      <c r="L797" s="291"/>
      <c r="M797" s="12"/>
      <c r="N797" s="348"/>
      <c r="O797" s="7"/>
      <c r="P797" s="17">
        <f>IF(D797="",0,IF(D797=D796,COUNTIF(D$9:D796,D797)+1,1))</f>
        <v>0</v>
      </c>
      <c r="Q797" s="17">
        <f t="shared" ca="1" si="58"/>
        <v>0</v>
      </c>
      <c r="R797" s="364">
        <f t="shared" si="55"/>
        <v>0</v>
      </c>
    </row>
    <row r="798" spans="1:18" ht="16.5" customHeight="1">
      <c r="A798" s="334" t="s">
        <v>1074</v>
      </c>
      <c r="B798" s="65" t="str">
        <f t="shared" ca="1" si="56"/>
        <v>-1900</v>
      </c>
      <c r="C798" s="65" t="str">
        <f t="shared" ca="1" si="57"/>
        <v>-1900-0</v>
      </c>
      <c r="D798" s="340"/>
      <c r="E798" s="283"/>
      <c r="F798" s="12"/>
      <c r="G798" s="304"/>
      <c r="H798" s="284"/>
      <c r="I798" s="300"/>
      <c r="J798" s="305"/>
      <c r="K798" s="290"/>
      <c r="L798" s="291"/>
      <c r="M798" s="12"/>
      <c r="N798" s="348"/>
      <c r="O798" s="7"/>
      <c r="P798" s="17">
        <f>IF(D798="",0,IF(D798=D797,COUNTIF(D$9:D797,D798)+1,1))</f>
        <v>0</v>
      </c>
      <c r="Q798" s="17">
        <f t="shared" ca="1" si="58"/>
        <v>0</v>
      </c>
      <c r="R798" s="364">
        <f t="shared" si="55"/>
        <v>0</v>
      </c>
    </row>
    <row r="799" spans="1:18" ht="16.5" customHeight="1">
      <c r="A799" s="334" t="s">
        <v>1075</v>
      </c>
      <c r="B799" s="65" t="str">
        <f t="shared" ca="1" si="56"/>
        <v>-1900</v>
      </c>
      <c r="C799" s="65" t="str">
        <f t="shared" ca="1" si="57"/>
        <v>-1900-0</v>
      </c>
      <c r="D799" s="340"/>
      <c r="E799" s="283"/>
      <c r="F799" s="12"/>
      <c r="G799" s="304"/>
      <c r="H799" s="284"/>
      <c r="I799" s="300"/>
      <c r="J799" s="305"/>
      <c r="K799" s="290"/>
      <c r="L799" s="291"/>
      <c r="M799" s="12"/>
      <c r="N799" s="348"/>
      <c r="O799" s="7"/>
      <c r="P799" s="17">
        <f>IF(D799="",0,IF(D799=D798,COUNTIF(D$9:D798,D799)+1,1))</f>
        <v>0</v>
      </c>
      <c r="Q799" s="17">
        <f t="shared" ca="1" si="58"/>
        <v>0</v>
      </c>
      <c r="R799" s="364">
        <f t="shared" si="55"/>
        <v>0</v>
      </c>
    </row>
    <row r="800" spans="1:18" ht="16.5" customHeight="1">
      <c r="A800" s="334" t="s">
        <v>1076</v>
      </c>
      <c r="B800" s="65" t="str">
        <f t="shared" ca="1" si="56"/>
        <v>-1900</v>
      </c>
      <c r="C800" s="65" t="str">
        <f t="shared" ca="1" si="57"/>
        <v>-1900-0</v>
      </c>
      <c r="D800" s="340"/>
      <c r="E800" s="283"/>
      <c r="F800" s="12"/>
      <c r="G800" s="304"/>
      <c r="H800" s="284"/>
      <c r="I800" s="300"/>
      <c r="J800" s="305"/>
      <c r="K800" s="290"/>
      <c r="L800" s="291"/>
      <c r="M800" s="12"/>
      <c r="N800" s="348"/>
      <c r="O800" s="7"/>
      <c r="P800" s="17">
        <f>IF(D800="",0,IF(D800=D799,COUNTIF(D$9:D799,D800)+1,1))</f>
        <v>0</v>
      </c>
      <c r="Q800" s="17">
        <f t="shared" ca="1" si="58"/>
        <v>0</v>
      </c>
      <c r="R800" s="364">
        <f t="shared" si="55"/>
        <v>0</v>
      </c>
    </row>
    <row r="801" spans="1:18" ht="16.5" customHeight="1">
      <c r="A801" s="334" t="s">
        <v>1077</v>
      </c>
      <c r="B801" s="65" t="str">
        <f t="shared" ca="1" si="56"/>
        <v>-1900</v>
      </c>
      <c r="C801" s="65" t="str">
        <f t="shared" ca="1" si="57"/>
        <v>-1900-0</v>
      </c>
      <c r="D801" s="340"/>
      <c r="E801" s="283"/>
      <c r="F801" s="12"/>
      <c r="G801" s="304"/>
      <c r="H801" s="284"/>
      <c r="I801" s="300"/>
      <c r="J801" s="305"/>
      <c r="K801" s="290"/>
      <c r="L801" s="291"/>
      <c r="M801" s="12"/>
      <c r="N801" s="348"/>
      <c r="O801" s="7"/>
      <c r="P801" s="17">
        <f>IF(D801="",0,IF(D801=D800,COUNTIF(D$9:D800,D801)+1,1))</f>
        <v>0</v>
      </c>
      <c r="Q801" s="17">
        <f t="shared" ca="1" si="58"/>
        <v>0</v>
      </c>
      <c r="R801" s="364">
        <f t="shared" si="55"/>
        <v>0</v>
      </c>
    </row>
    <row r="802" spans="1:18" ht="16.5" customHeight="1">
      <c r="A802" s="334" t="s">
        <v>1078</v>
      </c>
      <c r="B802" s="65" t="str">
        <f t="shared" ca="1" si="56"/>
        <v>-1900</v>
      </c>
      <c r="C802" s="65" t="str">
        <f t="shared" ca="1" si="57"/>
        <v>-1900-0</v>
      </c>
      <c r="D802" s="340"/>
      <c r="E802" s="283"/>
      <c r="F802" s="12"/>
      <c r="G802" s="304"/>
      <c r="H802" s="284"/>
      <c r="I802" s="300"/>
      <c r="J802" s="305"/>
      <c r="K802" s="290"/>
      <c r="L802" s="291"/>
      <c r="M802" s="12"/>
      <c r="N802" s="348"/>
      <c r="O802" s="7"/>
      <c r="P802" s="17">
        <f>IF(D802="",0,IF(D802=D801,COUNTIF(D$9:D801,D802)+1,1))</f>
        <v>0</v>
      </c>
      <c r="Q802" s="17">
        <f t="shared" ca="1" si="58"/>
        <v>0</v>
      </c>
      <c r="R802" s="364">
        <f t="shared" si="55"/>
        <v>0</v>
      </c>
    </row>
    <row r="803" spans="1:18" ht="16.5" customHeight="1">
      <c r="A803" s="334" t="s">
        <v>1079</v>
      </c>
      <c r="B803" s="65" t="str">
        <f t="shared" ca="1" si="56"/>
        <v>-1900</v>
      </c>
      <c r="C803" s="65" t="str">
        <f t="shared" ca="1" si="57"/>
        <v>-1900-0</v>
      </c>
      <c r="D803" s="340"/>
      <c r="E803" s="283"/>
      <c r="F803" s="12"/>
      <c r="G803" s="304"/>
      <c r="H803" s="284"/>
      <c r="I803" s="300"/>
      <c r="J803" s="305"/>
      <c r="K803" s="290"/>
      <c r="L803" s="291"/>
      <c r="M803" s="12"/>
      <c r="N803" s="348"/>
      <c r="O803" s="7"/>
      <c r="P803" s="17">
        <f>IF(D803="",0,IF(D803=D802,COUNTIF(D$9:D802,D803)+1,1))</f>
        <v>0</v>
      </c>
      <c r="Q803" s="17">
        <f t="shared" ca="1" si="58"/>
        <v>0</v>
      </c>
      <c r="R803" s="364">
        <f t="shared" si="55"/>
        <v>0</v>
      </c>
    </row>
    <row r="804" spans="1:18" ht="16.5" customHeight="1">
      <c r="A804" s="334" t="s">
        <v>1080</v>
      </c>
      <c r="B804" s="65" t="str">
        <f t="shared" ca="1" si="56"/>
        <v>-1900</v>
      </c>
      <c r="C804" s="65" t="str">
        <f t="shared" ca="1" si="57"/>
        <v>-1900-0</v>
      </c>
      <c r="D804" s="340"/>
      <c r="E804" s="283"/>
      <c r="F804" s="12"/>
      <c r="G804" s="304"/>
      <c r="H804" s="284"/>
      <c r="I804" s="300"/>
      <c r="J804" s="305"/>
      <c r="K804" s="290"/>
      <c r="L804" s="291"/>
      <c r="M804" s="12"/>
      <c r="N804" s="348"/>
      <c r="O804" s="7"/>
      <c r="P804" s="17">
        <f>IF(D804="",0,IF(D804=D803,COUNTIF(D$9:D803,D804)+1,1))</f>
        <v>0</v>
      </c>
      <c r="Q804" s="17">
        <f t="shared" ca="1" si="58"/>
        <v>0</v>
      </c>
      <c r="R804" s="364">
        <f t="shared" si="55"/>
        <v>0</v>
      </c>
    </row>
    <row r="805" spans="1:18" ht="16.5" customHeight="1">
      <c r="A805" s="334" t="s">
        <v>1081</v>
      </c>
      <c r="B805" s="65" t="str">
        <f t="shared" ca="1" si="56"/>
        <v>-1900</v>
      </c>
      <c r="C805" s="65" t="str">
        <f t="shared" ca="1" si="57"/>
        <v>-1900-0</v>
      </c>
      <c r="D805" s="340"/>
      <c r="E805" s="283"/>
      <c r="F805" s="12"/>
      <c r="G805" s="304"/>
      <c r="H805" s="284"/>
      <c r="I805" s="300"/>
      <c r="J805" s="305"/>
      <c r="K805" s="290"/>
      <c r="L805" s="291"/>
      <c r="M805" s="12"/>
      <c r="N805" s="348"/>
      <c r="O805" s="7"/>
      <c r="P805" s="17">
        <f>IF(D805="",0,IF(D805=D804,COUNTIF(D$9:D804,D805)+1,1))</f>
        <v>0</v>
      </c>
      <c r="Q805" s="17">
        <f t="shared" ca="1" si="58"/>
        <v>0</v>
      </c>
      <c r="R805" s="364">
        <f t="shared" si="55"/>
        <v>0</v>
      </c>
    </row>
    <row r="806" spans="1:18" ht="16.5" customHeight="1">
      <c r="A806" s="334" t="s">
        <v>1082</v>
      </c>
      <c r="B806" s="65" t="str">
        <f t="shared" ca="1" si="56"/>
        <v>-1900</v>
      </c>
      <c r="C806" s="65" t="str">
        <f t="shared" ca="1" si="57"/>
        <v>-1900-0</v>
      </c>
      <c r="D806" s="340"/>
      <c r="E806" s="283"/>
      <c r="F806" s="12"/>
      <c r="G806" s="304"/>
      <c r="H806" s="284"/>
      <c r="I806" s="300"/>
      <c r="J806" s="305"/>
      <c r="K806" s="290"/>
      <c r="L806" s="291"/>
      <c r="M806" s="12"/>
      <c r="N806" s="348"/>
      <c r="O806" s="7"/>
      <c r="P806" s="17">
        <f>IF(D806="",0,IF(D806=D805,COUNTIF(D$9:D805,D806)+1,1))</f>
        <v>0</v>
      </c>
      <c r="Q806" s="17">
        <f t="shared" ca="1" si="58"/>
        <v>0</v>
      </c>
      <c r="R806" s="364">
        <f t="shared" si="55"/>
        <v>0</v>
      </c>
    </row>
    <row r="807" spans="1:18" ht="16.5" customHeight="1">
      <c r="A807" s="334" t="s">
        <v>1083</v>
      </c>
      <c r="B807" s="65" t="str">
        <f t="shared" ca="1" si="56"/>
        <v>-1900</v>
      </c>
      <c r="C807" s="65" t="str">
        <f t="shared" ca="1" si="57"/>
        <v>-1900-0</v>
      </c>
      <c r="D807" s="340"/>
      <c r="E807" s="283"/>
      <c r="F807" s="12"/>
      <c r="G807" s="304"/>
      <c r="H807" s="284"/>
      <c r="I807" s="300"/>
      <c r="J807" s="305"/>
      <c r="K807" s="290"/>
      <c r="L807" s="291"/>
      <c r="M807" s="12"/>
      <c r="N807" s="348"/>
      <c r="O807" s="7"/>
      <c r="P807" s="17">
        <f>IF(D807="",0,IF(D807=D806,COUNTIF(D$9:D806,D807)+1,1))</f>
        <v>0</v>
      </c>
      <c r="Q807" s="17">
        <f t="shared" ca="1" si="58"/>
        <v>0</v>
      </c>
      <c r="R807" s="364">
        <f t="shared" si="55"/>
        <v>0</v>
      </c>
    </row>
    <row r="808" spans="1:18" ht="16.5" customHeight="1">
      <c r="A808" s="334" t="s">
        <v>1084</v>
      </c>
      <c r="B808" s="65" t="str">
        <f t="shared" ca="1" si="56"/>
        <v>-1900</v>
      </c>
      <c r="C808" s="65" t="str">
        <f t="shared" ca="1" si="57"/>
        <v>-1900-0</v>
      </c>
      <c r="D808" s="340"/>
      <c r="E808" s="283"/>
      <c r="F808" s="12"/>
      <c r="G808" s="304"/>
      <c r="H808" s="284"/>
      <c r="I808" s="300"/>
      <c r="J808" s="305"/>
      <c r="K808" s="290"/>
      <c r="L808" s="291"/>
      <c r="M808" s="12"/>
      <c r="N808" s="348"/>
      <c r="O808" s="7"/>
      <c r="P808" s="17">
        <f>IF(D808="",0,IF(D808=D807,COUNTIF(D$9:D807,D808)+1,1))</f>
        <v>0</v>
      </c>
      <c r="Q808" s="17">
        <f t="shared" ca="1" si="58"/>
        <v>0</v>
      </c>
      <c r="R808" s="364">
        <f t="shared" si="55"/>
        <v>0</v>
      </c>
    </row>
    <row r="809" spans="1:18" ht="16.5" customHeight="1">
      <c r="A809" s="334" t="s">
        <v>1085</v>
      </c>
      <c r="B809" s="65" t="str">
        <f t="shared" ca="1" si="56"/>
        <v>-1900</v>
      </c>
      <c r="C809" s="65" t="str">
        <f t="shared" ca="1" si="57"/>
        <v>-1900-0</v>
      </c>
      <c r="D809" s="340"/>
      <c r="E809" s="283"/>
      <c r="F809" s="12"/>
      <c r="G809" s="304"/>
      <c r="H809" s="284"/>
      <c r="I809" s="300"/>
      <c r="J809" s="305"/>
      <c r="K809" s="290"/>
      <c r="L809" s="291"/>
      <c r="M809" s="12"/>
      <c r="N809" s="348"/>
      <c r="O809" s="7"/>
      <c r="P809" s="17">
        <f>IF(D809="",0,IF(D809=D808,COUNTIF(D$9:D808,D809)+1,1))</f>
        <v>0</v>
      </c>
      <c r="Q809" s="17">
        <f t="shared" ca="1" si="58"/>
        <v>0</v>
      </c>
      <c r="R809" s="364">
        <f t="shared" si="55"/>
        <v>0</v>
      </c>
    </row>
    <row r="810" spans="1:18" ht="16.5" customHeight="1">
      <c r="A810" s="334" t="s">
        <v>1086</v>
      </c>
      <c r="B810" s="65" t="str">
        <f t="shared" ca="1" si="56"/>
        <v>-1900</v>
      </c>
      <c r="C810" s="65" t="str">
        <f t="shared" ca="1" si="57"/>
        <v>-1900-0</v>
      </c>
      <c r="D810" s="340"/>
      <c r="E810" s="283"/>
      <c r="F810" s="12"/>
      <c r="G810" s="304"/>
      <c r="H810" s="284"/>
      <c r="I810" s="300"/>
      <c r="J810" s="305"/>
      <c r="K810" s="290"/>
      <c r="L810" s="291"/>
      <c r="M810" s="12"/>
      <c r="N810" s="348"/>
      <c r="O810" s="7"/>
      <c r="P810" s="17">
        <f>IF(D810="",0,IF(D810=D809,COUNTIF(D$9:D809,D810)+1,1))</f>
        <v>0</v>
      </c>
      <c r="Q810" s="17">
        <f t="shared" ca="1" si="58"/>
        <v>0</v>
      </c>
      <c r="R810" s="364">
        <f t="shared" si="55"/>
        <v>0</v>
      </c>
    </row>
    <row r="811" spans="1:18" ht="16.5" customHeight="1">
      <c r="A811" s="334" t="s">
        <v>1087</v>
      </c>
      <c r="B811" s="65" t="str">
        <f t="shared" ca="1" si="56"/>
        <v>-1900</v>
      </c>
      <c r="C811" s="65" t="str">
        <f t="shared" ca="1" si="57"/>
        <v>-1900-0</v>
      </c>
      <c r="D811" s="340"/>
      <c r="E811" s="283"/>
      <c r="F811" s="12"/>
      <c r="G811" s="304"/>
      <c r="H811" s="284"/>
      <c r="I811" s="300"/>
      <c r="J811" s="305"/>
      <c r="K811" s="290"/>
      <c r="L811" s="291"/>
      <c r="M811" s="12"/>
      <c r="N811" s="348"/>
      <c r="O811" s="7"/>
      <c r="P811" s="17">
        <f>IF(D811="",0,IF(D811=D810,COUNTIF(D$9:D810,D811)+1,1))</f>
        <v>0</v>
      </c>
      <c r="Q811" s="17">
        <f t="shared" ca="1" si="58"/>
        <v>0</v>
      </c>
      <c r="R811" s="364">
        <f t="shared" si="55"/>
        <v>0</v>
      </c>
    </row>
    <row r="812" spans="1:18" ht="16.5" customHeight="1">
      <c r="A812" s="334" t="s">
        <v>1088</v>
      </c>
      <c r="B812" s="65" t="str">
        <f t="shared" ca="1" si="56"/>
        <v>-1900</v>
      </c>
      <c r="C812" s="65" t="str">
        <f t="shared" ca="1" si="57"/>
        <v>-1900-0</v>
      </c>
      <c r="D812" s="340"/>
      <c r="E812" s="283"/>
      <c r="F812" s="12"/>
      <c r="G812" s="304"/>
      <c r="H812" s="284"/>
      <c r="I812" s="300"/>
      <c r="J812" s="305"/>
      <c r="K812" s="290"/>
      <c r="L812" s="291"/>
      <c r="M812" s="12"/>
      <c r="N812" s="348"/>
      <c r="O812" s="7"/>
      <c r="P812" s="17">
        <f>IF(D812="",0,IF(D812=D811,COUNTIF(D$9:D811,D812)+1,1))</f>
        <v>0</v>
      </c>
      <c r="Q812" s="17">
        <f t="shared" ca="1" si="58"/>
        <v>0</v>
      </c>
      <c r="R812" s="364">
        <f t="shared" si="55"/>
        <v>0</v>
      </c>
    </row>
    <row r="813" spans="1:18" ht="16.5" customHeight="1">
      <c r="A813" s="334" t="s">
        <v>1089</v>
      </c>
      <c r="B813" s="65" t="str">
        <f t="shared" ca="1" si="56"/>
        <v>-1900</v>
      </c>
      <c r="C813" s="65" t="str">
        <f t="shared" ca="1" si="57"/>
        <v>-1900-0</v>
      </c>
      <c r="D813" s="340"/>
      <c r="E813" s="283"/>
      <c r="F813" s="12"/>
      <c r="G813" s="304"/>
      <c r="H813" s="284"/>
      <c r="I813" s="300"/>
      <c r="J813" s="305"/>
      <c r="K813" s="290"/>
      <c r="L813" s="291"/>
      <c r="M813" s="12"/>
      <c r="N813" s="348"/>
      <c r="O813" s="7"/>
      <c r="P813" s="17">
        <f>IF(D813="",0,IF(D813=D812,COUNTIF(D$9:D812,D813)+1,1))</f>
        <v>0</v>
      </c>
      <c r="Q813" s="17">
        <f t="shared" ca="1" si="58"/>
        <v>0</v>
      </c>
      <c r="R813" s="364">
        <f t="shared" si="55"/>
        <v>0</v>
      </c>
    </row>
    <row r="814" spans="1:18" ht="16.5" customHeight="1">
      <c r="A814" s="334" t="s">
        <v>1090</v>
      </c>
      <c r="B814" s="65" t="str">
        <f t="shared" ca="1" si="56"/>
        <v>-1900</v>
      </c>
      <c r="C814" s="65" t="str">
        <f t="shared" ca="1" si="57"/>
        <v>-1900-0</v>
      </c>
      <c r="D814" s="340"/>
      <c r="E814" s="283"/>
      <c r="F814" s="12"/>
      <c r="G814" s="304"/>
      <c r="H814" s="284"/>
      <c r="I814" s="300"/>
      <c r="J814" s="305"/>
      <c r="K814" s="290"/>
      <c r="L814" s="291"/>
      <c r="M814" s="12"/>
      <c r="N814" s="348"/>
      <c r="O814" s="7"/>
      <c r="P814" s="17">
        <f>IF(D814="",0,IF(D814=D813,COUNTIF(D$9:D813,D814)+1,1))</f>
        <v>0</v>
      </c>
      <c r="Q814" s="17">
        <f t="shared" ca="1" si="58"/>
        <v>0</v>
      </c>
      <c r="R814" s="364">
        <f t="shared" si="55"/>
        <v>0</v>
      </c>
    </row>
    <row r="815" spans="1:18" ht="16.5" customHeight="1">
      <c r="A815" s="334" t="s">
        <v>1091</v>
      </c>
      <c r="B815" s="65" t="str">
        <f t="shared" ca="1" si="56"/>
        <v>-1900</v>
      </c>
      <c r="C815" s="65" t="str">
        <f t="shared" ca="1" si="57"/>
        <v>-1900-0</v>
      </c>
      <c r="D815" s="340"/>
      <c r="E815" s="283"/>
      <c r="F815" s="12"/>
      <c r="G815" s="304"/>
      <c r="H815" s="284"/>
      <c r="I815" s="300"/>
      <c r="J815" s="305"/>
      <c r="K815" s="290"/>
      <c r="L815" s="291"/>
      <c r="M815" s="12"/>
      <c r="N815" s="348"/>
      <c r="O815" s="7"/>
      <c r="P815" s="17">
        <f>IF(D815="",0,IF(D815=D814,COUNTIF(D$9:D814,D815)+1,1))</f>
        <v>0</v>
      </c>
      <c r="Q815" s="17">
        <f t="shared" ca="1" si="58"/>
        <v>0</v>
      </c>
      <c r="R815" s="364">
        <f t="shared" si="55"/>
        <v>0</v>
      </c>
    </row>
    <row r="816" spans="1:18" ht="16.5" customHeight="1">
      <c r="A816" s="334" t="s">
        <v>1092</v>
      </c>
      <c r="B816" s="65" t="str">
        <f t="shared" ca="1" si="56"/>
        <v>-1900</v>
      </c>
      <c r="C816" s="65" t="str">
        <f t="shared" ca="1" si="57"/>
        <v>-1900-0</v>
      </c>
      <c r="D816" s="340"/>
      <c r="E816" s="283"/>
      <c r="F816" s="12"/>
      <c r="G816" s="304"/>
      <c r="H816" s="284"/>
      <c r="I816" s="300"/>
      <c r="J816" s="305"/>
      <c r="K816" s="290"/>
      <c r="L816" s="291"/>
      <c r="M816" s="12"/>
      <c r="N816" s="348"/>
      <c r="O816" s="7"/>
      <c r="P816" s="17">
        <f>IF(D816="",0,IF(D816=D815,COUNTIF(D$9:D815,D816)+1,1))</f>
        <v>0</v>
      </c>
      <c r="Q816" s="17">
        <f t="shared" ca="1" si="58"/>
        <v>0</v>
      </c>
      <c r="R816" s="364">
        <f t="shared" si="55"/>
        <v>0</v>
      </c>
    </row>
    <row r="817" spans="1:18" ht="16.5" customHeight="1">
      <c r="A817" s="334" t="s">
        <v>1093</v>
      </c>
      <c r="B817" s="65" t="str">
        <f t="shared" ca="1" si="56"/>
        <v>-1900</v>
      </c>
      <c r="C817" s="65" t="str">
        <f t="shared" ca="1" si="57"/>
        <v>-1900-0</v>
      </c>
      <c r="D817" s="340"/>
      <c r="E817" s="283"/>
      <c r="F817" s="12"/>
      <c r="G817" s="304"/>
      <c r="H817" s="284"/>
      <c r="I817" s="300"/>
      <c r="J817" s="305"/>
      <c r="K817" s="290"/>
      <c r="L817" s="291"/>
      <c r="M817" s="12"/>
      <c r="N817" s="348"/>
      <c r="O817" s="7"/>
      <c r="P817" s="17">
        <f>IF(D817="",0,IF(D817=D816,COUNTIF(D$9:D816,D817)+1,1))</f>
        <v>0</v>
      </c>
      <c r="Q817" s="17">
        <f t="shared" ca="1" si="58"/>
        <v>0</v>
      </c>
      <c r="R817" s="364">
        <f t="shared" si="55"/>
        <v>0</v>
      </c>
    </row>
    <row r="818" spans="1:18" ht="16.5" customHeight="1">
      <c r="A818" s="334" t="s">
        <v>1094</v>
      </c>
      <c r="B818" s="65" t="str">
        <f t="shared" ca="1" si="56"/>
        <v>-1900</v>
      </c>
      <c r="C818" s="65" t="str">
        <f t="shared" ca="1" si="57"/>
        <v>-1900-0</v>
      </c>
      <c r="D818" s="340"/>
      <c r="E818" s="283"/>
      <c r="F818" s="12"/>
      <c r="G818" s="304"/>
      <c r="H818" s="284"/>
      <c r="I818" s="300"/>
      <c r="J818" s="305"/>
      <c r="K818" s="290"/>
      <c r="L818" s="291"/>
      <c r="M818" s="12"/>
      <c r="N818" s="348"/>
      <c r="O818" s="7"/>
      <c r="P818" s="17">
        <f>IF(D818="",0,IF(D818=D817,COUNTIF(D$9:D817,D818)+1,1))</f>
        <v>0</v>
      </c>
      <c r="Q818" s="17">
        <f t="shared" ca="1" si="58"/>
        <v>0</v>
      </c>
      <c r="R818" s="364">
        <f t="shared" si="55"/>
        <v>0</v>
      </c>
    </row>
    <row r="819" spans="1:18" ht="16.5" customHeight="1">
      <c r="A819" s="334" t="s">
        <v>1095</v>
      </c>
      <c r="B819" s="65" t="str">
        <f t="shared" ca="1" si="56"/>
        <v>-1900</v>
      </c>
      <c r="C819" s="65" t="str">
        <f t="shared" ca="1" si="57"/>
        <v>-1900-0</v>
      </c>
      <c r="D819" s="340"/>
      <c r="E819" s="283"/>
      <c r="F819" s="12"/>
      <c r="G819" s="304"/>
      <c r="H819" s="284"/>
      <c r="I819" s="300"/>
      <c r="J819" s="305"/>
      <c r="K819" s="290"/>
      <c r="L819" s="291"/>
      <c r="M819" s="12"/>
      <c r="N819" s="348"/>
      <c r="O819" s="7"/>
      <c r="P819" s="17">
        <f>IF(D819="",0,IF(D819=D818,COUNTIF(D$9:D818,D819)+1,1))</f>
        <v>0</v>
      </c>
      <c r="Q819" s="17">
        <f t="shared" ca="1" si="58"/>
        <v>0</v>
      </c>
      <c r="R819" s="364">
        <f t="shared" si="55"/>
        <v>0</v>
      </c>
    </row>
    <row r="820" spans="1:18" ht="16.5" customHeight="1">
      <c r="A820" s="334" t="s">
        <v>1096</v>
      </c>
      <c r="B820" s="65" t="str">
        <f t="shared" ca="1" si="56"/>
        <v>-1900</v>
      </c>
      <c r="C820" s="65" t="str">
        <f t="shared" ca="1" si="57"/>
        <v>-1900-0</v>
      </c>
      <c r="D820" s="340"/>
      <c r="E820" s="283"/>
      <c r="F820" s="12"/>
      <c r="G820" s="304"/>
      <c r="H820" s="284"/>
      <c r="I820" s="300"/>
      <c r="J820" s="305"/>
      <c r="K820" s="290"/>
      <c r="L820" s="291"/>
      <c r="M820" s="12"/>
      <c r="N820" s="348"/>
      <c r="O820" s="7"/>
      <c r="P820" s="17">
        <f>IF(D820="",0,IF(D820=D819,COUNTIF(D$9:D819,D820)+1,1))</f>
        <v>0</v>
      </c>
      <c r="Q820" s="17">
        <f t="shared" ca="1" si="58"/>
        <v>0</v>
      </c>
      <c r="R820" s="364">
        <f t="shared" si="55"/>
        <v>0</v>
      </c>
    </row>
    <row r="821" spans="1:18" ht="16.5" customHeight="1">
      <c r="A821" s="334" t="s">
        <v>1097</v>
      </c>
      <c r="B821" s="65" t="str">
        <f t="shared" ca="1" si="56"/>
        <v>-1900</v>
      </c>
      <c r="C821" s="65" t="str">
        <f t="shared" ca="1" si="57"/>
        <v>-1900-0</v>
      </c>
      <c r="D821" s="340"/>
      <c r="E821" s="283"/>
      <c r="F821" s="12"/>
      <c r="G821" s="304"/>
      <c r="H821" s="284"/>
      <c r="I821" s="300"/>
      <c r="J821" s="305"/>
      <c r="K821" s="290"/>
      <c r="L821" s="291"/>
      <c r="M821" s="12"/>
      <c r="N821" s="348"/>
      <c r="O821" s="7"/>
      <c r="P821" s="17">
        <f>IF(D821="",0,IF(D821=D820,COUNTIF(D$9:D820,D821)+1,1))</f>
        <v>0</v>
      </c>
      <c r="Q821" s="17">
        <f t="shared" ca="1" si="58"/>
        <v>0</v>
      </c>
      <c r="R821" s="364">
        <f t="shared" si="55"/>
        <v>0</v>
      </c>
    </row>
    <row r="822" spans="1:18" ht="16.5" customHeight="1">
      <c r="A822" s="334" t="s">
        <v>1098</v>
      </c>
      <c r="B822" s="65" t="str">
        <f t="shared" ca="1" si="56"/>
        <v>-1900</v>
      </c>
      <c r="C822" s="65" t="str">
        <f t="shared" ca="1" si="57"/>
        <v>-1900-0</v>
      </c>
      <c r="D822" s="340"/>
      <c r="E822" s="283"/>
      <c r="F822" s="12"/>
      <c r="G822" s="304"/>
      <c r="H822" s="284"/>
      <c r="I822" s="300"/>
      <c r="J822" s="305"/>
      <c r="K822" s="290"/>
      <c r="L822" s="291"/>
      <c r="M822" s="12"/>
      <c r="N822" s="348"/>
      <c r="O822" s="7"/>
      <c r="P822" s="17">
        <f>IF(D822="",0,IF(D822=D821,COUNTIF(D$9:D821,D822)+1,1))</f>
        <v>0</v>
      </c>
      <c r="Q822" s="17">
        <f t="shared" ca="1" si="58"/>
        <v>0</v>
      </c>
      <c r="R822" s="364">
        <f t="shared" si="55"/>
        <v>0</v>
      </c>
    </row>
    <row r="823" spans="1:18" ht="16.5" customHeight="1">
      <c r="A823" s="334" t="s">
        <v>1099</v>
      </c>
      <c r="B823" s="65" t="str">
        <f t="shared" ca="1" si="56"/>
        <v>-1900</v>
      </c>
      <c r="C823" s="65" t="str">
        <f t="shared" ca="1" si="57"/>
        <v>-1900-0</v>
      </c>
      <c r="D823" s="340"/>
      <c r="E823" s="283"/>
      <c r="F823" s="12"/>
      <c r="G823" s="304"/>
      <c r="H823" s="284"/>
      <c r="I823" s="300"/>
      <c r="J823" s="305"/>
      <c r="K823" s="290"/>
      <c r="L823" s="291"/>
      <c r="M823" s="12"/>
      <c r="N823" s="348"/>
      <c r="O823" s="7"/>
      <c r="P823" s="17">
        <f>IF(D823="",0,IF(D823=D822,COUNTIF(D$9:D822,D823)+1,1))</f>
        <v>0</v>
      </c>
      <c r="Q823" s="17">
        <f t="shared" ca="1" si="58"/>
        <v>0</v>
      </c>
      <c r="R823" s="364">
        <f t="shared" si="55"/>
        <v>0</v>
      </c>
    </row>
    <row r="824" spans="1:18" ht="16.5" customHeight="1">
      <c r="A824" s="334" t="s">
        <v>1100</v>
      </c>
      <c r="B824" s="65" t="str">
        <f t="shared" ca="1" si="56"/>
        <v>-1900</v>
      </c>
      <c r="C824" s="65" t="str">
        <f t="shared" ca="1" si="57"/>
        <v>-1900-0</v>
      </c>
      <c r="D824" s="340"/>
      <c r="E824" s="283"/>
      <c r="F824" s="12"/>
      <c r="G824" s="304"/>
      <c r="H824" s="284"/>
      <c r="I824" s="300"/>
      <c r="J824" s="305"/>
      <c r="K824" s="290"/>
      <c r="L824" s="291"/>
      <c r="M824" s="12"/>
      <c r="N824" s="348"/>
      <c r="O824" s="7"/>
      <c r="P824" s="17">
        <f>IF(D824="",0,IF(D824=D823,COUNTIF(D$9:D823,D824)+1,1))</f>
        <v>0</v>
      </c>
      <c r="Q824" s="17">
        <f t="shared" ca="1" si="58"/>
        <v>0</v>
      </c>
      <c r="R824" s="364">
        <f t="shared" si="55"/>
        <v>0</v>
      </c>
    </row>
    <row r="825" spans="1:18" ht="16.5" customHeight="1">
      <c r="A825" s="334" t="s">
        <v>1101</v>
      </c>
      <c r="B825" s="65" t="str">
        <f t="shared" ca="1" si="56"/>
        <v>-1900</v>
      </c>
      <c r="C825" s="65" t="str">
        <f t="shared" ca="1" si="57"/>
        <v>-1900-0</v>
      </c>
      <c r="D825" s="340"/>
      <c r="E825" s="283"/>
      <c r="F825" s="12"/>
      <c r="G825" s="304"/>
      <c r="H825" s="284"/>
      <c r="I825" s="300"/>
      <c r="J825" s="305"/>
      <c r="K825" s="290"/>
      <c r="L825" s="291"/>
      <c r="M825" s="12"/>
      <c r="N825" s="348"/>
      <c r="O825" s="7"/>
      <c r="P825" s="17">
        <f>IF(D825="",0,IF(D825=D824,COUNTIF(D$9:D824,D825)+1,1))</f>
        <v>0</v>
      </c>
      <c r="Q825" s="17">
        <f t="shared" ca="1" si="58"/>
        <v>0</v>
      </c>
      <c r="R825" s="364">
        <f t="shared" si="55"/>
        <v>0</v>
      </c>
    </row>
    <row r="826" spans="1:18" ht="16.5" customHeight="1">
      <c r="A826" s="334" t="s">
        <v>1102</v>
      </c>
      <c r="B826" s="65" t="str">
        <f t="shared" ca="1" si="56"/>
        <v>-1900</v>
      </c>
      <c r="C826" s="65" t="str">
        <f t="shared" ca="1" si="57"/>
        <v>-1900-0</v>
      </c>
      <c r="D826" s="340"/>
      <c r="E826" s="283"/>
      <c r="F826" s="12"/>
      <c r="G826" s="304"/>
      <c r="H826" s="284"/>
      <c r="I826" s="300"/>
      <c r="J826" s="305"/>
      <c r="K826" s="290"/>
      <c r="L826" s="291"/>
      <c r="M826" s="12"/>
      <c r="N826" s="348"/>
      <c r="O826" s="7"/>
      <c r="P826" s="17">
        <f>IF(D826="",0,IF(D826=D825,COUNTIF(D$9:D825,D826)+1,1))</f>
        <v>0</v>
      </c>
      <c r="Q826" s="17">
        <f t="shared" ca="1" si="58"/>
        <v>0</v>
      </c>
      <c r="R826" s="364">
        <f t="shared" si="55"/>
        <v>0</v>
      </c>
    </row>
    <row r="827" spans="1:18" ht="16.5" customHeight="1">
      <c r="A827" s="334" t="s">
        <v>1103</v>
      </c>
      <c r="B827" s="65" t="str">
        <f t="shared" ca="1" si="56"/>
        <v>-1900</v>
      </c>
      <c r="C827" s="65" t="str">
        <f t="shared" ca="1" si="57"/>
        <v>-1900-0</v>
      </c>
      <c r="D827" s="340"/>
      <c r="E827" s="283"/>
      <c r="F827" s="12"/>
      <c r="G827" s="304"/>
      <c r="H827" s="284"/>
      <c r="I827" s="300"/>
      <c r="J827" s="305"/>
      <c r="K827" s="290"/>
      <c r="L827" s="291"/>
      <c r="M827" s="12"/>
      <c r="N827" s="348"/>
      <c r="O827" s="7"/>
      <c r="P827" s="17">
        <f>IF(D827="",0,IF(D827=D826,COUNTIF(D$9:D826,D827)+1,1))</f>
        <v>0</v>
      </c>
      <c r="Q827" s="17">
        <f t="shared" ca="1" si="58"/>
        <v>0</v>
      </c>
      <c r="R827" s="364">
        <f t="shared" si="55"/>
        <v>0</v>
      </c>
    </row>
    <row r="828" spans="1:18" ht="16.5" customHeight="1">
      <c r="A828" s="334" t="s">
        <v>1104</v>
      </c>
      <c r="B828" s="65" t="str">
        <f t="shared" ca="1" si="56"/>
        <v>-1900</v>
      </c>
      <c r="C828" s="65" t="str">
        <f t="shared" ca="1" si="57"/>
        <v>-1900-0</v>
      </c>
      <c r="D828" s="340"/>
      <c r="E828" s="283"/>
      <c r="F828" s="12"/>
      <c r="G828" s="304"/>
      <c r="H828" s="284"/>
      <c r="I828" s="300"/>
      <c r="J828" s="305"/>
      <c r="K828" s="290"/>
      <c r="L828" s="291"/>
      <c r="M828" s="12"/>
      <c r="N828" s="348"/>
      <c r="O828" s="7"/>
      <c r="P828" s="17">
        <f>IF(D828="",0,IF(D828=D827,COUNTIF(D$9:D827,D828)+1,1))</f>
        <v>0</v>
      </c>
      <c r="Q828" s="17">
        <f t="shared" ca="1" si="58"/>
        <v>0</v>
      </c>
      <c r="R828" s="364">
        <f t="shared" si="55"/>
        <v>0</v>
      </c>
    </row>
    <row r="829" spans="1:18" ht="16.5" customHeight="1">
      <c r="A829" s="334" t="s">
        <v>1105</v>
      </c>
      <c r="B829" s="65" t="str">
        <f t="shared" ca="1" si="56"/>
        <v>-1900</v>
      </c>
      <c r="C829" s="65" t="str">
        <f t="shared" ca="1" si="57"/>
        <v>-1900-0</v>
      </c>
      <c r="D829" s="340"/>
      <c r="E829" s="283"/>
      <c r="F829" s="12"/>
      <c r="G829" s="304"/>
      <c r="H829" s="284"/>
      <c r="I829" s="300"/>
      <c r="J829" s="305"/>
      <c r="K829" s="290"/>
      <c r="L829" s="291"/>
      <c r="M829" s="12"/>
      <c r="N829" s="348"/>
      <c r="O829" s="7"/>
      <c r="P829" s="17">
        <f>IF(D829="",0,IF(D829=D828,COUNTIF(D$9:D828,D829)+1,1))</f>
        <v>0</v>
      </c>
      <c r="Q829" s="17">
        <f t="shared" ca="1" si="58"/>
        <v>0</v>
      </c>
      <c r="R829" s="364">
        <f t="shared" si="55"/>
        <v>0</v>
      </c>
    </row>
    <row r="830" spans="1:18" ht="16.5" customHeight="1">
      <c r="A830" s="334" t="s">
        <v>1106</v>
      </c>
      <c r="B830" s="65" t="str">
        <f t="shared" ca="1" si="56"/>
        <v>-1900</v>
      </c>
      <c r="C830" s="65" t="str">
        <f t="shared" ca="1" si="57"/>
        <v>-1900-0</v>
      </c>
      <c r="D830" s="340"/>
      <c r="E830" s="283"/>
      <c r="F830" s="12"/>
      <c r="G830" s="304"/>
      <c r="H830" s="284"/>
      <c r="I830" s="300"/>
      <c r="J830" s="305"/>
      <c r="K830" s="290"/>
      <c r="L830" s="291"/>
      <c r="M830" s="12"/>
      <c r="N830" s="348"/>
      <c r="O830" s="7"/>
      <c r="P830" s="17">
        <f>IF(D830="",0,IF(D830=D829,COUNTIF(D$9:D829,D830)+1,1))</f>
        <v>0</v>
      </c>
      <c r="Q830" s="17">
        <f t="shared" ca="1" si="58"/>
        <v>0</v>
      </c>
      <c r="R830" s="364">
        <f t="shared" si="55"/>
        <v>0</v>
      </c>
    </row>
    <row r="831" spans="1:18" ht="16.5" customHeight="1">
      <c r="A831" s="334" t="s">
        <v>1107</v>
      </c>
      <c r="B831" s="65" t="str">
        <f t="shared" ca="1" si="56"/>
        <v>-1900</v>
      </c>
      <c r="C831" s="65" t="str">
        <f t="shared" ca="1" si="57"/>
        <v>-1900-0</v>
      </c>
      <c r="D831" s="340"/>
      <c r="E831" s="283"/>
      <c r="F831" s="12"/>
      <c r="G831" s="304"/>
      <c r="H831" s="284"/>
      <c r="I831" s="300"/>
      <c r="J831" s="305"/>
      <c r="K831" s="290"/>
      <c r="L831" s="291"/>
      <c r="M831" s="12"/>
      <c r="N831" s="348"/>
      <c r="O831" s="7"/>
      <c r="P831" s="17">
        <f>IF(D831="",0,IF(D831=D830,COUNTIF(D$9:D830,D831)+1,1))</f>
        <v>0</v>
      </c>
      <c r="Q831" s="17">
        <f t="shared" ca="1" si="58"/>
        <v>0</v>
      </c>
      <c r="R831" s="364">
        <f t="shared" si="55"/>
        <v>0</v>
      </c>
    </row>
    <row r="832" spans="1:18" ht="16.5" customHeight="1">
      <c r="A832" s="334" t="s">
        <v>1108</v>
      </c>
      <c r="B832" s="65" t="str">
        <f t="shared" ca="1" si="56"/>
        <v>-1900</v>
      </c>
      <c r="C832" s="65" t="str">
        <f t="shared" ca="1" si="57"/>
        <v>-1900-0</v>
      </c>
      <c r="D832" s="340"/>
      <c r="E832" s="283"/>
      <c r="F832" s="12"/>
      <c r="G832" s="304"/>
      <c r="H832" s="284"/>
      <c r="I832" s="300"/>
      <c r="J832" s="305"/>
      <c r="K832" s="290"/>
      <c r="L832" s="291"/>
      <c r="M832" s="12"/>
      <c r="N832" s="348"/>
      <c r="O832" s="7"/>
      <c r="P832" s="17">
        <f>IF(D832="",0,IF(D832=D831,COUNTIF(D$9:D831,D832)+1,1))</f>
        <v>0</v>
      </c>
      <c r="Q832" s="17">
        <f t="shared" ca="1" si="58"/>
        <v>0</v>
      </c>
      <c r="R832" s="364">
        <f t="shared" si="55"/>
        <v>0</v>
      </c>
    </row>
    <row r="833" spans="1:18" ht="16.5" customHeight="1">
      <c r="A833" s="334" t="s">
        <v>1109</v>
      </c>
      <c r="B833" s="65" t="str">
        <f t="shared" ca="1" si="56"/>
        <v>-1900</v>
      </c>
      <c r="C833" s="65" t="str">
        <f t="shared" ca="1" si="57"/>
        <v>-1900-0</v>
      </c>
      <c r="D833" s="340"/>
      <c r="E833" s="283"/>
      <c r="F833" s="12"/>
      <c r="G833" s="304"/>
      <c r="H833" s="284"/>
      <c r="I833" s="300"/>
      <c r="J833" s="305"/>
      <c r="K833" s="290"/>
      <c r="L833" s="291"/>
      <c r="M833" s="12"/>
      <c r="N833" s="348"/>
      <c r="O833" s="7"/>
      <c r="P833" s="17">
        <f>IF(D833="",0,IF(D833=D832,COUNTIF(D$9:D832,D833)+1,1))</f>
        <v>0</v>
      </c>
      <c r="Q833" s="17">
        <f t="shared" ca="1" si="58"/>
        <v>0</v>
      </c>
      <c r="R833" s="364">
        <f t="shared" si="55"/>
        <v>0</v>
      </c>
    </row>
    <row r="834" spans="1:18" ht="16.5" customHeight="1">
      <c r="A834" s="334" t="s">
        <v>1110</v>
      </c>
      <c r="B834" s="65" t="str">
        <f t="shared" ca="1" si="56"/>
        <v>-1900</v>
      </c>
      <c r="C834" s="65" t="str">
        <f t="shared" ca="1" si="57"/>
        <v>-1900-0</v>
      </c>
      <c r="D834" s="340"/>
      <c r="E834" s="283"/>
      <c r="F834" s="12"/>
      <c r="G834" s="304"/>
      <c r="H834" s="284"/>
      <c r="I834" s="300"/>
      <c r="J834" s="305"/>
      <c r="K834" s="290"/>
      <c r="L834" s="291"/>
      <c r="M834" s="12"/>
      <c r="N834" s="348"/>
      <c r="O834" s="7"/>
      <c r="P834" s="17">
        <f>IF(D834="",0,IF(D834=D833,COUNTIF(D$9:D833,D834)+1,1))</f>
        <v>0</v>
      </c>
      <c r="Q834" s="17">
        <f t="shared" ca="1" si="58"/>
        <v>0</v>
      </c>
      <c r="R834" s="364">
        <f t="shared" si="55"/>
        <v>0</v>
      </c>
    </row>
    <row r="835" spans="1:18" ht="16.5" customHeight="1">
      <c r="A835" s="334" t="s">
        <v>1111</v>
      </c>
      <c r="B835" s="65" t="str">
        <f t="shared" ca="1" si="56"/>
        <v>-1900</v>
      </c>
      <c r="C835" s="65" t="str">
        <f t="shared" ca="1" si="57"/>
        <v>-1900-0</v>
      </c>
      <c r="D835" s="340"/>
      <c r="E835" s="283"/>
      <c r="F835" s="12"/>
      <c r="G835" s="304"/>
      <c r="H835" s="284"/>
      <c r="I835" s="300"/>
      <c r="J835" s="305"/>
      <c r="K835" s="290"/>
      <c r="L835" s="291"/>
      <c r="M835" s="12"/>
      <c r="N835" s="348"/>
      <c r="O835" s="7"/>
      <c r="P835" s="17">
        <f>IF(D835="",0,IF(D835=D834,COUNTIF(D$9:D834,D835)+1,1))</f>
        <v>0</v>
      </c>
      <c r="Q835" s="17">
        <f t="shared" ca="1" si="58"/>
        <v>0</v>
      </c>
      <c r="R835" s="364">
        <f t="shared" si="55"/>
        <v>0</v>
      </c>
    </row>
    <row r="836" spans="1:18" ht="16.5" customHeight="1">
      <c r="A836" s="334" t="s">
        <v>1112</v>
      </c>
      <c r="B836" s="65" t="str">
        <f t="shared" ca="1" si="56"/>
        <v>-1900</v>
      </c>
      <c r="C836" s="65" t="str">
        <f t="shared" ca="1" si="57"/>
        <v>-1900-0</v>
      </c>
      <c r="D836" s="340"/>
      <c r="E836" s="283"/>
      <c r="F836" s="12"/>
      <c r="G836" s="304"/>
      <c r="H836" s="284"/>
      <c r="I836" s="300"/>
      <c r="J836" s="305"/>
      <c r="K836" s="290"/>
      <c r="L836" s="291"/>
      <c r="M836" s="12"/>
      <c r="N836" s="348"/>
      <c r="O836" s="7"/>
      <c r="P836" s="17">
        <f>IF(D836="",0,IF(D836=D835,COUNTIF(D$9:D835,D836)+1,1))</f>
        <v>0</v>
      </c>
      <c r="Q836" s="17">
        <f t="shared" ca="1" si="58"/>
        <v>0</v>
      </c>
      <c r="R836" s="364">
        <f t="shared" si="55"/>
        <v>0</v>
      </c>
    </row>
    <row r="837" spans="1:18" ht="16.5" customHeight="1">
      <c r="A837" s="334" t="s">
        <v>1113</v>
      </c>
      <c r="B837" s="65" t="str">
        <f t="shared" ca="1" si="56"/>
        <v>-1900</v>
      </c>
      <c r="C837" s="65" t="str">
        <f t="shared" ca="1" si="57"/>
        <v>-1900-0</v>
      </c>
      <c r="D837" s="340"/>
      <c r="E837" s="283"/>
      <c r="F837" s="12"/>
      <c r="G837" s="304"/>
      <c r="H837" s="284"/>
      <c r="I837" s="300"/>
      <c r="J837" s="305"/>
      <c r="K837" s="290"/>
      <c r="L837" s="291"/>
      <c r="M837" s="12"/>
      <c r="N837" s="348"/>
      <c r="O837" s="7"/>
      <c r="P837" s="17">
        <f>IF(D837="",0,IF(D837=D836,COUNTIF(D$9:D836,D837)+1,1))</f>
        <v>0</v>
      </c>
      <c r="Q837" s="17">
        <f t="shared" ca="1" si="58"/>
        <v>0</v>
      </c>
      <c r="R837" s="364">
        <f t="shared" si="55"/>
        <v>0</v>
      </c>
    </row>
    <row r="838" spans="1:18" ht="16.5" customHeight="1">
      <c r="A838" s="334" t="s">
        <v>1114</v>
      </c>
      <c r="B838" s="65" t="str">
        <f t="shared" ca="1" si="56"/>
        <v>-1900</v>
      </c>
      <c r="C838" s="65" t="str">
        <f t="shared" ca="1" si="57"/>
        <v>-1900-0</v>
      </c>
      <c r="D838" s="340"/>
      <c r="E838" s="283"/>
      <c r="F838" s="12"/>
      <c r="G838" s="304"/>
      <c r="H838" s="284"/>
      <c r="I838" s="300"/>
      <c r="J838" s="305"/>
      <c r="K838" s="290"/>
      <c r="L838" s="291"/>
      <c r="M838" s="12"/>
      <c r="N838" s="348"/>
      <c r="O838" s="7"/>
      <c r="P838" s="17">
        <f>IF(D838="",0,IF(D838=D837,COUNTIF(D$9:D837,D838)+1,1))</f>
        <v>0</v>
      </c>
      <c r="Q838" s="17">
        <f t="shared" ca="1" si="58"/>
        <v>0</v>
      </c>
      <c r="R838" s="364">
        <f t="shared" si="55"/>
        <v>0</v>
      </c>
    </row>
    <row r="839" spans="1:18" ht="16.5" customHeight="1">
      <c r="A839" s="334" t="s">
        <v>1115</v>
      </c>
      <c r="B839" s="65" t="str">
        <f t="shared" ca="1" si="56"/>
        <v>-1900</v>
      </c>
      <c r="C839" s="65" t="str">
        <f t="shared" ca="1" si="57"/>
        <v>-1900-0</v>
      </c>
      <c r="D839" s="340"/>
      <c r="E839" s="283"/>
      <c r="F839" s="12"/>
      <c r="G839" s="304"/>
      <c r="H839" s="284"/>
      <c r="I839" s="300"/>
      <c r="J839" s="305"/>
      <c r="K839" s="290"/>
      <c r="L839" s="291"/>
      <c r="M839" s="12"/>
      <c r="N839" s="348"/>
      <c r="O839" s="7"/>
      <c r="P839" s="17">
        <f>IF(D839="",0,IF(D839=D838,COUNTIF(D$9:D838,D839)+1,1))</f>
        <v>0</v>
      </c>
      <c r="Q839" s="17">
        <f t="shared" ca="1" si="58"/>
        <v>0</v>
      </c>
      <c r="R839" s="364">
        <f t="shared" si="55"/>
        <v>0</v>
      </c>
    </row>
    <row r="840" spans="1:18" ht="16.5" customHeight="1">
      <c r="A840" s="334" t="s">
        <v>1116</v>
      </c>
      <c r="B840" s="65" t="str">
        <f t="shared" ca="1" si="56"/>
        <v>-1900</v>
      </c>
      <c r="C840" s="65" t="str">
        <f t="shared" ca="1" si="57"/>
        <v>-1900-0</v>
      </c>
      <c r="D840" s="340"/>
      <c r="E840" s="283"/>
      <c r="F840" s="12"/>
      <c r="G840" s="304"/>
      <c r="H840" s="284"/>
      <c r="I840" s="300"/>
      <c r="J840" s="305"/>
      <c r="K840" s="290"/>
      <c r="L840" s="291"/>
      <c r="M840" s="12"/>
      <c r="N840" s="348"/>
      <c r="O840" s="7"/>
      <c r="P840" s="17">
        <f>IF(D840="",0,IF(D840=D839,COUNTIF(D$9:D839,D840)+1,1))</f>
        <v>0</v>
      </c>
      <c r="Q840" s="17">
        <f t="shared" ca="1" si="58"/>
        <v>0</v>
      </c>
      <c r="R840" s="364">
        <f t="shared" si="55"/>
        <v>0</v>
      </c>
    </row>
    <row r="841" spans="1:18" ht="16.5" customHeight="1">
      <c r="A841" s="334" t="s">
        <v>1117</v>
      </c>
      <c r="B841" s="65" t="str">
        <f t="shared" ca="1" si="56"/>
        <v>-1900</v>
      </c>
      <c r="C841" s="65" t="str">
        <f t="shared" ca="1" si="57"/>
        <v>-1900-0</v>
      </c>
      <c r="D841" s="340"/>
      <c r="E841" s="283"/>
      <c r="F841" s="12"/>
      <c r="G841" s="304"/>
      <c r="H841" s="284"/>
      <c r="I841" s="300"/>
      <c r="J841" s="305"/>
      <c r="K841" s="290"/>
      <c r="L841" s="291"/>
      <c r="M841" s="12"/>
      <c r="N841" s="348"/>
      <c r="O841" s="7"/>
      <c r="P841" s="17">
        <f>IF(D841="",0,IF(D841=D840,COUNTIF(D$9:D840,D841)+1,1))</f>
        <v>0</v>
      </c>
      <c r="Q841" s="17">
        <f t="shared" ca="1" si="58"/>
        <v>0</v>
      </c>
      <c r="R841" s="364">
        <f t="shared" ref="R841:R904" si="59">IF(OR(MONTH(E841)&lt;$K$1026,MONTH(E841)&gt;$K$1027),R$1013,0)</f>
        <v>0</v>
      </c>
    </row>
    <row r="842" spans="1:18" ht="16.5" customHeight="1">
      <c r="A842" s="334" t="s">
        <v>1118</v>
      </c>
      <c r="B842" s="65" t="str">
        <f t="shared" ref="B842:B905" ca="1" si="60">IF(R842=$R$1013,0,IF(L$1024=1,0,D842&amp;"-"&amp;YEAR(E842)))</f>
        <v>-1900</v>
      </c>
      <c r="C842" s="65" t="str">
        <f t="shared" ca="1" si="57"/>
        <v>-1900-0</v>
      </c>
      <c r="D842" s="340"/>
      <c r="E842" s="283"/>
      <c r="F842" s="12"/>
      <c r="G842" s="304"/>
      <c r="H842" s="284"/>
      <c r="I842" s="300"/>
      <c r="J842" s="305"/>
      <c r="K842" s="290"/>
      <c r="L842" s="291"/>
      <c r="M842" s="12"/>
      <c r="N842" s="348"/>
      <c r="O842" s="7"/>
      <c r="P842" s="17">
        <f>IF(D842="",0,IF(D842=D841,COUNTIF(D$9:D841,D842)+1,1))</f>
        <v>0</v>
      </c>
      <c r="Q842" s="17">
        <f t="shared" ca="1" si="58"/>
        <v>0</v>
      </c>
      <c r="R842" s="364">
        <f t="shared" si="59"/>
        <v>0</v>
      </c>
    </row>
    <row r="843" spans="1:18" ht="16.5" customHeight="1">
      <c r="A843" s="334" t="s">
        <v>1119</v>
      </c>
      <c r="B843" s="65" t="str">
        <f t="shared" ca="1" si="60"/>
        <v>-1900</v>
      </c>
      <c r="C843" s="65" t="str">
        <f t="shared" ca="1" si="57"/>
        <v>-1900-0</v>
      </c>
      <c r="D843" s="340"/>
      <c r="E843" s="283"/>
      <c r="F843" s="12"/>
      <c r="G843" s="304"/>
      <c r="H843" s="284"/>
      <c r="I843" s="300"/>
      <c r="J843" s="305"/>
      <c r="K843" s="290"/>
      <c r="L843" s="291"/>
      <c r="M843" s="12"/>
      <c r="N843" s="348"/>
      <c r="O843" s="7"/>
      <c r="P843" s="17">
        <f>IF(D843="",0,IF(D843=D842,COUNTIF(D$9:D842,D843)+1,1))</f>
        <v>0</v>
      </c>
      <c r="Q843" s="17">
        <f t="shared" ca="1" si="58"/>
        <v>0</v>
      </c>
      <c r="R843" s="364">
        <f t="shared" si="59"/>
        <v>0</v>
      </c>
    </row>
    <row r="844" spans="1:18" ht="16.5" customHeight="1">
      <c r="A844" s="334" t="s">
        <v>1120</v>
      </c>
      <c r="B844" s="65" t="str">
        <f t="shared" ca="1" si="60"/>
        <v>-1900</v>
      </c>
      <c r="C844" s="65" t="str">
        <f t="shared" ca="1" si="57"/>
        <v>-1900-0</v>
      </c>
      <c r="D844" s="340"/>
      <c r="E844" s="283"/>
      <c r="F844" s="12"/>
      <c r="G844" s="304"/>
      <c r="H844" s="284"/>
      <c r="I844" s="300"/>
      <c r="J844" s="305"/>
      <c r="K844" s="290"/>
      <c r="L844" s="291"/>
      <c r="M844" s="12"/>
      <c r="N844" s="348"/>
      <c r="O844" s="7"/>
      <c r="P844" s="17">
        <f>IF(D844="",0,IF(D844=D843,COUNTIF(D$9:D843,D844)+1,1))</f>
        <v>0</v>
      </c>
      <c r="Q844" s="17">
        <f t="shared" ca="1" si="58"/>
        <v>0</v>
      </c>
      <c r="R844" s="364">
        <f t="shared" si="59"/>
        <v>0</v>
      </c>
    </row>
    <row r="845" spans="1:18" ht="16.5" customHeight="1">
      <c r="A845" s="334" t="s">
        <v>1121</v>
      </c>
      <c r="B845" s="65" t="str">
        <f t="shared" ca="1" si="60"/>
        <v>-1900</v>
      </c>
      <c r="C845" s="65" t="str">
        <f t="shared" ca="1" si="57"/>
        <v>-1900-0</v>
      </c>
      <c r="D845" s="340"/>
      <c r="E845" s="283"/>
      <c r="F845" s="12"/>
      <c r="G845" s="304"/>
      <c r="H845" s="284"/>
      <c r="I845" s="300"/>
      <c r="J845" s="305"/>
      <c r="K845" s="290"/>
      <c r="L845" s="291"/>
      <c r="M845" s="12"/>
      <c r="N845" s="348"/>
      <c r="O845" s="7"/>
      <c r="P845" s="17">
        <f>IF(D845="",0,IF(D845=D844,COUNTIF(D$9:D844,D845)+1,1))</f>
        <v>0</v>
      </c>
      <c r="Q845" s="17">
        <f t="shared" ca="1" si="58"/>
        <v>0</v>
      </c>
      <c r="R845" s="364">
        <f t="shared" si="59"/>
        <v>0</v>
      </c>
    </row>
    <row r="846" spans="1:18" ht="16.5" customHeight="1">
      <c r="A846" s="334" t="s">
        <v>1122</v>
      </c>
      <c r="B846" s="65" t="str">
        <f t="shared" ca="1" si="60"/>
        <v>-1900</v>
      </c>
      <c r="C846" s="65" t="str">
        <f t="shared" ca="1" si="57"/>
        <v>-1900-0</v>
      </c>
      <c r="D846" s="340"/>
      <c r="E846" s="283"/>
      <c r="F846" s="12"/>
      <c r="G846" s="304"/>
      <c r="H846" s="284"/>
      <c r="I846" s="300"/>
      <c r="J846" s="305"/>
      <c r="K846" s="290"/>
      <c r="L846" s="291"/>
      <c r="M846" s="12"/>
      <c r="N846" s="348"/>
      <c r="O846" s="7"/>
      <c r="P846" s="17">
        <f>IF(D846="",0,IF(D846=D845,COUNTIF(D$9:D845,D846)+1,1))</f>
        <v>0</v>
      </c>
      <c r="Q846" s="17">
        <f t="shared" ca="1" si="58"/>
        <v>0</v>
      </c>
      <c r="R846" s="364">
        <f t="shared" si="59"/>
        <v>0</v>
      </c>
    </row>
    <row r="847" spans="1:18" ht="16.5" customHeight="1">
      <c r="A847" s="334" t="s">
        <v>1123</v>
      </c>
      <c r="B847" s="65" t="str">
        <f t="shared" ca="1" si="60"/>
        <v>-1900</v>
      </c>
      <c r="C847" s="65" t="str">
        <f t="shared" ref="C847:C910" ca="1" si="61">IF(L$1024=1,0,B847&amp;"-"&amp;P847)</f>
        <v>-1900-0</v>
      </c>
      <c r="D847" s="340"/>
      <c r="E847" s="283"/>
      <c r="F847" s="12"/>
      <c r="G847" s="304"/>
      <c r="H847" s="284"/>
      <c r="I847" s="300"/>
      <c r="J847" s="305"/>
      <c r="K847" s="290"/>
      <c r="L847" s="291"/>
      <c r="M847" s="12"/>
      <c r="N847" s="348"/>
      <c r="O847" s="7"/>
      <c r="P847" s="17">
        <f>IF(D847="",0,IF(D847=D846,COUNTIF(D$9:D846,D847)+1,1))</f>
        <v>0</v>
      </c>
      <c r="Q847" s="17">
        <f t="shared" ref="Q847:Q910" ca="1" si="62">IF(OR(D847="",L$1024=1),0,IF(P847=4,1,0))</f>
        <v>0</v>
      </c>
      <c r="R847" s="364">
        <f t="shared" si="59"/>
        <v>0</v>
      </c>
    </row>
    <row r="848" spans="1:18" ht="16.5" customHeight="1">
      <c r="A848" s="334" t="s">
        <v>1124</v>
      </c>
      <c r="B848" s="65" t="str">
        <f t="shared" ca="1" si="60"/>
        <v>-1900</v>
      </c>
      <c r="C848" s="65" t="str">
        <f t="shared" ca="1" si="61"/>
        <v>-1900-0</v>
      </c>
      <c r="D848" s="340"/>
      <c r="E848" s="283"/>
      <c r="F848" s="12"/>
      <c r="G848" s="304"/>
      <c r="H848" s="284"/>
      <c r="I848" s="300"/>
      <c r="J848" s="305"/>
      <c r="K848" s="290"/>
      <c r="L848" s="291"/>
      <c r="M848" s="12"/>
      <c r="N848" s="348"/>
      <c r="O848" s="7"/>
      <c r="P848" s="17">
        <f>IF(D848="",0,IF(D848=D847,COUNTIF(D$9:D847,D848)+1,1))</f>
        <v>0</v>
      </c>
      <c r="Q848" s="17">
        <f t="shared" ca="1" si="62"/>
        <v>0</v>
      </c>
      <c r="R848" s="364">
        <f t="shared" si="59"/>
        <v>0</v>
      </c>
    </row>
    <row r="849" spans="1:18" ht="16.5" customHeight="1">
      <c r="A849" s="334" t="s">
        <v>1125</v>
      </c>
      <c r="B849" s="65" t="str">
        <f t="shared" ca="1" si="60"/>
        <v>-1900</v>
      </c>
      <c r="C849" s="65" t="str">
        <f t="shared" ca="1" si="61"/>
        <v>-1900-0</v>
      </c>
      <c r="D849" s="340"/>
      <c r="E849" s="283"/>
      <c r="F849" s="12"/>
      <c r="G849" s="304"/>
      <c r="H849" s="284"/>
      <c r="I849" s="300"/>
      <c r="J849" s="305"/>
      <c r="K849" s="290"/>
      <c r="L849" s="291"/>
      <c r="M849" s="12"/>
      <c r="N849" s="348"/>
      <c r="O849" s="7"/>
      <c r="P849" s="17">
        <f>IF(D849="",0,IF(D849=D848,COUNTIF(D$9:D848,D849)+1,1))</f>
        <v>0</v>
      </c>
      <c r="Q849" s="17">
        <f t="shared" ca="1" si="62"/>
        <v>0</v>
      </c>
      <c r="R849" s="364">
        <f t="shared" si="59"/>
        <v>0</v>
      </c>
    </row>
    <row r="850" spans="1:18" ht="16.5" customHeight="1">
      <c r="A850" s="334" t="s">
        <v>1126</v>
      </c>
      <c r="B850" s="65" t="str">
        <f t="shared" ca="1" si="60"/>
        <v>-1900</v>
      </c>
      <c r="C850" s="65" t="str">
        <f t="shared" ca="1" si="61"/>
        <v>-1900-0</v>
      </c>
      <c r="D850" s="340"/>
      <c r="E850" s="283"/>
      <c r="F850" s="12"/>
      <c r="G850" s="304"/>
      <c r="H850" s="284"/>
      <c r="I850" s="300"/>
      <c r="J850" s="305"/>
      <c r="K850" s="290"/>
      <c r="L850" s="291"/>
      <c r="M850" s="12"/>
      <c r="N850" s="348"/>
      <c r="O850" s="7"/>
      <c r="P850" s="17">
        <f>IF(D850="",0,IF(D850=D849,COUNTIF(D$9:D849,D850)+1,1))</f>
        <v>0</v>
      </c>
      <c r="Q850" s="17">
        <f t="shared" ca="1" si="62"/>
        <v>0</v>
      </c>
      <c r="R850" s="364">
        <f t="shared" si="59"/>
        <v>0</v>
      </c>
    </row>
    <row r="851" spans="1:18" ht="16.5" customHeight="1">
      <c r="A851" s="334" t="s">
        <v>1127</v>
      </c>
      <c r="B851" s="65" t="str">
        <f t="shared" ca="1" si="60"/>
        <v>-1900</v>
      </c>
      <c r="C851" s="65" t="str">
        <f t="shared" ca="1" si="61"/>
        <v>-1900-0</v>
      </c>
      <c r="D851" s="340"/>
      <c r="E851" s="283"/>
      <c r="F851" s="12"/>
      <c r="G851" s="304"/>
      <c r="H851" s="284"/>
      <c r="I851" s="300"/>
      <c r="J851" s="305"/>
      <c r="K851" s="290"/>
      <c r="L851" s="291"/>
      <c r="M851" s="12"/>
      <c r="N851" s="348"/>
      <c r="O851" s="7"/>
      <c r="P851" s="17">
        <f>IF(D851="",0,IF(D851=D850,COUNTIF(D$9:D850,D851)+1,1))</f>
        <v>0</v>
      </c>
      <c r="Q851" s="17">
        <f t="shared" ca="1" si="62"/>
        <v>0</v>
      </c>
      <c r="R851" s="364">
        <f t="shared" si="59"/>
        <v>0</v>
      </c>
    </row>
    <row r="852" spans="1:18" ht="16.5" customHeight="1">
      <c r="A852" s="334" t="s">
        <v>1128</v>
      </c>
      <c r="B852" s="65" t="str">
        <f t="shared" ca="1" si="60"/>
        <v>-1900</v>
      </c>
      <c r="C852" s="65" t="str">
        <f t="shared" ca="1" si="61"/>
        <v>-1900-0</v>
      </c>
      <c r="D852" s="340"/>
      <c r="E852" s="283"/>
      <c r="F852" s="12"/>
      <c r="G852" s="304"/>
      <c r="H852" s="284"/>
      <c r="I852" s="300"/>
      <c r="J852" s="305"/>
      <c r="K852" s="290"/>
      <c r="L852" s="291"/>
      <c r="M852" s="12"/>
      <c r="N852" s="348"/>
      <c r="O852" s="7"/>
      <c r="P852" s="17">
        <f>IF(D852="",0,IF(D852=D851,COUNTIF(D$9:D851,D852)+1,1))</f>
        <v>0</v>
      </c>
      <c r="Q852" s="17">
        <f t="shared" ca="1" si="62"/>
        <v>0</v>
      </c>
      <c r="R852" s="364">
        <f t="shared" si="59"/>
        <v>0</v>
      </c>
    </row>
    <row r="853" spans="1:18" ht="16.5" customHeight="1">
      <c r="A853" s="334" t="s">
        <v>1129</v>
      </c>
      <c r="B853" s="65" t="str">
        <f t="shared" ca="1" si="60"/>
        <v>-1900</v>
      </c>
      <c r="C853" s="65" t="str">
        <f t="shared" ca="1" si="61"/>
        <v>-1900-0</v>
      </c>
      <c r="D853" s="340"/>
      <c r="E853" s="283"/>
      <c r="F853" s="12"/>
      <c r="G853" s="304"/>
      <c r="H853" s="284"/>
      <c r="I853" s="300"/>
      <c r="J853" s="305"/>
      <c r="K853" s="290"/>
      <c r="L853" s="291"/>
      <c r="M853" s="12"/>
      <c r="N853" s="348"/>
      <c r="O853" s="7"/>
      <c r="P853" s="17">
        <f>IF(D853="",0,IF(D853=D852,COUNTIF(D$9:D852,D853)+1,1))</f>
        <v>0</v>
      </c>
      <c r="Q853" s="17">
        <f t="shared" ca="1" si="62"/>
        <v>0</v>
      </c>
      <c r="R853" s="364">
        <f t="shared" si="59"/>
        <v>0</v>
      </c>
    </row>
    <row r="854" spans="1:18" ht="16.5" customHeight="1">
      <c r="A854" s="334" t="s">
        <v>1130</v>
      </c>
      <c r="B854" s="65" t="str">
        <f t="shared" ca="1" si="60"/>
        <v>-1900</v>
      </c>
      <c r="C854" s="65" t="str">
        <f t="shared" ca="1" si="61"/>
        <v>-1900-0</v>
      </c>
      <c r="D854" s="340"/>
      <c r="E854" s="283"/>
      <c r="F854" s="12"/>
      <c r="G854" s="304"/>
      <c r="H854" s="284"/>
      <c r="I854" s="300"/>
      <c r="J854" s="305"/>
      <c r="K854" s="290"/>
      <c r="L854" s="291"/>
      <c r="M854" s="12"/>
      <c r="N854" s="348"/>
      <c r="O854" s="7"/>
      <c r="P854" s="17">
        <f>IF(D854="",0,IF(D854=D853,COUNTIF(D$9:D853,D854)+1,1))</f>
        <v>0</v>
      </c>
      <c r="Q854" s="17">
        <f t="shared" ca="1" si="62"/>
        <v>0</v>
      </c>
      <c r="R854" s="364">
        <f t="shared" si="59"/>
        <v>0</v>
      </c>
    </row>
    <row r="855" spans="1:18" ht="16.5" customHeight="1">
      <c r="A855" s="334" t="s">
        <v>1131</v>
      </c>
      <c r="B855" s="65" t="str">
        <f t="shared" ca="1" si="60"/>
        <v>-1900</v>
      </c>
      <c r="C855" s="65" t="str">
        <f t="shared" ca="1" si="61"/>
        <v>-1900-0</v>
      </c>
      <c r="D855" s="340"/>
      <c r="E855" s="283"/>
      <c r="F855" s="12"/>
      <c r="G855" s="304"/>
      <c r="H855" s="284"/>
      <c r="I855" s="300"/>
      <c r="J855" s="305"/>
      <c r="K855" s="290"/>
      <c r="L855" s="291"/>
      <c r="M855" s="12"/>
      <c r="N855" s="348"/>
      <c r="O855" s="7"/>
      <c r="P855" s="17">
        <f>IF(D855="",0,IF(D855=D854,COUNTIF(D$9:D854,D855)+1,1))</f>
        <v>0</v>
      </c>
      <c r="Q855" s="17">
        <f t="shared" ca="1" si="62"/>
        <v>0</v>
      </c>
      <c r="R855" s="364">
        <f t="shared" si="59"/>
        <v>0</v>
      </c>
    </row>
    <row r="856" spans="1:18" ht="16.5" customHeight="1">
      <c r="A856" s="334" t="s">
        <v>1132</v>
      </c>
      <c r="B856" s="65" t="str">
        <f t="shared" ca="1" si="60"/>
        <v>-1900</v>
      </c>
      <c r="C856" s="65" t="str">
        <f t="shared" ca="1" si="61"/>
        <v>-1900-0</v>
      </c>
      <c r="D856" s="340"/>
      <c r="E856" s="283"/>
      <c r="F856" s="12"/>
      <c r="G856" s="304"/>
      <c r="H856" s="284"/>
      <c r="I856" s="300"/>
      <c r="J856" s="305"/>
      <c r="K856" s="290"/>
      <c r="L856" s="291"/>
      <c r="M856" s="12"/>
      <c r="N856" s="348"/>
      <c r="O856" s="7"/>
      <c r="P856" s="17">
        <f>IF(D856="",0,IF(D856=D855,COUNTIF(D$9:D855,D856)+1,1))</f>
        <v>0</v>
      </c>
      <c r="Q856" s="17">
        <f t="shared" ca="1" si="62"/>
        <v>0</v>
      </c>
      <c r="R856" s="364">
        <f t="shared" si="59"/>
        <v>0</v>
      </c>
    </row>
    <row r="857" spans="1:18" ht="16.5" customHeight="1">
      <c r="A857" s="334" t="s">
        <v>1133</v>
      </c>
      <c r="B857" s="65" t="str">
        <f t="shared" ca="1" si="60"/>
        <v>-1900</v>
      </c>
      <c r="C857" s="65" t="str">
        <f t="shared" ca="1" si="61"/>
        <v>-1900-0</v>
      </c>
      <c r="D857" s="340"/>
      <c r="E857" s="283"/>
      <c r="F857" s="12"/>
      <c r="G857" s="304"/>
      <c r="H857" s="284"/>
      <c r="I857" s="300"/>
      <c r="J857" s="305"/>
      <c r="K857" s="290"/>
      <c r="L857" s="291"/>
      <c r="M857" s="12"/>
      <c r="N857" s="348"/>
      <c r="O857" s="7"/>
      <c r="P857" s="17">
        <f>IF(D857="",0,IF(D857=D856,COUNTIF(D$9:D856,D857)+1,1))</f>
        <v>0</v>
      </c>
      <c r="Q857" s="17">
        <f t="shared" ca="1" si="62"/>
        <v>0</v>
      </c>
      <c r="R857" s="364">
        <f t="shared" si="59"/>
        <v>0</v>
      </c>
    </row>
    <row r="858" spans="1:18" ht="16.5" customHeight="1">
      <c r="A858" s="334" t="s">
        <v>1134</v>
      </c>
      <c r="B858" s="65" t="str">
        <f t="shared" ca="1" si="60"/>
        <v>-1900</v>
      </c>
      <c r="C858" s="65" t="str">
        <f t="shared" ca="1" si="61"/>
        <v>-1900-0</v>
      </c>
      <c r="D858" s="340"/>
      <c r="E858" s="283"/>
      <c r="F858" s="12"/>
      <c r="G858" s="304"/>
      <c r="H858" s="284"/>
      <c r="I858" s="300"/>
      <c r="J858" s="305"/>
      <c r="K858" s="290"/>
      <c r="L858" s="291"/>
      <c r="M858" s="12"/>
      <c r="N858" s="348"/>
      <c r="O858" s="7"/>
      <c r="P858" s="17">
        <f>IF(D858="",0,IF(D858=D857,COUNTIF(D$9:D857,D858)+1,1))</f>
        <v>0</v>
      </c>
      <c r="Q858" s="17">
        <f t="shared" ca="1" si="62"/>
        <v>0</v>
      </c>
      <c r="R858" s="364">
        <f t="shared" si="59"/>
        <v>0</v>
      </c>
    </row>
    <row r="859" spans="1:18" ht="16.5" customHeight="1">
      <c r="A859" s="334" t="s">
        <v>1135</v>
      </c>
      <c r="B859" s="65" t="str">
        <f t="shared" ca="1" si="60"/>
        <v>-1900</v>
      </c>
      <c r="C859" s="65" t="str">
        <f t="shared" ca="1" si="61"/>
        <v>-1900-0</v>
      </c>
      <c r="D859" s="340"/>
      <c r="E859" s="283"/>
      <c r="F859" s="12"/>
      <c r="G859" s="304"/>
      <c r="H859" s="284"/>
      <c r="I859" s="300"/>
      <c r="J859" s="305"/>
      <c r="K859" s="290"/>
      <c r="L859" s="291"/>
      <c r="M859" s="12"/>
      <c r="N859" s="348"/>
      <c r="O859" s="7"/>
      <c r="P859" s="17">
        <f>IF(D859="",0,IF(D859=D858,COUNTIF(D$9:D858,D859)+1,1))</f>
        <v>0</v>
      </c>
      <c r="Q859" s="17">
        <f t="shared" ca="1" si="62"/>
        <v>0</v>
      </c>
      <c r="R859" s="364">
        <f t="shared" si="59"/>
        <v>0</v>
      </c>
    </row>
    <row r="860" spans="1:18" ht="16.5" customHeight="1">
      <c r="A860" s="334" t="s">
        <v>1136</v>
      </c>
      <c r="B860" s="65" t="str">
        <f t="shared" ca="1" si="60"/>
        <v>-1900</v>
      </c>
      <c r="C860" s="65" t="str">
        <f t="shared" ca="1" si="61"/>
        <v>-1900-0</v>
      </c>
      <c r="D860" s="340"/>
      <c r="E860" s="283"/>
      <c r="F860" s="12"/>
      <c r="G860" s="304"/>
      <c r="H860" s="284"/>
      <c r="I860" s="300"/>
      <c r="J860" s="305"/>
      <c r="K860" s="290"/>
      <c r="L860" s="291"/>
      <c r="M860" s="12"/>
      <c r="N860" s="348"/>
      <c r="O860" s="7"/>
      <c r="P860" s="17">
        <f>IF(D860="",0,IF(D860=D859,COUNTIF(D$9:D859,D860)+1,1))</f>
        <v>0</v>
      </c>
      <c r="Q860" s="17">
        <f t="shared" ca="1" si="62"/>
        <v>0</v>
      </c>
      <c r="R860" s="364">
        <f t="shared" si="59"/>
        <v>0</v>
      </c>
    </row>
    <row r="861" spans="1:18" ht="16.5" customHeight="1">
      <c r="A861" s="334" t="s">
        <v>1137</v>
      </c>
      <c r="B861" s="65" t="str">
        <f t="shared" ca="1" si="60"/>
        <v>-1900</v>
      </c>
      <c r="C861" s="65" t="str">
        <f t="shared" ca="1" si="61"/>
        <v>-1900-0</v>
      </c>
      <c r="D861" s="340"/>
      <c r="E861" s="283"/>
      <c r="F861" s="12"/>
      <c r="G861" s="304"/>
      <c r="H861" s="284"/>
      <c r="I861" s="300"/>
      <c r="J861" s="305"/>
      <c r="K861" s="290"/>
      <c r="L861" s="291"/>
      <c r="M861" s="12"/>
      <c r="N861" s="348"/>
      <c r="O861" s="7"/>
      <c r="P861" s="17">
        <f>IF(D861="",0,IF(D861=D860,COUNTIF(D$9:D860,D861)+1,1))</f>
        <v>0</v>
      </c>
      <c r="Q861" s="17">
        <f t="shared" ca="1" si="62"/>
        <v>0</v>
      </c>
      <c r="R861" s="364">
        <f t="shared" si="59"/>
        <v>0</v>
      </c>
    </row>
    <row r="862" spans="1:18" ht="16.5" customHeight="1">
      <c r="A862" s="334" t="s">
        <v>1138</v>
      </c>
      <c r="B862" s="65" t="str">
        <f t="shared" ca="1" si="60"/>
        <v>-1900</v>
      </c>
      <c r="C862" s="65" t="str">
        <f t="shared" ca="1" si="61"/>
        <v>-1900-0</v>
      </c>
      <c r="D862" s="340"/>
      <c r="E862" s="283"/>
      <c r="F862" s="12"/>
      <c r="G862" s="304"/>
      <c r="H862" s="284"/>
      <c r="I862" s="300"/>
      <c r="J862" s="305"/>
      <c r="K862" s="290"/>
      <c r="L862" s="291"/>
      <c r="M862" s="12"/>
      <c r="N862" s="348"/>
      <c r="O862" s="7"/>
      <c r="P862" s="17">
        <f>IF(D862="",0,IF(D862=D861,COUNTIF(D$9:D861,D862)+1,1))</f>
        <v>0</v>
      </c>
      <c r="Q862" s="17">
        <f t="shared" ca="1" si="62"/>
        <v>0</v>
      </c>
      <c r="R862" s="364">
        <f t="shared" si="59"/>
        <v>0</v>
      </c>
    </row>
    <row r="863" spans="1:18" ht="16.5" customHeight="1">
      <c r="A863" s="334" t="s">
        <v>1139</v>
      </c>
      <c r="B863" s="65" t="str">
        <f t="shared" ca="1" si="60"/>
        <v>-1900</v>
      </c>
      <c r="C863" s="65" t="str">
        <f t="shared" ca="1" si="61"/>
        <v>-1900-0</v>
      </c>
      <c r="D863" s="340"/>
      <c r="E863" s="283"/>
      <c r="F863" s="12"/>
      <c r="G863" s="304"/>
      <c r="H863" s="284"/>
      <c r="I863" s="300"/>
      <c r="J863" s="305"/>
      <c r="K863" s="290"/>
      <c r="L863" s="291"/>
      <c r="M863" s="12"/>
      <c r="N863" s="348"/>
      <c r="O863" s="7"/>
      <c r="P863" s="17">
        <f>IF(D863="",0,IF(D863=D862,COUNTIF(D$9:D862,D863)+1,1))</f>
        <v>0</v>
      </c>
      <c r="Q863" s="17">
        <f t="shared" ca="1" si="62"/>
        <v>0</v>
      </c>
      <c r="R863" s="364">
        <f t="shared" si="59"/>
        <v>0</v>
      </c>
    </row>
    <row r="864" spans="1:18" ht="16.5" customHeight="1">
      <c r="A864" s="334" t="s">
        <v>1140</v>
      </c>
      <c r="B864" s="65" t="str">
        <f t="shared" ca="1" si="60"/>
        <v>-1900</v>
      </c>
      <c r="C864" s="65" t="str">
        <f t="shared" ca="1" si="61"/>
        <v>-1900-0</v>
      </c>
      <c r="D864" s="340"/>
      <c r="E864" s="283"/>
      <c r="F864" s="12"/>
      <c r="G864" s="304"/>
      <c r="H864" s="284"/>
      <c r="I864" s="300"/>
      <c r="J864" s="305"/>
      <c r="K864" s="290"/>
      <c r="L864" s="291"/>
      <c r="M864" s="12"/>
      <c r="N864" s="348"/>
      <c r="O864" s="7"/>
      <c r="P864" s="17">
        <f>IF(D864="",0,IF(D864=D863,COUNTIF(D$9:D863,D864)+1,1))</f>
        <v>0</v>
      </c>
      <c r="Q864" s="17">
        <f t="shared" ca="1" si="62"/>
        <v>0</v>
      </c>
      <c r="R864" s="364">
        <f t="shared" si="59"/>
        <v>0</v>
      </c>
    </row>
    <row r="865" spans="1:18" ht="16.5" customHeight="1">
      <c r="A865" s="334" t="s">
        <v>1141</v>
      </c>
      <c r="B865" s="65" t="str">
        <f t="shared" ca="1" si="60"/>
        <v>-1900</v>
      </c>
      <c r="C865" s="65" t="str">
        <f t="shared" ca="1" si="61"/>
        <v>-1900-0</v>
      </c>
      <c r="D865" s="340"/>
      <c r="E865" s="283"/>
      <c r="F865" s="12"/>
      <c r="G865" s="304"/>
      <c r="H865" s="284"/>
      <c r="I865" s="300"/>
      <c r="J865" s="305"/>
      <c r="K865" s="290"/>
      <c r="L865" s="291"/>
      <c r="M865" s="12"/>
      <c r="N865" s="348"/>
      <c r="O865" s="7"/>
      <c r="P865" s="17">
        <f>IF(D865="",0,IF(D865=D864,COUNTIF(D$9:D864,D865)+1,1))</f>
        <v>0</v>
      </c>
      <c r="Q865" s="17">
        <f t="shared" ca="1" si="62"/>
        <v>0</v>
      </c>
      <c r="R865" s="364">
        <f t="shared" si="59"/>
        <v>0</v>
      </c>
    </row>
    <row r="866" spans="1:18" ht="16.5" customHeight="1">
      <c r="A866" s="334" t="s">
        <v>1142</v>
      </c>
      <c r="B866" s="65" t="str">
        <f t="shared" ca="1" si="60"/>
        <v>-1900</v>
      </c>
      <c r="C866" s="65" t="str">
        <f t="shared" ca="1" si="61"/>
        <v>-1900-0</v>
      </c>
      <c r="D866" s="340"/>
      <c r="E866" s="283"/>
      <c r="F866" s="12"/>
      <c r="G866" s="304"/>
      <c r="H866" s="284"/>
      <c r="I866" s="300"/>
      <c r="J866" s="305"/>
      <c r="K866" s="290"/>
      <c r="L866" s="291"/>
      <c r="M866" s="12"/>
      <c r="N866" s="348"/>
      <c r="O866" s="7"/>
      <c r="P866" s="17">
        <f>IF(D866="",0,IF(D866=D865,COUNTIF(D$9:D865,D866)+1,1))</f>
        <v>0</v>
      </c>
      <c r="Q866" s="17">
        <f t="shared" ca="1" si="62"/>
        <v>0</v>
      </c>
      <c r="R866" s="364">
        <f t="shared" si="59"/>
        <v>0</v>
      </c>
    </row>
    <row r="867" spans="1:18" ht="16.5" customHeight="1">
      <c r="A867" s="334" t="s">
        <v>1143</v>
      </c>
      <c r="B867" s="65" t="str">
        <f t="shared" ca="1" si="60"/>
        <v>-1900</v>
      </c>
      <c r="C867" s="65" t="str">
        <f t="shared" ca="1" si="61"/>
        <v>-1900-0</v>
      </c>
      <c r="D867" s="340"/>
      <c r="E867" s="283"/>
      <c r="F867" s="12"/>
      <c r="G867" s="304"/>
      <c r="H867" s="284"/>
      <c r="I867" s="300"/>
      <c r="J867" s="305"/>
      <c r="K867" s="290"/>
      <c r="L867" s="291"/>
      <c r="M867" s="12"/>
      <c r="N867" s="348"/>
      <c r="O867" s="7"/>
      <c r="P867" s="17">
        <f>IF(D867="",0,IF(D867=D866,COUNTIF(D$9:D866,D867)+1,1))</f>
        <v>0</v>
      </c>
      <c r="Q867" s="17">
        <f t="shared" ca="1" si="62"/>
        <v>0</v>
      </c>
      <c r="R867" s="364">
        <f t="shared" si="59"/>
        <v>0</v>
      </c>
    </row>
    <row r="868" spans="1:18" ht="16.5" customHeight="1">
      <c r="A868" s="334" t="s">
        <v>1144</v>
      </c>
      <c r="B868" s="65" t="str">
        <f t="shared" ca="1" si="60"/>
        <v>-1900</v>
      </c>
      <c r="C868" s="65" t="str">
        <f t="shared" ca="1" si="61"/>
        <v>-1900-0</v>
      </c>
      <c r="D868" s="340"/>
      <c r="E868" s="283"/>
      <c r="F868" s="12"/>
      <c r="G868" s="304"/>
      <c r="H868" s="284"/>
      <c r="I868" s="300"/>
      <c r="J868" s="305"/>
      <c r="K868" s="290"/>
      <c r="L868" s="291"/>
      <c r="M868" s="12"/>
      <c r="N868" s="348"/>
      <c r="O868" s="7"/>
      <c r="P868" s="17">
        <f>IF(D868="",0,IF(D868=D867,COUNTIF(D$9:D867,D868)+1,1))</f>
        <v>0</v>
      </c>
      <c r="Q868" s="17">
        <f t="shared" ca="1" si="62"/>
        <v>0</v>
      </c>
      <c r="R868" s="364">
        <f t="shared" si="59"/>
        <v>0</v>
      </c>
    </row>
    <row r="869" spans="1:18" ht="16.5" customHeight="1">
      <c r="A869" s="334" t="s">
        <v>1145</v>
      </c>
      <c r="B869" s="65" t="str">
        <f t="shared" ca="1" si="60"/>
        <v>-1900</v>
      </c>
      <c r="C869" s="65" t="str">
        <f t="shared" ca="1" si="61"/>
        <v>-1900-0</v>
      </c>
      <c r="D869" s="340"/>
      <c r="E869" s="283"/>
      <c r="F869" s="12"/>
      <c r="G869" s="304"/>
      <c r="H869" s="284"/>
      <c r="I869" s="300"/>
      <c r="J869" s="305"/>
      <c r="K869" s="290"/>
      <c r="L869" s="291"/>
      <c r="M869" s="12"/>
      <c r="N869" s="348"/>
      <c r="O869" s="7"/>
      <c r="P869" s="17">
        <f>IF(D869="",0,IF(D869=D868,COUNTIF(D$9:D868,D869)+1,1))</f>
        <v>0</v>
      </c>
      <c r="Q869" s="17">
        <f t="shared" ca="1" si="62"/>
        <v>0</v>
      </c>
      <c r="R869" s="364">
        <f t="shared" si="59"/>
        <v>0</v>
      </c>
    </row>
    <row r="870" spans="1:18" ht="16.5" customHeight="1">
      <c r="A870" s="334" t="s">
        <v>1146</v>
      </c>
      <c r="B870" s="65" t="str">
        <f t="shared" ca="1" si="60"/>
        <v>-1900</v>
      </c>
      <c r="C870" s="65" t="str">
        <f t="shared" ca="1" si="61"/>
        <v>-1900-0</v>
      </c>
      <c r="D870" s="340"/>
      <c r="E870" s="283"/>
      <c r="F870" s="12"/>
      <c r="G870" s="304"/>
      <c r="H870" s="284"/>
      <c r="I870" s="300"/>
      <c r="J870" s="305"/>
      <c r="K870" s="290"/>
      <c r="L870" s="291"/>
      <c r="M870" s="12"/>
      <c r="N870" s="348"/>
      <c r="O870" s="7"/>
      <c r="P870" s="17">
        <f>IF(D870="",0,IF(D870=D869,COUNTIF(D$9:D869,D870)+1,1))</f>
        <v>0</v>
      </c>
      <c r="Q870" s="17">
        <f t="shared" ca="1" si="62"/>
        <v>0</v>
      </c>
      <c r="R870" s="364">
        <f t="shared" si="59"/>
        <v>0</v>
      </c>
    </row>
    <row r="871" spans="1:18" ht="16.5" customHeight="1">
      <c r="A871" s="334" t="s">
        <v>1147</v>
      </c>
      <c r="B871" s="65" t="str">
        <f t="shared" ca="1" si="60"/>
        <v>-1900</v>
      </c>
      <c r="C871" s="65" t="str">
        <f t="shared" ca="1" si="61"/>
        <v>-1900-0</v>
      </c>
      <c r="D871" s="340"/>
      <c r="E871" s="283"/>
      <c r="F871" s="12"/>
      <c r="G871" s="304"/>
      <c r="H871" s="284"/>
      <c r="I871" s="300"/>
      <c r="J871" s="305"/>
      <c r="K871" s="290"/>
      <c r="L871" s="291"/>
      <c r="M871" s="12"/>
      <c r="N871" s="348"/>
      <c r="O871" s="7"/>
      <c r="P871" s="17">
        <f>IF(D871="",0,IF(D871=D870,COUNTIF(D$9:D870,D871)+1,1))</f>
        <v>0</v>
      </c>
      <c r="Q871" s="17">
        <f t="shared" ca="1" si="62"/>
        <v>0</v>
      </c>
      <c r="R871" s="364">
        <f t="shared" si="59"/>
        <v>0</v>
      </c>
    </row>
    <row r="872" spans="1:18" ht="16.5" customHeight="1">
      <c r="A872" s="334" t="s">
        <v>1148</v>
      </c>
      <c r="B872" s="65" t="str">
        <f t="shared" ca="1" si="60"/>
        <v>-1900</v>
      </c>
      <c r="C872" s="65" t="str">
        <f t="shared" ca="1" si="61"/>
        <v>-1900-0</v>
      </c>
      <c r="D872" s="340"/>
      <c r="E872" s="283"/>
      <c r="F872" s="12"/>
      <c r="G872" s="304"/>
      <c r="H872" s="284"/>
      <c r="I872" s="300"/>
      <c r="J872" s="305"/>
      <c r="K872" s="290"/>
      <c r="L872" s="291"/>
      <c r="M872" s="12"/>
      <c r="N872" s="348"/>
      <c r="O872" s="7"/>
      <c r="P872" s="17">
        <f>IF(D872="",0,IF(D872=D871,COUNTIF(D$9:D871,D872)+1,1))</f>
        <v>0</v>
      </c>
      <c r="Q872" s="17">
        <f t="shared" ca="1" si="62"/>
        <v>0</v>
      </c>
      <c r="R872" s="364">
        <f t="shared" si="59"/>
        <v>0</v>
      </c>
    </row>
    <row r="873" spans="1:18" ht="16.5" customHeight="1">
      <c r="A873" s="334" t="s">
        <v>1149</v>
      </c>
      <c r="B873" s="65" t="str">
        <f t="shared" ca="1" si="60"/>
        <v>-1900</v>
      </c>
      <c r="C873" s="65" t="str">
        <f t="shared" ca="1" si="61"/>
        <v>-1900-0</v>
      </c>
      <c r="D873" s="340"/>
      <c r="E873" s="283"/>
      <c r="F873" s="12"/>
      <c r="G873" s="304"/>
      <c r="H873" s="284"/>
      <c r="I873" s="300"/>
      <c r="J873" s="305"/>
      <c r="K873" s="290"/>
      <c r="L873" s="291"/>
      <c r="M873" s="12"/>
      <c r="N873" s="348"/>
      <c r="O873" s="7"/>
      <c r="P873" s="17">
        <f>IF(D873="",0,IF(D873=D872,COUNTIF(D$9:D872,D873)+1,1))</f>
        <v>0</v>
      </c>
      <c r="Q873" s="17">
        <f t="shared" ca="1" si="62"/>
        <v>0</v>
      </c>
      <c r="R873" s="364">
        <f t="shared" si="59"/>
        <v>0</v>
      </c>
    </row>
    <row r="874" spans="1:18" ht="16.5" customHeight="1">
      <c r="A874" s="334" t="s">
        <v>1150</v>
      </c>
      <c r="B874" s="65" t="str">
        <f t="shared" ca="1" si="60"/>
        <v>-1900</v>
      </c>
      <c r="C874" s="65" t="str">
        <f t="shared" ca="1" si="61"/>
        <v>-1900-0</v>
      </c>
      <c r="D874" s="340"/>
      <c r="E874" s="283"/>
      <c r="F874" s="12"/>
      <c r="G874" s="304"/>
      <c r="H874" s="284"/>
      <c r="I874" s="300"/>
      <c r="J874" s="305"/>
      <c r="K874" s="290"/>
      <c r="L874" s="291"/>
      <c r="M874" s="12"/>
      <c r="N874" s="348"/>
      <c r="O874" s="7"/>
      <c r="P874" s="17">
        <f>IF(D874="",0,IF(D874=D873,COUNTIF(D$9:D873,D874)+1,1))</f>
        <v>0</v>
      </c>
      <c r="Q874" s="17">
        <f t="shared" ca="1" si="62"/>
        <v>0</v>
      </c>
      <c r="R874" s="364">
        <f t="shared" si="59"/>
        <v>0</v>
      </c>
    </row>
    <row r="875" spans="1:18" ht="16.5" customHeight="1">
      <c r="A875" s="334" t="s">
        <v>1151</v>
      </c>
      <c r="B875" s="65" t="str">
        <f t="shared" ca="1" si="60"/>
        <v>-1900</v>
      </c>
      <c r="C875" s="65" t="str">
        <f t="shared" ca="1" si="61"/>
        <v>-1900-0</v>
      </c>
      <c r="D875" s="340"/>
      <c r="E875" s="283"/>
      <c r="F875" s="12"/>
      <c r="G875" s="304"/>
      <c r="H875" s="284"/>
      <c r="I875" s="300"/>
      <c r="J875" s="305"/>
      <c r="K875" s="290"/>
      <c r="L875" s="291"/>
      <c r="M875" s="12"/>
      <c r="N875" s="348"/>
      <c r="O875" s="7"/>
      <c r="P875" s="17">
        <f>IF(D875="",0,IF(D875=D874,COUNTIF(D$9:D874,D875)+1,1))</f>
        <v>0</v>
      </c>
      <c r="Q875" s="17">
        <f t="shared" ca="1" si="62"/>
        <v>0</v>
      </c>
      <c r="R875" s="364">
        <f t="shared" si="59"/>
        <v>0</v>
      </c>
    </row>
    <row r="876" spans="1:18" ht="16.5" customHeight="1">
      <c r="A876" s="334" t="s">
        <v>1152</v>
      </c>
      <c r="B876" s="65" t="str">
        <f t="shared" ca="1" si="60"/>
        <v>-1900</v>
      </c>
      <c r="C876" s="65" t="str">
        <f t="shared" ca="1" si="61"/>
        <v>-1900-0</v>
      </c>
      <c r="D876" s="340"/>
      <c r="E876" s="283"/>
      <c r="F876" s="12"/>
      <c r="G876" s="304"/>
      <c r="H876" s="284"/>
      <c r="I876" s="300"/>
      <c r="J876" s="305"/>
      <c r="K876" s="290"/>
      <c r="L876" s="291"/>
      <c r="M876" s="12"/>
      <c r="N876" s="348"/>
      <c r="O876" s="7"/>
      <c r="P876" s="17">
        <f>IF(D876="",0,IF(D876=D875,COUNTIF(D$9:D875,D876)+1,1))</f>
        <v>0</v>
      </c>
      <c r="Q876" s="17">
        <f t="shared" ca="1" si="62"/>
        <v>0</v>
      </c>
      <c r="R876" s="364">
        <f t="shared" si="59"/>
        <v>0</v>
      </c>
    </row>
    <row r="877" spans="1:18" ht="16.5" customHeight="1">
      <c r="A877" s="334" t="s">
        <v>1153</v>
      </c>
      <c r="B877" s="65" t="str">
        <f t="shared" ca="1" si="60"/>
        <v>-1900</v>
      </c>
      <c r="C877" s="65" t="str">
        <f t="shared" ca="1" si="61"/>
        <v>-1900-0</v>
      </c>
      <c r="D877" s="340"/>
      <c r="E877" s="283"/>
      <c r="F877" s="12"/>
      <c r="G877" s="304"/>
      <c r="H877" s="284"/>
      <c r="I877" s="300"/>
      <c r="J877" s="305"/>
      <c r="K877" s="290"/>
      <c r="L877" s="291"/>
      <c r="M877" s="12"/>
      <c r="N877" s="348"/>
      <c r="O877" s="7"/>
      <c r="P877" s="17">
        <f>IF(D877="",0,IF(D877=D876,COUNTIF(D$9:D876,D877)+1,1))</f>
        <v>0</v>
      </c>
      <c r="Q877" s="17">
        <f t="shared" ca="1" si="62"/>
        <v>0</v>
      </c>
      <c r="R877" s="364">
        <f t="shared" si="59"/>
        <v>0</v>
      </c>
    </row>
    <row r="878" spans="1:18" ht="16.5" customHeight="1">
      <c r="A878" s="334" t="s">
        <v>1154</v>
      </c>
      <c r="B878" s="65" t="str">
        <f t="shared" ca="1" si="60"/>
        <v>-1900</v>
      </c>
      <c r="C878" s="65" t="str">
        <f t="shared" ca="1" si="61"/>
        <v>-1900-0</v>
      </c>
      <c r="D878" s="340"/>
      <c r="E878" s="283"/>
      <c r="F878" s="12"/>
      <c r="G878" s="304"/>
      <c r="H878" s="284"/>
      <c r="I878" s="300"/>
      <c r="J878" s="305"/>
      <c r="K878" s="290"/>
      <c r="L878" s="291"/>
      <c r="M878" s="12"/>
      <c r="N878" s="348"/>
      <c r="O878" s="7"/>
      <c r="P878" s="17">
        <f>IF(D878="",0,IF(D878=D877,COUNTIF(D$9:D877,D878)+1,1))</f>
        <v>0</v>
      </c>
      <c r="Q878" s="17">
        <f t="shared" ca="1" si="62"/>
        <v>0</v>
      </c>
      <c r="R878" s="364">
        <f t="shared" si="59"/>
        <v>0</v>
      </c>
    </row>
    <row r="879" spans="1:18" ht="16.5" customHeight="1">
      <c r="A879" s="334" t="s">
        <v>1155</v>
      </c>
      <c r="B879" s="65" t="str">
        <f t="shared" ca="1" si="60"/>
        <v>-1900</v>
      </c>
      <c r="C879" s="65" t="str">
        <f t="shared" ca="1" si="61"/>
        <v>-1900-0</v>
      </c>
      <c r="D879" s="340"/>
      <c r="E879" s="283"/>
      <c r="F879" s="12"/>
      <c r="G879" s="304"/>
      <c r="H879" s="284"/>
      <c r="I879" s="300"/>
      <c r="J879" s="305"/>
      <c r="K879" s="290"/>
      <c r="L879" s="291"/>
      <c r="M879" s="12"/>
      <c r="N879" s="348"/>
      <c r="O879" s="7"/>
      <c r="P879" s="17">
        <f>IF(D879="",0,IF(D879=D878,COUNTIF(D$9:D878,D879)+1,1))</f>
        <v>0</v>
      </c>
      <c r="Q879" s="17">
        <f t="shared" ca="1" si="62"/>
        <v>0</v>
      </c>
      <c r="R879" s="364">
        <f t="shared" si="59"/>
        <v>0</v>
      </c>
    </row>
    <row r="880" spans="1:18" ht="16.5" customHeight="1">
      <c r="A880" s="334" t="s">
        <v>1156</v>
      </c>
      <c r="B880" s="65" t="str">
        <f t="shared" ca="1" si="60"/>
        <v>-1900</v>
      </c>
      <c r="C880" s="65" t="str">
        <f t="shared" ca="1" si="61"/>
        <v>-1900-0</v>
      </c>
      <c r="D880" s="340"/>
      <c r="E880" s="283"/>
      <c r="F880" s="12"/>
      <c r="G880" s="304"/>
      <c r="H880" s="284"/>
      <c r="I880" s="300"/>
      <c r="J880" s="305"/>
      <c r="K880" s="290"/>
      <c r="L880" s="291"/>
      <c r="M880" s="12"/>
      <c r="N880" s="348"/>
      <c r="O880" s="7"/>
      <c r="P880" s="17">
        <f>IF(D880="",0,IF(D880=D879,COUNTIF(D$9:D879,D880)+1,1))</f>
        <v>0</v>
      </c>
      <c r="Q880" s="17">
        <f t="shared" ca="1" si="62"/>
        <v>0</v>
      </c>
      <c r="R880" s="364">
        <f t="shared" si="59"/>
        <v>0</v>
      </c>
    </row>
    <row r="881" spans="1:18" ht="16.5" customHeight="1">
      <c r="A881" s="334" t="s">
        <v>1157</v>
      </c>
      <c r="B881" s="65" t="str">
        <f t="shared" ca="1" si="60"/>
        <v>-1900</v>
      </c>
      <c r="C881" s="65" t="str">
        <f t="shared" ca="1" si="61"/>
        <v>-1900-0</v>
      </c>
      <c r="D881" s="340"/>
      <c r="E881" s="283"/>
      <c r="F881" s="12"/>
      <c r="G881" s="304"/>
      <c r="H881" s="284"/>
      <c r="I881" s="300"/>
      <c r="J881" s="305"/>
      <c r="K881" s="290"/>
      <c r="L881" s="291"/>
      <c r="M881" s="12"/>
      <c r="N881" s="348"/>
      <c r="O881" s="7"/>
      <c r="P881" s="17">
        <f>IF(D881="",0,IF(D881=D880,COUNTIF(D$9:D880,D881)+1,1))</f>
        <v>0</v>
      </c>
      <c r="Q881" s="17">
        <f t="shared" ca="1" si="62"/>
        <v>0</v>
      </c>
      <c r="R881" s="364">
        <f t="shared" si="59"/>
        <v>0</v>
      </c>
    </row>
    <row r="882" spans="1:18" ht="16.5" customHeight="1">
      <c r="A882" s="334" t="s">
        <v>1158</v>
      </c>
      <c r="B882" s="65" t="str">
        <f t="shared" ca="1" si="60"/>
        <v>-1900</v>
      </c>
      <c r="C882" s="65" t="str">
        <f t="shared" ca="1" si="61"/>
        <v>-1900-0</v>
      </c>
      <c r="D882" s="340"/>
      <c r="E882" s="283"/>
      <c r="F882" s="12"/>
      <c r="G882" s="304"/>
      <c r="H882" s="284"/>
      <c r="I882" s="300"/>
      <c r="J882" s="305"/>
      <c r="K882" s="290"/>
      <c r="L882" s="291"/>
      <c r="M882" s="12"/>
      <c r="N882" s="348"/>
      <c r="O882" s="7"/>
      <c r="P882" s="17">
        <f>IF(D882="",0,IF(D882=D881,COUNTIF(D$9:D881,D882)+1,1))</f>
        <v>0</v>
      </c>
      <c r="Q882" s="17">
        <f t="shared" ca="1" si="62"/>
        <v>0</v>
      </c>
      <c r="R882" s="364">
        <f t="shared" si="59"/>
        <v>0</v>
      </c>
    </row>
    <row r="883" spans="1:18" ht="16.5" customHeight="1">
      <c r="A883" s="334" t="s">
        <v>1159</v>
      </c>
      <c r="B883" s="65" t="str">
        <f t="shared" ca="1" si="60"/>
        <v>-1900</v>
      </c>
      <c r="C883" s="65" t="str">
        <f t="shared" ca="1" si="61"/>
        <v>-1900-0</v>
      </c>
      <c r="D883" s="340"/>
      <c r="E883" s="283"/>
      <c r="F883" s="12"/>
      <c r="G883" s="304"/>
      <c r="H883" s="284"/>
      <c r="I883" s="300"/>
      <c r="J883" s="305"/>
      <c r="K883" s="290"/>
      <c r="L883" s="291"/>
      <c r="M883" s="12"/>
      <c r="N883" s="348"/>
      <c r="O883" s="7"/>
      <c r="P883" s="17">
        <f>IF(D883="",0,IF(D883=D882,COUNTIF(D$9:D882,D883)+1,1))</f>
        <v>0</v>
      </c>
      <c r="Q883" s="17">
        <f t="shared" ca="1" si="62"/>
        <v>0</v>
      </c>
      <c r="R883" s="364">
        <f t="shared" si="59"/>
        <v>0</v>
      </c>
    </row>
    <row r="884" spans="1:18" ht="16.5" customHeight="1">
      <c r="A884" s="334" t="s">
        <v>1160</v>
      </c>
      <c r="B884" s="65" t="str">
        <f t="shared" ca="1" si="60"/>
        <v>-1900</v>
      </c>
      <c r="C884" s="65" t="str">
        <f t="shared" ca="1" si="61"/>
        <v>-1900-0</v>
      </c>
      <c r="D884" s="340"/>
      <c r="E884" s="283"/>
      <c r="F884" s="12"/>
      <c r="G884" s="304"/>
      <c r="H884" s="284"/>
      <c r="I884" s="300"/>
      <c r="J884" s="305"/>
      <c r="K884" s="290"/>
      <c r="L884" s="291"/>
      <c r="M884" s="12"/>
      <c r="N884" s="348"/>
      <c r="O884" s="7"/>
      <c r="P884" s="17">
        <f>IF(D884="",0,IF(D884=D883,COUNTIF(D$9:D883,D884)+1,1))</f>
        <v>0</v>
      </c>
      <c r="Q884" s="17">
        <f t="shared" ca="1" si="62"/>
        <v>0</v>
      </c>
      <c r="R884" s="364">
        <f t="shared" si="59"/>
        <v>0</v>
      </c>
    </row>
    <row r="885" spans="1:18" ht="16.5" customHeight="1">
      <c r="A885" s="334" t="s">
        <v>1161</v>
      </c>
      <c r="B885" s="65" t="str">
        <f t="shared" ca="1" si="60"/>
        <v>-1900</v>
      </c>
      <c r="C885" s="65" t="str">
        <f t="shared" ca="1" si="61"/>
        <v>-1900-0</v>
      </c>
      <c r="D885" s="340"/>
      <c r="E885" s="283"/>
      <c r="F885" s="12"/>
      <c r="G885" s="304"/>
      <c r="H885" s="284"/>
      <c r="I885" s="300"/>
      <c r="J885" s="305"/>
      <c r="K885" s="290"/>
      <c r="L885" s="291"/>
      <c r="M885" s="12"/>
      <c r="N885" s="348"/>
      <c r="O885" s="7"/>
      <c r="P885" s="17">
        <f>IF(D885="",0,IF(D885=D884,COUNTIF(D$9:D884,D885)+1,1))</f>
        <v>0</v>
      </c>
      <c r="Q885" s="17">
        <f t="shared" ca="1" si="62"/>
        <v>0</v>
      </c>
      <c r="R885" s="364">
        <f t="shared" si="59"/>
        <v>0</v>
      </c>
    </row>
    <row r="886" spans="1:18" ht="16.5" customHeight="1">
      <c r="A886" s="334" t="s">
        <v>1162</v>
      </c>
      <c r="B886" s="65" t="str">
        <f t="shared" ca="1" si="60"/>
        <v>-1900</v>
      </c>
      <c r="C886" s="65" t="str">
        <f t="shared" ca="1" si="61"/>
        <v>-1900-0</v>
      </c>
      <c r="D886" s="340"/>
      <c r="E886" s="283"/>
      <c r="F886" s="12"/>
      <c r="G886" s="304"/>
      <c r="H886" s="284"/>
      <c r="I886" s="300"/>
      <c r="J886" s="305"/>
      <c r="K886" s="290"/>
      <c r="L886" s="291"/>
      <c r="M886" s="12"/>
      <c r="N886" s="348"/>
      <c r="O886" s="7"/>
      <c r="P886" s="17">
        <f>IF(D886="",0,IF(D886=D885,COUNTIF(D$9:D885,D886)+1,1))</f>
        <v>0</v>
      </c>
      <c r="Q886" s="17">
        <f t="shared" ca="1" si="62"/>
        <v>0</v>
      </c>
      <c r="R886" s="364">
        <f t="shared" si="59"/>
        <v>0</v>
      </c>
    </row>
    <row r="887" spans="1:18" ht="16.5" customHeight="1">
      <c r="A887" s="334" t="s">
        <v>1163</v>
      </c>
      <c r="B887" s="65" t="str">
        <f t="shared" ca="1" si="60"/>
        <v>-1900</v>
      </c>
      <c r="C887" s="65" t="str">
        <f t="shared" ca="1" si="61"/>
        <v>-1900-0</v>
      </c>
      <c r="D887" s="340"/>
      <c r="E887" s="283"/>
      <c r="F887" s="12"/>
      <c r="G887" s="304"/>
      <c r="H887" s="284"/>
      <c r="I887" s="300"/>
      <c r="J887" s="305"/>
      <c r="K887" s="290"/>
      <c r="L887" s="291"/>
      <c r="M887" s="12"/>
      <c r="N887" s="348"/>
      <c r="O887" s="7"/>
      <c r="P887" s="17">
        <f>IF(D887="",0,IF(D887=D886,COUNTIF(D$9:D886,D887)+1,1))</f>
        <v>0</v>
      </c>
      <c r="Q887" s="17">
        <f t="shared" ca="1" si="62"/>
        <v>0</v>
      </c>
      <c r="R887" s="364">
        <f t="shared" si="59"/>
        <v>0</v>
      </c>
    </row>
    <row r="888" spans="1:18" ht="16.5" customHeight="1">
      <c r="A888" s="334" t="s">
        <v>1164</v>
      </c>
      <c r="B888" s="65" t="str">
        <f t="shared" ca="1" si="60"/>
        <v>-1900</v>
      </c>
      <c r="C888" s="65" t="str">
        <f t="shared" ca="1" si="61"/>
        <v>-1900-0</v>
      </c>
      <c r="D888" s="340"/>
      <c r="E888" s="283"/>
      <c r="F888" s="12"/>
      <c r="G888" s="304"/>
      <c r="H888" s="284"/>
      <c r="I888" s="300"/>
      <c r="J888" s="305"/>
      <c r="K888" s="290"/>
      <c r="L888" s="291"/>
      <c r="M888" s="12"/>
      <c r="N888" s="348"/>
      <c r="O888" s="7"/>
      <c r="P888" s="17">
        <f>IF(D888="",0,IF(D888=D887,COUNTIF(D$9:D887,D888)+1,1))</f>
        <v>0</v>
      </c>
      <c r="Q888" s="17">
        <f t="shared" ca="1" si="62"/>
        <v>0</v>
      </c>
      <c r="R888" s="364">
        <f t="shared" si="59"/>
        <v>0</v>
      </c>
    </row>
    <row r="889" spans="1:18" ht="16.5" customHeight="1">
      <c r="A889" s="334" t="s">
        <v>1165</v>
      </c>
      <c r="B889" s="65" t="str">
        <f t="shared" ca="1" si="60"/>
        <v>-1900</v>
      </c>
      <c r="C889" s="65" t="str">
        <f t="shared" ca="1" si="61"/>
        <v>-1900-0</v>
      </c>
      <c r="D889" s="340"/>
      <c r="E889" s="283"/>
      <c r="F889" s="12"/>
      <c r="G889" s="304"/>
      <c r="H889" s="284"/>
      <c r="I889" s="300"/>
      <c r="J889" s="305"/>
      <c r="K889" s="290"/>
      <c r="L889" s="291"/>
      <c r="M889" s="12"/>
      <c r="N889" s="348"/>
      <c r="O889" s="7"/>
      <c r="P889" s="17">
        <f>IF(D889="",0,IF(D889=D888,COUNTIF(D$9:D888,D889)+1,1))</f>
        <v>0</v>
      </c>
      <c r="Q889" s="17">
        <f t="shared" ca="1" si="62"/>
        <v>0</v>
      </c>
      <c r="R889" s="364">
        <f t="shared" si="59"/>
        <v>0</v>
      </c>
    </row>
    <row r="890" spans="1:18" ht="16.5" customHeight="1">
      <c r="A890" s="334" t="s">
        <v>1166</v>
      </c>
      <c r="B890" s="65" t="str">
        <f t="shared" ca="1" si="60"/>
        <v>-1900</v>
      </c>
      <c r="C890" s="65" t="str">
        <f t="shared" ca="1" si="61"/>
        <v>-1900-0</v>
      </c>
      <c r="D890" s="340"/>
      <c r="E890" s="283"/>
      <c r="F890" s="12"/>
      <c r="G890" s="304"/>
      <c r="H890" s="284"/>
      <c r="I890" s="300"/>
      <c r="J890" s="305"/>
      <c r="K890" s="290"/>
      <c r="L890" s="291"/>
      <c r="M890" s="12"/>
      <c r="N890" s="348"/>
      <c r="O890" s="7"/>
      <c r="P890" s="17">
        <f>IF(D890="",0,IF(D890=D889,COUNTIF(D$9:D889,D890)+1,1))</f>
        <v>0</v>
      </c>
      <c r="Q890" s="17">
        <f t="shared" ca="1" si="62"/>
        <v>0</v>
      </c>
      <c r="R890" s="364">
        <f t="shared" si="59"/>
        <v>0</v>
      </c>
    </row>
    <row r="891" spans="1:18" ht="16.5" customHeight="1">
      <c r="A891" s="334" t="s">
        <v>1167</v>
      </c>
      <c r="B891" s="65" t="str">
        <f t="shared" ca="1" si="60"/>
        <v>-1900</v>
      </c>
      <c r="C891" s="65" t="str">
        <f t="shared" ca="1" si="61"/>
        <v>-1900-0</v>
      </c>
      <c r="D891" s="340"/>
      <c r="E891" s="283"/>
      <c r="F891" s="12"/>
      <c r="G891" s="304"/>
      <c r="H891" s="284"/>
      <c r="I891" s="300"/>
      <c r="J891" s="305"/>
      <c r="K891" s="290"/>
      <c r="L891" s="291"/>
      <c r="M891" s="12"/>
      <c r="N891" s="348"/>
      <c r="O891" s="7"/>
      <c r="P891" s="17">
        <f>IF(D891="",0,IF(D891=D890,COUNTIF(D$9:D890,D891)+1,1))</f>
        <v>0</v>
      </c>
      <c r="Q891" s="17">
        <f t="shared" ca="1" si="62"/>
        <v>0</v>
      </c>
      <c r="R891" s="364">
        <f t="shared" si="59"/>
        <v>0</v>
      </c>
    </row>
    <row r="892" spans="1:18" ht="16.5" customHeight="1">
      <c r="A892" s="334" t="s">
        <v>1168</v>
      </c>
      <c r="B892" s="65" t="str">
        <f t="shared" ca="1" si="60"/>
        <v>-1900</v>
      </c>
      <c r="C892" s="65" t="str">
        <f t="shared" ca="1" si="61"/>
        <v>-1900-0</v>
      </c>
      <c r="D892" s="340"/>
      <c r="E892" s="283"/>
      <c r="F892" s="12"/>
      <c r="G892" s="304"/>
      <c r="H892" s="284"/>
      <c r="I892" s="300"/>
      <c r="J892" s="305"/>
      <c r="K892" s="290"/>
      <c r="L892" s="291"/>
      <c r="M892" s="12"/>
      <c r="N892" s="348"/>
      <c r="O892" s="7"/>
      <c r="P892" s="17">
        <f>IF(D892="",0,IF(D892=D891,COUNTIF(D$9:D891,D892)+1,1))</f>
        <v>0</v>
      </c>
      <c r="Q892" s="17">
        <f t="shared" ca="1" si="62"/>
        <v>0</v>
      </c>
      <c r="R892" s="364">
        <f t="shared" si="59"/>
        <v>0</v>
      </c>
    </row>
    <row r="893" spans="1:18" ht="16.5" customHeight="1">
      <c r="A893" s="334" t="s">
        <v>1169</v>
      </c>
      <c r="B893" s="65" t="str">
        <f t="shared" ca="1" si="60"/>
        <v>-1900</v>
      </c>
      <c r="C893" s="65" t="str">
        <f t="shared" ca="1" si="61"/>
        <v>-1900-0</v>
      </c>
      <c r="D893" s="340"/>
      <c r="E893" s="283"/>
      <c r="F893" s="12"/>
      <c r="G893" s="304"/>
      <c r="H893" s="284"/>
      <c r="I893" s="300"/>
      <c r="J893" s="305"/>
      <c r="K893" s="290"/>
      <c r="L893" s="291"/>
      <c r="M893" s="12"/>
      <c r="N893" s="348"/>
      <c r="O893" s="7"/>
      <c r="P893" s="17">
        <f>IF(D893="",0,IF(D893=D892,COUNTIF(D$9:D892,D893)+1,1))</f>
        <v>0</v>
      </c>
      <c r="Q893" s="17">
        <f t="shared" ca="1" si="62"/>
        <v>0</v>
      </c>
      <c r="R893" s="364">
        <f t="shared" si="59"/>
        <v>0</v>
      </c>
    </row>
    <row r="894" spans="1:18" ht="16.5" customHeight="1">
      <c r="A894" s="334" t="s">
        <v>1170</v>
      </c>
      <c r="B894" s="65" t="str">
        <f t="shared" ca="1" si="60"/>
        <v>-1900</v>
      </c>
      <c r="C894" s="65" t="str">
        <f t="shared" ca="1" si="61"/>
        <v>-1900-0</v>
      </c>
      <c r="D894" s="340"/>
      <c r="E894" s="283"/>
      <c r="F894" s="12"/>
      <c r="G894" s="304"/>
      <c r="H894" s="284"/>
      <c r="I894" s="300"/>
      <c r="J894" s="305"/>
      <c r="K894" s="290"/>
      <c r="L894" s="291"/>
      <c r="M894" s="12"/>
      <c r="N894" s="348"/>
      <c r="O894" s="7"/>
      <c r="P894" s="17">
        <f>IF(D894="",0,IF(D894=D893,COUNTIF(D$9:D893,D894)+1,1))</f>
        <v>0</v>
      </c>
      <c r="Q894" s="17">
        <f t="shared" ca="1" si="62"/>
        <v>0</v>
      </c>
      <c r="R894" s="364">
        <f t="shared" si="59"/>
        <v>0</v>
      </c>
    </row>
    <row r="895" spans="1:18" ht="16.5" customHeight="1">
      <c r="A895" s="334" t="s">
        <v>1171</v>
      </c>
      <c r="B895" s="65" t="str">
        <f t="shared" ca="1" si="60"/>
        <v>-1900</v>
      </c>
      <c r="C895" s="65" t="str">
        <f t="shared" ca="1" si="61"/>
        <v>-1900-0</v>
      </c>
      <c r="D895" s="340"/>
      <c r="E895" s="283"/>
      <c r="F895" s="12"/>
      <c r="G895" s="304"/>
      <c r="H895" s="284"/>
      <c r="I895" s="300"/>
      <c r="J895" s="305"/>
      <c r="K895" s="290"/>
      <c r="L895" s="291"/>
      <c r="M895" s="12"/>
      <c r="N895" s="348"/>
      <c r="O895" s="7"/>
      <c r="P895" s="17">
        <f>IF(D895="",0,IF(D895=D894,COUNTIF(D$9:D894,D895)+1,1))</f>
        <v>0</v>
      </c>
      <c r="Q895" s="17">
        <f t="shared" ca="1" si="62"/>
        <v>0</v>
      </c>
      <c r="R895" s="364">
        <f t="shared" si="59"/>
        <v>0</v>
      </c>
    </row>
    <row r="896" spans="1:18" ht="16.5" customHeight="1">
      <c r="A896" s="334" t="s">
        <v>1172</v>
      </c>
      <c r="B896" s="65" t="str">
        <f t="shared" ca="1" si="60"/>
        <v>-1900</v>
      </c>
      <c r="C896" s="65" t="str">
        <f t="shared" ca="1" si="61"/>
        <v>-1900-0</v>
      </c>
      <c r="D896" s="340"/>
      <c r="E896" s="283"/>
      <c r="F896" s="12"/>
      <c r="G896" s="304"/>
      <c r="H896" s="284"/>
      <c r="I896" s="300"/>
      <c r="J896" s="305"/>
      <c r="K896" s="290"/>
      <c r="L896" s="291"/>
      <c r="M896" s="12"/>
      <c r="N896" s="348"/>
      <c r="O896" s="7"/>
      <c r="P896" s="17">
        <f>IF(D896="",0,IF(D896=D895,COUNTIF(D$9:D895,D896)+1,1))</f>
        <v>0</v>
      </c>
      <c r="Q896" s="17">
        <f t="shared" ca="1" si="62"/>
        <v>0</v>
      </c>
      <c r="R896" s="364">
        <f t="shared" si="59"/>
        <v>0</v>
      </c>
    </row>
    <row r="897" spans="1:18" ht="16.5" customHeight="1">
      <c r="A897" s="334" t="s">
        <v>1173</v>
      </c>
      <c r="B897" s="65" t="str">
        <f t="shared" ca="1" si="60"/>
        <v>-1900</v>
      </c>
      <c r="C897" s="65" t="str">
        <f t="shared" ca="1" si="61"/>
        <v>-1900-0</v>
      </c>
      <c r="D897" s="340"/>
      <c r="E897" s="283"/>
      <c r="F897" s="12"/>
      <c r="G897" s="304"/>
      <c r="H897" s="284"/>
      <c r="I897" s="300"/>
      <c r="J897" s="305"/>
      <c r="K897" s="290"/>
      <c r="L897" s="291"/>
      <c r="M897" s="12"/>
      <c r="N897" s="348"/>
      <c r="O897" s="7"/>
      <c r="P897" s="17">
        <f>IF(D897="",0,IF(D897=D896,COUNTIF(D$9:D896,D897)+1,1))</f>
        <v>0</v>
      </c>
      <c r="Q897" s="17">
        <f t="shared" ca="1" si="62"/>
        <v>0</v>
      </c>
      <c r="R897" s="364">
        <f t="shared" si="59"/>
        <v>0</v>
      </c>
    </row>
    <row r="898" spans="1:18" ht="16.5" customHeight="1">
      <c r="A898" s="334" t="s">
        <v>1174</v>
      </c>
      <c r="B898" s="65" t="str">
        <f t="shared" ca="1" si="60"/>
        <v>-1900</v>
      </c>
      <c r="C898" s="65" t="str">
        <f t="shared" ca="1" si="61"/>
        <v>-1900-0</v>
      </c>
      <c r="D898" s="340"/>
      <c r="E898" s="283"/>
      <c r="F898" s="12"/>
      <c r="G898" s="304"/>
      <c r="H898" s="284"/>
      <c r="I898" s="300"/>
      <c r="J898" s="305"/>
      <c r="K898" s="290"/>
      <c r="L898" s="291"/>
      <c r="M898" s="12"/>
      <c r="N898" s="348"/>
      <c r="O898" s="7"/>
      <c r="P898" s="17">
        <f>IF(D898="",0,IF(D898=D897,COUNTIF(D$9:D897,D898)+1,1))</f>
        <v>0</v>
      </c>
      <c r="Q898" s="17">
        <f t="shared" ca="1" si="62"/>
        <v>0</v>
      </c>
      <c r="R898" s="364">
        <f t="shared" si="59"/>
        <v>0</v>
      </c>
    </row>
    <row r="899" spans="1:18" ht="16.5" customHeight="1">
      <c r="A899" s="334" t="s">
        <v>1175</v>
      </c>
      <c r="B899" s="65" t="str">
        <f t="shared" ca="1" si="60"/>
        <v>-1900</v>
      </c>
      <c r="C899" s="65" t="str">
        <f t="shared" ca="1" si="61"/>
        <v>-1900-0</v>
      </c>
      <c r="D899" s="340"/>
      <c r="E899" s="283"/>
      <c r="F899" s="12"/>
      <c r="G899" s="304"/>
      <c r="H899" s="284"/>
      <c r="I899" s="300"/>
      <c r="J899" s="305"/>
      <c r="K899" s="290"/>
      <c r="L899" s="291"/>
      <c r="M899" s="12"/>
      <c r="N899" s="348"/>
      <c r="O899" s="7"/>
      <c r="P899" s="17">
        <f>IF(D899="",0,IF(D899=D898,COUNTIF(D$9:D898,D899)+1,1))</f>
        <v>0</v>
      </c>
      <c r="Q899" s="17">
        <f t="shared" ca="1" si="62"/>
        <v>0</v>
      </c>
      <c r="R899" s="364">
        <f t="shared" si="59"/>
        <v>0</v>
      </c>
    </row>
    <row r="900" spans="1:18" ht="16.5" customHeight="1">
      <c r="A900" s="334" t="s">
        <v>1176</v>
      </c>
      <c r="B900" s="65" t="str">
        <f t="shared" ca="1" si="60"/>
        <v>-1900</v>
      </c>
      <c r="C900" s="65" t="str">
        <f t="shared" ca="1" si="61"/>
        <v>-1900-0</v>
      </c>
      <c r="D900" s="340"/>
      <c r="E900" s="283"/>
      <c r="F900" s="12"/>
      <c r="G900" s="304"/>
      <c r="H900" s="284"/>
      <c r="I900" s="300"/>
      <c r="J900" s="305"/>
      <c r="K900" s="290"/>
      <c r="L900" s="291"/>
      <c r="M900" s="12"/>
      <c r="N900" s="348"/>
      <c r="O900" s="7"/>
      <c r="P900" s="17">
        <f>IF(D900="",0,IF(D900=D899,COUNTIF(D$9:D899,D900)+1,1))</f>
        <v>0</v>
      </c>
      <c r="Q900" s="17">
        <f t="shared" ca="1" si="62"/>
        <v>0</v>
      </c>
      <c r="R900" s="364">
        <f t="shared" si="59"/>
        <v>0</v>
      </c>
    </row>
    <row r="901" spans="1:18" ht="16.5" customHeight="1">
      <c r="A901" s="334" t="s">
        <v>1177</v>
      </c>
      <c r="B901" s="65" t="str">
        <f t="shared" ca="1" si="60"/>
        <v>-1900</v>
      </c>
      <c r="C901" s="65" t="str">
        <f t="shared" ca="1" si="61"/>
        <v>-1900-0</v>
      </c>
      <c r="D901" s="340"/>
      <c r="E901" s="283"/>
      <c r="F901" s="12"/>
      <c r="G901" s="304"/>
      <c r="H901" s="284"/>
      <c r="I901" s="300"/>
      <c r="J901" s="305"/>
      <c r="K901" s="290"/>
      <c r="L901" s="291"/>
      <c r="M901" s="12"/>
      <c r="N901" s="348"/>
      <c r="O901" s="7"/>
      <c r="P901" s="17">
        <f>IF(D901="",0,IF(D901=D900,COUNTIF(D$9:D900,D901)+1,1))</f>
        <v>0</v>
      </c>
      <c r="Q901" s="17">
        <f t="shared" ca="1" si="62"/>
        <v>0</v>
      </c>
      <c r="R901" s="364">
        <f t="shared" si="59"/>
        <v>0</v>
      </c>
    </row>
    <row r="902" spans="1:18" ht="16.5" customHeight="1">
      <c r="A902" s="334" t="s">
        <v>1178</v>
      </c>
      <c r="B902" s="65" t="str">
        <f t="shared" ca="1" si="60"/>
        <v>-1900</v>
      </c>
      <c r="C902" s="65" t="str">
        <f t="shared" ca="1" si="61"/>
        <v>-1900-0</v>
      </c>
      <c r="D902" s="340"/>
      <c r="E902" s="283"/>
      <c r="F902" s="12"/>
      <c r="G902" s="304"/>
      <c r="H902" s="284"/>
      <c r="I902" s="300"/>
      <c r="J902" s="305"/>
      <c r="K902" s="290"/>
      <c r="L902" s="291"/>
      <c r="M902" s="12"/>
      <c r="N902" s="348"/>
      <c r="O902" s="7"/>
      <c r="P902" s="17">
        <f>IF(D902="",0,IF(D902=D901,COUNTIF(D$9:D901,D902)+1,1))</f>
        <v>0</v>
      </c>
      <c r="Q902" s="17">
        <f t="shared" ca="1" si="62"/>
        <v>0</v>
      </c>
      <c r="R902" s="364">
        <f t="shared" si="59"/>
        <v>0</v>
      </c>
    </row>
    <row r="903" spans="1:18" ht="16.5" customHeight="1">
      <c r="A903" s="334" t="s">
        <v>1179</v>
      </c>
      <c r="B903" s="65" t="str">
        <f t="shared" ca="1" si="60"/>
        <v>-1900</v>
      </c>
      <c r="C903" s="65" t="str">
        <f t="shared" ca="1" si="61"/>
        <v>-1900-0</v>
      </c>
      <c r="D903" s="340"/>
      <c r="E903" s="283"/>
      <c r="F903" s="12"/>
      <c r="G903" s="304"/>
      <c r="H903" s="284"/>
      <c r="I903" s="300"/>
      <c r="J903" s="305"/>
      <c r="K903" s="290"/>
      <c r="L903" s="291"/>
      <c r="M903" s="12"/>
      <c r="N903" s="348"/>
      <c r="O903" s="7"/>
      <c r="P903" s="17">
        <f>IF(D903="",0,IF(D903=D902,COUNTIF(D$9:D902,D903)+1,1))</f>
        <v>0</v>
      </c>
      <c r="Q903" s="17">
        <f t="shared" ca="1" si="62"/>
        <v>0</v>
      </c>
      <c r="R903" s="364">
        <f t="shared" si="59"/>
        <v>0</v>
      </c>
    </row>
    <row r="904" spans="1:18" ht="16.5" customHeight="1">
      <c r="A904" s="334" t="s">
        <v>1180</v>
      </c>
      <c r="B904" s="65" t="str">
        <f t="shared" ca="1" si="60"/>
        <v>-1900</v>
      </c>
      <c r="C904" s="65" t="str">
        <f t="shared" ca="1" si="61"/>
        <v>-1900-0</v>
      </c>
      <c r="D904" s="340"/>
      <c r="E904" s="283"/>
      <c r="F904" s="12"/>
      <c r="G904" s="304"/>
      <c r="H904" s="284"/>
      <c r="I904" s="300"/>
      <c r="J904" s="305"/>
      <c r="K904" s="290"/>
      <c r="L904" s="291"/>
      <c r="M904" s="12"/>
      <c r="N904" s="348"/>
      <c r="O904" s="7"/>
      <c r="P904" s="17">
        <f>IF(D904="",0,IF(D904=D903,COUNTIF(D$9:D903,D904)+1,1))</f>
        <v>0</v>
      </c>
      <c r="Q904" s="17">
        <f t="shared" ca="1" si="62"/>
        <v>0</v>
      </c>
      <c r="R904" s="364">
        <f t="shared" si="59"/>
        <v>0</v>
      </c>
    </row>
    <row r="905" spans="1:18" ht="16.5" customHeight="1">
      <c r="A905" s="334" t="s">
        <v>1181</v>
      </c>
      <c r="B905" s="65" t="str">
        <f t="shared" ca="1" si="60"/>
        <v>-1900</v>
      </c>
      <c r="C905" s="65" t="str">
        <f t="shared" ca="1" si="61"/>
        <v>-1900-0</v>
      </c>
      <c r="D905" s="340"/>
      <c r="E905" s="283"/>
      <c r="F905" s="12"/>
      <c r="G905" s="304"/>
      <c r="H905" s="284"/>
      <c r="I905" s="300"/>
      <c r="J905" s="305"/>
      <c r="K905" s="290"/>
      <c r="L905" s="291"/>
      <c r="M905" s="12"/>
      <c r="N905" s="348"/>
      <c r="O905" s="7"/>
      <c r="P905" s="17">
        <f>IF(D905="",0,IF(D905=D904,COUNTIF(D$9:D904,D905)+1,1))</f>
        <v>0</v>
      </c>
      <c r="Q905" s="17">
        <f t="shared" ca="1" si="62"/>
        <v>0</v>
      </c>
      <c r="R905" s="364">
        <f t="shared" ref="R905:R968" si="63">IF(OR(MONTH(E905)&lt;$K$1026,MONTH(E905)&gt;$K$1027),R$1013,0)</f>
        <v>0</v>
      </c>
    </row>
    <row r="906" spans="1:18" ht="16.5" customHeight="1">
      <c r="A906" s="334" t="s">
        <v>1182</v>
      </c>
      <c r="B906" s="65" t="str">
        <f t="shared" ref="B906:B969" ca="1" si="64">IF(R906=$R$1013,0,IF(L$1024=1,0,D906&amp;"-"&amp;YEAR(E906)))</f>
        <v>-1900</v>
      </c>
      <c r="C906" s="65" t="str">
        <f t="shared" ca="1" si="61"/>
        <v>-1900-0</v>
      </c>
      <c r="D906" s="340"/>
      <c r="E906" s="283"/>
      <c r="F906" s="12"/>
      <c r="G906" s="304"/>
      <c r="H906" s="284"/>
      <c r="I906" s="300"/>
      <c r="J906" s="305"/>
      <c r="K906" s="290"/>
      <c r="L906" s="291"/>
      <c r="M906" s="12"/>
      <c r="N906" s="348"/>
      <c r="O906" s="7"/>
      <c r="P906" s="17">
        <f>IF(D906="",0,IF(D906=D905,COUNTIF(D$9:D905,D906)+1,1))</f>
        <v>0</v>
      </c>
      <c r="Q906" s="17">
        <f t="shared" ca="1" si="62"/>
        <v>0</v>
      </c>
      <c r="R906" s="364">
        <f t="shared" si="63"/>
        <v>0</v>
      </c>
    </row>
    <row r="907" spans="1:18" ht="16.5" customHeight="1">
      <c r="A907" s="334" t="s">
        <v>1183</v>
      </c>
      <c r="B907" s="65" t="str">
        <f t="shared" ca="1" si="64"/>
        <v>-1900</v>
      </c>
      <c r="C907" s="65" t="str">
        <f t="shared" ca="1" si="61"/>
        <v>-1900-0</v>
      </c>
      <c r="D907" s="340"/>
      <c r="E907" s="283"/>
      <c r="F907" s="12"/>
      <c r="G907" s="304"/>
      <c r="H907" s="284"/>
      <c r="I907" s="300"/>
      <c r="J907" s="305"/>
      <c r="K907" s="290"/>
      <c r="L907" s="291"/>
      <c r="M907" s="12"/>
      <c r="N907" s="348"/>
      <c r="O907" s="7"/>
      <c r="P907" s="17">
        <f>IF(D907="",0,IF(D907=D906,COUNTIF(D$9:D906,D907)+1,1))</f>
        <v>0</v>
      </c>
      <c r="Q907" s="17">
        <f t="shared" ca="1" si="62"/>
        <v>0</v>
      </c>
      <c r="R907" s="364">
        <f t="shared" si="63"/>
        <v>0</v>
      </c>
    </row>
    <row r="908" spans="1:18" ht="16.5" customHeight="1">
      <c r="A908" s="334" t="s">
        <v>1285</v>
      </c>
      <c r="B908" s="65" t="str">
        <f t="shared" ca="1" si="64"/>
        <v>-1900</v>
      </c>
      <c r="C908" s="65" t="str">
        <f t="shared" ca="1" si="61"/>
        <v>-1900-0</v>
      </c>
      <c r="D908" s="340"/>
      <c r="E908" s="283"/>
      <c r="F908" s="12"/>
      <c r="G908" s="304"/>
      <c r="H908" s="284"/>
      <c r="I908" s="300"/>
      <c r="J908" s="305"/>
      <c r="K908" s="290"/>
      <c r="L908" s="291"/>
      <c r="M908" s="12"/>
      <c r="N908" s="348"/>
      <c r="O908" s="7"/>
      <c r="P908" s="17">
        <f>IF(D908="",0,IF(D908=D907,COUNTIF(D$9:D907,D908)+1,1))</f>
        <v>0</v>
      </c>
      <c r="Q908" s="17">
        <f t="shared" ca="1" si="62"/>
        <v>0</v>
      </c>
      <c r="R908" s="364">
        <f t="shared" si="63"/>
        <v>0</v>
      </c>
    </row>
    <row r="909" spans="1:18" ht="16.5" customHeight="1">
      <c r="A909" s="334" t="s">
        <v>1184</v>
      </c>
      <c r="B909" s="65" t="str">
        <f t="shared" ca="1" si="64"/>
        <v>-1900</v>
      </c>
      <c r="C909" s="65" t="str">
        <f t="shared" ca="1" si="61"/>
        <v>-1900-0</v>
      </c>
      <c r="D909" s="340"/>
      <c r="E909" s="283"/>
      <c r="F909" s="12"/>
      <c r="G909" s="304"/>
      <c r="H909" s="284"/>
      <c r="I909" s="300"/>
      <c r="J909" s="305"/>
      <c r="K909" s="290"/>
      <c r="L909" s="291"/>
      <c r="M909" s="12"/>
      <c r="N909" s="348"/>
      <c r="O909" s="7"/>
      <c r="P909" s="17">
        <f>IF(D909="",0,IF(D909=D908,COUNTIF(D$9:D908,D909)+1,1))</f>
        <v>0</v>
      </c>
      <c r="Q909" s="17">
        <f t="shared" ca="1" si="62"/>
        <v>0</v>
      </c>
      <c r="R909" s="364">
        <f t="shared" si="63"/>
        <v>0</v>
      </c>
    </row>
    <row r="910" spans="1:18" ht="16.5" customHeight="1">
      <c r="A910" s="334" t="s">
        <v>1185</v>
      </c>
      <c r="B910" s="65" t="str">
        <f t="shared" ca="1" si="64"/>
        <v>-1900</v>
      </c>
      <c r="C910" s="65" t="str">
        <f t="shared" ca="1" si="61"/>
        <v>-1900-0</v>
      </c>
      <c r="D910" s="340"/>
      <c r="E910" s="283"/>
      <c r="F910" s="12"/>
      <c r="G910" s="304"/>
      <c r="H910" s="284"/>
      <c r="I910" s="300"/>
      <c r="J910" s="305"/>
      <c r="K910" s="290"/>
      <c r="L910" s="291"/>
      <c r="M910" s="12"/>
      <c r="N910" s="348"/>
      <c r="O910" s="7"/>
      <c r="P910" s="17">
        <f>IF(D910="",0,IF(D910=D909,COUNTIF(D$9:D909,D910)+1,1))</f>
        <v>0</v>
      </c>
      <c r="Q910" s="17">
        <f t="shared" ca="1" si="62"/>
        <v>0</v>
      </c>
      <c r="R910" s="364">
        <f t="shared" si="63"/>
        <v>0</v>
      </c>
    </row>
    <row r="911" spans="1:18" ht="16.5" customHeight="1">
      <c r="A911" s="334" t="s">
        <v>1186</v>
      </c>
      <c r="B911" s="65" t="str">
        <f t="shared" ca="1" si="64"/>
        <v>-1900</v>
      </c>
      <c r="C911" s="65" t="str">
        <f t="shared" ref="C911:C974" ca="1" si="65">IF(L$1024=1,0,B911&amp;"-"&amp;P911)</f>
        <v>-1900-0</v>
      </c>
      <c r="D911" s="340"/>
      <c r="E911" s="283"/>
      <c r="F911" s="12"/>
      <c r="G911" s="304"/>
      <c r="H911" s="284"/>
      <c r="I911" s="300"/>
      <c r="J911" s="305"/>
      <c r="K911" s="290"/>
      <c r="L911" s="291"/>
      <c r="M911" s="12"/>
      <c r="N911" s="348"/>
      <c r="O911" s="7"/>
      <c r="P911" s="17">
        <f>IF(D911="",0,IF(D911=D910,COUNTIF(D$9:D910,D911)+1,1))</f>
        <v>0</v>
      </c>
      <c r="Q911" s="17">
        <f t="shared" ref="Q911:Q974" ca="1" si="66">IF(OR(D911="",L$1024=1),0,IF(P911=4,1,0))</f>
        <v>0</v>
      </c>
      <c r="R911" s="364">
        <f t="shared" si="63"/>
        <v>0</v>
      </c>
    </row>
    <row r="912" spans="1:18" ht="16.5" customHeight="1">
      <c r="A912" s="334" t="s">
        <v>1187</v>
      </c>
      <c r="B912" s="65" t="str">
        <f t="shared" ca="1" si="64"/>
        <v>-1900</v>
      </c>
      <c r="C912" s="65" t="str">
        <f t="shared" ca="1" si="65"/>
        <v>-1900-0</v>
      </c>
      <c r="D912" s="340"/>
      <c r="E912" s="283"/>
      <c r="F912" s="12"/>
      <c r="G912" s="304"/>
      <c r="H912" s="284"/>
      <c r="I912" s="300"/>
      <c r="J912" s="305"/>
      <c r="K912" s="290"/>
      <c r="L912" s="291"/>
      <c r="M912" s="12"/>
      <c r="N912" s="348"/>
      <c r="O912" s="7"/>
      <c r="P912" s="17">
        <f>IF(D912="",0,IF(D912=D911,COUNTIF(D$9:D911,D912)+1,1))</f>
        <v>0</v>
      </c>
      <c r="Q912" s="17">
        <f t="shared" ca="1" si="66"/>
        <v>0</v>
      </c>
      <c r="R912" s="364">
        <f t="shared" si="63"/>
        <v>0</v>
      </c>
    </row>
    <row r="913" spans="1:18" ht="16.5" customHeight="1">
      <c r="A913" s="334" t="s">
        <v>1188</v>
      </c>
      <c r="B913" s="65" t="str">
        <f t="shared" ca="1" si="64"/>
        <v>-1900</v>
      </c>
      <c r="C913" s="65" t="str">
        <f t="shared" ca="1" si="65"/>
        <v>-1900-0</v>
      </c>
      <c r="D913" s="340"/>
      <c r="E913" s="283"/>
      <c r="F913" s="12"/>
      <c r="G913" s="304"/>
      <c r="H913" s="284"/>
      <c r="I913" s="300"/>
      <c r="J913" s="305"/>
      <c r="K913" s="290"/>
      <c r="L913" s="291"/>
      <c r="M913" s="12"/>
      <c r="N913" s="348"/>
      <c r="O913" s="7"/>
      <c r="P913" s="17">
        <f>IF(D913="",0,IF(D913=D912,COUNTIF(D$9:D912,D913)+1,1))</f>
        <v>0</v>
      </c>
      <c r="Q913" s="17">
        <f t="shared" ca="1" si="66"/>
        <v>0</v>
      </c>
      <c r="R913" s="364">
        <f t="shared" si="63"/>
        <v>0</v>
      </c>
    </row>
    <row r="914" spans="1:18" ht="16.5" customHeight="1">
      <c r="A914" s="334" t="s">
        <v>1189</v>
      </c>
      <c r="B914" s="65" t="str">
        <f t="shared" ca="1" si="64"/>
        <v>-1900</v>
      </c>
      <c r="C914" s="65" t="str">
        <f t="shared" ca="1" si="65"/>
        <v>-1900-0</v>
      </c>
      <c r="D914" s="340"/>
      <c r="E914" s="283"/>
      <c r="F914" s="12"/>
      <c r="G914" s="304"/>
      <c r="H914" s="284"/>
      <c r="I914" s="300"/>
      <c r="J914" s="305"/>
      <c r="K914" s="290"/>
      <c r="L914" s="291"/>
      <c r="M914" s="12"/>
      <c r="N914" s="348"/>
      <c r="O914" s="7"/>
      <c r="P914" s="17">
        <f>IF(D914="",0,IF(D914=D913,COUNTIF(D$9:D913,D914)+1,1))</f>
        <v>0</v>
      </c>
      <c r="Q914" s="17">
        <f t="shared" ca="1" si="66"/>
        <v>0</v>
      </c>
      <c r="R914" s="364">
        <f t="shared" si="63"/>
        <v>0</v>
      </c>
    </row>
    <row r="915" spans="1:18" ht="16.5" customHeight="1">
      <c r="A915" s="334" t="s">
        <v>1190</v>
      </c>
      <c r="B915" s="65" t="str">
        <f t="shared" ca="1" si="64"/>
        <v>-1900</v>
      </c>
      <c r="C915" s="65" t="str">
        <f t="shared" ca="1" si="65"/>
        <v>-1900-0</v>
      </c>
      <c r="D915" s="340"/>
      <c r="E915" s="283"/>
      <c r="F915" s="12"/>
      <c r="G915" s="304"/>
      <c r="H915" s="284"/>
      <c r="I915" s="300"/>
      <c r="J915" s="305"/>
      <c r="K915" s="290"/>
      <c r="L915" s="291"/>
      <c r="M915" s="12"/>
      <c r="N915" s="348"/>
      <c r="O915" s="7"/>
      <c r="P915" s="17">
        <f>IF(D915="",0,IF(D915=D914,COUNTIF(D$9:D914,D915)+1,1))</f>
        <v>0</v>
      </c>
      <c r="Q915" s="17">
        <f t="shared" ca="1" si="66"/>
        <v>0</v>
      </c>
      <c r="R915" s="364">
        <f t="shared" si="63"/>
        <v>0</v>
      </c>
    </row>
    <row r="916" spans="1:18" ht="16.5" customHeight="1">
      <c r="A916" s="334" t="s">
        <v>1191</v>
      </c>
      <c r="B916" s="65" t="str">
        <f t="shared" ca="1" si="64"/>
        <v>-1900</v>
      </c>
      <c r="C916" s="65" t="str">
        <f t="shared" ca="1" si="65"/>
        <v>-1900-0</v>
      </c>
      <c r="D916" s="340"/>
      <c r="E916" s="283"/>
      <c r="F916" s="12"/>
      <c r="G916" s="304"/>
      <c r="H916" s="284"/>
      <c r="I916" s="300"/>
      <c r="J916" s="305"/>
      <c r="K916" s="290"/>
      <c r="L916" s="291"/>
      <c r="M916" s="12"/>
      <c r="N916" s="348"/>
      <c r="O916" s="7"/>
      <c r="P916" s="17">
        <f>IF(D916="",0,IF(D916=D915,COUNTIF(D$9:D915,D916)+1,1))</f>
        <v>0</v>
      </c>
      <c r="Q916" s="17">
        <f t="shared" ca="1" si="66"/>
        <v>0</v>
      </c>
      <c r="R916" s="364">
        <f t="shared" si="63"/>
        <v>0</v>
      </c>
    </row>
    <row r="917" spans="1:18" ht="16.5" customHeight="1">
      <c r="A917" s="334" t="s">
        <v>1192</v>
      </c>
      <c r="B917" s="65" t="str">
        <f t="shared" ca="1" si="64"/>
        <v>-1900</v>
      </c>
      <c r="C917" s="65" t="str">
        <f t="shared" ca="1" si="65"/>
        <v>-1900-0</v>
      </c>
      <c r="D917" s="340"/>
      <c r="E917" s="283"/>
      <c r="F917" s="12"/>
      <c r="G917" s="304"/>
      <c r="H917" s="284"/>
      <c r="I917" s="300"/>
      <c r="J917" s="305"/>
      <c r="K917" s="290"/>
      <c r="L917" s="291"/>
      <c r="M917" s="12"/>
      <c r="N917" s="348"/>
      <c r="O917" s="7"/>
      <c r="P917" s="17">
        <f>IF(D917="",0,IF(D917=D916,COUNTIF(D$9:D916,D917)+1,1))</f>
        <v>0</v>
      </c>
      <c r="Q917" s="17">
        <f t="shared" ca="1" si="66"/>
        <v>0</v>
      </c>
      <c r="R917" s="364">
        <f t="shared" si="63"/>
        <v>0</v>
      </c>
    </row>
    <row r="918" spans="1:18" ht="16.5" customHeight="1">
      <c r="A918" s="334" t="s">
        <v>1193</v>
      </c>
      <c r="B918" s="65" t="str">
        <f t="shared" ca="1" si="64"/>
        <v>-1900</v>
      </c>
      <c r="C918" s="65" t="str">
        <f t="shared" ca="1" si="65"/>
        <v>-1900-0</v>
      </c>
      <c r="D918" s="340"/>
      <c r="E918" s="283"/>
      <c r="F918" s="12"/>
      <c r="G918" s="304"/>
      <c r="H918" s="284"/>
      <c r="I918" s="300"/>
      <c r="J918" s="305"/>
      <c r="K918" s="290"/>
      <c r="L918" s="291"/>
      <c r="M918" s="12"/>
      <c r="N918" s="348"/>
      <c r="O918" s="7"/>
      <c r="P918" s="17">
        <f>IF(D918="",0,IF(D918=D917,COUNTIF(D$9:D917,D918)+1,1))</f>
        <v>0</v>
      </c>
      <c r="Q918" s="17">
        <f t="shared" ca="1" si="66"/>
        <v>0</v>
      </c>
      <c r="R918" s="364">
        <f t="shared" si="63"/>
        <v>0</v>
      </c>
    </row>
    <row r="919" spans="1:18" ht="16.5" customHeight="1">
      <c r="A919" s="334" t="s">
        <v>1194</v>
      </c>
      <c r="B919" s="65" t="str">
        <f t="shared" ca="1" si="64"/>
        <v>-1900</v>
      </c>
      <c r="C919" s="65" t="str">
        <f t="shared" ca="1" si="65"/>
        <v>-1900-0</v>
      </c>
      <c r="D919" s="340"/>
      <c r="E919" s="283"/>
      <c r="F919" s="12"/>
      <c r="G919" s="304"/>
      <c r="H919" s="284"/>
      <c r="I919" s="300"/>
      <c r="J919" s="305"/>
      <c r="K919" s="290"/>
      <c r="L919" s="291"/>
      <c r="M919" s="12"/>
      <c r="N919" s="348"/>
      <c r="O919" s="7"/>
      <c r="P919" s="17">
        <f>IF(D919="",0,IF(D919=D918,COUNTIF(D$9:D918,D919)+1,1))</f>
        <v>0</v>
      </c>
      <c r="Q919" s="17">
        <f t="shared" ca="1" si="66"/>
        <v>0</v>
      </c>
      <c r="R919" s="364">
        <f t="shared" si="63"/>
        <v>0</v>
      </c>
    </row>
    <row r="920" spans="1:18" ht="16.5" customHeight="1">
      <c r="A920" s="334" t="s">
        <v>1195</v>
      </c>
      <c r="B920" s="65" t="str">
        <f t="shared" ca="1" si="64"/>
        <v>-1900</v>
      </c>
      <c r="C920" s="65" t="str">
        <f t="shared" ca="1" si="65"/>
        <v>-1900-0</v>
      </c>
      <c r="D920" s="340"/>
      <c r="E920" s="283"/>
      <c r="F920" s="12"/>
      <c r="G920" s="304"/>
      <c r="H920" s="284"/>
      <c r="I920" s="300"/>
      <c r="J920" s="305"/>
      <c r="K920" s="290"/>
      <c r="L920" s="291"/>
      <c r="M920" s="12"/>
      <c r="N920" s="348"/>
      <c r="O920" s="7"/>
      <c r="P920" s="17">
        <f>IF(D920="",0,IF(D920=D919,COUNTIF(D$9:D919,D920)+1,1))</f>
        <v>0</v>
      </c>
      <c r="Q920" s="17">
        <f t="shared" ca="1" si="66"/>
        <v>0</v>
      </c>
      <c r="R920" s="364">
        <f t="shared" si="63"/>
        <v>0</v>
      </c>
    </row>
    <row r="921" spans="1:18" ht="16.5" customHeight="1">
      <c r="A921" s="334" t="s">
        <v>1196</v>
      </c>
      <c r="B921" s="65" t="str">
        <f t="shared" ca="1" si="64"/>
        <v>-1900</v>
      </c>
      <c r="C921" s="65" t="str">
        <f t="shared" ca="1" si="65"/>
        <v>-1900-0</v>
      </c>
      <c r="D921" s="340"/>
      <c r="E921" s="283"/>
      <c r="F921" s="12"/>
      <c r="G921" s="304"/>
      <c r="H921" s="284"/>
      <c r="I921" s="300"/>
      <c r="J921" s="305"/>
      <c r="K921" s="290"/>
      <c r="L921" s="291"/>
      <c r="M921" s="12"/>
      <c r="N921" s="348"/>
      <c r="O921" s="7"/>
      <c r="P921" s="17">
        <f>IF(D921="",0,IF(D921=D920,COUNTIF(D$9:D920,D921)+1,1))</f>
        <v>0</v>
      </c>
      <c r="Q921" s="17">
        <f t="shared" ca="1" si="66"/>
        <v>0</v>
      </c>
      <c r="R921" s="364">
        <f t="shared" si="63"/>
        <v>0</v>
      </c>
    </row>
    <row r="922" spans="1:18" ht="16.5" customHeight="1">
      <c r="A922" s="334" t="s">
        <v>1197</v>
      </c>
      <c r="B922" s="65" t="str">
        <f t="shared" ca="1" si="64"/>
        <v>-1900</v>
      </c>
      <c r="C922" s="65" t="str">
        <f t="shared" ca="1" si="65"/>
        <v>-1900-0</v>
      </c>
      <c r="D922" s="340"/>
      <c r="E922" s="283"/>
      <c r="F922" s="12"/>
      <c r="G922" s="304"/>
      <c r="H922" s="284"/>
      <c r="I922" s="300"/>
      <c r="J922" s="305"/>
      <c r="K922" s="290"/>
      <c r="L922" s="291"/>
      <c r="M922" s="12"/>
      <c r="N922" s="348"/>
      <c r="O922" s="7"/>
      <c r="P922" s="17">
        <f>IF(D922="",0,IF(D922=D921,COUNTIF(D$9:D921,D922)+1,1))</f>
        <v>0</v>
      </c>
      <c r="Q922" s="17">
        <f t="shared" ca="1" si="66"/>
        <v>0</v>
      </c>
      <c r="R922" s="364">
        <f t="shared" si="63"/>
        <v>0</v>
      </c>
    </row>
    <row r="923" spans="1:18" ht="16.5" customHeight="1">
      <c r="A923" s="334" t="s">
        <v>1198</v>
      </c>
      <c r="B923" s="65" t="str">
        <f t="shared" ca="1" si="64"/>
        <v>-1900</v>
      </c>
      <c r="C923" s="65" t="str">
        <f t="shared" ca="1" si="65"/>
        <v>-1900-0</v>
      </c>
      <c r="D923" s="340"/>
      <c r="E923" s="283"/>
      <c r="F923" s="12"/>
      <c r="G923" s="304"/>
      <c r="H923" s="284"/>
      <c r="I923" s="300"/>
      <c r="J923" s="305"/>
      <c r="K923" s="290"/>
      <c r="L923" s="291"/>
      <c r="M923" s="12"/>
      <c r="N923" s="348"/>
      <c r="O923" s="7"/>
      <c r="P923" s="17">
        <f>IF(D923="",0,IF(D923=D922,COUNTIF(D$9:D922,D923)+1,1))</f>
        <v>0</v>
      </c>
      <c r="Q923" s="17">
        <f t="shared" ca="1" si="66"/>
        <v>0</v>
      </c>
      <c r="R923" s="364">
        <f t="shared" si="63"/>
        <v>0</v>
      </c>
    </row>
    <row r="924" spans="1:18" ht="16.5" customHeight="1">
      <c r="A924" s="334" t="s">
        <v>1199</v>
      </c>
      <c r="B924" s="65" t="str">
        <f t="shared" ca="1" si="64"/>
        <v>-1900</v>
      </c>
      <c r="C924" s="65" t="str">
        <f t="shared" ca="1" si="65"/>
        <v>-1900-0</v>
      </c>
      <c r="D924" s="340"/>
      <c r="E924" s="283"/>
      <c r="F924" s="12"/>
      <c r="G924" s="304"/>
      <c r="H924" s="284"/>
      <c r="I924" s="300"/>
      <c r="J924" s="305"/>
      <c r="K924" s="290"/>
      <c r="L924" s="291"/>
      <c r="M924" s="12"/>
      <c r="N924" s="348"/>
      <c r="O924" s="7"/>
      <c r="P924" s="17">
        <f>IF(D924="",0,IF(D924=D923,COUNTIF(D$9:D923,D924)+1,1))</f>
        <v>0</v>
      </c>
      <c r="Q924" s="17">
        <f t="shared" ca="1" si="66"/>
        <v>0</v>
      </c>
      <c r="R924" s="364">
        <f t="shared" si="63"/>
        <v>0</v>
      </c>
    </row>
    <row r="925" spans="1:18" ht="16.5" customHeight="1">
      <c r="A925" s="334" t="s">
        <v>1200</v>
      </c>
      <c r="B925" s="65" t="str">
        <f t="shared" ca="1" si="64"/>
        <v>-1900</v>
      </c>
      <c r="C925" s="65" t="str">
        <f t="shared" ca="1" si="65"/>
        <v>-1900-0</v>
      </c>
      <c r="D925" s="340"/>
      <c r="E925" s="283"/>
      <c r="F925" s="12"/>
      <c r="G925" s="304"/>
      <c r="H925" s="284"/>
      <c r="I925" s="300"/>
      <c r="J925" s="305"/>
      <c r="K925" s="290"/>
      <c r="L925" s="291"/>
      <c r="M925" s="12"/>
      <c r="N925" s="348"/>
      <c r="O925" s="7"/>
      <c r="P925" s="17">
        <f>IF(D925="",0,IF(D925=D924,COUNTIF(D$9:D924,D925)+1,1))</f>
        <v>0</v>
      </c>
      <c r="Q925" s="17">
        <f t="shared" ca="1" si="66"/>
        <v>0</v>
      </c>
      <c r="R925" s="364">
        <f t="shared" si="63"/>
        <v>0</v>
      </c>
    </row>
    <row r="926" spans="1:18" ht="16.5" customHeight="1">
      <c r="A926" s="334" t="s">
        <v>1201</v>
      </c>
      <c r="B926" s="65" t="str">
        <f t="shared" ca="1" si="64"/>
        <v>-1900</v>
      </c>
      <c r="C926" s="65" t="str">
        <f t="shared" ca="1" si="65"/>
        <v>-1900-0</v>
      </c>
      <c r="D926" s="340"/>
      <c r="E926" s="283"/>
      <c r="F926" s="12"/>
      <c r="G926" s="304"/>
      <c r="H926" s="284"/>
      <c r="I926" s="300"/>
      <c r="J926" s="305"/>
      <c r="K926" s="290"/>
      <c r="L926" s="291"/>
      <c r="M926" s="12"/>
      <c r="N926" s="348"/>
      <c r="O926" s="7"/>
      <c r="P926" s="17">
        <f>IF(D926="",0,IF(D926=D925,COUNTIF(D$9:D925,D926)+1,1))</f>
        <v>0</v>
      </c>
      <c r="Q926" s="17">
        <f t="shared" ca="1" si="66"/>
        <v>0</v>
      </c>
      <c r="R926" s="364">
        <f t="shared" si="63"/>
        <v>0</v>
      </c>
    </row>
    <row r="927" spans="1:18" ht="16.5" customHeight="1">
      <c r="A927" s="334" t="s">
        <v>1202</v>
      </c>
      <c r="B927" s="65" t="str">
        <f t="shared" ca="1" si="64"/>
        <v>-1900</v>
      </c>
      <c r="C927" s="65" t="str">
        <f t="shared" ca="1" si="65"/>
        <v>-1900-0</v>
      </c>
      <c r="D927" s="340"/>
      <c r="E927" s="283"/>
      <c r="F927" s="12"/>
      <c r="G927" s="304"/>
      <c r="H927" s="284"/>
      <c r="I927" s="300"/>
      <c r="J927" s="305"/>
      <c r="K927" s="290"/>
      <c r="L927" s="291"/>
      <c r="M927" s="12"/>
      <c r="N927" s="348"/>
      <c r="O927" s="7"/>
      <c r="P927" s="17">
        <f>IF(D927="",0,IF(D927=D926,COUNTIF(D$9:D926,D927)+1,1))</f>
        <v>0</v>
      </c>
      <c r="Q927" s="17">
        <f t="shared" ca="1" si="66"/>
        <v>0</v>
      </c>
      <c r="R927" s="364">
        <f t="shared" si="63"/>
        <v>0</v>
      </c>
    </row>
    <row r="928" spans="1:18" ht="16.5" customHeight="1">
      <c r="A928" s="334" t="s">
        <v>1203</v>
      </c>
      <c r="B928" s="65" t="str">
        <f t="shared" ca="1" si="64"/>
        <v>-1900</v>
      </c>
      <c r="C928" s="65" t="str">
        <f t="shared" ca="1" si="65"/>
        <v>-1900-0</v>
      </c>
      <c r="D928" s="340"/>
      <c r="E928" s="283"/>
      <c r="F928" s="12"/>
      <c r="G928" s="304"/>
      <c r="H928" s="284"/>
      <c r="I928" s="300"/>
      <c r="J928" s="305"/>
      <c r="K928" s="290"/>
      <c r="L928" s="291"/>
      <c r="M928" s="12"/>
      <c r="N928" s="348"/>
      <c r="O928" s="7"/>
      <c r="P928" s="17">
        <f>IF(D928="",0,IF(D928=D927,COUNTIF(D$9:D927,D928)+1,1))</f>
        <v>0</v>
      </c>
      <c r="Q928" s="17">
        <f t="shared" ca="1" si="66"/>
        <v>0</v>
      </c>
      <c r="R928" s="364">
        <f t="shared" si="63"/>
        <v>0</v>
      </c>
    </row>
    <row r="929" spans="1:18" ht="16.5" customHeight="1">
      <c r="A929" s="334" t="s">
        <v>1204</v>
      </c>
      <c r="B929" s="65" t="str">
        <f t="shared" ca="1" si="64"/>
        <v>-1900</v>
      </c>
      <c r="C929" s="65" t="str">
        <f t="shared" ca="1" si="65"/>
        <v>-1900-0</v>
      </c>
      <c r="D929" s="340"/>
      <c r="E929" s="283"/>
      <c r="F929" s="12"/>
      <c r="G929" s="304"/>
      <c r="H929" s="284"/>
      <c r="I929" s="300"/>
      <c r="J929" s="305"/>
      <c r="K929" s="290"/>
      <c r="L929" s="291"/>
      <c r="M929" s="12"/>
      <c r="N929" s="348"/>
      <c r="O929" s="7"/>
      <c r="P929" s="17">
        <f>IF(D929="",0,IF(D929=D928,COUNTIF(D$9:D928,D929)+1,1))</f>
        <v>0</v>
      </c>
      <c r="Q929" s="17">
        <f t="shared" ca="1" si="66"/>
        <v>0</v>
      </c>
      <c r="R929" s="364">
        <f t="shared" si="63"/>
        <v>0</v>
      </c>
    </row>
    <row r="930" spans="1:18" ht="16.5" customHeight="1">
      <c r="A930" s="334" t="s">
        <v>1205</v>
      </c>
      <c r="B930" s="65" t="str">
        <f t="shared" ca="1" si="64"/>
        <v>-1900</v>
      </c>
      <c r="C930" s="65" t="str">
        <f t="shared" ca="1" si="65"/>
        <v>-1900-0</v>
      </c>
      <c r="D930" s="340"/>
      <c r="E930" s="283"/>
      <c r="F930" s="12"/>
      <c r="G930" s="304"/>
      <c r="H930" s="284"/>
      <c r="I930" s="300"/>
      <c r="J930" s="305"/>
      <c r="K930" s="290"/>
      <c r="L930" s="291"/>
      <c r="M930" s="12"/>
      <c r="N930" s="348"/>
      <c r="O930" s="7"/>
      <c r="P930" s="17">
        <f>IF(D930="",0,IF(D930=D929,COUNTIF(D$9:D929,D930)+1,1))</f>
        <v>0</v>
      </c>
      <c r="Q930" s="17">
        <f t="shared" ca="1" si="66"/>
        <v>0</v>
      </c>
      <c r="R930" s="364">
        <f t="shared" si="63"/>
        <v>0</v>
      </c>
    </row>
    <row r="931" spans="1:18" ht="16.5" customHeight="1">
      <c r="A931" s="334" t="s">
        <v>1206</v>
      </c>
      <c r="B931" s="65" t="str">
        <f t="shared" ca="1" si="64"/>
        <v>-1900</v>
      </c>
      <c r="C931" s="65" t="str">
        <f t="shared" ca="1" si="65"/>
        <v>-1900-0</v>
      </c>
      <c r="D931" s="340"/>
      <c r="E931" s="283"/>
      <c r="F931" s="12"/>
      <c r="G931" s="304"/>
      <c r="H931" s="284"/>
      <c r="I931" s="300"/>
      <c r="J931" s="305"/>
      <c r="K931" s="290"/>
      <c r="L931" s="291"/>
      <c r="M931" s="12"/>
      <c r="N931" s="348"/>
      <c r="O931" s="7"/>
      <c r="P931" s="17">
        <f>IF(D931="",0,IF(D931=D930,COUNTIF(D$9:D930,D931)+1,1))</f>
        <v>0</v>
      </c>
      <c r="Q931" s="17">
        <f t="shared" ca="1" si="66"/>
        <v>0</v>
      </c>
      <c r="R931" s="364">
        <f t="shared" si="63"/>
        <v>0</v>
      </c>
    </row>
    <row r="932" spans="1:18" ht="16.5" customHeight="1">
      <c r="A932" s="334" t="s">
        <v>1207</v>
      </c>
      <c r="B932" s="65" t="str">
        <f t="shared" ca="1" si="64"/>
        <v>-1900</v>
      </c>
      <c r="C932" s="65" t="str">
        <f t="shared" ca="1" si="65"/>
        <v>-1900-0</v>
      </c>
      <c r="D932" s="340"/>
      <c r="E932" s="283"/>
      <c r="F932" s="12"/>
      <c r="G932" s="304"/>
      <c r="H932" s="284"/>
      <c r="I932" s="300"/>
      <c r="J932" s="305"/>
      <c r="K932" s="290"/>
      <c r="L932" s="291"/>
      <c r="M932" s="12"/>
      <c r="N932" s="348"/>
      <c r="O932" s="7"/>
      <c r="P932" s="17">
        <f>IF(D932="",0,IF(D932=D931,COUNTIF(D$9:D931,D932)+1,1))</f>
        <v>0</v>
      </c>
      <c r="Q932" s="17">
        <f t="shared" ca="1" si="66"/>
        <v>0</v>
      </c>
      <c r="R932" s="364">
        <f t="shared" si="63"/>
        <v>0</v>
      </c>
    </row>
    <row r="933" spans="1:18" ht="16.5" customHeight="1">
      <c r="A933" s="334" t="s">
        <v>1208</v>
      </c>
      <c r="B933" s="65" t="str">
        <f t="shared" ca="1" si="64"/>
        <v>-1900</v>
      </c>
      <c r="C933" s="65" t="str">
        <f t="shared" ca="1" si="65"/>
        <v>-1900-0</v>
      </c>
      <c r="D933" s="340"/>
      <c r="E933" s="283"/>
      <c r="F933" s="12"/>
      <c r="G933" s="304"/>
      <c r="H933" s="284"/>
      <c r="I933" s="300"/>
      <c r="J933" s="305"/>
      <c r="K933" s="290"/>
      <c r="L933" s="291"/>
      <c r="M933" s="12"/>
      <c r="N933" s="348"/>
      <c r="O933" s="7"/>
      <c r="P933" s="17">
        <f>IF(D933="",0,IF(D933=D932,COUNTIF(D$9:D932,D933)+1,1))</f>
        <v>0</v>
      </c>
      <c r="Q933" s="17">
        <f t="shared" ca="1" si="66"/>
        <v>0</v>
      </c>
      <c r="R933" s="364">
        <f t="shared" si="63"/>
        <v>0</v>
      </c>
    </row>
    <row r="934" spans="1:18" ht="16.5" customHeight="1">
      <c r="A934" s="334" t="s">
        <v>1209</v>
      </c>
      <c r="B934" s="65" t="str">
        <f t="shared" ca="1" si="64"/>
        <v>-1900</v>
      </c>
      <c r="C934" s="65" t="str">
        <f t="shared" ca="1" si="65"/>
        <v>-1900-0</v>
      </c>
      <c r="D934" s="340"/>
      <c r="E934" s="283"/>
      <c r="F934" s="12"/>
      <c r="G934" s="304"/>
      <c r="H934" s="284"/>
      <c r="I934" s="300"/>
      <c r="J934" s="305"/>
      <c r="K934" s="290"/>
      <c r="L934" s="291"/>
      <c r="M934" s="12"/>
      <c r="N934" s="348"/>
      <c r="O934" s="7"/>
      <c r="P934" s="17">
        <f>IF(D934="",0,IF(D934=D933,COUNTIF(D$9:D933,D934)+1,1))</f>
        <v>0</v>
      </c>
      <c r="Q934" s="17">
        <f t="shared" ca="1" si="66"/>
        <v>0</v>
      </c>
      <c r="R934" s="364">
        <f t="shared" si="63"/>
        <v>0</v>
      </c>
    </row>
    <row r="935" spans="1:18" ht="16.5" customHeight="1">
      <c r="A935" s="334" t="s">
        <v>1210</v>
      </c>
      <c r="B935" s="65" t="str">
        <f t="shared" ca="1" si="64"/>
        <v>-1900</v>
      </c>
      <c r="C935" s="65" t="str">
        <f t="shared" ca="1" si="65"/>
        <v>-1900-0</v>
      </c>
      <c r="D935" s="340"/>
      <c r="E935" s="283"/>
      <c r="F935" s="12"/>
      <c r="G935" s="304"/>
      <c r="H935" s="284"/>
      <c r="I935" s="300"/>
      <c r="J935" s="305"/>
      <c r="K935" s="290"/>
      <c r="L935" s="291"/>
      <c r="M935" s="12"/>
      <c r="N935" s="348"/>
      <c r="O935" s="7"/>
      <c r="P935" s="17">
        <f>IF(D935="",0,IF(D935=D934,COUNTIF(D$9:D934,D935)+1,1))</f>
        <v>0</v>
      </c>
      <c r="Q935" s="17">
        <f t="shared" ca="1" si="66"/>
        <v>0</v>
      </c>
      <c r="R935" s="364">
        <f t="shared" si="63"/>
        <v>0</v>
      </c>
    </row>
    <row r="936" spans="1:18" ht="16.5" customHeight="1">
      <c r="A936" s="334" t="s">
        <v>1211</v>
      </c>
      <c r="B936" s="65" t="str">
        <f t="shared" ca="1" si="64"/>
        <v>-1900</v>
      </c>
      <c r="C936" s="65" t="str">
        <f t="shared" ca="1" si="65"/>
        <v>-1900-0</v>
      </c>
      <c r="D936" s="340"/>
      <c r="E936" s="283"/>
      <c r="F936" s="12"/>
      <c r="G936" s="304"/>
      <c r="H936" s="284"/>
      <c r="I936" s="300"/>
      <c r="J936" s="305"/>
      <c r="K936" s="290"/>
      <c r="L936" s="291"/>
      <c r="M936" s="12"/>
      <c r="N936" s="348"/>
      <c r="O936" s="7"/>
      <c r="P936" s="17">
        <f>IF(D936="",0,IF(D936=D935,COUNTIF(D$9:D935,D936)+1,1))</f>
        <v>0</v>
      </c>
      <c r="Q936" s="17">
        <f t="shared" ca="1" si="66"/>
        <v>0</v>
      </c>
      <c r="R936" s="364">
        <f t="shared" si="63"/>
        <v>0</v>
      </c>
    </row>
    <row r="937" spans="1:18" ht="16.5" customHeight="1">
      <c r="A937" s="334" t="s">
        <v>1212</v>
      </c>
      <c r="B937" s="65" t="str">
        <f t="shared" ca="1" si="64"/>
        <v>-1900</v>
      </c>
      <c r="C937" s="65" t="str">
        <f t="shared" ca="1" si="65"/>
        <v>-1900-0</v>
      </c>
      <c r="D937" s="340"/>
      <c r="E937" s="283"/>
      <c r="F937" s="12"/>
      <c r="G937" s="304"/>
      <c r="H937" s="284"/>
      <c r="I937" s="300"/>
      <c r="J937" s="305"/>
      <c r="K937" s="290"/>
      <c r="L937" s="291"/>
      <c r="M937" s="12"/>
      <c r="N937" s="348"/>
      <c r="O937" s="7"/>
      <c r="P937" s="17">
        <f>IF(D937="",0,IF(D937=D936,COUNTIF(D$9:D936,D937)+1,1))</f>
        <v>0</v>
      </c>
      <c r="Q937" s="17">
        <f t="shared" ca="1" si="66"/>
        <v>0</v>
      </c>
      <c r="R937" s="364">
        <f t="shared" si="63"/>
        <v>0</v>
      </c>
    </row>
    <row r="938" spans="1:18" ht="16.5" customHeight="1">
      <c r="A938" s="334" t="s">
        <v>1213</v>
      </c>
      <c r="B938" s="65" t="str">
        <f t="shared" ca="1" si="64"/>
        <v>-1900</v>
      </c>
      <c r="C938" s="65" t="str">
        <f t="shared" ca="1" si="65"/>
        <v>-1900-0</v>
      </c>
      <c r="D938" s="340"/>
      <c r="E938" s="283"/>
      <c r="F938" s="12"/>
      <c r="G938" s="304"/>
      <c r="H938" s="284"/>
      <c r="I938" s="300"/>
      <c r="J938" s="305"/>
      <c r="K938" s="290"/>
      <c r="L938" s="291"/>
      <c r="M938" s="12"/>
      <c r="N938" s="348"/>
      <c r="O938" s="7"/>
      <c r="P938" s="17">
        <f>IF(D938="",0,IF(D938=D937,COUNTIF(D$9:D937,D938)+1,1))</f>
        <v>0</v>
      </c>
      <c r="Q938" s="17">
        <f t="shared" ca="1" si="66"/>
        <v>0</v>
      </c>
      <c r="R938" s="364">
        <f t="shared" si="63"/>
        <v>0</v>
      </c>
    </row>
    <row r="939" spans="1:18" ht="16.5" customHeight="1">
      <c r="A939" s="334" t="s">
        <v>1214</v>
      </c>
      <c r="B939" s="65" t="str">
        <f t="shared" ca="1" si="64"/>
        <v>-1900</v>
      </c>
      <c r="C939" s="65" t="str">
        <f t="shared" ca="1" si="65"/>
        <v>-1900-0</v>
      </c>
      <c r="D939" s="340"/>
      <c r="E939" s="283"/>
      <c r="F939" s="12"/>
      <c r="G939" s="304"/>
      <c r="H939" s="284"/>
      <c r="I939" s="300"/>
      <c r="J939" s="305"/>
      <c r="K939" s="290"/>
      <c r="L939" s="291"/>
      <c r="M939" s="12"/>
      <c r="N939" s="348"/>
      <c r="O939" s="7"/>
      <c r="P939" s="17">
        <f>IF(D939="",0,IF(D939=D938,COUNTIF(D$9:D938,D939)+1,1))</f>
        <v>0</v>
      </c>
      <c r="Q939" s="17">
        <f t="shared" ca="1" si="66"/>
        <v>0</v>
      </c>
      <c r="R939" s="364">
        <f t="shared" si="63"/>
        <v>0</v>
      </c>
    </row>
    <row r="940" spans="1:18" ht="16.5" customHeight="1">
      <c r="A940" s="334" t="s">
        <v>1215</v>
      </c>
      <c r="B940" s="65" t="str">
        <f t="shared" ca="1" si="64"/>
        <v>-1900</v>
      </c>
      <c r="C940" s="65" t="str">
        <f t="shared" ca="1" si="65"/>
        <v>-1900-0</v>
      </c>
      <c r="D940" s="340"/>
      <c r="E940" s="283"/>
      <c r="F940" s="12"/>
      <c r="G940" s="304"/>
      <c r="H940" s="284"/>
      <c r="I940" s="300"/>
      <c r="J940" s="305"/>
      <c r="K940" s="290"/>
      <c r="L940" s="291"/>
      <c r="M940" s="12"/>
      <c r="N940" s="348"/>
      <c r="O940" s="7"/>
      <c r="P940" s="17">
        <f>IF(D940="",0,IF(D940=D939,COUNTIF(D$9:D939,D940)+1,1))</f>
        <v>0</v>
      </c>
      <c r="Q940" s="17">
        <f t="shared" ca="1" si="66"/>
        <v>0</v>
      </c>
      <c r="R940" s="364">
        <f t="shared" si="63"/>
        <v>0</v>
      </c>
    </row>
    <row r="941" spans="1:18" ht="16.5" customHeight="1">
      <c r="A941" s="334" t="s">
        <v>1216</v>
      </c>
      <c r="B941" s="65" t="str">
        <f t="shared" ca="1" si="64"/>
        <v>-1900</v>
      </c>
      <c r="C941" s="65" t="str">
        <f t="shared" ca="1" si="65"/>
        <v>-1900-0</v>
      </c>
      <c r="D941" s="340"/>
      <c r="E941" s="283"/>
      <c r="F941" s="12"/>
      <c r="G941" s="304"/>
      <c r="H941" s="284"/>
      <c r="I941" s="300"/>
      <c r="J941" s="305"/>
      <c r="K941" s="290"/>
      <c r="L941" s="291"/>
      <c r="M941" s="12"/>
      <c r="N941" s="348"/>
      <c r="O941" s="7"/>
      <c r="P941" s="17">
        <f>IF(D941="",0,IF(D941=D940,COUNTIF(D$9:D940,D941)+1,1))</f>
        <v>0</v>
      </c>
      <c r="Q941" s="17">
        <f t="shared" ca="1" si="66"/>
        <v>0</v>
      </c>
      <c r="R941" s="364">
        <f t="shared" si="63"/>
        <v>0</v>
      </c>
    </row>
    <row r="942" spans="1:18" ht="16.5" customHeight="1">
      <c r="A942" s="334" t="s">
        <v>1217</v>
      </c>
      <c r="B942" s="65" t="str">
        <f t="shared" ca="1" si="64"/>
        <v>-1900</v>
      </c>
      <c r="C942" s="65" t="str">
        <f t="shared" ca="1" si="65"/>
        <v>-1900-0</v>
      </c>
      <c r="D942" s="340"/>
      <c r="E942" s="283"/>
      <c r="F942" s="12"/>
      <c r="G942" s="304"/>
      <c r="H942" s="284"/>
      <c r="I942" s="300"/>
      <c r="J942" s="305"/>
      <c r="K942" s="290"/>
      <c r="L942" s="291"/>
      <c r="M942" s="12"/>
      <c r="N942" s="348"/>
      <c r="O942" s="7"/>
      <c r="P942" s="17">
        <f>IF(D942="",0,IF(D942=D941,COUNTIF(D$9:D941,D942)+1,1))</f>
        <v>0</v>
      </c>
      <c r="Q942" s="17">
        <f t="shared" ca="1" si="66"/>
        <v>0</v>
      </c>
      <c r="R942" s="364">
        <f t="shared" si="63"/>
        <v>0</v>
      </c>
    </row>
    <row r="943" spans="1:18" ht="16.5" customHeight="1">
      <c r="A943" s="334" t="s">
        <v>1218</v>
      </c>
      <c r="B943" s="65" t="str">
        <f t="shared" ca="1" si="64"/>
        <v>-1900</v>
      </c>
      <c r="C943" s="65" t="str">
        <f t="shared" ca="1" si="65"/>
        <v>-1900-0</v>
      </c>
      <c r="D943" s="340"/>
      <c r="E943" s="283"/>
      <c r="F943" s="12"/>
      <c r="G943" s="304"/>
      <c r="H943" s="284"/>
      <c r="I943" s="300"/>
      <c r="J943" s="305"/>
      <c r="K943" s="290"/>
      <c r="L943" s="291"/>
      <c r="M943" s="12"/>
      <c r="N943" s="348"/>
      <c r="O943" s="7"/>
      <c r="P943" s="17">
        <f>IF(D943="",0,IF(D943=D942,COUNTIF(D$9:D942,D943)+1,1))</f>
        <v>0</v>
      </c>
      <c r="Q943" s="17">
        <f t="shared" ca="1" si="66"/>
        <v>0</v>
      </c>
      <c r="R943" s="364">
        <f t="shared" si="63"/>
        <v>0</v>
      </c>
    </row>
    <row r="944" spans="1:18" ht="16.5" customHeight="1">
      <c r="A944" s="334" t="s">
        <v>1219</v>
      </c>
      <c r="B944" s="65" t="str">
        <f t="shared" ca="1" si="64"/>
        <v>-1900</v>
      </c>
      <c r="C944" s="65" t="str">
        <f t="shared" ca="1" si="65"/>
        <v>-1900-0</v>
      </c>
      <c r="D944" s="340"/>
      <c r="E944" s="283"/>
      <c r="F944" s="12"/>
      <c r="G944" s="304"/>
      <c r="H944" s="284"/>
      <c r="I944" s="300"/>
      <c r="J944" s="305"/>
      <c r="K944" s="290"/>
      <c r="L944" s="291"/>
      <c r="M944" s="12"/>
      <c r="N944" s="348"/>
      <c r="O944" s="7"/>
      <c r="P944" s="17">
        <f>IF(D944="",0,IF(D944=D943,COUNTIF(D$9:D943,D944)+1,1))</f>
        <v>0</v>
      </c>
      <c r="Q944" s="17">
        <f t="shared" ca="1" si="66"/>
        <v>0</v>
      </c>
      <c r="R944" s="364">
        <f t="shared" si="63"/>
        <v>0</v>
      </c>
    </row>
    <row r="945" spans="1:18" ht="16.5" customHeight="1">
      <c r="A945" s="334" t="s">
        <v>1220</v>
      </c>
      <c r="B945" s="65" t="str">
        <f t="shared" ca="1" si="64"/>
        <v>-1900</v>
      </c>
      <c r="C945" s="65" t="str">
        <f t="shared" ca="1" si="65"/>
        <v>-1900-0</v>
      </c>
      <c r="D945" s="340"/>
      <c r="E945" s="283"/>
      <c r="F945" s="12"/>
      <c r="G945" s="304"/>
      <c r="H945" s="284"/>
      <c r="I945" s="300"/>
      <c r="J945" s="305"/>
      <c r="K945" s="290"/>
      <c r="L945" s="291"/>
      <c r="M945" s="12"/>
      <c r="N945" s="348"/>
      <c r="O945" s="7"/>
      <c r="P945" s="17">
        <f>IF(D945="",0,IF(D945=D944,COUNTIF(D$9:D944,D945)+1,1))</f>
        <v>0</v>
      </c>
      <c r="Q945" s="17">
        <f t="shared" ca="1" si="66"/>
        <v>0</v>
      </c>
      <c r="R945" s="364">
        <f t="shared" si="63"/>
        <v>0</v>
      </c>
    </row>
    <row r="946" spans="1:18" ht="16.5" customHeight="1">
      <c r="A946" s="334" t="s">
        <v>1221</v>
      </c>
      <c r="B946" s="65" t="str">
        <f t="shared" ca="1" si="64"/>
        <v>-1900</v>
      </c>
      <c r="C946" s="65" t="str">
        <f t="shared" ca="1" si="65"/>
        <v>-1900-0</v>
      </c>
      <c r="D946" s="340"/>
      <c r="E946" s="283"/>
      <c r="F946" s="12"/>
      <c r="G946" s="304"/>
      <c r="H946" s="284"/>
      <c r="I946" s="300"/>
      <c r="J946" s="305"/>
      <c r="K946" s="290"/>
      <c r="L946" s="291"/>
      <c r="M946" s="12"/>
      <c r="N946" s="348"/>
      <c r="O946" s="7"/>
      <c r="P946" s="17">
        <f>IF(D946="",0,IF(D946=D945,COUNTIF(D$9:D945,D946)+1,1))</f>
        <v>0</v>
      </c>
      <c r="Q946" s="17">
        <f t="shared" ca="1" si="66"/>
        <v>0</v>
      </c>
      <c r="R946" s="364">
        <f t="shared" si="63"/>
        <v>0</v>
      </c>
    </row>
    <row r="947" spans="1:18" ht="16.5" customHeight="1">
      <c r="A947" s="334" t="s">
        <v>1222</v>
      </c>
      <c r="B947" s="65" t="str">
        <f t="shared" ca="1" si="64"/>
        <v>-1900</v>
      </c>
      <c r="C947" s="65" t="str">
        <f t="shared" ca="1" si="65"/>
        <v>-1900-0</v>
      </c>
      <c r="D947" s="340"/>
      <c r="E947" s="283"/>
      <c r="F947" s="12"/>
      <c r="G947" s="304"/>
      <c r="H947" s="284"/>
      <c r="I947" s="300"/>
      <c r="J947" s="305"/>
      <c r="K947" s="290"/>
      <c r="L947" s="291"/>
      <c r="M947" s="12"/>
      <c r="N947" s="348"/>
      <c r="O947" s="7"/>
      <c r="P947" s="17">
        <f>IF(D947="",0,IF(D947=D946,COUNTIF(D$9:D946,D947)+1,1))</f>
        <v>0</v>
      </c>
      <c r="Q947" s="17">
        <f t="shared" ca="1" si="66"/>
        <v>0</v>
      </c>
      <c r="R947" s="364">
        <f t="shared" si="63"/>
        <v>0</v>
      </c>
    </row>
    <row r="948" spans="1:18" ht="16.5" customHeight="1">
      <c r="A948" s="334" t="s">
        <v>1223</v>
      </c>
      <c r="B948" s="65" t="str">
        <f t="shared" ca="1" si="64"/>
        <v>-1900</v>
      </c>
      <c r="C948" s="65" t="str">
        <f t="shared" ca="1" si="65"/>
        <v>-1900-0</v>
      </c>
      <c r="D948" s="340"/>
      <c r="E948" s="283"/>
      <c r="F948" s="12"/>
      <c r="G948" s="304"/>
      <c r="H948" s="284"/>
      <c r="I948" s="300"/>
      <c r="J948" s="305"/>
      <c r="K948" s="290"/>
      <c r="L948" s="291"/>
      <c r="M948" s="12"/>
      <c r="N948" s="348"/>
      <c r="O948" s="7"/>
      <c r="P948" s="17">
        <f>IF(D948="",0,IF(D948=D947,COUNTIF(D$9:D947,D948)+1,1))</f>
        <v>0</v>
      </c>
      <c r="Q948" s="17">
        <f t="shared" ca="1" si="66"/>
        <v>0</v>
      </c>
      <c r="R948" s="364">
        <f t="shared" si="63"/>
        <v>0</v>
      </c>
    </row>
    <row r="949" spans="1:18" ht="16.5" customHeight="1">
      <c r="A949" s="334" t="s">
        <v>1224</v>
      </c>
      <c r="B949" s="65" t="str">
        <f t="shared" ca="1" si="64"/>
        <v>-1900</v>
      </c>
      <c r="C949" s="65" t="str">
        <f t="shared" ca="1" si="65"/>
        <v>-1900-0</v>
      </c>
      <c r="D949" s="340"/>
      <c r="E949" s="283"/>
      <c r="F949" s="12"/>
      <c r="G949" s="304"/>
      <c r="H949" s="284"/>
      <c r="I949" s="300"/>
      <c r="J949" s="305"/>
      <c r="K949" s="290"/>
      <c r="L949" s="291"/>
      <c r="M949" s="12"/>
      <c r="N949" s="348"/>
      <c r="O949" s="7"/>
      <c r="P949" s="17">
        <f>IF(D949="",0,IF(D949=D948,COUNTIF(D$9:D948,D949)+1,1))</f>
        <v>0</v>
      </c>
      <c r="Q949" s="17">
        <f t="shared" ca="1" si="66"/>
        <v>0</v>
      </c>
      <c r="R949" s="364">
        <f t="shared" si="63"/>
        <v>0</v>
      </c>
    </row>
    <row r="950" spans="1:18" ht="16.5" customHeight="1">
      <c r="A950" s="334" t="s">
        <v>1225</v>
      </c>
      <c r="B950" s="65" t="str">
        <f t="shared" ca="1" si="64"/>
        <v>-1900</v>
      </c>
      <c r="C950" s="65" t="str">
        <f t="shared" ca="1" si="65"/>
        <v>-1900-0</v>
      </c>
      <c r="D950" s="340"/>
      <c r="E950" s="283"/>
      <c r="F950" s="12"/>
      <c r="G950" s="304"/>
      <c r="H950" s="284"/>
      <c r="I950" s="300"/>
      <c r="J950" s="305"/>
      <c r="K950" s="290"/>
      <c r="L950" s="291"/>
      <c r="M950" s="12"/>
      <c r="N950" s="348"/>
      <c r="O950" s="7"/>
      <c r="P950" s="17">
        <f>IF(D950="",0,IF(D950=D949,COUNTIF(D$9:D949,D950)+1,1))</f>
        <v>0</v>
      </c>
      <c r="Q950" s="17">
        <f t="shared" ca="1" si="66"/>
        <v>0</v>
      </c>
      <c r="R950" s="364">
        <f t="shared" si="63"/>
        <v>0</v>
      </c>
    </row>
    <row r="951" spans="1:18" ht="16.5" customHeight="1">
      <c r="A951" s="334" t="s">
        <v>1226</v>
      </c>
      <c r="B951" s="65" t="str">
        <f t="shared" ca="1" si="64"/>
        <v>-1900</v>
      </c>
      <c r="C951" s="65" t="str">
        <f t="shared" ca="1" si="65"/>
        <v>-1900-0</v>
      </c>
      <c r="D951" s="340"/>
      <c r="E951" s="283"/>
      <c r="F951" s="12"/>
      <c r="G951" s="304"/>
      <c r="H951" s="284"/>
      <c r="I951" s="300"/>
      <c r="J951" s="305"/>
      <c r="K951" s="290"/>
      <c r="L951" s="291"/>
      <c r="M951" s="12"/>
      <c r="N951" s="348"/>
      <c r="O951" s="7"/>
      <c r="P951" s="17">
        <f>IF(D951="",0,IF(D951=D950,COUNTIF(D$9:D950,D951)+1,1))</f>
        <v>0</v>
      </c>
      <c r="Q951" s="17">
        <f t="shared" ca="1" si="66"/>
        <v>0</v>
      </c>
      <c r="R951" s="364">
        <f t="shared" si="63"/>
        <v>0</v>
      </c>
    </row>
    <row r="952" spans="1:18" ht="16.5" customHeight="1">
      <c r="A952" s="334" t="s">
        <v>1227</v>
      </c>
      <c r="B952" s="65" t="str">
        <f t="shared" ca="1" si="64"/>
        <v>-1900</v>
      </c>
      <c r="C952" s="65" t="str">
        <f t="shared" ca="1" si="65"/>
        <v>-1900-0</v>
      </c>
      <c r="D952" s="340"/>
      <c r="E952" s="283"/>
      <c r="F952" s="12"/>
      <c r="G952" s="304"/>
      <c r="H952" s="284"/>
      <c r="I952" s="300"/>
      <c r="J952" s="305"/>
      <c r="K952" s="290"/>
      <c r="L952" s="291"/>
      <c r="M952" s="12"/>
      <c r="N952" s="348"/>
      <c r="O952" s="7"/>
      <c r="P952" s="17">
        <f>IF(D952="",0,IF(D952=D951,COUNTIF(D$9:D951,D952)+1,1))</f>
        <v>0</v>
      </c>
      <c r="Q952" s="17">
        <f t="shared" ca="1" si="66"/>
        <v>0</v>
      </c>
      <c r="R952" s="364">
        <f t="shared" si="63"/>
        <v>0</v>
      </c>
    </row>
    <row r="953" spans="1:18" ht="16.5" customHeight="1">
      <c r="A953" s="334" t="s">
        <v>1228</v>
      </c>
      <c r="B953" s="65" t="str">
        <f t="shared" ca="1" si="64"/>
        <v>-1900</v>
      </c>
      <c r="C953" s="65" t="str">
        <f t="shared" ca="1" si="65"/>
        <v>-1900-0</v>
      </c>
      <c r="D953" s="340"/>
      <c r="E953" s="283"/>
      <c r="F953" s="12"/>
      <c r="G953" s="304"/>
      <c r="H953" s="284"/>
      <c r="I953" s="300"/>
      <c r="J953" s="305"/>
      <c r="K953" s="290"/>
      <c r="L953" s="291"/>
      <c r="M953" s="12"/>
      <c r="N953" s="348"/>
      <c r="O953" s="7"/>
      <c r="P953" s="17">
        <f>IF(D953="",0,IF(D953=D952,COUNTIF(D$9:D952,D953)+1,1))</f>
        <v>0</v>
      </c>
      <c r="Q953" s="17">
        <f t="shared" ca="1" si="66"/>
        <v>0</v>
      </c>
      <c r="R953" s="364">
        <f t="shared" si="63"/>
        <v>0</v>
      </c>
    </row>
    <row r="954" spans="1:18" ht="16.5" customHeight="1">
      <c r="A954" s="334" t="s">
        <v>1229</v>
      </c>
      <c r="B954" s="65" t="str">
        <f t="shared" ca="1" si="64"/>
        <v>-1900</v>
      </c>
      <c r="C954" s="65" t="str">
        <f t="shared" ca="1" si="65"/>
        <v>-1900-0</v>
      </c>
      <c r="D954" s="340"/>
      <c r="E954" s="283"/>
      <c r="F954" s="12"/>
      <c r="G954" s="304"/>
      <c r="H954" s="284"/>
      <c r="I954" s="300"/>
      <c r="J954" s="305"/>
      <c r="K954" s="290"/>
      <c r="L954" s="291"/>
      <c r="M954" s="12"/>
      <c r="N954" s="348"/>
      <c r="O954" s="7"/>
      <c r="P954" s="17">
        <f>IF(D954="",0,IF(D954=D953,COUNTIF(D$9:D953,D954)+1,1))</f>
        <v>0</v>
      </c>
      <c r="Q954" s="17">
        <f t="shared" ca="1" si="66"/>
        <v>0</v>
      </c>
      <c r="R954" s="364">
        <f t="shared" si="63"/>
        <v>0</v>
      </c>
    </row>
    <row r="955" spans="1:18" ht="16.5" customHeight="1">
      <c r="A955" s="334" t="s">
        <v>1230</v>
      </c>
      <c r="B955" s="65" t="str">
        <f t="shared" ca="1" si="64"/>
        <v>-1900</v>
      </c>
      <c r="C955" s="65" t="str">
        <f t="shared" ca="1" si="65"/>
        <v>-1900-0</v>
      </c>
      <c r="D955" s="340"/>
      <c r="E955" s="283"/>
      <c r="F955" s="12"/>
      <c r="G955" s="304"/>
      <c r="H955" s="284"/>
      <c r="I955" s="300"/>
      <c r="J955" s="305"/>
      <c r="K955" s="290"/>
      <c r="L955" s="291"/>
      <c r="M955" s="12"/>
      <c r="N955" s="348"/>
      <c r="O955" s="7"/>
      <c r="P955" s="17">
        <f>IF(D955="",0,IF(D955=D954,COUNTIF(D$9:D954,D955)+1,1))</f>
        <v>0</v>
      </c>
      <c r="Q955" s="17">
        <f t="shared" ca="1" si="66"/>
        <v>0</v>
      </c>
      <c r="R955" s="364">
        <f t="shared" si="63"/>
        <v>0</v>
      </c>
    </row>
    <row r="956" spans="1:18" ht="16.5" customHeight="1">
      <c r="A956" s="334" t="s">
        <v>1231</v>
      </c>
      <c r="B956" s="65" t="str">
        <f t="shared" ca="1" si="64"/>
        <v>-1900</v>
      </c>
      <c r="C956" s="65" t="str">
        <f t="shared" ca="1" si="65"/>
        <v>-1900-0</v>
      </c>
      <c r="D956" s="340"/>
      <c r="E956" s="283"/>
      <c r="F956" s="12"/>
      <c r="G956" s="304"/>
      <c r="H956" s="284"/>
      <c r="I956" s="300"/>
      <c r="J956" s="305"/>
      <c r="K956" s="290"/>
      <c r="L956" s="291"/>
      <c r="M956" s="12"/>
      <c r="N956" s="348"/>
      <c r="O956" s="7"/>
      <c r="P956" s="17">
        <f>IF(D956="",0,IF(D956=D955,COUNTIF(D$9:D955,D956)+1,1))</f>
        <v>0</v>
      </c>
      <c r="Q956" s="17">
        <f t="shared" ca="1" si="66"/>
        <v>0</v>
      </c>
      <c r="R956" s="364">
        <f t="shared" si="63"/>
        <v>0</v>
      </c>
    </row>
    <row r="957" spans="1:18" ht="16.5" customHeight="1">
      <c r="A957" s="334" t="s">
        <v>1232</v>
      </c>
      <c r="B957" s="65" t="str">
        <f t="shared" ca="1" si="64"/>
        <v>-1900</v>
      </c>
      <c r="C957" s="65" t="str">
        <f t="shared" ca="1" si="65"/>
        <v>-1900-0</v>
      </c>
      <c r="D957" s="340"/>
      <c r="E957" s="283"/>
      <c r="F957" s="12"/>
      <c r="G957" s="304"/>
      <c r="H957" s="284"/>
      <c r="I957" s="300"/>
      <c r="J957" s="305"/>
      <c r="K957" s="290"/>
      <c r="L957" s="291"/>
      <c r="M957" s="12"/>
      <c r="N957" s="348"/>
      <c r="O957" s="7"/>
      <c r="P957" s="17">
        <f>IF(D957="",0,IF(D957=D956,COUNTIF(D$9:D956,D957)+1,1))</f>
        <v>0</v>
      </c>
      <c r="Q957" s="17">
        <f t="shared" ca="1" si="66"/>
        <v>0</v>
      </c>
      <c r="R957" s="364">
        <f t="shared" si="63"/>
        <v>0</v>
      </c>
    </row>
    <row r="958" spans="1:18" ht="16.5" customHeight="1">
      <c r="A958" s="334" t="s">
        <v>1233</v>
      </c>
      <c r="B958" s="65" t="str">
        <f t="shared" ca="1" si="64"/>
        <v>-1900</v>
      </c>
      <c r="C958" s="65" t="str">
        <f t="shared" ca="1" si="65"/>
        <v>-1900-0</v>
      </c>
      <c r="D958" s="340"/>
      <c r="E958" s="283"/>
      <c r="F958" s="12"/>
      <c r="G958" s="304"/>
      <c r="H958" s="284"/>
      <c r="I958" s="300"/>
      <c r="J958" s="305"/>
      <c r="K958" s="290"/>
      <c r="L958" s="291"/>
      <c r="M958" s="12"/>
      <c r="N958" s="348"/>
      <c r="O958" s="7"/>
      <c r="P958" s="17">
        <f>IF(D958="",0,IF(D958=D957,COUNTIF(D$9:D957,D958)+1,1))</f>
        <v>0</v>
      </c>
      <c r="Q958" s="17">
        <f t="shared" ca="1" si="66"/>
        <v>0</v>
      </c>
      <c r="R958" s="364">
        <f t="shared" si="63"/>
        <v>0</v>
      </c>
    </row>
    <row r="959" spans="1:18" ht="16.5" customHeight="1">
      <c r="A959" s="334" t="s">
        <v>1234</v>
      </c>
      <c r="B959" s="65" t="str">
        <f t="shared" ca="1" si="64"/>
        <v>-1900</v>
      </c>
      <c r="C959" s="65" t="str">
        <f t="shared" ca="1" si="65"/>
        <v>-1900-0</v>
      </c>
      <c r="D959" s="340"/>
      <c r="E959" s="283"/>
      <c r="F959" s="12"/>
      <c r="G959" s="304"/>
      <c r="H959" s="284"/>
      <c r="I959" s="300"/>
      <c r="J959" s="305"/>
      <c r="K959" s="290"/>
      <c r="L959" s="291"/>
      <c r="M959" s="12"/>
      <c r="N959" s="348"/>
      <c r="O959" s="7"/>
      <c r="P959" s="17">
        <f>IF(D959="",0,IF(D959=D958,COUNTIF(D$9:D958,D959)+1,1))</f>
        <v>0</v>
      </c>
      <c r="Q959" s="17">
        <f t="shared" ca="1" si="66"/>
        <v>0</v>
      </c>
      <c r="R959" s="364">
        <f t="shared" si="63"/>
        <v>0</v>
      </c>
    </row>
    <row r="960" spans="1:18" ht="16.5" customHeight="1">
      <c r="A960" s="334" t="s">
        <v>1235</v>
      </c>
      <c r="B960" s="65" t="str">
        <f t="shared" ca="1" si="64"/>
        <v>-1900</v>
      </c>
      <c r="C960" s="65" t="str">
        <f t="shared" ca="1" si="65"/>
        <v>-1900-0</v>
      </c>
      <c r="D960" s="340"/>
      <c r="E960" s="283"/>
      <c r="F960" s="12"/>
      <c r="G960" s="304"/>
      <c r="H960" s="284"/>
      <c r="I960" s="300"/>
      <c r="J960" s="305"/>
      <c r="K960" s="290"/>
      <c r="L960" s="291"/>
      <c r="M960" s="12"/>
      <c r="N960" s="348"/>
      <c r="O960" s="7"/>
      <c r="P960" s="17">
        <f>IF(D960="",0,IF(D960=D959,COUNTIF(D$9:D959,D960)+1,1))</f>
        <v>0</v>
      </c>
      <c r="Q960" s="17">
        <f t="shared" ca="1" si="66"/>
        <v>0</v>
      </c>
      <c r="R960" s="364">
        <f t="shared" si="63"/>
        <v>0</v>
      </c>
    </row>
    <row r="961" spans="1:18" ht="16.5" customHeight="1">
      <c r="A961" s="334" t="s">
        <v>1236</v>
      </c>
      <c r="B961" s="65" t="str">
        <f t="shared" ca="1" si="64"/>
        <v>-1900</v>
      </c>
      <c r="C961" s="65" t="str">
        <f t="shared" ca="1" si="65"/>
        <v>-1900-0</v>
      </c>
      <c r="D961" s="340"/>
      <c r="E961" s="283"/>
      <c r="F961" s="12"/>
      <c r="G961" s="304"/>
      <c r="H961" s="284"/>
      <c r="I961" s="300"/>
      <c r="J961" s="305"/>
      <c r="K961" s="290"/>
      <c r="L961" s="291"/>
      <c r="M961" s="12"/>
      <c r="N961" s="348"/>
      <c r="O961" s="7"/>
      <c r="P961" s="17">
        <f>IF(D961="",0,IF(D961=D960,COUNTIF(D$9:D960,D961)+1,1))</f>
        <v>0</v>
      </c>
      <c r="Q961" s="17">
        <f t="shared" ca="1" si="66"/>
        <v>0</v>
      </c>
      <c r="R961" s="364">
        <f t="shared" si="63"/>
        <v>0</v>
      </c>
    </row>
    <row r="962" spans="1:18" ht="16.5" customHeight="1">
      <c r="A962" s="334" t="s">
        <v>1237</v>
      </c>
      <c r="B962" s="65" t="str">
        <f t="shared" ca="1" si="64"/>
        <v>-1900</v>
      </c>
      <c r="C962" s="65" t="str">
        <f t="shared" ca="1" si="65"/>
        <v>-1900-0</v>
      </c>
      <c r="D962" s="340"/>
      <c r="E962" s="283"/>
      <c r="F962" s="12"/>
      <c r="G962" s="304"/>
      <c r="H962" s="284"/>
      <c r="I962" s="300"/>
      <c r="J962" s="305"/>
      <c r="K962" s="290"/>
      <c r="L962" s="291"/>
      <c r="M962" s="12"/>
      <c r="N962" s="348"/>
      <c r="O962" s="7"/>
      <c r="P962" s="17">
        <f>IF(D962="",0,IF(D962=D961,COUNTIF(D$9:D961,D962)+1,1))</f>
        <v>0</v>
      </c>
      <c r="Q962" s="17">
        <f t="shared" ca="1" si="66"/>
        <v>0</v>
      </c>
      <c r="R962" s="364">
        <f t="shared" si="63"/>
        <v>0</v>
      </c>
    </row>
    <row r="963" spans="1:18" ht="16.5" customHeight="1">
      <c r="A963" s="334" t="s">
        <v>1238</v>
      </c>
      <c r="B963" s="65" t="str">
        <f t="shared" ca="1" si="64"/>
        <v>-1900</v>
      </c>
      <c r="C963" s="65" t="str">
        <f t="shared" ca="1" si="65"/>
        <v>-1900-0</v>
      </c>
      <c r="D963" s="340"/>
      <c r="E963" s="283"/>
      <c r="F963" s="12"/>
      <c r="G963" s="304"/>
      <c r="H963" s="284"/>
      <c r="I963" s="300"/>
      <c r="J963" s="305"/>
      <c r="K963" s="290"/>
      <c r="L963" s="291"/>
      <c r="M963" s="12"/>
      <c r="N963" s="348"/>
      <c r="O963" s="7"/>
      <c r="P963" s="17">
        <f>IF(D963="",0,IF(D963=D962,COUNTIF(D$9:D962,D963)+1,1))</f>
        <v>0</v>
      </c>
      <c r="Q963" s="17">
        <f t="shared" ca="1" si="66"/>
        <v>0</v>
      </c>
      <c r="R963" s="364">
        <f t="shared" si="63"/>
        <v>0</v>
      </c>
    </row>
    <row r="964" spans="1:18" ht="16.5" customHeight="1">
      <c r="A964" s="334" t="s">
        <v>1239</v>
      </c>
      <c r="B964" s="65" t="str">
        <f t="shared" ca="1" si="64"/>
        <v>-1900</v>
      </c>
      <c r="C964" s="65" t="str">
        <f t="shared" ca="1" si="65"/>
        <v>-1900-0</v>
      </c>
      <c r="D964" s="340"/>
      <c r="E964" s="283"/>
      <c r="F964" s="12"/>
      <c r="G964" s="304"/>
      <c r="H964" s="284"/>
      <c r="I964" s="300"/>
      <c r="J964" s="305"/>
      <c r="K964" s="290"/>
      <c r="L964" s="291"/>
      <c r="M964" s="12"/>
      <c r="N964" s="348"/>
      <c r="O964" s="7"/>
      <c r="P964" s="17">
        <f>IF(D964="",0,IF(D964=D963,COUNTIF(D$9:D963,D964)+1,1))</f>
        <v>0</v>
      </c>
      <c r="Q964" s="17">
        <f t="shared" ca="1" si="66"/>
        <v>0</v>
      </c>
      <c r="R964" s="364">
        <f t="shared" si="63"/>
        <v>0</v>
      </c>
    </row>
    <row r="965" spans="1:18" ht="16.5" customHeight="1">
      <c r="A965" s="334" t="s">
        <v>1240</v>
      </c>
      <c r="B965" s="65" t="str">
        <f t="shared" ca="1" si="64"/>
        <v>-1900</v>
      </c>
      <c r="C965" s="65" t="str">
        <f t="shared" ca="1" si="65"/>
        <v>-1900-0</v>
      </c>
      <c r="D965" s="340"/>
      <c r="E965" s="283"/>
      <c r="F965" s="12"/>
      <c r="G965" s="304"/>
      <c r="H965" s="284"/>
      <c r="I965" s="300"/>
      <c r="J965" s="305"/>
      <c r="K965" s="290"/>
      <c r="L965" s="291"/>
      <c r="M965" s="12"/>
      <c r="N965" s="348"/>
      <c r="O965" s="7"/>
      <c r="P965" s="17">
        <f>IF(D965="",0,IF(D965=D964,COUNTIF(D$9:D964,D965)+1,1))</f>
        <v>0</v>
      </c>
      <c r="Q965" s="17">
        <f t="shared" ca="1" si="66"/>
        <v>0</v>
      </c>
      <c r="R965" s="364">
        <f t="shared" si="63"/>
        <v>0</v>
      </c>
    </row>
    <row r="966" spans="1:18" ht="16.5" customHeight="1">
      <c r="A966" s="334" t="s">
        <v>1241</v>
      </c>
      <c r="B966" s="65" t="str">
        <f t="shared" ca="1" si="64"/>
        <v>-1900</v>
      </c>
      <c r="C966" s="65" t="str">
        <f t="shared" ca="1" si="65"/>
        <v>-1900-0</v>
      </c>
      <c r="D966" s="340"/>
      <c r="E966" s="283"/>
      <c r="F966" s="12"/>
      <c r="G966" s="304"/>
      <c r="H966" s="284"/>
      <c r="I966" s="300"/>
      <c r="J966" s="305"/>
      <c r="K966" s="290"/>
      <c r="L966" s="291"/>
      <c r="M966" s="12"/>
      <c r="N966" s="348"/>
      <c r="O966" s="7"/>
      <c r="P966" s="17">
        <f>IF(D966="",0,IF(D966=D965,COUNTIF(D$9:D965,D966)+1,1))</f>
        <v>0</v>
      </c>
      <c r="Q966" s="17">
        <f t="shared" ca="1" si="66"/>
        <v>0</v>
      </c>
      <c r="R966" s="364">
        <f t="shared" si="63"/>
        <v>0</v>
      </c>
    </row>
    <row r="967" spans="1:18" ht="16.5" customHeight="1">
      <c r="A967" s="334" t="s">
        <v>1242</v>
      </c>
      <c r="B967" s="65" t="str">
        <f t="shared" ca="1" si="64"/>
        <v>-1900</v>
      </c>
      <c r="C967" s="65" t="str">
        <f t="shared" ca="1" si="65"/>
        <v>-1900-0</v>
      </c>
      <c r="D967" s="340"/>
      <c r="E967" s="283"/>
      <c r="F967" s="12"/>
      <c r="G967" s="304"/>
      <c r="H967" s="284"/>
      <c r="I967" s="300"/>
      <c r="J967" s="305"/>
      <c r="K967" s="290"/>
      <c r="L967" s="291"/>
      <c r="M967" s="12"/>
      <c r="N967" s="348"/>
      <c r="O967" s="7"/>
      <c r="P967" s="17">
        <f>IF(D967="",0,IF(D967=D966,COUNTIF(D$9:D966,D967)+1,1))</f>
        <v>0</v>
      </c>
      <c r="Q967" s="17">
        <f t="shared" ca="1" si="66"/>
        <v>0</v>
      </c>
      <c r="R967" s="364">
        <f t="shared" si="63"/>
        <v>0</v>
      </c>
    </row>
    <row r="968" spans="1:18" ht="16.5" customHeight="1">
      <c r="A968" s="334" t="s">
        <v>1243</v>
      </c>
      <c r="B968" s="65" t="str">
        <f t="shared" ca="1" si="64"/>
        <v>-1900</v>
      </c>
      <c r="C968" s="65" t="str">
        <f t="shared" ca="1" si="65"/>
        <v>-1900-0</v>
      </c>
      <c r="D968" s="340"/>
      <c r="E968" s="283"/>
      <c r="F968" s="12"/>
      <c r="G968" s="304"/>
      <c r="H968" s="284"/>
      <c r="I968" s="300"/>
      <c r="J968" s="305"/>
      <c r="K968" s="290"/>
      <c r="L968" s="291"/>
      <c r="M968" s="12"/>
      <c r="N968" s="348"/>
      <c r="O968" s="7"/>
      <c r="P968" s="17">
        <f>IF(D968="",0,IF(D968=D967,COUNTIF(D$9:D967,D968)+1,1))</f>
        <v>0</v>
      </c>
      <c r="Q968" s="17">
        <f t="shared" ca="1" si="66"/>
        <v>0</v>
      </c>
      <c r="R968" s="364">
        <f t="shared" si="63"/>
        <v>0</v>
      </c>
    </row>
    <row r="969" spans="1:18" ht="16.5" customHeight="1">
      <c r="A969" s="334" t="s">
        <v>1244</v>
      </c>
      <c r="B969" s="65" t="str">
        <f t="shared" ca="1" si="64"/>
        <v>-1900</v>
      </c>
      <c r="C969" s="65" t="str">
        <f t="shared" ca="1" si="65"/>
        <v>-1900-0</v>
      </c>
      <c r="D969" s="340"/>
      <c r="E969" s="283"/>
      <c r="F969" s="12"/>
      <c r="G969" s="304"/>
      <c r="H969" s="284"/>
      <c r="I969" s="300"/>
      <c r="J969" s="305"/>
      <c r="K969" s="290"/>
      <c r="L969" s="291"/>
      <c r="M969" s="12"/>
      <c r="N969" s="348"/>
      <c r="O969" s="7"/>
      <c r="P969" s="17">
        <f>IF(D969="",0,IF(D969=D968,COUNTIF(D$9:D968,D969)+1,1))</f>
        <v>0</v>
      </c>
      <c r="Q969" s="17">
        <f t="shared" ca="1" si="66"/>
        <v>0</v>
      </c>
      <c r="R969" s="364">
        <f t="shared" ref="R969:R1007" si="67">IF(OR(MONTH(E969)&lt;$K$1026,MONTH(E969)&gt;$K$1027),R$1013,0)</f>
        <v>0</v>
      </c>
    </row>
    <row r="970" spans="1:18" ht="16.5" customHeight="1">
      <c r="A970" s="334" t="s">
        <v>1245</v>
      </c>
      <c r="B970" s="65" t="str">
        <f t="shared" ref="B970:B1008" ca="1" si="68">IF(R970=$R$1013,0,IF(L$1024=1,0,D970&amp;"-"&amp;YEAR(E970)))</f>
        <v>-1900</v>
      </c>
      <c r="C970" s="65" t="str">
        <f t="shared" ca="1" si="65"/>
        <v>-1900-0</v>
      </c>
      <c r="D970" s="340"/>
      <c r="E970" s="283"/>
      <c r="F970" s="12"/>
      <c r="G970" s="304"/>
      <c r="H970" s="284"/>
      <c r="I970" s="300"/>
      <c r="J970" s="305"/>
      <c r="K970" s="290"/>
      <c r="L970" s="291"/>
      <c r="M970" s="12"/>
      <c r="N970" s="348"/>
      <c r="O970" s="7"/>
      <c r="P970" s="17">
        <f>IF(D970="",0,IF(D970=D969,COUNTIF(D$9:D969,D970)+1,1))</f>
        <v>0</v>
      </c>
      <c r="Q970" s="17">
        <f t="shared" ca="1" si="66"/>
        <v>0</v>
      </c>
      <c r="R970" s="364">
        <f t="shared" si="67"/>
        <v>0</v>
      </c>
    </row>
    <row r="971" spans="1:18" ht="16.5" customHeight="1">
      <c r="A971" s="334" t="s">
        <v>1246</v>
      </c>
      <c r="B971" s="65" t="str">
        <f t="shared" ca="1" si="68"/>
        <v>-1900</v>
      </c>
      <c r="C971" s="65" t="str">
        <f t="shared" ca="1" si="65"/>
        <v>-1900-0</v>
      </c>
      <c r="D971" s="340"/>
      <c r="E971" s="283"/>
      <c r="F971" s="12"/>
      <c r="G971" s="304"/>
      <c r="H971" s="284"/>
      <c r="I971" s="300"/>
      <c r="J971" s="305"/>
      <c r="K971" s="290"/>
      <c r="L971" s="291"/>
      <c r="M971" s="12"/>
      <c r="N971" s="348"/>
      <c r="O971" s="7"/>
      <c r="P971" s="17">
        <f>IF(D971="",0,IF(D971=D970,COUNTIF(D$9:D970,D971)+1,1))</f>
        <v>0</v>
      </c>
      <c r="Q971" s="17">
        <f t="shared" ca="1" si="66"/>
        <v>0</v>
      </c>
      <c r="R971" s="364">
        <f t="shared" si="67"/>
        <v>0</v>
      </c>
    </row>
    <row r="972" spans="1:18" ht="16.5" customHeight="1">
      <c r="A972" s="334" t="s">
        <v>1247</v>
      </c>
      <c r="B972" s="65" t="str">
        <f t="shared" ca="1" si="68"/>
        <v>-1900</v>
      </c>
      <c r="C972" s="65" t="str">
        <f t="shared" ca="1" si="65"/>
        <v>-1900-0</v>
      </c>
      <c r="D972" s="340"/>
      <c r="E972" s="283"/>
      <c r="F972" s="12"/>
      <c r="G972" s="304"/>
      <c r="H972" s="284"/>
      <c r="I972" s="300"/>
      <c r="J972" s="305"/>
      <c r="K972" s="290"/>
      <c r="L972" s="291"/>
      <c r="M972" s="12"/>
      <c r="N972" s="348"/>
      <c r="O972" s="7"/>
      <c r="P972" s="17">
        <f>IF(D972="",0,IF(D972=D971,COUNTIF(D$9:D971,D972)+1,1))</f>
        <v>0</v>
      </c>
      <c r="Q972" s="17">
        <f t="shared" ca="1" si="66"/>
        <v>0</v>
      </c>
      <c r="R972" s="364">
        <f t="shared" si="67"/>
        <v>0</v>
      </c>
    </row>
    <row r="973" spans="1:18" ht="16.5" customHeight="1">
      <c r="A973" s="334" t="s">
        <v>1248</v>
      </c>
      <c r="B973" s="65" t="str">
        <f t="shared" ca="1" si="68"/>
        <v>-1900</v>
      </c>
      <c r="C973" s="65" t="str">
        <f t="shared" ca="1" si="65"/>
        <v>-1900-0</v>
      </c>
      <c r="D973" s="340"/>
      <c r="E973" s="283"/>
      <c r="F973" s="12"/>
      <c r="G973" s="304"/>
      <c r="H973" s="284"/>
      <c r="I973" s="300"/>
      <c r="J973" s="305"/>
      <c r="K973" s="290"/>
      <c r="L973" s="291"/>
      <c r="M973" s="12"/>
      <c r="N973" s="348"/>
      <c r="O973" s="7"/>
      <c r="P973" s="17">
        <f>IF(D973="",0,IF(D973=D972,COUNTIF(D$9:D972,D973)+1,1))</f>
        <v>0</v>
      </c>
      <c r="Q973" s="17">
        <f t="shared" ca="1" si="66"/>
        <v>0</v>
      </c>
      <c r="R973" s="364">
        <f t="shared" si="67"/>
        <v>0</v>
      </c>
    </row>
    <row r="974" spans="1:18" ht="16.5" customHeight="1">
      <c r="A974" s="334" t="s">
        <v>1249</v>
      </c>
      <c r="B974" s="65" t="str">
        <f t="shared" ca="1" si="68"/>
        <v>-1900</v>
      </c>
      <c r="C974" s="65" t="str">
        <f t="shared" ca="1" si="65"/>
        <v>-1900-0</v>
      </c>
      <c r="D974" s="340"/>
      <c r="E974" s="283"/>
      <c r="F974" s="12"/>
      <c r="G974" s="304"/>
      <c r="H974" s="284"/>
      <c r="I974" s="300"/>
      <c r="J974" s="305"/>
      <c r="K974" s="290"/>
      <c r="L974" s="291"/>
      <c r="M974" s="12"/>
      <c r="N974" s="348"/>
      <c r="O974" s="7"/>
      <c r="P974" s="17">
        <f>IF(D974="",0,IF(D974=D973,COUNTIF(D$9:D973,D974)+1,1))</f>
        <v>0</v>
      </c>
      <c r="Q974" s="17">
        <f t="shared" ca="1" si="66"/>
        <v>0</v>
      </c>
      <c r="R974" s="364">
        <f t="shared" si="67"/>
        <v>0</v>
      </c>
    </row>
    <row r="975" spans="1:18" ht="16.5" customHeight="1">
      <c r="A975" s="334" t="s">
        <v>1250</v>
      </c>
      <c r="B975" s="65" t="str">
        <f t="shared" ca="1" si="68"/>
        <v>-1900</v>
      </c>
      <c r="C975" s="65" t="str">
        <f t="shared" ref="C975:C1008" ca="1" si="69">IF(L$1024=1,0,B975&amp;"-"&amp;P975)</f>
        <v>-1900-0</v>
      </c>
      <c r="D975" s="340"/>
      <c r="E975" s="283"/>
      <c r="F975" s="12"/>
      <c r="G975" s="304"/>
      <c r="H975" s="284"/>
      <c r="I975" s="300"/>
      <c r="J975" s="305"/>
      <c r="K975" s="290"/>
      <c r="L975" s="291"/>
      <c r="M975" s="12"/>
      <c r="N975" s="348"/>
      <c r="O975" s="7"/>
      <c r="P975" s="17">
        <f>IF(D975="",0,IF(D975=D974,COUNTIF(D$9:D974,D975)+1,1))</f>
        <v>0</v>
      </c>
      <c r="Q975" s="17">
        <f t="shared" ref="Q975:Q1008" ca="1" si="70">IF(OR(D975="",L$1024=1),0,IF(P975=4,1,0))</f>
        <v>0</v>
      </c>
      <c r="R975" s="364">
        <f t="shared" si="67"/>
        <v>0</v>
      </c>
    </row>
    <row r="976" spans="1:18" ht="16.5" customHeight="1">
      <c r="A976" s="334" t="s">
        <v>1251</v>
      </c>
      <c r="B976" s="65" t="str">
        <f t="shared" ca="1" si="68"/>
        <v>-1900</v>
      </c>
      <c r="C976" s="65" t="str">
        <f t="shared" ca="1" si="69"/>
        <v>-1900-0</v>
      </c>
      <c r="D976" s="340"/>
      <c r="E976" s="283"/>
      <c r="F976" s="12"/>
      <c r="G976" s="304"/>
      <c r="H976" s="284"/>
      <c r="I976" s="300"/>
      <c r="J976" s="305"/>
      <c r="K976" s="290"/>
      <c r="L976" s="291"/>
      <c r="M976" s="12"/>
      <c r="N976" s="348"/>
      <c r="O976" s="7"/>
      <c r="P976" s="17">
        <f>IF(D976="",0,IF(D976=D975,COUNTIF(D$9:D975,D976)+1,1))</f>
        <v>0</v>
      </c>
      <c r="Q976" s="17">
        <f t="shared" ca="1" si="70"/>
        <v>0</v>
      </c>
      <c r="R976" s="364">
        <f t="shared" si="67"/>
        <v>0</v>
      </c>
    </row>
    <row r="977" spans="1:18" ht="16.5" customHeight="1">
      <c r="A977" s="334" t="s">
        <v>1252</v>
      </c>
      <c r="B977" s="65" t="str">
        <f t="shared" ca="1" si="68"/>
        <v>-1900</v>
      </c>
      <c r="C977" s="65" t="str">
        <f t="shared" ca="1" si="69"/>
        <v>-1900-0</v>
      </c>
      <c r="D977" s="340"/>
      <c r="E977" s="283"/>
      <c r="F977" s="12"/>
      <c r="G977" s="304"/>
      <c r="H977" s="284"/>
      <c r="I977" s="300"/>
      <c r="J977" s="305"/>
      <c r="K977" s="290"/>
      <c r="L977" s="291"/>
      <c r="M977" s="12"/>
      <c r="N977" s="348"/>
      <c r="O977" s="7"/>
      <c r="P977" s="17">
        <f>IF(D977="",0,IF(D977=D976,COUNTIF(D$9:D976,D977)+1,1))</f>
        <v>0</v>
      </c>
      <c r="Q977" s="17">
        <f t="shared" ca="1" si="70"/>
        <v>0</v>
      </c>
      <c r="R977" s="364">
        <f t="shared" si="67"/>
        <v>0</v>
      </c>
    </row>
    <row r="978" spans="1:18" ht="16.5" customHeight="1">
      <c r="A978" s="334" t="s">
        <v>1253</v>
      </c>
      <c r="B978" s="65" t="str">
        <f t="shared" ca="1" si="68"/>
        <v>-1900</v>
      </c>
      <c r="C978" s="65" t="str">
        <f t="shared" ca="1" si="69"/>
        <v>-1900-0</v>
      </c>
      <c r="D978" s="340"/>
      <c r="E978" s="283"/>
      <c r="F978" s="12"/>
      <c r="G978" s="304"/>
      <c r="H978" s="284"/>
      <c r="I978" s="300"/>
      <c r="J978" s="305"/>
      <c r="K978" s="290"/>
      <c r="L978" s="291"/>
      <c r="M978" s="12"/>
      <c r="N978" s="348"/>
      <c r="O978" s="7"/>
      <c r="P978" s="17">
        <f>IF(D978="",0,IF(D978=D977,COUNTIF(D$9:D977,D978)+1,1))</f>
        <v>0</v>
      </c>
      <c r="Q978" s="17">
        <f t="shared" ca="1" si="70"/>
        <v>0</v>
      </c>
      <c r="R978" s="364">
        <f t="shared" si="67"/>
        <v>0</v>
      </c>
    </row>
    <row r="979" spans="1:18" ht="16.5" customHeight="1">
      <c r="A979" s="334" t="s">
        <v>1254</v>
      </c>
      <c r="B979" s="65" t="str">
        <f t="shared" ca="1" si="68"/>
        <v>-1900</v>
      </c>
      <c r="C979" s="65" t="str">
        <f t="shared" ca="1" si="69"/>
        <v>-1900-0</v>
      </c>
      <c r="D979" s="340"/>
      <c r="E979" s="283"/>
      <c r="F979" s="12"/>
      <c r="G979" s="304"/>
      <c r="H979" s="284"/>
      <c r="I979" s="300"/>
      <c r="J979" s="305"/>
      <c r="K979" s="290"/>
      <c r="L979" s="291"/>
      <c r="M979" s="12"/>
      <c r="N979" s="348"/>
      <c r="O979" s="7"/>
      <c r="P979" s="17">
        <f>IF(D979="",0,IF(D979=D978,COUNTIF(D$9:D978,D979)+1,1))</f>
        <v>0</v>
      </c>
      <c r="Q979" s="17">
        <f t="shared" ca="1" si="70"/>
        <v>0</v>
      </c>
      <c r="R979" s="364">
        <f t="shared" si="67"/>
        <v>0</v>
      </c>
    </row>
    <row r="980" spans="1:18" ht="16.5" customHeight="1">
      <c r="A980" s="334" t="s">
        <v>1255</v>
      </c>
      <c r="B980" s="65" t="str">
        <f t="shared" ca="1" si="68"/>
        <v>-1900</v>
      </c>
      <c r="C980" s="65" t="str">
        <f t="shared" ca="1" si="69"/>
        <v>-1900-0</v>
      </c>
      <c r="D980" s="340"/>
      <c r="E980" s="283"/>
      <c r="F980" s="12"/>
      <c r="G980" s="304"/>
      <c r="H980" s="284"/>
      <c r="I980" s="300"/>
      <c r="J980" s="305"/>
      <c r="K980" s="290"/>
      <c r="L980" s="291"/>
      <c r="M980" s="12"/>
      <c r="N980" s="348"/>
      <c r="O980" s="7"/>
      <c r="P980" s="17">
        <f>IF(D980="",0,IF(D980=D979,COUNTIF(D$9:D979,D980)+1,1))</f>
        <v>0</v>
      </c>
      <c r="Q980" s="17">
        <f t="shared" ca="1" si="70"/>
        <v>0</v>
      </c>
      <c r="R980" s="364">
        <f t="shared" si="67"/>
        <v>0</v>
      </c>
    </row>
    <row r="981" spans="1:18" ht="16.5" customHeight="1">
      <c r="A981" s="334" t="s">
        <v>1256</v>
      </c>
      <c r="B981" s="65" t="str">
        <f t="shared" ca="1" si="68"/>
        <v>-1900</v>
      </c>
      <c r="C981" s="65" t="str">
        <f t="shared" ca="1" si="69"/>
        <v>-1900-0</v>
      </c>
      <c r="D981" s="340"/>
      <c r="E981" s="283"/>
      <c r="F981" s="12"/>
      <c r="G981" s="304"/>
      <c r="H981" s="284"/>
      <c r="I981" s="300"/>
      <c r="J981" s="305"/>
      <c r="K981" s="290"/>
      <c r="L981" s="291"/>
      <c r="M981" s="12"/>
      <c r="N981" s="348"/>
      <c r="O981" s="7"/>
      <c r="P981" s="17">
        <f>IF(D981="",0,IF(D981=D980,COUNTIF(D$9:D980,D981)+1,1))</f>
        <v>0</v>
      </c>
      <c r="Q981" s="17">
        <f t="shared" ca="1" si="70"/>
        <v>0</v>
      </c>
      <c r="R981" s="364">
        <f t="shared" si="67"/>
        <v>0</v>
      </c>
    </row>
    <row r="982" spans="1:18" ht="16.5" customHeight="1">
      <c r="A982" s="334" t="s">
        <v>1257</v>
      </c>
      <c r="B982" s="65" t="str">
        <f t="shared" ca="1" si="68"/>
        <v>-1900</v>
      </c>
      <c r="C982" s="65" t="str">
        <f t="shared" ca="1" si="69"/>
        <v>-1900-0</v>
      </c>
      <c r="D982" s="340"/>
      <c r="E982" s="283"/>
      <c r="F982" s="12"/>
      <c r="G982" s="304"/>
      <c r="H982" s="284"/>
      <c r="I982" s="300"/>
      <c r="J982" s="305"/>
      <c r="K982" s="290"/>
      <c r="L982" s="291"/>
      <c r="M982" s="12"/>
      <c r="N982" s="348"/>
      <c r="O982" s="7"/>
      <c r="P982" s="17">
        <f>IF(D982="",0,IF(D982=D981,COUNTIF(D$9:D981,D982)+1,1))</f>
        <v>0</v>
      </c>
      <c r="Q982" s="17">
        <f t="shared" ca="1" si="70"/>
        <v>0</v>
      </c>
      <c r="R982" s="364">
        <f t="shared" si="67"/>
        <v>0</v>
      </c>
    </row>
    <row r="983" spans="1:18" ht="16.5" customHeight="1">
      <c r="A983" s="334" t="s">
        <v>1258</v>
      </c>
      <c r="B983" s="65" t="str">
        <f t="shared" ca="1" si="68"/>
        <v>-1900</v>
      </c>
      <c r="C983" s="65" t="str">
        <f t="shared" ca="1" si="69"/>
        <v>-1900-0</v>
      </c>
      <c r="D983" s="340"/>
      <c r="E983" s="283"/>
      <c r="F983" s="12"/>
      <c r="G983" s="304"/>
      <c r="H983" s="284"/>
      <c r="I983" s="300"/>
      <c r="J983" s="305"/>
      <c r="K983" s="290"/>
      <c r="L983" s="291"/>
      <c r="M983" s="12"/>
      <c r="N983" s="348"/>
      <c r="O983" s="7"/>
      <c r="P983" s="17">
        <f>IF(D983="",0,IF(D983=D982,COUNTIF(D$9:D982,D983)+1,1))</f>
        <v>0</v>
      </c>
      <c r="Q983" s="17">
        <f t="shared" ca="1" si="70"/>
        <v>0</v>
      </c>
      <c r="R983" s="364">
        <f t="shared" si="67"/>
        <v>0</v>
      </c>
    </row>
    <row r="984" spans="1:18" ht="16.5" customHeight="1">
      <c r="A984" s="334" t="s">
        <v>1259</v>
      </c>
      <c r="B984" s="65" t="str">
        <f t="shared" ca="1" si="68"/>
        <v>-1900</v>
      </c>
      <c r="C984" s="65" t="str">
        <f t="shared" ca="1" si="69"/>
        <v>-1900-0</v>
      </c>
      <c r="D984" s="340"/>
      <c r="E984" s="283"/>
      <c r="F984" s="12"/>
      <c r="G984" s="304"/>
      <c r="H984" s="284"/>
      <c r="I984" s="300"/>
      <c r="J984" s="305"/>
      <c r="K984" s="290"/>
      <c r="L984" s="291"/>
      <c r="M984" s="12"/>
      <c r="N984" s="348"/>
      <c r="O984" s="7"/>
      <c r="P984" s="17">
        <f>IF(D984="",0,IF(D984=D983,COUNTIF(D$9:D983,D984)+1,1))</f>
        <v>0</v>
      </c>
      <c r="Q984" s="17">
        <f t="shared" ca="1" si="70"/>
        <v>0</v>
      </c>
      <c r="R984" s="364">
        <f t="shared" si="67"/>
        <v>0</v>
      </c>
    </row>
    <row r="985" spans="1:18" ht="16.5" customHeight="1">
      <c r="A985" s="334" t="s">
        <v>1260</v>
      </c>
      <c r="B985" s="65" t="str">
        <f t="shared" ca="1" si="68"/>
        <v>-1900</v>
      </c>
      <c r="C985" s="65" t="str">
        <f t="shared" ca="1" si="69"/>
        <v>-1900-0</v>
      </c>
      <c r="D985" s="340"/>
      <c r="E985" s="283"/>
      <c r="F985" s="12"/>
      <c r="G985" s="304"/>
      <c r="H985" s="284"/>
      <c r="I985" s="300"/>
      <c r="J985" s="305"/>
      <c r="K985" s="290"/>
      <c r="L985" s="291"/>
      <c r="M985" s="12"/>
      <c r="N985" s="348"/>
      <c r="O985" s="7"/>
      <c r="P985" s="17">
        <f>IF(D985="",0,IF(D985=D984,COUNTIF(D$9:D984,D985)+1,1))</f>
        <v>0</v>
      </c>
      <c r="Q985" s="17">
        <f t="shared" ca="1" si="70"/>
        <v>0</v>
      </c>
      <c r="R985" s="364">
        <f t="shared" si="67"/>
        <v>0</v>
      </c>
    </row>
    <row r="986" spans="1:18" ht="16.5" customHeight="1">
      <c r="A986" s="334" t="s">
        <v>1261</v>
      </c>
      <c r="B986" s="65" t="str">
        <f t="shared" ca="1" si="68"/>
        <v>-1900</v>
      </c>
      <c r="C986" s="65" t="str">
        <f t="shared" ca="1" si="69"/>
        <v>-1900-0</v>
      </c>
      <c r="D986" s="340"/>
      <c r="E986" s="283"/>
      <c r="F986" s="12"/>
      <c r="G986" s="304"/>
      <c r="H986" s="284"/>
      <c r="I986" s="300"/>
      <c r="J986" s="305"/>
      <c r="K986" s="290"/>
      <c r="L986" s="291"/>
      <c r="M986" s="12"/>
      <c r="N986" s="348"/>
      <c r="O986" s="7"/>
      <c r="P986" s="17">
        <f>IF(D986="",0,IF(D986=D985,COUNTIF(D$9:D985,D986)+1,1))</f>
        <v>0</v>
      </c>
      <c r="Q986" s="17">
        <f t="shared" ca="1" si="70"/>
        <v>0</v>
      </c>
      <c r="R986" s="364">
        <f t="shared" si="67"/>
        <v>0</v>
      </c>
    </row>
    <row r="987" spans="1:18" ht="16.5" customHeight="1">
      <c r="A987" s="334" t="s">
        <v>1262</v>
      </c>
      <c r="B987" s="65" t="str">
        <f t="shared" ca="1" si="68"/>
        <v>-1900</v>
      </c>
      <c r="C987" s="65" t="str">
        <f t="shared" ca="1" si="69"/>
        <v>-1900-0</v>
      </c>
      <c r="D987" s="340"/>
      <c r="E987" s="283"/>
      <c r="F987" s="12"/>
      <c r="G987" s="304"/>
      <c r="H987" s="284"/>
      <c r="I987" s="300"/>
      <c r="J987" s="305"/>
      <c r="K987" s="290"/>
      <c r="L987" s="291"/>
      <c r="M987" s="12"/>
      <c r="N987" s="348"/>
      <c r="O987" s="7"/>
      <c r="P987" s="17">
        <f>IF(D987="",0,IF(D987=D986,COUNTIF(D$9:D986,D987)+1,1))</f>
        <v>0</v>
      </c>
      <c r="Q987" s="17">
        <f t="shared" ca="1" si="70"/>
        <v>0</v>
      </c>
      <c r="R987" s="364">
        <f t="shared" si="67"/>
        <v>0</v>
      </c>
    </row>
    <row r="988" spans="1:18" ht="16.5" customHeight="1">
      <c r="A988" s="334" t="s">
        <v>1263</v>
      </c>
      <c r="B988" s="65" t="str">
        <f t="shared" ca="1" si="68"/>
        <v>-1900</v>
      </c>
      <c r="C988" s="65" t="str">
        <f t="shared" ca="1" si="69"/>
        <v>-1900-0</v>
      </c>
      <c r="D988" s="340"/>
      <c r="E988" s="283"/>
      <c r="F988" s="12"/>
      <c r="G988" s="304"/>
      <c r="H988" s="284"/>
      <c r="I988" s="300"/>
      <c r="J988" s="305"/>
      <c r="K988" s="290"/>
      <c r="L988" s="291"/>
      <c r="M988" s="12"/>
      <c r="N988" s="348"/>
      <c r="O988" s="7"/>
      <c r="P988" s="17">
        <f>IF(D988="",0,IF(D988=D987,COUNTIF(D$9:D987,D988)+1,1))</f>
        <v>0</v>
      </c>
      <c r="Q988" s="17">
        <f t="shared" ca="1" si="70"/>
        <v>0</v>
      </c>
      <c r="R988" s="364">
        <f t="shared" si="67"/>
        <v>0</v>
      </c>
    </row>
    <row r="989" spans="1:18" ht="16.5" customHeight="1">
      <c r="A989" s="334" t="s">
        <v>1264</v>
      </c>
      <c r="B989" s="65" t="str">
        <f t="shared" ca="1" si="68"/>
        <v>-1900</v>
      </c>
      <c r="C989" s="65" t="str">
        <f t="shared" ca="1" si="69"/>
        <v>-1900-0</v>
      </c>
      <c r="D989" s="340"/>
      <c r="E989" s="283"/>
      <c r="F989" s="12"/>
      <c r="G989" s="304"/>
      <c r="H989" s="284"/>
      <c r="I989" s="300"/>
      <c r="J989" s="305"/>
      <c r="K989" s="290"/>
      <c r="L989" s="291"/>
      <c r="M989" s="12"/>
      <c r="N989" s="348"/>
      <c r="O989" s="7"/>
      <c r="P989" s="17">
        <f>IF(D989="",0,IF(D989=D988,COUNTIF(D$9:D988,D989)+1,1))</f>
        <v>0</v>
      </c>
      <c r="Q989" s="17">
        <f t="shared" ca="1" si="70"/>
        <v>0</v>
      </c>
      <c r="R989" s="364">
        <f t="shared" si="67"/>
        <v>0</v>
      </c>
    </row>
    <row r="990" spans="1:18" ht="16.5" customHeight="1">
      <c r="A990" s="334" t="s">
        <v>1265</v>
      </c>
      <c r="B990" s="65" t="str">
        <f t="shared" ca="1" si="68"/>
        <v>-1900</v>
      </c>
      <c r="C990" s="65" t="str">
        <f t="shared" ca="1" si="69"/>
        <v>-1900-0</v>
      </c>
      <c r="D990" s="340"/>
      <c r="E990" s="283"/>
      <c r="F990" s="12"/>
      <c r="G990" s="304"/>
      <c r="H990" s="284"/>
      <c r="I990" s="300"/>
      <c r="J990" s="305"/>
      <c r="K990" s="290"/>
      <c r="L990" s="291"/>
      <c r="M990" s="12"/>
      <c r="N990" s="348"/>
      <c r="O990" s="7"/>
      <c r="P990" s="17">
        <f>IF(D990="",0,IF(D990=D989,COUNTIF(D$9:D989,D990)+1,1))</f>
        <v>0</v>
      </c>
      <c r="Q990" s="17">
        <f t="shared" ca="1" si="70"/>
        <v>0</v>
      </c>
      <c r="R990" s="364">
        <f t="shared" si="67"/>
        <v>0</v>
      </c>
    </row>
    <row r="991" spans="1:18" ht="16.5" customHeight="1">
      <c r="A991" s="334" t="s">
        <v>1266</v>
      </c>
      <c r="B991" s="65" t="str">
        <f t="shared" ca="1" si="68"/>
        <v>-1900</v>
      </c>
      <c r="C991" s="65" t="str">
        <f t="shared" ca="1" si="69"/>
        <v>-1900-0</v>
      </c>
      <c r="D991" s="340"/>
      <c r="E991" s="283"/>
      <c r="F991" s="12"/>
      <c r="G991" s="304"/>
      <c r="H991" s="284"/>
      <c r="I991" s="300"/>
      <c r="J991" s="305"/>
      <c r="K991" s="290"/>
      <c r="L991" s="291"/>
      <c r="M991" s="12"/>
      <c r="N991" s="348"/>
      <c r="O991" s="7"/>
      <c r="P991" s="17">
        <f>IF(D991="",0,IF(D991=D990,COUNTIF(D$9:D990,D991)+1,1))</f>
        <v>0</v>
      </c>
      <c r="Q991" s="17">
        <f t="shared" ca="1" si="70"/>
        <v>0</v>
      </c>
      <c r="R991" s="364">
        <f t="shared" si="67"/>
        <v>0</v>
      </c>
    </row>
    <row r="992" spans="1:18" ht="16.5" customHeight="1">
      <c r="A992" s="334" t="s">
        <v>1267</v>
      </c>
      <c r="B992" s="65" t="str">
        <f t="shared" ca="1" si="68"/>
        <v>-1900</v>
      </c>
      <c r="C992" s="65" t="str">
        <f t="shared" ca="1" si="69"/>
        <v>-1900-0</v>
      </c>
      <c r="D992" s="340"/>
      <c r="E992" s="283"/>
      <c r="F992" s="12"/>
      <c r="G992" s="304"/>
      <c r="H992" s="284"/>
      <c r="I992" s="300"/>
      <c r="J992" s="305"/>
      <c r="K992" s="290"/>
      <c r="L992" s="291"/>
      <c r="M992" s="12"/>
      <c r="N992" s="348"/>
      <c r="O992" s="7"/>
      <c r="P992" s="17">
        <f>IF(D992="",0,IF(D992=D991,COUNTIF(D$9:D991,D992)+1,1))</f>
        <v>0</v>
      </c>
      <c r="Q992" s="17">
        <f t="shared" ca="1" si="70"/>
        <v>0</v>
      </c>
      <c r="R992" s="364">
        <f t="shared" si="67"/>
        <v>0</v>
      </c>
    </row>
    <row r="993" spans="1:18" ht="16.5" customHeight="1">
      <c r="A993" s="334" t="s">
        <v>1268</v>
      </c>
      <c r="B993" s="65" t="str">
        <f t="shared" ca="1" si="68"/>
        <v>-1900</v>
      </c>
      <c r="C993" s="65" t="str">
        <f t="shared" ca="1" si="69"/>
        <v>-1900-0</v>
      </c>
      <c r="D993" s="340"/>
      <c r="E993" s="283"/>
      <c r="F993" s="12"/>
      <c r="G993" s="304"/>
      <c r="H993" s="284"/>
      <c r="I993" s="300"/>
      <c r="J993" s="305"/>
      <c r="K993" s="290"/>
      <c r="L993" s="291"/>
      <c r="M993" s="12"/>
      <c r="N993" s="348"/>
      <c r="O993" s="7"/>
      <c r="P993" s="17">
        <f>IF(D993="",0,IF(D993=D992,COUNTIF(D$9:D992,D993)+1,1))</f>
        <v>0</v>
      </c>
      <c r="Q993" s="17">
        <f t="shared" ca="1" si="70"/>
        <v>0</v>
      </c>
      <c r="R993" s="364">
        <f t="shared" si="67"/>
        <v>0</v>
      </c>
    </row>
    <row r="994" spans="1:18" ht="16.5" customHeight="1">
      <c r="A994" s="334" t="s">
        <v>1269</v>
      </c>
      <c r="B994" s="65" t="str">
        <f t="shared" ca="1" si="68"/>
        <v>-1900</v>
      </c>
      <c r="C994" s="65" t="str">
        <f t="shared" ca="1" si="69"/>
        <v>-1900-0</v>
      </c>
      <c r="D994" s="340"/>
      <c r="E994" s="283"/>
      <c r="F994" s="12"/>
      <c r="G994" s="304"/>
      <c r="H994" s="284"/>
      <c r="I994" s="300"/>
      <c r="J994" s="305"/>
      <c r="K994" s="290"/>
      <c r="L994" s="291"/>
      <c r="M994" s="12"/>
      <c r="N994" s="348"/>
      <c r="O994" s="7"/>
      <c r="P994" s="17">
        <f>IF(D994="",0,IF(D994=D993,COUNTIF(D$9:D993,D994)+1,1))</f>
        <v>0</v>
      </c>
      <c r="Q994" s="17">
        <f t="shared" ca="1" si="70"/>
        <v>0</v>
      </c>
      <c r="R994" s="364">
        <f t="shared" si="67"/>
        <v>0</v>
      </c>
    </row>
    <row r="995" spans="1:18" ht="16.5" customHeight="1">
      <c r="A995" s="334" t="s">
        <v>1270</v>
      </c>
      <c r="B995" s="65" t="str">
        <f t="shared" ca="1" si="68"/>
        <v>-1900</v>
      </c>
      <c r="C995" s="65" t="str">
        <f t="shared" ca="1" si="69"/>
        <v>-1900-0</v>
      </c>
      <c r="D995" s="340"/>
      <c r="E995" s="283"/>
      <c r="F995" s="12"/>
      <c r="G995" s="304"/>
      <c r="H995" s="284"/>
      <c r="I995" s="300"/>
      <c r="J995" s="305"/>
      <c r="K995" s="290"/>
      <c r="L995" s="291"/>
      <c r="M995" s="12"/>
      <c r="N995" s="348"/>
      <c r="O995" s="7"/>
      <c r="P995" s="17">
        <f>IF(D995="",0,IF(D995=D994,COUNTIF(D$9:D994,D995)+1,1))</f>
        <v>0</v>
      </c>
      <c r="Q995" s="17">
        <f t="shared" ca="1" si="70"/>
        <v>0</v>
      </c>
      <c r="R995" s="364">
        <f t="shared" si="67"/>
        <v>0</v>
      </c>
    </row>
    <row r="996" spans="1:18" ht="16.5" customHeight="1">
      <c r="A996" s="334" t="s">
        <v>1271</v>
      </c>
      <c r="B996" s="65" t="str">
        <f t="shared" ca="1" si="68"/>
        <v>-1900</v>
      </c>
      <c r="C996" s="65" t="str">
        <f t="shared" ca="1" si="69"/>
        <v>-1900-0</v>
      </c>
      <c r="D996" s="340"/>
      <c r="E996" s="283"/>
      <c r="F996" s="12"/>
      <c r="G996" s="304"/>
      <c r="H996" s="284"/>
      <c r="I996" s="300"/>
      <c r="J996" s="305"/>
      <c r="K996" s="290"/>
      <c r="L996" s="291"/>
      <c r="M996" s="12"/>
      <c r="N996" s="348"/>
      <c r="O996" s="7"/>
      <c r="P996" s="17">
        <f>IF(D996="",0,IF(D996=D995,COUNTIF(D$9:D995,D996)+1,1))</f>
        <v>0</v>
      </c>
      <c r="Q996" s="17">
        <f t="shared" ca="1" si="70"/>
        <v>0</v>
      </c>
      <c r="R996" s="364">
        <f t="shared" si="67"/>
        <v>0</v>
      </c>
    </row>
    <row r="997" spans="1:18" ht="16.5" customHeight="1">
      <c r="A997" s="334" t="s">
        <v>1272</v>
      </c>
      <c r="B997" s="65" t="str">
        <f t="shared" ca="1" si="68"/>
        <v>-1900</v>
      </c>
      <c r="C997" s="65" t="str">
        <f t="shared" ca="1" si="69"/>
        <v>-1900-0</v>
      </c>
      <c r="D997" s="340"/>
      <c r="E997" s="283"/>
      <c r="F997" s="12"/>
      <c r="G997" s="304"/>
      <c r="H997" s="284"/>
      <c r="I997" s="300"/>
      <c r="J997" s="305"/>
      <c r="K997" s="290"/>
      <c r="L997" s="291"/>
      <c r="M997" s="12"/>
      <c r="N997" s="348"/>
      <c r="O997" s="7"/>
      <c r="P997" s="17">
        <f>IF(D997="",0,IF(D997=D996,COUNTIF(D$9:D996,D997)+1,1))</f>
        <v>0</v>
      </c>
      <c r="Q997" s="17">
        <f t="shared" ca="1" si="70"/>
        <v>0</v>
      </c>
      <c r="R997" s="364">
        <f t="shared" si="67"/>
        <v>0</v>
      </c>
    </row>
    <row r="998" spans="1:18" ht="16.5" customHeight="1">
      <c r="A998" s="334" t="s">
        <v>1273</v>
      </c>
      <c r="B998" s="65" t="str">
        <f t="shared" ca="1" si="68"/>
        <v>-1900</v>
      </c>
      <c r="C998" s="65" t="str">
        <f t="shared" ca="1" si="69"/>
        <v>-1900-0</v>
      </c>
      <c r="D998" s="340"/>
      <c r="E998" s="283"/>
      <c r="F998" s="12"/>
      <c r="G998" s="304"/>
      <c r="H998" s="284"/>
      <c r="I998" s="300"/>
      <c r="J998" s="305"/>
      <c r="K998" s="290"/>
      <c r="L998" s="291"/>
      <c r="M998" s="12"/>
      <c r="N998" s="348"/>
      <c r="O998" s="7"/>
      <c r="P998" s="17">
        <f>IF(D998="",0,IF(D998=D997,COUNTIF(D$9:D997,D998)+1,1))</f>
        <v>0</v>
      </c>
      <c r="Q998" s="17">
        <f t="shared" ca="1" si="70"/>
        <v>0</v>
      </c>
      <c r="R998" s="364">
        <f t="shared" si="67"/>
        <v>0</v>
      </c>
    </row>
    <row r="999" spans="1:18" ht="16.5" customHeight="1">
      <c r="A999" s="334" t="s">
        <v>1274</v>
      </c>
      <c r="B999" s="65" t="str">
        <f t="shared" ca="1" si="68"/>
        <v>-1900</v>
      </c>
      <c r="C999" s="65" t="str">
        <f t="shared" ca="1" si="69"/>
        <v>-1900-0</v>
      </c>
      <c r="D999" s="340"/>
      <c r="E999" s="283"/>
      <c r="F999" s="12"/>
      <c r="G999" s="304"/>
      <c r="H999" s="284"/>
      <c r="I999" s="300"/>
      <c r="J999" s="305"/>
      <c r="K999" s="290"/>
      <c r="L999" s="291"/>
      <c r="M999" s="12"/>
      <c r="N999" s="348"/>
      <c r="O999" s="7"/>
      <c r="P999" s="17">
        <f>IF(D999="",0,IF(D999=D998,COUNTIF(D$9:D998,D999)+1,1))</f>
        <v>0</v>
      </c>
      <c r="Q999" s="17">
        <f t="shared" ca="1" si="70"/>
        <v>0</v>
      </c>
      <c r="R999" s="364">
        <f t="shared" si="67"/>
        <v>0</v>
      </c>
    </row>
    <row r="1000" spans="1:18" ht="16.5" customHeight="1">
      <c r="A1000" s="334" t="s">
        <v>1275</v>
      </c>
      <c r="B1000" s="65" t="str">
        <f t="shared" ca="1" si="68"/>
        <v>-1900</v>
      </c>
      <c r="C1000" s="65" t="str">
        <f t="shared" ca="1" si="69"/>
        <v>-1900-0</v>
      </c>
      <c r="D1000" s="340"/>
      <c r="E1000" s="283"/>
      <c r="F1000" s="12"/>
      <c r="G1000" s="304"/>
      <c r="H1000" s="284"/>
      <c r="I1000" s="300"/>
      <c r="J1000" s="305"/>
      <c r="K1000" s="290"/>
      <c r="L1000" s="291"/>
      <c r="M1000" s="12"/>
      <c r="N1000" s="348"/>
      <c r="O1000" s="7"/>
      <c r="P1000" s="17">
        <f>IF(D1000="",0,IF(D1000=D999,COUNTIF(D$9:D999,D1000)+1,1))</f>
        <v>0</v>
      </c>
      <c r="Q1000" s="17">
        <f t="shared" ca="1" si="70"/>
        <v>0</v>
      </c>
      <c r="R1000" s="364">
        <f t="shared" si="67"/>
        <v>0</v>
      </c>
    </row>
    <row r="1001" spans="1:18" ht="16.5" customHeight="1">
      <c r="A1001" s="334" t="s">
        <v>1276</v>
      </c>
      <c r="B1001" s="65" t="str">
        <f t="shared" ca="1" si="68"/>
        <v>-1900</v>
      </c>
      <c r="C1001" s="65" t="str">
        <f t="shared" ca="1" si="69"/>
        <v>-1900-0</v>
      </c>
      <c r="D1001" s="340"/>
      <c r="E1001" s="283"/>
      <c r="F1001" s="12"/>
      <c r="G1001" s="304"/>
      <c r="H1001" s="284"/>
      <c r="I1001" s="300"/>
      <c r="J1001" s="305"/>
      <c r="K1001" s="290"/>
      <c r="L1001" s="291"/>
      <c r="M1001" s="12"/>
      <c r="N1001" s="348"/>
      <c r="O1001" s="7"/>
      <c r="P1001" s="17">
        <f>IF(D1001="",0,IF(D1001=D1000,COUNTIF(D$9:D1000,D1001)+1,1))</f>
        <v>0</v>
      </c>
      <c r="Q1001" s="17">
        <f t="shared" ca="1" si="70"/>
        <v>0</v>
      </c>
      <c r="R1001" s="364">
        <f t="shared" si="67"/>
        <v>0</v>
      </c>
    </row>
    <row r="1002" spans="1:18" ht="16.5" customHeight="1">
      <c r="A1002" s="334" t="s">
        <v>1277</v>
      </c>
      <c r="B1002" s="65" t="str">
        <f t="shared" ca="1" si="68"/>
        <v>-1900</v>
      </c>
      <c r="C1002" s="65" t="str">
        <f t="shared" ca="1" si="69"/>
        <v>-1900-0</v>
      </c>
      <c r="D1002" s="340"/>
      <c r="E1002" s="283"/>
      <c r="F1002" s="12"/>
      <c r="G1002" s="304"/>
      <c r="H1002" s="284"/>
      <c r="I1002" s="300"/>
      <c r="J1002" s="305"/>
      <c r="K1002" s="290"/>
      <c r="L1002" s="291"/>
      <c r="M1002" s="12"/>
      <c r="N1002" s="348"/>
      <c r="O1002" s="7"/>
      <c r="P1002" s="17">
        <f>IF(D1002="",0,IF(D1002=D1001,COUNTIF(D$9:D1001,D1002)+1,1))</f>
        <v>0</v>
      </c>
      <c r="Q1002" s="17">
        <f t="shared" ca="1" si="70"/>
        <v>0</v>
      </c>
      <c r="R1002" s="364">
        <f t="shared" si="67"/>
        <v>0</v>
      </c>
    </row>
    <row r="1003" spans="1:18" ht="16.5" customHeight="1">
      <c r="A1003" s="334" t="s">
        <v>1278</v>
      </c>
      <c r="B1003" s="65" t="str">
        <f t="shared" ca="1" si="68"/>
        <v>-1900</v>
      </c>
      <c r="C1003" s="65" t="str">
        <f t="shared" ca="1" si="69"/>
        <v>-1900-0</v>
      </c>
      <c r="D1003" s="340"/>
      <c r="E1003" s="283"/>
      <c r="F1003" s="12"/>
      <c r="G1003" s="304"/>
      <c r="H1003" s="284"/>
      <c r="I1003" s="300"/>
      <c r="J1003" s="305"/>
      <c r="K1003" s="290"/>
      <c r="L1003" s="291"/>
      <c r="M1003" s="12"/>
      <c r="N1003" s="348"/>
      <c r="O1003" s="7"/>
      <c r="P1003" s="17">
        <f>IF(D1003="",0,IF(D1003=D1002,COUNTIF(D$9:D1002,D1003)+1,1))</f>
        <v>0</v>
      </c>
      <c r="Q1003" s="17">
        <f t="shared" ca="1" si="70"/>
        <v>0</v>
      </c>
      <c r="R1003" s="364">
        <f t="shared" si="67"/>
        <v>0</v>
      </c>
    </row>
    <row r="1004" spans="1:18" ht="16.5" customHeight="1">
      <c r="A1004" s="334" t="s">
        <v>1279</v>
      </c>
      <c r="B1004" s="65" t="str">
        <f t="shared" ca="1" si="68"/>
        <v>-1900</v>
      </c>
      <c r="C1004" s="65" t="str">
        <f t="shared" ca="1" si="69"/>
        <v>-1900-0</v>
      </c>
      <c r="D1004" s="340"/>
      <c r="E1004" s="283"/>
      <c r="F1004" s="12"/>
      <c r="G1004" s="304"/>
      <c r="H1004" s="284"/>
      <c r="I1004" s="300"/>
      <c r="J1004" s="305"/>
      <c r="K1004" s="290"/>
      <c r="L1004" s="291"/>
      <c r="M1004" s="12"/>
      <c r="N1004" s="348"/>
      <c r="O1004" s="7"/>
      <c r="P1004" s="17">
        <f>IF(D1004="",0,IF(D1004=D1003,COUNTIF(D$9:D1003,D1004)+1,1))</f>
        <v>0</v>
      </c>
      <c r="Q1004" s="17">
        <f t="shared" ca="1" si="70"/>
        <v>0</v>
      </c>
      <c r="R1004" s="364">
        <f t="shared" si="67"/>
        <v>0</v>
      </c>
    </row>
    <row r="1005" spans="1:18" ht="16.5" customHeight="1">
      <c r="A1005" s="334" t="s">
        <v>1280</v>
      </c>
      <c r="B1005" s="65" t="str">
        <f t="shared" ca="1" si="68"/>
        <v>-1900</v>
      </c>
      <c r="C1005" s="65" t="str">
        <f t="shared" ca="1" si="69"/>
        <v>-1900-0</v>
      </c>
      <c r="D1005" s="340"/>
      <c r="E1005" s="283"/>
      <c r="F1005" s="12"/>
      <c r="G1005" s="304"/>
      <c r="H1005" s="284"/>
      <c r="I1005" s="300"/>
      <c r="J1005" s="305"/>
      <c r="K1005" s="290"/>
      <c r="L1005" s="291"/>
      <c r="M1005" s="12"/>
      <c r="N1005" s="348"/>
      <c r="O1005" s="7"/>
      <c r="P1005" s="17">
        <f>IF(D1005="",0,IF(D1005=D1004,COUNTIF(D$9:D1004,D1005)+1,1))</f>
        <v>0</v>
      </c>
      <c r="Q1005" s="17">
        <f t="shared" ca="1" si="70"/>
        <v>0</v>
      </c>
      <c r="R1005" s="364">
        <f t="shared" si="67"/>
        <v>0</v>
      </c>
    </row>
    <row r="1006" spans="1:18" ht="16.5" customHeight="1">
      <c r="A1006" s="334" t="s">
        <v>1281</v>
      </c>
      <c r="B1006" s="65" t="str">
        <f t="shared" ca="1" si="68"/>
        <v>-1900</v>
      </c>
      <c r="C1006" s="65" t="str">
        <f t="shared" ca="1" si="69"/>
        <v>-1900-0</v>
      </c>
      <c r="D1006" s="340"/>
      <c r="E1006" s="283"/>
      <c r="F1006" s="12"/>
      <c r="G1006" s="304"/>
      <c r="H1006" s="284"/>
      <c r="I1006" s="300"/>
      <c r="J1006" s="305"/>
      <c r="K1006" s="290"/>
      <c r="L1006" s="291"/>
      <c r="M1006" s="12"/>
      <c r="N1006" s="348"/>
      <c r="O1006" s="7"/>
      <c r="P1006" s="17">
        <f>IF(D1006="",0,IF(D1006=D1005,COUNTIF(D$9:D1005,D1006)+1,1))</f>
        <v>0</v>
      </c>
      <c r="Q1006" s="17">
        <f t="shared" ca="1" si="70"/>
        <v>0</v>
      </c>
      <c r="R1006" s="364">
        <f t="shared" si="67"/>
        <v>0</v>
      </c>
    </row>
    <row r="1007" spans="1:18" ht="16.5" customHeight="1">
      <c r="A1007" s="334" t="s">
        <v>1282</v>
      </c>
      <c r="B1007" s="65" t="str">
        <f t="shared" ca="1" si="68"/>
        <v>-1900</v>
      </c>
      <c r="C1007" s="65" t="str">
        <f t="shared" ca="1" si="69"/>
        <v>-1900-0</v>
      </c>
      <c r="D1007" s="340"/>
      <c r="E1007" s="283"/>
      <c r="F1007" s="12"/>
      <c r="G1007" s="304"/>
      <c r="H1007" s="284"/>
      <c r="I1007" s="300"/>
      <c r="J1007" s="305"/>
      <c r="K1007" s="290"/>
      <c r="L1007" s="291"/>
      <c r="M1007" s="12"/>
      <c r="N1007" s="348"/>
      <c r="O1007" s="7"/>
      <c r="P1007" s="17">
        <f>IF(D1007="",0,IF(D1007=D1006,COUNTIF(D$9:D1006,D1007)+1,1))</f>
        <v>0</v>
      </c>
      <c r="Q1007" s="17">
        <f t="shared" ca="1" si="70"/>
        <v>0</v>
      </c>
      <c r="R1007" s="364">
        <f t="shared" si="67"/>
        <v>0</v>
      </c>
    </row>
    <row r="1008" spans="1:18" ht="16.5" customHeight="1">
      <c r="A1008" s="334" t="s">
        <v>1286</v>
      </c>
      <c r="B1008" s="65" t="str">
        <f t="shared" ca="1" si="68"/>
        <v>-1900</v>
      </c>
      <c r="C1008" s="65" t="str">
        <f t="shared" ca="1" si="69"/>
        <v>-1900-0</v>
      </c>
      <c r="D1008" s="340"/>
      <c r="E1008" s="283"/>
      <c r="F1008" s="12"/>
      <c r="G1008" s="304"/>
      <c r="H1008" s="284"/>
      <c r="I1008" s="300"/>
      <c r="J1008" s="305"/>
      <c r="K1008" s="290"/>
      <c r="L1008" s="291"/>
      <c r="M1008" s="12"/>
      <c r="N1008" s="348"/>
      <c r="O1008" s="7"/>
      <c r="P1008" s="17">
        <f>IF(D1008="",0,IF(D1008=D1007,COUNTIF(D$9:D1007,D1008)+1,1))</f>
        <v>0</v>
      </c>
      <c r="Q1008" s="17">
        <f t="shared" ca="1" si="70"/>
        <v>0</v>
      </c>
      <c r="R1008" s="364">
        <f>IF(OR(MONTH(E1008)&lt;$K$1026,MONTH(E1008)&gt;$K$1027),R$1013,0)</f>
        <v>0</v>
      </c>
    </row>
    <row r="1009" spans="1:18" ht="3" customHeight="1">
      <c r="A1009" s="7"/>
      <c r="B1009" s="7"/>
      <c r="C1009" s="7"/>
      <c r="D1009" s="47"/>
      <c r="E1009" s="48"/>
      <c r="F1009" s="7"/>
      <c r="G1009" s="105"/>
      <c r="H1009" s="122"/>
      <c r="I1009" s="122"/>
      <c r="J1009" s="122"/>
      <c r="K1009" s="122"/>
      <c r="L1009" s="146"/>
      <c r="M1009" s="7"/>
      <c r="N1009" s="352"/>
      <c r="O1009" s="7"/>
      <c r="P1009" s="7"/>
      <c r="Q1009" s="7"/>
      <c r="R1009" s="7"/>
    </row>
    <row r="1010" spans="1:18" ht="15.75" customHeight="1">
      <c r="A1010" s="7"/>
      <c r="B1010" s="7"/>
      <c r="C1010" s="7"/>
      <c r="D1010" s="7"/>
      <c r="E1010" s="7"/>
      <c r="F1010" s="7"/>
      <c r="G1010" s="13"/>
      <c r="H1010" s="14"/>
      <c r="I1010" s="14"/>
      <c r="J1010" s="14"/>
      <c r="K1010" s="140" t="str">
        <f>K5</f>
        <v>E</v>
      </c>
      <c r="L1010" s="140" t="str">
        <f>L5</f>
        <v>F</v>
      </c>
      <c r="M1010" s="7"/>
      <c r="N1010" s="7"/>
      <c r="O1010" s="7"/>
      <c r="P1010" s="24"/>
      <c r="Q1010" s="155"/>
      <c r="R1010" s="155"/>
    </row>
    <row r="1011" spans="1:18" ht="18.75" customHeight="1">
      <c r="A1011" s="7"/>
      <c r="B1011" s="7"/>
      <c r="C1011" s="7"/>
      <c r="D1011" s="501" t="s">
        <v>1292</v>
      </c>
      <c r="E1011" s="501"/>
      <c r="F1011" s="7"/>
      <c r="G1011" s="190" t="s">
        <v>172</v>
      </c>
      <c r="H1011" s="318">
        <f>SUBTOTAL(3,D9:D1008)</f>
        <v>2</v>
      </c>
      <c r="I1011" s="191"/>
      <c r="J1011" s="320" t="s">
        <v>164</v>
      </c>
      <c r="K1011" s="293">
        <f ca="1">IF(OR(L1024=1,ISERROR(K1024)),0,SUBTOTAL(9,K9:K1008))</f>
        <v>2</v>
      </c>
      <c r="L1011" s="294">
        <f ca="1">IF(OR(L1024=1,ISERROR(K1024)),0,SUBTOTAL(9,L9:L1008)*-1)</f>
        <v>0</v>
      </c>
      <c r="M1011" s="7"/>
      <c r="N1011" s="7"/>
      <c r="O1011" s="7"/>
      <c r="P1011" s="24"/>
      <c r="Q1011" s="188"/>
      <c r="R1011" s="188"/>
    </row>
    <row r="1012" spans="1:18" ht="15.75" customHeight="1">
      <c r="A1012" s="7"/>
      <c r="B1012" s="7"/>
      <c r="C1012" s="7"/>
      <c r="D1012" s="498"/>
      <c r="E1012" s="498"/>
      <c r="F1012" s="7"/>
      <c r="G1012" s="189"/>
      <c r="H1012" s="7"/>
      <c r="I1012" s="7"/>
      <c r="J1012" s="7"/>
      <c r="K1012" s="7"/>
      <c r="M1012" s="7"/>
      <c r="N1012" s="7"/>
      <c r="O1012" s="7"/>
      <c r="P1012" s="7"/>
      <c r="Q1012" s="7"/>
      <c r="R1012" s="7"/>
    </row>
    <row r="1013" spans="1:18" ht="18.75" customHeight="1">
      <c r="A1013" s="7"/>
      <c r="B1013" s="7"/>
      <c r="C1013" s="7"/>
      <c r="D1013" s="499"/>
      <c r="E1013" s="499"/>
      <c r="F1013" s="7"/>
      <c r="G1013" s="187"/>
      <c r="H1013" s="42"/>
      <c r="I1013" s="42"/>
      <c r="J1013" s="42"/>
      <c r="K1013" s="296" t="str">
        <f>CONCATENATE("Saldo ",K1010," + ",L1010)</f>
        <v>Saldo E + F</v>
      </c>
      <c r="L1013" s="295">
        <f ca="1">IF(OR(L1024=1,ISERROR(K1024)),0,K1011+L1011)</f>
        <v>2</v>
      </c>
      <c r="M1013" s="7"/>
      <c r="N1013" s="7"/>
      <c r="O1013" s="7"/>
      <c r="P1013" s="16"/>
      <c r="Q1013" s="7"/>
      <c r="R1013" s="360" t="s">
        <v>1294</v>
      </c>
    </row>
    <row r="1014" spans="1:18" ht="16.5" customHeight="1">
      <c r="A1014" s="7"/>
      <c r="B1014" s="7"/>
      <c r="C1014" s="7"/>
      <c r="D1014" s="7"/>
      <c r="E1014" s="7"/>
      <c r="F1014" s="7"/>
      <c r="G1014" s="384" t="str">
        <f ca="1">IF(AND(N1024=0,G1030=1),H1035,"")</f>
        <v/>
      </c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361">
        <f>COUNTIF(R9:R1008,R1013)</f>
        <v>0</v>
      </c>
    </row>
    <row r="1015" spans="1:18" ht="16.5" customHeight="1">
      <c r="A1015" s="7"/>
      <c r="B1015" s="7"/>
      <c r="C1015" s="7"/>
      <c r="D1015" s="7"/>
      <c r="E1015" s="7"/>
      <c r="F1015" s="7"/>
      <c r="G1015" s="7"/>
      <c r="H1015" s="7"/>
      <c r="I1015" s="356" t="str">
        <f ca="1">'Sezione ERARIO'!$J$1015</f>
        <v/>
      </c>
      <c r="J1015" s="7"/>
      <c r="K1015" s="7"/>
      <c r="L1015" s="7"/>
      <c r="M1015" s="7"/>
      <c r="N1015" s="7"/>
      <c r="O1015" s="7"/>
      <c r="P1015" s="7"/>
      <c r="Q1015" s="7"/>
      <c r="R1015" s="360"/>
    </row>
    <row r="1016" spans="1:18" ht="16.5" customHeight="1">
      <c r="A1016" s="7"/>
      <c r="B1016" s="7"/>
      <c r="C1016" s="7"/>
      <c r="D1016" s="142" t="str">
        <f>CONCATENATE(CONTRIBUENTE!$C$2,"   -   www.marcopiccoli.it")</f>
        <v>F24 1.3 - LITE per Excel .xlsm   -   www.marcopiccoli.it</v>
      </c>
      <c r="E1016" s="143"/>
      <c r="F1016" s="143"/>
      <c r="G1016" s="143"/>
      <c r="H1016" s="143"/>
      <c r="I1016" s="357" t="str">
        <f ca="1">'Sezione ERARIO'!$J$1016</f>
        <v>Sistema liberamente utilizzabile per il periodo specificato, per PROTOCOLLI da 1 a 12</v>
      </c>
      <c r="J1016" s="26"/>
      <c r="K1016" s="26"/>
      <c r="L1016" s="7"/>
      <c r="M1016" s="7"/>
      <c r="N1016" s="7"/>
      <c r="O1016" s="7"/>
      <c r="P1016" s="7"/>
      <c r="R1016" s="361"/>
    </row>
    <row r="1017" spans="1:18" ht="7.5" customHeight="1">
      <c r="A1017" s="7"/>
      <c r="B1017" s="7"/>
      <c r="C1017" s="7"/>
      <c r="D1017" s="7"/>
      <c r="E1017" s="7"/>
      <c r="F1017" s="26"/>
      <c r="G1017" s="7"/>
      <c r="H1017" s="7"/>
      <c r="I1017" s="7"/>
      <c r="J1017" s="7"/>
      <c r="K1017" s="7"/>
      <c r="L1017" s="7"/>
      <c r="M1017" s="143"/>
      <c r="N1017" s="7"/>
      <c r="O1017" s="7"/>
      <c r="P1017" s="7"/>
      <c r="Q1017" s="7"/>
      <c r="R1017" s="7"/>
    </row>
    <row r="1018" spans="1:18">
      <c r="A1018" s="7"/>
      <c r="B1018" s="7"/>
      <c r="C1018" s="7"/>
      <c r="D1018" s="7"/>
      <c r="E1018" s="7"/>
      <c r="F1018" s="7"/>
      <c r="G1018" s="7"/>
      <c r="H1018" s="10"/>
      <c r="I1018" s="7"/>
      <c r="J1018" s="7"/>
      <c r="K1018" s="7"/>
      <c r="L1018" s="7"/>
      <c r="M1018" s="7"/>
      <c r="N1018" s="7"/>
      <c r="O1018" s="7"/>
      <c r="P1018" s="7"/>
      <c r="Q1018" s="7"/>
      <c r="R1018" s="7"/>
    </row>
    <row r="1019" spans="1:18" ht="16.5" customHeight="1">
      <c r="A1019" s="7"/>
      <c r="B1019" s="7"/>
      <c r="C1019" s="7"/>
      <c r="D1019" s="7"/>
      <c r="E1019" s="7"/>
      <c r="F1019" s="7"/>
      <c r="G1019" s="7"/>
      <c r="H1019" s="10"/>
      <c r="I1019" s="7"/>
      <c r="J1019" s="7"/>
      <c r="K1019" s="7"/>
      <c r="L1019" s="7"/>
      <c r="M1019" s="7"/>
      <c r="N1019" s="362" t="s">
        <v>1295</v>
      </c>
      <c r="O1019" s="7"/>
      <c r="P1019" s="7"/>
      <c r="Q1019" s="7"/>
      <c r="R1019" s="7"/>
    </row>
    <row r="1020" spans="1:18" ht="16.5" customHeight="1">
      <c r="A1020" s="7"/>
      <c r="B1020" s="7"/>
      <c r="C1020" s="7"/>
      <c r="D1020" s="7"/>
      <c r="E1020" s="7"/>
      <c r="F1020" s="7"/>
      <c r="G1020" s="7"/>
      <c r="H1020" s="10"/>
      <c r="I1020" s="7"/>
      <c r="J1020" s="7"/>
      <c r="K1020" s="7"/>
      <c r="L1020" s="7"/>
      <c r="M1020" s="7"/>
      <c r="N1020" s="363" t="s">
        <v>1296</v>
      </c>
      <c r="O1020" s="7"/>
      <c r="P1020" s="7"/>
      <c r="Q1020" s="7"/>
      <c r="R1020" s="7"/>
    </row>
    <row r="1021" spans="1:18">
      <c r="A1021" s="7"/>
      <c r="B1021" s="7"/>
      <c r="C1021" s="7"/>
      <c r="D1021" s="7"/>
      <c r="E1021" s="7"/>
      <c r="F1021" s="7"/>
      <c r="G1021" s="7"/>
      <c r="H1021" s="10"/>
      <c r="I1021" s="7"/>
      <c r="J1021" s="7"/>
      <c r="K1021" s="7"/>
      <c r="L1021" s="7"/>
      <c r="M1021" s="7"/>
      <c r="N1021" s="7"/>
      <c r="O1021" s="7"/>
      <c r="P1021" s="7"/>
      <c r="Q1021" s="7"/>
      <c r="R1021" s="7"/>
    </row>
    <row r="1022" spans="1:18" hidden="1">
      <c r="A1022" s="7"/>
      <c r="B1022" s="7"/>
      <c r="C1022" s="7"/>
      <c r="D1022" s="7"/>
      <c r="E1022" s="7"/>
      <c r="F1022" s="7"/>
      <c r="G1022" s="7"/>
      <c r="H1022" s="10"/>
      <c r="I1022" s="7"/>
      <c r="J1022" s="7"/>
      <c r="K1022" s="7"/>
      <c r="L1022" s="7"/>
      <c r="M1022" s="7"/>
      <c r="N1022" s="7"/>
      <c r="O1022" s="7"/>
      <c r="P1022" s="7"/>
      <c r="Q1022" s="7"/>
      <c r="R1022" s="7"/>
    </row>
    <row r="1023" spans="1:18" hidden="1">
      <c r="A1023" s="7"/>
      <c r="B1023" s="7"/>
      <c r="C1023" s="7"/>
      <c r="D1023" s="62" t="s">
        <v>55</v>
      </c>
      <c r="E1023" s="341">
        <f>'Sezione ERARIO'!$K$1024</f>
        <v>1</v>
      </c>
      <c r="F1023" s="7"/>
      <c r="G1023" s="7"/>
      <c r="H1023" s="16" t="s">
        <v>17</v>
      </c>
      <c r="I1023" s="7"/>
      <c r="J1023" s="7"/>
      <c r="K1023" s="16" t="s">
        <v>18</v>
      </c>
      <c r="L1023" s="148" t="s">
        <v>111</v>
      </c>
      <c r="M1023" s="7"/>
      <c r="N1023" s="148" t="s">
        <v>1297</v>
      </c>
      <c r="O1023" s="7"/>
      <c r="P1023" s="7"/>
      <c r="Q1023" s="7"/>
      <c r="R1023" s="7"/>
    </row>
    <row r="1024" spans="1:18" hidden="1">
      <c r="A1024" s="7"/>
      <c r="B1024" s="7"/>
      <c r="C1024" s="7"/>
      <c r="D1024" s="62" t="s">
        <v>56</v>
      </c>
      <c r="E1024" s="341">
        <f>'Sezione ERARIO'!$K$1025</f>
        <v>9999</v>
      </c>
      <c r="F1024" s="7"/>
      <c r="G1024" s="7"/>
      <c r="H1024" s="19">
        <v>1</v>
      </c>
      <c r="I1024" s="7"/>
      <c r="J1024" s="7"/>
      <c r="K1024" s="153">
        <f ca="1">IF(AND(N1024=0,G1030=1),#N/A,CONTRIBUENTE!$K$153)</f>
        <v>9</v>
      </c>
      <c r="L1024" s="154">
        <f ca="1">CONTRIBUENTE!$H$153</f>
        <v>0</v>
      </c>
      <c r="M1024" s="7"/>
      <c r="N1024" s="154">
        <f>CONTRIBUENTE!$E$154</f>
        <v>0</v>
      </c>
      <c r="O1024" s="7"/>
      <c r="P1024" s="7"/>
      <c r="Q1024" s="7"/>
      <c r="R1024" s="7"/>
    </row>
    <row r="1025" spans="1:18" hidden="1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</row>
    <row r="1026" spans="1:18" ht="13.5" hidden="1" customHeight="1">
      <c r="A1026" s="7"/>
      <c r="B1026" s="7"/>
      <c r="C1026" s="7"/>
      <c r="D1026" s="7"/>
      <c r="E1026" s="338">
        <f>'Sezione ERARIO'!$H$1027</f>
        <v>1</v>
      </c>
      <c r="F1026" s="224" t="s">
        <v>202</v>
      </c>
      <c r="G1026" s="7"/>
      <c r="H1026" s="7"/>
      <c r="I1026" s="7"/>
      <c r="J1026" s="7"/>
      <c r="K1026" s="365">
        <f>'Sezione ERARIO'!$L$1027</f>
        <v>1</v>
      </c>
      <c r="L1026" s="224" t="str">
        <f>'Sezione ERARIO'!$M$1027</f>
        <v>convalida Protocollo START</v>
      </c>
      <c r="M1026" s="7"/>
      <c r="N1026" s="7"/>
      <c r="O1026" s="7"/>
      <c r="P1026" s="7"/>
      <c r="Q1026" s="7"/>
      <c r="R1026" s="7"/>
    </row>
    <row r="1027" spans="1:18" ht="13.5" hidden="1" customHeight="1">
      <c r="A1027" s="7"/>
      <c r="B1027" s="7"/>
      <c r="C1027" s="7"/>
      <c r="D1027" s="7"/>
      <c r="E1027" s="339">
        <f>'Sezione ERARIO'!$H$1028</f>
        <v>401768</v>
      </c>
      <c r="F1027" s="224" t="s">
        <v>203</v>
      </c>
      <c r="G1027" s="7"/>
      <c r="H1027" s="7"/>
      <c r="I1027" s="7"/>
      <c r="J1027" s="7"/>
      <c r="K1027" s="366">
        <f>'Sezione ERARIO'!$L$1028</f>
        <v>12</v>
      </c>
      <c r="L1027" s="224" t="str">
        <f>'Sezione ERARIO'!$M$1028</f>
        <v>convalida Protocollo END</v>
      </c>
      <c r="M1027" s="7"/>
      <c r="N1027" s="7"/>
      <c r="O1027" s="7"/>
      <c r="P1027" s="7"/>
      <c r="Q1027" s="7"/>
      <c r="R1027" s="7"/>
    </row>
    <row r="1028" spans="1:18" hidden="1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</row>
    <row r="1029" spans="1:18" hidden="1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</row>
    <row r="1030" spans="1:18" hidden="1">
      <c r="A1030" s="7"/>
      <c r="B1030" s="7"/>
      <c r="C1030" s="7"/>
      <c r="D1030" s="7"/>
      <c r="E1030" s="7"/>
      <c r="F1030" s="7"/>
      <c r="G1030" s="382">
        <f ca="1">IF(SUM(N1031:N1033)=3,1,0)</f>
        <v>0</v>
      </c>
      <c r="H1030" s="378" t="str">
        <f ca="1">CELL("nomefile",$A$1)</f>
        <v>C:\Users\MarcoPiccoli\Desktop\A.C. Cell\EXCEL 2013\F24\Versioni LITE\[F24 1.3 - LITE.xlsm]Sezione REGIONI</v>
      </c>
      <c r="I1030" s="7"/>
      <c r="J1030" s="7"/>
      <c r="K1030" s="7"/>
      <c r="L1030" s="7"/>
      <c r="M1030" s="7"/>
      <c r="N1030" s="7"/>
      <c r="O1030" s="7"/>
      <c r="P1030" s="7"/>
      <c r="Q1030" s="7"/>
      <c r="R1030" s="7"/>
    </row>
    <row r="1031" spans="1:18" hidden="1">
      <c r="A1031" s="7"/>
      <c r="B1031" s="7"/>
      <c r="C1031" s="7"/>
      <c r="D1031" s="7"/>
      <c r="E1031" s="7"/>
      <c r="F1031" s="7"/>
      <c r="G1031" s="380">
        <f>LEN(H1031)</f>
        <v>35</v>
      </c>
      <c r="H1031" s="379" t="s">
        <v>1321</v>
      </c>
      <c r="I1031" s="7"/>
      <c r="J1031" s="7"/>
      <c r="K1031" s="7"/>
      <c r="L1031" s="7"/>
      <c r="M1031" s="7"/>
      <c r="N1031" s="381">
        <f ca="1">IF(RIGHT(H$1030,G1031)&lt;&gt;H1031,1,0)</f>
        <v>1</v>
      </c>
      <c r="O1031" s="7"/>
      <c r="P1031" s="7"/>
      <c r="Q1031" s="7"/>
      <c r="R1031" s="7"/>
    </row>
    <row r="1032" spans="1:18" hidden="1">
      <c r="A1032" s="7"/>
      <c r="B1032" s="7"/>
      <c r="C1032" s="7"/>
      <c r="D1032" s="7"/>
      <c r="E1032" s="7"/>
      <c r="F1032" s="7"/>
      <c r="G1032" s="380">
        <f>LEN(H1032)</f>
        <v>36</v>
      </c>
      <c r="H1032" s="379" t="s">
        <v>1322</v>
      </c>
      <c r="I1032" s="7"/>
      <c r="J1032" s="7"/>
      <c r="K1032" s="7"/>
      <c r="L1032" s="7"/>
      <c r="M1032" s="7"/>
      <c r="N1032" s="381">
        <f ca="1">IF(RIGHT(H$1030,G1032)&lt;&gt;H1032,1,0)</f>
        <v>1</v>
      </c>
      <c r="O1032" s="7"/>
      <c r="P1032" s="7"/>
      <c r="Q1032" s="7"/>
      <c r="R1032" s="7"/>
    </row>
    <row r="1033" spans="1:18" hidden="1">
      <c r="A1033" s="7"/>
      <c r="B1033" s="7"/>
      <c r="C1033" s="7"/>
      <c r="D1033" s="7"/>
      <c r="E1033" s="7"/>
      <c r="F1033" s="7"/>
      <c r="G1033" s="380">
        <f>LEN(H1033)</f>
        <v>36</v>
      </c>
      <c r="H1033" s="379" t="s">
        <v>1323</v>
      </c>
      <c r="I1033" s="7"/>
      <c r="J1033" s="7"/>
      <c r="K1033" s="7"/>
      <c r="L1033" s="7"/>
      <c r="M1033" s="7"/>
      <c r="N1033" s="381">
        <f ca="1">IF(RIGHT(H$1030,G1033)&lt;&gt;H1033,1,0)</f>
        <v>0</v>
      </c>
      <c r="O1033" s="7"/>
      <c r="P1033" s="7"/>
      <c r="Q1033" s="7"/>
      <c r="R1033" s="7"/>
    </row>
    <row r="1034" spans="1:18" hidden="1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</row>
    <row r="1035" spans="1:18" hidden="1">
      <c r="A1035" s="7"/>
      <c r="B1035" s="7"/>
      <c r="C1035" s="7"/>
      <c r="D1035" s="7"/>
      <c r="E1035" s="7"/>
      <c r="F1035" s="7"/>
      <c r="G1035" s="7"/>
      <c r="H1035" s="379" t="str">
        <f>'Sezione ERARIO'!$R$1028</f>
        <v>Nome File e nome Foglio NON sono modificabili fino ad inserimento del tuo Codice di Proprietà.</v>
      </c>
      <c r="I1035" s="7"/>
      <c r="J1035" s="7"/>
      <c r="K1035" s="7"/>
      <c r="L1035" s="7"/>
      <c r="M1035" s="7"/>
      <c r="N1035" s="7"/>
      <c r="O1035" s="7"/>
      <c r="P1035" s="7"/>
      <c r="Q1035" s="7"/>
      <c r="R1035" s="7"/>
    </row>
    <row r="1036" spans="1:18" hidden="1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</row>
  </sheetData>
  <sheetProtection password="9D66" sheet="1" objects="1" scenarios="1" selectLockedCells="1" autoFilter="0"/>
  <autoFilter ref="A8:N8"/>
  <mergeCells count="13">
    <mergeCell ref="D2:E2"/>
    <mergeCell ref="D1012:E1012"/>
    <mergeCell ref="D1013:E1013"/>
    <mergeCell ref="D1011:E1011"/>
    <mergeCell ref="D3:E3"/>
    <mergeCell ref="E6:E7"/>
    <mergeCell ref="D4:D5"/>
    <mergeCell ref="I6:J6"/>
    <mergeCell ref="G4:L4"/>
    <mergeCell ref="G2:O2"/>
    <mergeCell ref="G3:O3"/>
    <mergeCell ref="G5:J5"/>
    <mergeCell ref="N6:N7"/>
  </mergeCells>
  <phoneticPr fontId="0" type="noConversion"/>
  <conditionalFormatting sqref="R1015 R1013">
    <cfRule type="expression" dxfId="120" priority="1" stopIfTrue="1">
      <formula>R1014=0</formula>
    </cfRule>
  </conditionalFormatting>
  <conditionalFormatting sqref="D9:E1008">
    <cfRule type="expression" dxfId="119" priority="2" stopIfTrue="1">
      <formula>ISERROR($K$1024)</formula>
    </cfRule>
    <cfRule type="expression" dxfId="118" priority="3" stopIfTrue="1">
      <formula>$D9&lt;&gt;$D10</formula>
    </cfRule>
    <cfRule type="expression" dxfId="117" priority="4" stopIfTrue="1">
      <formula>$Q9=1</formula>
    </cfRule>
  </conditionalFormatting>
  <conditionalFormatting sqref="G9:L1008 N9:N1008">
    <cfRule type="expression" dxfId="116" priority="5" stopIfTrue="1">
      <formula>ISERROR($K$1024)</formula>
    </cfRule>
    <cfRule type="expression" dxfId="115" priority="6" stopIfTrue="1">
      <formula>AND($D10=$D9,$Q9=1)</formula>
    </cfRule>
    <cfRule type="expression" dxfId="114" priority="7" stopIfTrue="1">
      <formula>$D10&lt;&gt;$D9</formula>
    </cfRule>
  </conditionalFormatting>
  <conditionalFormatting sqref="G1030">
    <cfRule type="cellIs" dxfId="113" priority="8" stopIfTrue="1" operator="equal">
      <formula>0</formula>
    </cfRule>
  </conditionalFormatting>
  <conditionalFormatting sqref="N1031:N1033">
    <cfRule type="cellIs" dxfId="112" priority="9" stopIfTrue="1" operator="equal">
      <formula>0</formula>
    </cfRule>
  </conditionalFormatting>
  <conditionalFormatting sqref="B3:D3 R9:R1008">
    <cfRule type="cellIs" dxfId="111" priority="10" stopIfTrue="1" operator="equal">
      <formula>0</formula>
    </cfRule>
  </conditionalFormatting>
  <conditionalFormatting sqref="Q1011:R1011">
    <cfRule type="expression" dxfId="110" priority="11" stopIfTrue="1">
      <formula>ISERROR($K$1123)</formula>
    </cfRule>
  </conditionalFormatting>
  <conditionalFormatting sqref="Q9:Q1008">
    <cfRule type="cellIs" dxfId="109" priority="12" stopIfTrue="1" operator="equal">
      <formula>1</formula>
    </cfRule>
  </conditionalFormatting>
  <conditionalFormatting sqref="N1019:N1020">
    <cfRule type="expression" dxfId="108" priority="13" stopIfTrue="1">
      <formula>$R$1014=0</formula>
    </cfRule>
  </conditionalFormatting>
  <conditionalFormatting sqref="K1011:L1011 L1013">
    <cfRule type="expression" dxfId="107" priority="14" stopIfTrue="1">
      <formula>ISERROR($K$1024)</formula>
    </cfRule>
  </conditionalFormatting>
  <dataValidations count="3">
    <dataValidation type="decimal" operator="greaterThan" allowBlank="1" showInputMessage="1" showErrorMessage="1" sqref="L9:L1008">
      <formula1>0</formula1>
    </dataValidation>
    <dataValidation type="date" allowBlank="1" showInputMessage="1" showErrorMessage="1" sqref="E9:E1008">
      <formula1>$E$1026</formula1>
      <formula2>$E$1027</formula2>
    </dataValidation>
    <dataValidation type="whole" allowBlank="1" showInputMessage="1" showErrorMessage="1" errorTitle="Prot.lli solo numeri da 1 a 9999" error="Utilizza anche il campo &quot;protocollo alfanumerico&quot;." sqref="D9:D1008">
      <formula1>$E$1023</formula1>
      <formula2>$E$1024</formula2>
    </dataValidation>
  </dataValidations>
  <pageMargins left="0.19685039370078741" right="0" top="0.39370078740157483" bottom="0.39370078740157483" header="0.51181102362204722" footer="0.51181102362204722"/>
  <pageSetup paperSize="9" scale="75" orientation="portrait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0">
    <pageSetUpPr autoPageBreaks="0"/>
  </sheetPr>
  <dimension ref="A1:V1042"/>
  <sheetViews>
    <sheetView showGridLines="0" showRowColHeaders="0" workbookViewId="0">
      <pane ySplit="8" topLeftCell="A9" activePane="bottomLeft" state="frozen"/>
      <selection activeCell="E9" sqref="E9"/>
      <selection pane="bottomLeft" activeCell="E11" sqref="E11"/>
    </sheetView>
  </sheetViews>
  <sheetFormatPr defaultRowHeight="12.75"/>
  <cols>
    <col min="1" max="1" width="11.42578125" style="9" customWidth="1"/>
    <col min="2" max="3" width="7.140625" style="9" hidden="1" customWidth="1"/>
    <col min="4" max="4" width="7.7109375" style="9" customWidth="1"/>
    <col min="5" max="5" width="12" style="9" customWidth="1"/>
    <col min="6" max="6" width="1.42578125" style="9" customWidth="1"/>
    <col min="7" max="7" width="12.140625" style="9" customWidth="1"/>
    <col min="8" max="8" width="17.140625" style="9" customWidth="1"/>
    <col min="9" max="9" width="7.140625" style="9" customWidth="1"/>
    <col min="10" max="10" width="11.42578125" style="9" customWidth="1"/>
    <col min="11" max="11" width="5.7109375" style="9" customWidth="1"/>
    <col min="12" max="12" width="10.7109375" style="9" customWidth="1"/>
    <col min="13" max="14" width="16.42578125" style="9" customWidth="1"/>
    <col min="15" max="15" width="0.7109375" style="9" customWidth="1"/>
    <col min="16" max="16" width="16.42578125" style="9" customWidth="1"/>
    <col min="17" max="17" width="0.85546875" style="9" customWidth="1"/>
    <col min="18" max="18" width="28.5703125" style="9" customWidth="1"/>
    <col min="19" max="21" width="5.7109375" style="9" hidden="1" customWidth="1"/>
    <col min="22" max="22" width="7.140625" style="9" customWidth="1"/>
    <col min="23" max="16384" width="9.140625" style="9"/>
  </cols>
  <sheetData>
    <row r="1" spans="1:22" ht="6.7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ht="18" customHeight="1">
      <c r="A2" s="7"/>
      <c r="B2" s="143"/>
      <c r="C2" s="143"/>
      <c r="D2" s="512" t="s">
        <v>182</v>
      </c>
      <c r="E2" s="512"/>
      <c r="F2" s="11"/>
      <c r="G2" s="509" t="s">
        <v>183</v>
      </c>
      <c r="H2" s="509"/>
      <c r="I2" s="509"/>
      <c r="J2" s="509"/>
      <c r="K2" s="509"/>
      <c r="L2" s="509"/>
      <c r="M2" s="509"/>
      <c r="N2" s="509"/>
      <c r="O2" s="11"/>
      <c r="P2" s="198"/>
      <c r="Q2" s="198"/>
      <c r="R2" s="198"/>
      <c r="S2" s="141"/>
      <c r="T2" s="141"/>
      <c r="U2" s="7"/>
      <c r="V2" s="7"/>
    </row>
    <row r="3" spans="1:22" ht="18" customHeight="1">
      <c r="A3" s="7"/>
      <c r="B3" s="144"/>
      <c r="C3" s="144"/>
      <c r="D3" s="504" t="str">
        <f>CONTRIBUENTE!E24</f>
        <v>01234567891</v>
      </c>
      <c r="E3" s="504"/>
      <c r="F3" s="37"/>
      <c r="G3" s="510" t="s">
        <v>184</v>
      </c>
      <c r="H3" s="510"/>
      <c r="I3" s="510"/>
      <c r="J3" s="510"/>
      <c r="K3" s="510"/>
      <c r="L3" s="510"/>
      <c r="M3" s="510"/>
      <c r="N3" s="510"/>
      <c r="O3" s="37"/>
      <c r="P3" s="199"/>
      <c r="Q3" s="199"/>
      <c r="R3" s="199"/>
      <c r="S3" s="142"/>
      <c r="T3" s="141"/>
      <c r="U3" s="7"/>
      <c r="V3" s="7"/>
    </row>
    <row r="4" spans="1:22" ht="15.75" customHeight="1">
      <c r="B4" s="160"/>
      <c r="C4" s="160"/>
      <c r="D4" s="511">
        <f ca="1">'Sezione ERARIO'!D4:D5</f>
        <v>1</v>
      </c>
      <c r="E4" s="151" t="s">
        <v>160</v>
      </c>
      <c r="F4" s="160"/>
      <c r="G4" s="515" t="s">
        <v>167</v>
      </c>
      <c r="H4" s="515"/>
      <c r="I4" s="515"/>
      <c r="J4" s="515"/>
      <c r="K4" s="515"/>
      <c r="L4" s="515"/>
      <c r="M4" s="515"/>
      <c r="N4" s="515"/>
      <c r="O4" s="160"/>
      <c r="P4" s="7"/>
      <c r="Q4" s="7"/>
      <c r="R4" s="7"/>
      <c r="S4" s="7"/>
      <c r="T4" s="7"/>
      <c r="U4" s="7"/>
      <c r="V4" s="7"/>
    </row>
    <row r="5" spans="1:22" ht="15.75" customHeight="1">
      <c r="A5" s="38"/>
      <c r="B5" s="7"/>
      <c r="C5" s="7"/>
      <c r="D5" s="511"/>
      <c r="E5" s="152" t="s">
        <v>161</v>
      </c>
      <c r="F5" s="7"/>
      <c r="G5" s="500" t="str">
        <f ca="1">IF(AND(P1030=0,G1036=1),"Note a fondo pagina",IF(N1030=0,"",CONTRIBUENTE!$F$149))</f>
        <v/>
      </c>
      <c r="H5" s="500"/>
      <c r="I5" s="500"/>
      <c r="J5" s="500"/>
      <c r="K5" s="500"/>
      <c r="L5" s="500"/>
      <c r="M5" s="159" t="s">
        <v>28</v>
      </c>
      <c r="N5" s="159" t="s">
        <v>75</v>
      </c>
      <c r="O5" s="7"/>
      <c r="P5" s="200"/>
      <c r="Q5" s="7"/>
      <c r="R5" s="7"/>
      <c r="S5" s="156"/>
      <c r="T5" s="7"/>
      <c r="U5" s="7"/>
      <c r="V5" s="7"/>
    </row>
    <row r="6" spans="1:22" ht="16.5" customHeight="1">
      <c r="A6" s="7"/>
      <c r="B6" s="7"/>
      <c r="C6" s="7"/>
      <c r="D6" s="225" t="s">
        <v>40</v>
      </c>
      <c r="E6" s="495" t="s">
        <v>14</v>
      </c>
      <c r="F6" s="7"/>
      <c r="G6" s="63" t="s">
        <v>174</v>
      </c>
      <c r="H6" s="135"/>
      <c r="I6" s="116" t="s">
        <v>143</v>
      </c>
      <c r="J6" s="98" t="s">
        <v>15</v>
      </c>
      <c r="K6" s="521" t="s">
        <v>141</v>
      </c>
      <c r="L6" s="519"/>
      <c r="M6" s="33" t="s">
        <v>33</v>
      </c>
      <c r="N6" s="116" t="s">
        <v>127</v>
      </c>
      <c r="O6" s="7"/>
      <c r="P6" s="203"/>
      <c r="Q6" s="7"/>
      <c r="R6" s="502" t="s">
        <v>1291</v>
      </c>
      <c r="S6" s="24"/>
      <c r="T6" s="7"/>
      <c r="U6" s="7"/>
      <c r="V6" s="7"/>
    </row>
    <row r="7" spans="1:22" ht="16.5" customHeight="1">
      <c r="A7" s="7"/>
      <c r="B7" s="7"/>
      <c r="C7" s="7"/>
      <c r="D7" s="226" t="s">
        <v>39</v>
      </c>
      <c r="E7" s="496"/>
      <c r="F7" s="7"/>
      <c r="G7" s="64" t="s">
        <v>173</v>
      </c>
      <c r="H7" s="137" t="s">
        <v>27</v>
      </c>
      <c r="I7" s="117" t="s">
        <v>144</v>
      </c>
      <c r="J7" s="162" t="s">
        <v>142</v>
      </c>
      <c r="K7" s="139" t="s">
        <v>145</v>
      </c>
      <c r="L7" s="138" t="s">
        <v>146</v>
      </c>
      <c r="M7" s="34" t="s">
        <v>130</v>
      </c>
      <c r="N7" s="117" t="s">
        <v>131</v>
      </c>
      <c r="O7" s="7"/>
      <c r="P7" s="335" t="s">
        <v>175</v>
      </c>
      <c r="Q7" s="7"/>
      <c r="R7" s="503"/>
      <c r="S7" s="7"/>
      <c r="T7" s="7"/>
      <c r="U7" s="7"/>
      <c r="V7" s="7"/>
    </row>
    <row r="8" spans="1:22" ht="9" customHeight="1">
      <c r="A8" s="7"/>
      <c r="B8" s="7"/>
      <c r="C8" s="7"/>
      <c r="D8" s="46"/>
      <c r="E8" s="36"/>
      <c r="F8" s="7"/>
      <c r="G8" s="112"/>
      <c r="H8" s="145"/>
      <c r="I8" s="118"/>
      <c r="J8" s="43"/>
      <c r="K8" s="165"/>
      <c r="L8" s="123"/>
      <c r="M8" s="123"/>
      <c r="N8" s="118"/>
      <c r="O8" s="7"/>
      <c r="P8" s="103"/>
      <c r="Q8" s="7"/>
      <c r="R8" s="351"/>
      <c r="S8" s="7"/>
      <c r="T8" s="7"/>
      <c r="U8" s="7"/>
      <c r="V8" s="7"/>
    </row>
    <row r="9" spans="1:22" ht="16.5" customHeight="1">
      <c r="A9" s="333" t="s">
        <v>1283</v>
      </c>
      <c r="B9" s="65" t="str">
        <f ca="1">IF(V9=$V$1015,0,IF(N$1030=1,0,D9&amp;"-"&amp;YEAR(E9)))</f>
        <v>1-2019</v>
      </c>
      <c r="C9" s="65" t="str">
        <f t="shared" ref="C9:C40" ca="1" si="0">IF(N$1030=1,0,B9&amp;"-"&amp;T9)</f>
        <v>1-2019-1</v>
      </c>
      <c r="D9" s="340">
        <v>1</v>
      </c>
      <c r="E9" s="283">
        <v>43466</v>
      </c>
      <c r="F9" s="12"/>
      <c r="G9" s="304" t="s">
        <v>168</v>
      </c>
      <c r="H9" s="195" t="s">
        <v>154</v>
      </c>
      <c r="I9" s="299">
        <v>2</v>
      </c>
      <c r="J9" s="284" t="s">
        <v>168</v>
      </c>
      <c r="K9" s="300" t="s">
        <v>166</v>
      </c>
      <c r="L9" s="301">
        <v>2013</v>
      </c>
      <c r="M9" s="290">
        <v>2</v>
      </c>
      <c r="N9" s="291"/>
      <c r="O9" s="302"/>
      <c r="P9" s="303">
        <v>2</v>
      </c>
      <c r="Q9" s="12"/>
      <c r="R9" s="353" t="s">
        <v>1290</v>
      </c>
      <c r="S9" s="7"/>
      <c r="T9" s="17">
        <v>1</v>
      </c>
      <c r="U9" s="17"/>
      <c r="V9" s="364">
        <f>IF(OR(MONTH(E9)&lt;$J$1032,MONTH(E9)&gt;$J$1033),V$1015,0)</f>
        <v>0</v>
      </c>
    </row>
    <row r="10" spans="1:22" ht="16.5" customHeight="1">
      <c r="A10" s="334" t="s">
        <v>100</v>
      </c>
      <c r="B10" s="65" t="str">
        <f t="shared" ref="B10:B73" ca="1" si="1">IF(V10=$V$1015,0,IF(N$1030=1,0,D10&amp;"-"&amp;YEAR(E10)))</f>
        <v>1-2019</v>
      </c>
      <c r="C10" s="65" t="str">
        <f t="shared" ca="1" si="0"/>
        <v>1-2019-2</v>
      </c>
      <c r="D10" s="340">
        <v>1</v>
      </c>
      <c r="E10" s="283">
        <v>43466</v>
      </c>
      <c r="F10" s="12"/>
      <c r="G10" s="304"/>
      <c r="H10" s="195"/>
      <c r="I10" s="299"/>
      <c r="J10" s="284"/>
      <c r="K10" s="300"/>
      <c r="L10" s="301"/>
      <c r="M10" s="290"/>
      <c r="N10" s="291"/>
      <c r="O10" s="302"/>
      <c r="P10" s="303"/>
      <c r="Q10" s="12"/>
      <c r="R10" s="353"/>
      <c r="S10" s="7"/>
      <c r="T10" s="17">
        <f>IF(D10="",0,IF(D10=D9,COUNTIF(D$9:D9,D10)+1,1))</f>
        <v>2</v>
      </c>
      <c r="U10" s="17">
        <f t="shared" ref="U10:U41" ca="1" si="2">IF(OR(D10="",N$1030=1),0,IF(T10=4,1,0))</f>
        <v>0</v>
      </c>
      <c r="V10" s="364">
        <f t="shared" ref="V10:V73" si="3">IF(OR(MONTH(E10)&lt;$J$1032,MONTH(E10)&gt;$J$1033),V$1015,0)</f>
        <v>0</v>
      </c>
    </row>
    <row r="11" spans="1:22" ht="16.5" customHeight="1">
      <c r="A11" s="334" t="s">
        <v>101</v>
      </c>
      <c r="B11" s="65" t="str">
        <f t="shared" ca="1" si="1"/>
        <v>-1900</v>
      </c>
      <c r="C11" s="65" t="str">
        <f t="shared" ca="1" si="0"/>
        <v>-1900-0</v>
      </c>
      <c r="D11" s="340"/>
      <c r="E11" s="283"/>
      <c r="F11" s="12"/>
      <c r="G11" s="304"/>
      <c r="H11" s="195"/>
      <c r="I11" s="299"/>
      <c r="J11" s="284"/>
      <c r="K11" s="300"/>
      <c r="L11" s="301"/>
      <c r="M11" s="290"/>
      <c r="N11" s="291"/>
      <c r="O11" s="302"/>
      <c r="P11" s="303"/>
      <c r="Q11" s="12"/>
      <c r="R11" s="353"/>
      <c r="S11" s="7"/>
      <c r="T11" s="17">
        <f>IF(D11="",0,IF(D11=D10,COUNTIF(D$9:D10,D11)+1,1))</f>
        <v>0</v>
      </c>
      <c r="U11" s="17">
        <f t="shared" ca="1" si="2"/>
        <v>0</v>
      </c>
      <c r="V11" s="364">
        <f t="shared" si="3"/>
        <v>0</v>
      </c>
    </row>
    <row r="12" spans="1:22" ht="16.5" customHeight="1">
      <c r="A12" s="334" t="s">
        <v>102</v>
      </c>
      <c r="B12" s="65" t="str">
        <f t="shared" ca="1" si="1"/>
        <v>-1900</v>
      </c>
      <c r="C12" s="65" t="str">
        <f t="shared" ca="1" si="0"/>
        <v>-1900-0</v>
      </c>
      <c r="D12" s="340"/>
      <c r="E12" s="283"/>
      <c r="F12" s="12"/>
      <c r="G12" s="304"/>
      <c r="H12" s="195"/>
      <c r="I12" s="299"/>
      <c r="J12" s="284"/>
      <c r="K12" s="300"/>
      <c r="L12" s="301"/>
      <c r="M12" s="290"/>
      <c r="N12" s="291"/>
      <c r="O12" s="302"/>
      <c r="P12" s="303"/>
      <c r="Q12" s="12"/>
      <c r="R12" s="353"/>
      <c r="S12" s="7"/>
      <c r="T12" s="17">
        <f>IF(D12="",0,IF(D12=D11,COUNTIF(D$9:D11,D12)+1,1))</f>
        <v>0</v>
      </c>
      <c r="U12" s="17">
        <f t="shared" ca="1" si="2"/>
        <v>0</v>
      </c>
      <c r="V12" s="364">
        <f t="shared" si="3"/>
        <v>0</v>
      </c>
    </row>
    <row r="13" spans="1:22" ht="16.5" customHeight="1">
      <c r="A13" s="334" t="s">
        <v>103</v>
      </c>
      <c r="B13" s="65" t="str">
        <f t="shared" ca="1" si="1"/>
        <v>-1900</v>
      </c>
      <c r="C13" s="65" t="str">
        <f t="shared" ca="1" si="0"/>
        <v>-1900-0</v>
      </c>
      <c r="D13" s="340"/>
      <c r="E13" s="283"/>
      <c r="F13" s="12"/>
      <c r="G13" s="304"/>
      <c r="H13" s="195"/>
      <c r="I13" s="299"/>
      <c r="J13" s="284"/>
      <c r="K13" s="300"/>
      <c r="L13" s="301"/>
      <c r="M13" s="290"/>
      <c r="N13" s="291"/>
      <c r="O13" s="302"/>
      <c r="P13" s="303"/>
      <c r="Q13" s="12"/>
      <c r="R13" s="353"/>
      <c r="S13" s="7"/>
      <c r="T13" s="17">
        <f>IF(D13="",0,IF(D13=D12,COUNTIF(D$9:D12,D13)+1,1))</f>
        <v>0</v>
      </c>
      <c r="U13" s="17">
        <f t="shared" ca="1" si="2"/>
        <v>0</v>
      </c>
      <c r="V13" s="364">
        <f t="shared" si="3"/>
        <v>0</v>
      </c>
    </row>
    <row r="14" spans="1:22" ht="16.5" customHeight="1">
      <c r="A14" s="334" t="s">
        <v>104</v>
      </c>
      <c r="B14" s="65" t="str">
        <f t="shared" ca="1" si="1"/>
        <v>-1900</v>
      </c>
      <c r="C14" s="65" t="str">
        <f t="shared" ca="1" si="0"/>
        <v>-1900-0</v>
      </c>
      <c r="D14" s="340"/>
      <c r="E14" s="283"/>
      <c r="F14" s="12"/>
      <c r="G14" s="304"/>
      <c r="H14" s="195"/>
      <c r="I14" s="299"/>
      <c r="J14" s="284"/>
      <c r="K14" s="300"/>
      <c r="L14" s="301"/>
      <c r="M14" s="290"/>
      <c r="N14" s="291"/>
      <c r="O14" s="302"/>
      <c r="P14" s="303"/>
      <c r="Q14" s="12"/>
      <c r="R14" s="353"/>
      <c r="S14" s="7"/>
      <c r="T14" s="17">
        <f>IF(D14="",0,IF(D14=D13,COUNTIF(D$9:D13,D14)+1,1))</f>
        <v>0</v>
      </c>
      <c r="U14" s="17">
        <f t="shared" ca="1" si="2"/>
        <v>0</v>
      </c>
      <c r="V14" s="364">
        <f t="shared" si="3"/>
        <v>0</v>
      </c>
    </row>
    <row r="15" spans="1:22" ht="16.5" customHeight="1">
      <c r="A15" s="334" t="s">
        <v>105</v>
      </c>
      <c r="B15" s="65" t="str">
        <f t="shared" ca="1" si="1"/>
        <v>-1900</v>
      </c>
      <c r="C15" s="65" t="str">
        <f t="shared" ca="1" si="0"/>
        <v>-1900-0</v>
      </c>
      <c r="D15" s="340"/>
      <c r="E15" s="283"/>
      <c r="F15" s="12"/>
      <c r="G15" s="304"/>
      <c r="H15" s="195"/>
      <c r="I15" s="299"/>
      <c r="J15" s="284"/>
      <c r="K15" s="300"/>
      <c r="L15" s="301"/>
      <c r="M15" s="290"/>
      <c r="N15" s="291"/>
      <c r="O15" s="302"/>
      <c r="P15" s="303"/>
      <c r="Q15" s="12"/>
      <c r="R15" s="353"/>
      <c r="S15" s="7"/>
      <c r="T15" s="17">
        <f>IF(D15="",0,IF(D15=D14,COUNTIF(D$9:D14,D15)+1,1))</f>
        <v>0</v>
      </c>
      <c r="U15" s="17">
        <f t="shared" ca="1" si="2"/>
        <v>0</v>
      </c>
      <c r="V15" s="364">
        <f t="shared" si="3"/>
        <v>0</v>
      </c>
    </row>
    <row r="16" spans="1:22" ht="16.5" customHeight="1">
      <c r="A16" s="334" t="s">
        <v>106</v>
      </c>
      <c r="B16" s="65" t="str">
        <f t="shared" ca="1" si="1"/>
        <v>-1900</v>
      </c>
      <c r="C16" s="65" t="str">
        <f t="shared" ca="1" si="0"/>
        <v>-1900-0</v>
      </c>
      <c r="D16" s="340"/>
      <c r="E16" s="283"/>
      <c r="F16" s="12"/>
      <c r="G16" s="304"/>
      <c r="H16" s="195"/>
      <c r="I16" s="299"/>
      <c r="J16" s="284"/>
      <c r="K16" s="300"/>
      <c r="L16" s="301"/>
      <c r="M16" s="290"/>
      <c r="N16" s="291"/>
      <c r="O16" s="302"/>
      <c r="P16" s="303"/>
      <c r="Q16" s="12"/>
      <c r="R16" s="353"/>
      <c r="S16" s="7"/>
      <c r="T16" s="17">
        <f>IF(D16="",0,IF(D16=D15,COUNTIF(D$9:D15,D16)+1,1))</f>
        <v>0</v>
      </c>
      <c r="U16" s="17">
        <f t="shared" ca="1" si="2"/>
        <v>0</v>
      </c>
      <c r="V16" s="364">
        <f t="shared" si="3"/>
        <v>0</v>
      </c>
    </row>
    <row r="17" spans="1:22" ht="16.5" customHeight="1">
      <c r="A17" s="334" t="s">
        <v>107</v>
      </c>
      <c r="B17" s="65" t="str">
        <f t="shared" ca="1" si="1"/>
        <v>-1900</v>
      </c>
      <c r="C17" s="65" t="str">
        <f t="shared" ca="1" si="0"/>
        <v>-1900-0</v>
      </c>
      <c r="D17" s="340"/>
      <c r="E17" s="283"/>
      <c r="F17" s="12"/>
      <c r="G17" s="304"/>
      <c r="H17" s="195"/>
      <c r="I17" s="299"/>
      <c r="J17" s="284"/>
      <c r="K17" s="300"/>
      <c r="L17" s="301"/>
      <c r="M17" s="290"/>
      <c r="N17" s="291"/>
      <c r="O17" s="302"/>
      <c r="P17" s="303"/>
      <c r="Q17" s="12"/>
      <c r="R17" s="353"/>
      <c r="S17" s="7"/>
      <c r="T17" s="17">
        <f>IF(D17="",0,IF(D17=D16,COUNTIF(D$9:D16,D17)+1,1))</f>
        <v>0</v>
      </c>
      <c r="U17" s="17">
        <f t="shared" ca="1" si="2"/>
        <v>0</v>
      </c>
      <c r="V17" s="364">
        <f t="shared" si="3"/>
        <v>0</v>
      </c>
    </row>
    <row r="18" spans="1:22" ht="16.5" customHeight="1">
      <c r="A18" s="334" t="s">
        <v>294</v>
      </c>
      <c r="B18" s="65" t="str">
        <f t="shared" ca="1" si="1"/>
        <v>-1900</v>
      </c>
      <c r="C18" s="65" t="str">
        <f t="shared" ca="1" si="0"/>
        <v>-1900-0</v>
      </c>
      <c r="D18" s="340"/>
      <c r="E18" s="283"/>
      <c r="F18" s="12"/>
      <c r="G18" s="304"/>
      <c r="H18" s="195"/>
      <c r="I18" s="299"/>
      <c r="J18" s="284"/>
      <c r="K18" s="300"/>
      <c r="L18" s="301"/>
      <c r="M18" s="290"/>
      <c r="N18" s="291"/>
      <c r="O18" s="302"/>
      <c r="P18" s="303"/>
      <c r="Q18" s="12"/>
      <c r="R18" s="353"/>
      <c r="S18" s="7"/>
      <c r="T18" s="17">
        <f>IF(D18="",0,IF(D18=D17,COUNTIF(D$9:D17,D18)+1,1))</f>
        <v>0</v>
      </c>
      <c r="U18" s="17">
        <f t="shared" ca="1" si="2"/>
        <v>0</v>
      </c>
      <c r="V18" s="364">
        <f t="shared" si="3"/>
        <v>0</v>
      </c>
    </row>
    <row r="19" spans="1:22" ht="16.5" customHeight="1">
      <c r="A19" s="334" t="s">
        <v>295</v>
      </c>
      <c r="B19" s="65" t="str">
        <f t="shared" ca="1" si="1"/>
        <v>-1900</v>
      </c>
      <c r="C19" s="65" t="str">
        <f t="shared" ca="1" si="0"/>
        <v>-1900-0</v>
      </c>
      <c r="D19" s="340"/>
      <c r="E19" s="283"/>
      <c r="F19" s="12"/>
      <c r="G19" s="304"/>
      <c r="H19" s="195"/>
      <c r="I19" s="299"/>
      <c r="J19" s="284"/>
      <c r="K19" s="300"/>
      <c r="L19" s="301"/>
      <c r="M19" s="290"/>
      <c r="N19" s="291"/>
      <c r="O19" s="302"/>
      <c r="P19" s="303"/>
      <c r="Q19" s="12"/>
      <c r="R19" s="353"/>
      <c r="S19" s="7"/>
      <c r="T19" s="17">
        <f>IF(D19="",0,IF(D19=D18,COUNTIF(D$9:D18,D19)+1,1))</f>
        <v>0</v>
      </c>
      <c r="U19" s="17">
        <f t="shared" ca="1" si="2"/>
        <v>0</v>
      </c>
      <c r="V19" s="364">
        <f t="shared" si="3"/>
        <v>0</v>
      </c>
    </row>
    <row r="20" spans="1:22" ht="16.5" customHeight="1">
      <c r="A20" s="334" t="s">
        <v>296</v>
      </c>
      <c r="B20" s="65" t="str">
        <f t="shared" ca="1" si="1"/>
        <v>-1900</v>
      </c>
      <c r="C20" s="65" t="str">
        <f t="shared" ca="1" si="0"/>
        <v>-1900-0</v>
      </c>
      <c r="D20" s="340"/>
      <c r="E20" s="283"/>
      <c r="F20" s="12"/>
      <c r="G20" s="304"/>
      <c r="H20" s="195"/>
      <c r="I20" s="299"/>
      <c r="J20" s="284"/>
      <c r="K20" s="300"/>
      <c r="L20" s="301"/>
      <c r="M20" s="290"/>
      <c r="N20" s="291"/>
      <c r="O20" s="302"/>
      <c r="P20" s="303"/>
      <c r="Q20" s="12"/>
      <c r="R20" s="353"/>
      <c r="S20" s="7"/>
      <c r="T20" s="17">
        <f>IF(D20="",0,IF(D20=D19,COUNTIF(D$9:D19,D20)+1,1))</f>
        <v>0</v>
      </c>
      <c r="U20" s="17">
        <f t="shared" ca="1" si="2"/>
        <v>0</v>
      </c>
      <c r="V20" s="364">
        <f t="shared" si="3"/>
        <v>0</v>
      </c>
    </row>
    <row r="21" spans="1:22" ht="16.5" customHeight="1">
      <c r="A21" s="334" t="s">
        <v>297</v>
      </c>
      <c r="B21" s="65" t="str">
        <f t="shared" ca="1" si="1"/>
        <v>-1900</v>
      </c>
      <c r="C21" s="65" t="str">
        <f t="shared" ca="1" si="0"/>
        <v>-1900-0</v>
      </c>
      <c r="D21" s="340"/>
      <c r="E21" s="283"/>
      <c r="F21" s="12"/>
      <c r="G21" s="304"/>
      <c r="H21" s="195"/>
      <c r="I21" s="299"/>
      <c r="J21" s="284"/>
      <c r="K21" s="300"/>
      <c r="L21" s="301"/>
      <c r="M21" s="290"/>
      <c r="N21" s="291"/>
      <c r="O21" s="302"/>
      <c r="P21" s="303"/>
      <c r="Q21" s="12"/>
      <c r="R21" s="353"/>
      <c r="S21" s="7"/>
      <c r="T21" s="17">
        <f>IF(D21="",0,IF(D21=D20,COUNTIF(D$9:D20,D21)+1,1))</f>
        <v>0</v>
      </c>
      <c r="U21" s="17">
        <f t="shared" ca="1" si="2"/>
        <v>0</v>
      </c>
      <c r="V21" s="364">
        <f t="shared" si="3"/>
        <v>0</v>
      </c>
    </row>
    <row r="22" spans="1:22" ht="16.5" customHeight="1">
      <c r="A22" s="334" t="s">
        <v>298</v>
      </c>
      <c r="B22" s="65" t="str">
        <f t="shared" ca="1" si="1"/>
        <v>-1900</v>
      </c>
      <c r="C22" s="65" t="str">
        <f t="shared" ca="1" si="0"/>
        <v>-1900-0</v>
      </c>
      <c r="D22" s="340"/>
      <c r="E22" s="283"/>
      <c r="F22" s="12"/>
      <c r="G22" s="304"/>
      <c r="H22" s="195"/>
      <c r="I22" s="299"/>
      <c r="J22" s="284"/>
      <c r="K22" s="300"/>
      <c r="L22" s="301"/>
      <c r="M22" s="290"/>
      <c r="N22" s="291"/>
      <c r="O22" s="302"/>
      <c r="P22" s="303"/>
      <c r="Q22" s="12"/>
      <c r="R22" s="353"/>
      <c r="S22" s="7"/>
      <c r="T22" s="17">
        <f>IF(D22="",0,IF(D22=D21,COUNTIF(D$9:D21,D22)+1,1))</f>
        <v>0</v>
      </c>
      <c r="U22" s="17">
        <f t="shared" ca="1" si="2"/>
        <v>0</v>
      </c>
      <c r="V22" s="364">
        <f t="shared" si="3"/>
        <v>0</v>
      </c>
    </row>
    <row r="23" spans="1:22" ht="16.5" customHeight="1">
      <c r="A23" s="334" t="s">
        <v>299</v>
      </c>
      <c r="B23" s="65" t="str">
        <f t="shared" ca="1" si="1"/>
        <v>-1900</v>
      </c>
      <c r="C23" s="65" t="str">
        <f t="shared" ca="1" si="0"/>
        <v>-1900-0</v>
      </c>
      <c r="D23" s="340"/>
      <c r="E23" s="283"/>
      <c r="F23" s="12"/>
      <c r="G23" s="304"/>
      <c r="H23" s="195"/>
      <c r="I23" s="299"/>
      <c r="J23" s="284"/>
      <c r="K23" s="300"/>
      <c r="L23" s="301"/>
      <c r="M23" s="290"/>
      <c r="N23" s="291"/>
      <c r="O23" s="302"/>
      <c r="P23" s="303"/>
      <c r="Q23" s="12"/>
      <c r="R23" s="353"/>
      <c r="S23" s="7"/>
      <c r="T23" s="17">
        <f>IF(D23="",0,IF(D23=D22,COUNTIF(D$9:D22,D23)+1,1))</f>
        <v>0</v>
      </c>
      <c r="U23" s="17">
        <f t="shared" ca="1" si="2"/>
        <v>0</v>
      </c>
      <c r="V23" s="364">
        <f t="shared" si="3"/>
        <v>0</v>
      </c>
    </row>
    <row r="24" spans="1:22" ht="16.5" customHeight="1">
      <c r="A24" s="334" t="s">
        <v>300</v>
      </c>
      <c r="B24" s="65" t="str">
        <f t="shared" ca="1" si="1"/>
        <v>-1900</v>
      </c>
      <c r="C24" s="65" t="str">
        <f t="shared" ca="1" si="0"/>
        <v>-1900-0</v>
      </c>
      <c r="D24" s="340"/>
      <c r="E24" s="283"/>
      <c r="F24" s="12"/>
      <c r="G24" s="304"/>
      <c r="H24" s="195"/>
      <c r="I24" s="299"/>
      <c r="J24" s="284"/>
      <c r="K24" s="300"/>
      <c r="L24" s="301"/>
      <c r="M24" s="290"/>
      <c r="N24" s="291"/>
      <c r="O24" s="302"/>
      <c r="P24" s="303"/>
      <c r="Q24" s="12"/>
      <c r="R24" s="353"/>
      <c r="S24" s="7"/>
      <c r="T24" s="17">
        <f>IF(D24="",0,IF(D24=D23,COUNTIF(D$9:D23,D24)+1,1))</f>
        <v>0</v>
      </c>
      <c r="U24" s="17">
        <f t="shared" ca="1" si="2"/>
        <v>0</v>
      </c>
      <c r="V24" s="364">
        <f t="shared" si="3"/>
        <v>0</v>
      </c>
    </row>
    <row r="25" spans="1:22" ht="16.5" customHeight="1">
      <c r="A25" s="334" t="s">
        <v>301</v>
      </c>
      <c r="B25" s="65" t="str">
        <f t="shared" ca="1" si="1"/>
        <v>-1900</v>
      </c>
      <c r="C25" s="65" t="str">
        <f t="shared" ca="1" si="0"/>
        <v>-1900-0</v>
      </c>
      <c r="D25" s="340"/>
      <c r="E25" s="283"/>
      <c r="F25" s="12"/>
      <c r="G25" s="304"/>
      <c r="H25" s="195"/>
      <c r="I25" s="299"/>
      <c r="J25" s="284"/>
      <c r="K25" s="300"/>
      <c r="L25" s="301"/>
      <c r="M25" s="290"/>
      <c r="N25" s="291"/>
      <c r="O25" s="302"/>
      <c r="P25" s="303"/>
      <c r="Q25" s="12"/>
      <c r="R25" s="353"/>
      <c r="S25" s="7"/>
      <c r="T25" s="17">
        <f>IF(D25="",0,IF(D25=D24,COUNTIF(D$9:D24,D25)+1,1))</f>
        <v>0</v>
      </c>
      <c r="U25" s="17">
        <f t="shared" ca="1" si="2"/>
        <v>0</v>
      </c>
      <c r="V25" s="364">
        <f t="shared" si="3"/>
        <v>0</v>
      </c>
    </row>
    <row r="26" spans="1:22" ht="16.5" customHeight="1">
      <c r="A26" s="334" t="s">
        <v>302</v>
      </c>
      <c r="B26" s="65" t="str">
        <f t="shared" ca="1" si="1"/>
        <v>-1900</v>
      </c>
      <c r="C26" s="65" t="str">
        <f t="shared" ca="1" si="0"/>
        <v>-1900-0</v>
      </c>
      <c r="D26" s="340"/>
      <c r="E26" s="283"/>
      <c r="F26" s="12"/>
      <c r="G26" s="304"/>
      <c r="H26" s="195"/>
      <c r="I26" s="299"/>
      <c r="J26" s="284"/>
      <c r="K26" s="300"/>
      <c r="L26" s="301"/>
      <c r="M26" s="290"/>
      <c r="N26" s="291"/>
      <c r="O26" s="302"/>
      <c r="P26" s="303"/>
      <c r="Q26" s="12"/>
      <c r="R26" s="353"/>
      <c r="S26" s="7"/>
      <c r="T26" s="17">
        <f>IF(D26="",0,IF(D26=D25,COUNTIF(D$9:D25,D26)+1,1))</f>
        <v>0</v>
      </c>
      <c r="U26" s="17">
        <f t="shared" ca="1" si="2"/>
        <v>0</v>
      </c>
      <c r="V26" s="364">
        <f t="shared" si="3"/>
        <v>0</v>
      </c>
    </row>
    <row r="27" spans="1:22" ht="16.5" customHeight="1">
      <c r="A27" s="334" t="s">
        <v>303</v>
      </c>
      <c r="B27" s="65" t="str">
        <f t="shared" ca="1" si="1"/>
        <v>-1900</v>
      </c>
      <c r="C27" s="65" t="str">
        <f t="shared" ca="1" si="0"/>
        <v>-1900-0</v>
      </c>
      <c r="D27" s="340"/>
      <c r="E27" s="283"/>
      <c r="F27" s="12"/>
      <c r="G27" s="304"/>
      <c r="H27" s="195"/>
      <c r="I27" s="299"/>
      <c r="J27" s="284"/>
      <c r="K27" s="300"/>
      <c r="L27" s="301"/>
      <c r="M27" s="290"/>
      <c r="N27" s="291"/>
      <c r="O27" s="302"/>
      <c r="P27" s="303"/>
      <c r="Q27" s="12"/>
      <c r="R27" s="353"/>
      <c r="S27" s="7"/>
      <c r="T27" s="17">
        <f>IF(D27="",0,IF(D27=D26,COUNTIF(D$9:D26,D27)+1,1))</f>
        <v>0</v>
      </c>
      <c r="U27" s="17">
        <f t="shared" ca="1" si="2"/>
        <v>0</v>
      </c>
      <c r="V27" s="364">
        <f t="shared" si="3"/>
        <v>0</v>
      </c>
    </row>
    <row r="28" spans="1:22" ht="16.5" customHeight="1">
      <c r="A28" s="334" t="s">
        <v>304</v>
      </c>
      <c r="B28" s="65" t="str">
        <f t="shared" ca="1" si="1"/>
        <v>-1900</v>
      </c>
      <c r="C28" s="65" t="str">
        <f t="shared" ca="1" si="0"/>
        <v>-1900-0</v>
      </c>
      <c r="D28" s="340"/>
      <c r="E28" s="283"/>
      <c r="F28" s="12"/>
      <c r="G28" s="304"/>
      <c r="H28" s="195"/>
      <c r="I28" s="299"/>
      <c r="J28" s="284"/>
      <c r="K28" s="300"/>
      <c r="L28" s="301"/>
      <c r="M28" s="290"/>
      <c r="N28" s="291"/>
      <c r="O28" s="302"/>
      <c r="P28" s="303"/>
      <c r="Q28" s="12"/>
      <c r="R28" s="353"/>
      <c r="S28" s="7"/>
      <c r="T28" s="17">
        <f>IF(D28="",0,IF(D28=D27,COUNTIF(D$9:D27,D28)+1,1))</f>
        <v>0</v>
      </c>
      <c r="U28" s="17">
        <f t="shared" ca="1" si="2"/>
        <v>0</v>
      </c>
      <c r="V28" s="364">
        <f t="shared" si="3"/>
        <v>0</v>
      </c>
    </row>
    <row r="29" spans="1:22" ht="16.5" customHeight="1">
      <c r="A29" s="334" t="s">
        <v>305</v>
      </c>
      <c r="B29" s="65" t="str">
        <f t="shared" ca="1" si="1"/>
        <v>-1900</v>
      </c>
      <c r="C29" s="65" t="str">
        <f t="shared" ca="1" si="0"/>
        <v>-1900-0</v>
      </c>
      <c r="D29" s="340"/>
      <c r="E29" s="283"/>
      <c r="F29" s="12"/>
      <c r="G29" s="304"/>
      <c r="H29" s="195"/>
      <c r="I29" s="299"/>
      <c r="J29" s="284"/>
      <c r="K29" s="300"/>
      <c r="L29" s="301"/>
      <c r="M29" s="290"/>
      <c r="N29" s="291"/>
      <c r="O29" s="302"/>
      <c r="P29" s="303"/>
      <c r="Q29" s="12"/>
      <c r="R29" s="353"/>
      <c r="S29" s="7"/>
      <c r="T29" s="17">
        <f>IF(D29="",0,IF(D29=D28,COUNTIF(D$9:D28,D29)+1,1))</f>
        <v>0</v>
      </c>
      <c r="U29" s="17">
        <f t="shared" ca="1" si="2"/>
        <v>0</v>
      </c>
      <c r="V29" s="364">
        <f t="shared" si="3"/>
        <v>0</v>
      </c>
    </row>
    <row r="30" spans="1:22" ht="16.5" customHeight="1">
      <c r="A30" s="334" t="s">
        <v>306</v>
      </c>
      <c r="B30" s="65" t="str">
        <f t="shared" ca="1" si="1"/>
        <v>-1900</v>
      </c>
      <c r="C30" s="65" t="str">
        <f t="shared" ca="1" si="0"/>
        <v>-1900-0</v>
      </c>
      <c r="D30" s="340"/>
      <c r="E30" s="283"/>
      <c r="F30" s="12"/>
      <c r="G30" s="304"/>
      <c r="H30" s="195"/>
      <c r="I30" s="299"/>
      <c r="J30" s="284"/>
      <c r="K30" s="300"/>
      <c r="L30" s="301"/>
      <c r="M30" s="290"/>
      <c r="N30" s="291"/>
      <c r="O30" s="302"/>
      <c r="P30" s="303"/>
      <c r="Q30" s="12"/>
      <c r="R30" s="353"/>
      <c r="S30" s="7"/>
      <c r="T30" s="17">
        <f>IF(D30="",0,IF(D30=D29,COUNTIF(D$9:D29,D30)+1,1))</f>
        <v>0</v>
      </c>
      <c r="U30" s="17">
        <f t="shared" ca="1" si="2"/>
        <v>0</v>
      </c>
      <c r="V30" s="364">
        <f t="shared" si="3"/>
        <v>0</v>
      </c>
    </row>
    <row r="31" spans="1:22" ht="16.5" customHeight="1">
      <c r="A31" s="334" t="s">
        <v>307</v>
      </c>
      <c r="B31" s="65" t="str">
        <f t="shared" ca="1" si="1"/>
        <v>-1900</v>
      </c>
      <c r="C31" s="65" t="str">
        <f t="shared" ca="1" si="0"/>
        <v>-1900-0</v>
      </c>
      <c r="D31" s="340"/>
      <c r="E31" s="283"/>
      <c r="F31" s="12"/>
      <c r="G31" s="304"/>
      <c r="H31" s="195"/>
      <c r="I31" s="299"/>
      <c r="J31" s="284"/>
      <c r="K31" s="300"/>
      <c r="L31" s="301"/>
      <c r="M31" s="290"/>
      <c r="N31" s="291"/>
      <c r="O31" s="302"/>
      <c r="P31" s="303"/>
      <c r="Q31" s="12"/>
      <c r="R31" s="353"/>
      <c r="S31" s="7"/>
      <c r="T31" s="17">
        <f>IF(D31="",0,IF(D31=D30,COUNTIF(D$9:D30,D31)+1,1))</f>
        <v>0</v>
      </c>
      <c r="U31" s="17">
        <f t="shared" ca="1" si="2"/>
        <v>0</v>
      </c>
      <c r="V31" s="364">
        <f t="shared" si="3"/>
        <v>0</v>
      </c>
    </row>
    <row r="32" spans="1:22" ht="16.5" customHeight="1">
      <c r="A32" s="334" t="s">
        <v>308</v>
      </c>
      <c r="B32" s="65" t="str">
        <f t="shared" ca="1" si="1"/>
        <v>-1900</v>
      </c>
      <c r="C32" s="65" t="str">
        <f t="shared" ca="1" si="0"/>
        <v>-1900-0</v>
      </c>
      <c r="D32" s="340"/>
      <c r="E32" s="283"/>
      <c r="F32" s="12"/>
      <c r="G32" s="304"/>
      <c r="H32" s="195"/>
      <c r="I32" s="299"/>
      <c r="J32" s="284"/>
      <c r="K32" s="300"/>
      <c r="L32" s="301"/>
      <c r="M32" s="290"/>
      <c r="N32" s="291"/>
      <c r="O32" s="302"/>
      <c r="P32" s="303"/>
      <c r="Q32" s="12"/>
      <c r="R32" s="353"/>
      <c r="S32" s="7"/>
      <c r="T32" s="17">
        <f>IF(D32="",0,IF(D32=D31,COUNTIF(D$9:D31,D32)+1,1))</f>
        <v>0</v>
      </c>
      <c r="U32" s="17">
        <f t="shared" ca="1" si="2"/>
        <v>0</v>
      </c>
      <c r="V32" s="364">
        <f t="shared" si="3"/>
        <v>0</v>
      </c>
    </row>
    <row r="33" spans="1:22" ht="16.5" customHeight="1">
      <c r="A33" s="334" t="s">
        <v>309</v>
      </c>
      <c r="B33" s="65" t="str">
        <f t="shared" ca="1" si="1"/>
        <v>-1900</v>
      </c>
      <c r="C33" s="65" t="str">
        <f t="shared" ca="1" si="0"/>
        <v>-1900-0</v>
      </c>
      <c r="D33" s="340"/>
      <c r="E33" s="283"/>
      <c r="F33" s="12"/>
      <c r="G33" s="304"/>
      <c r="H33" s="195"/>
      <c r="I33" s="299"/>
      <c r="J33" s="284"/>
      <c r="K33" s="300"/>
      <c r="L33" s="301"/>
      <c r="M33" s="290"/>
      <c r="N33" s="291"/>
      <c r="O33" s="302"/>
      <c r="P33" s="303"/>
      <c r="Q33" s="12"/>
      <c r="R33" s="353"/>
      <c r="S33" s="7"/>
      <c r="T33" s="17">
        <f>IF(D33="",0,IF(D33=D32,COUNTIF(D$9:D32,D33)+1,1))</f>
        <v>0</v>
      </c>
      <c r="U33" s="17">
        <f t="shared" ca="1" si="2"/>
        <v>0</v>
      </c>
      <c r="V33" s="364">
        <f t="shared" si="3"/>
        <v>0</v>
      </c>
    </row>
    <row r="34" spans="1:22" ht="16.5" customHeight="1">
      <c r="A34" s="334" t="s">
        <v>310</v>
      </c>
      <c r="B34" s="65" t="str">
        <f t="shared" ca="1" si="1"/>
        <v>-1900</v>
      </c>
      <c r="C34" s="65" t="str">
        <f t="shared" ca="1" si="0"/>
        <v>-1900-0</v>
      </c>
      <c r="D34" s="340"/>
      <c r="E34" s="283"/>
      <c r="F34" s="12"/>
      <c r="G34" s="304"/>
      <c r="H34" s="195"/>
      <c r="I34" s="299"/>
      <c r="J34" s="284"/>
      <c r="K34" s="300"/>
      <c r="L34" s="301"/>
      <c r="M34" s="290"/>
      <c r="N34" s="291"/>
      <c r="O34" s="302"/>
      <c r="P34" s="303"/>
      <c r="Q34" s="12"/>
      <c r="R34" s="353"/>
      <c r="S34" s="7"/>
      <c r="T34" s="17">
        <f>IF(D34="",0,IF(D34=D33,COUNTIF(D$9:D33,D34)+1,1))</f>
        <v>0</v>
      </c>
      <c r="U34" s="17">
        <f t="shared" ca="1" si="2"/>
        <v>0</v>
      </c>
      <c r="V34" s="364">
        <f t="shared" si="3"/>
        <v>0</v>
      </c>
    </row>
    <row r="35" spans="1:22" ht="16.5" customHeight="1">
      <c r="A35" s="334" t="s">
        <v>311</v>
      </c>
      <c r="B35" s="65" t="str">
        <f t="shared" ca="1" si="1"/>
        <v>-1900</v>
      </c>
      <c r="C35" s="65" t="str">
        <f t="shared" ca="1" si="0"/>
        <v>-1900-0</v>
      </c>
      <c r="D35" s="340"/>
      <c r="E35" s="283"/>
      <c r="F35" s="12"/>
      <c r="G35" s="304"/>
      <c r="H35" s="195"/>
      <c r="I35" s="299"/>
      <c r="J35" s="284"/>
      <c r="K35" s="300"/>
      <c r="L35" s="301"/>
      <c r="M35" s="290"/>
      <c r="N35" s="291"/>
      <c r="O35" s="302"/>
      <c r="P35" s="303"/>
      <c r="Q35" s="12"/>
      <c r="R35" s="353"/>
      <c r="S35" s="7"/>
      <c r="T35" s="17">
        <f>IF(D35="",0,IF(D35=D34,COUNTIF(D$9:D34,D35)+1,1))</f>
        <v>0</v>
      </c>
      <c r="U35" s="17">
        <f t="shared" ca="1" si="2"/>
        <v>0</v>
      </c>
      <c r="V35" s="364">
        <f t="shared" si="3"/>
        <v>0</v>
      </c>
    </row>
    <row r="36" spans="1:22" ht="16.5" customHeight="1">
      <c r="A36" s="334" t="s">
        <v>312</v>
      </c>
      <c r="B36" s="65" t="str">
        <f t="shared" ca="1" si="1"/>
        <v>-1900</v>
      </c>
      <c r="C36" s="65" t="str">
        <f t="shared" ca="1" si="0"/>
        <v>-1900-0</v>
      </c>
      <c r="D36" s="340"/>
      <c r="E36" s="283"/>
      <c r="F36" s="12"/>
      <c r="G36" s="304"/>
      <c r="H36" s="195"/>
      <c r="I36" s="299"/>
      <c r="J36" s="284"/>
      <c r="K36" s="300"/>
      <c r="L36" s="301"/>
      <c r="M36" s="290"/>
      <c r="N36" s="291"/>
      <c r="O36" s="302"/>
      <c r="P36" s="303"/>
      <c r="Q36" s="12"/>
      <c r="R36" s="353"/>
      <c r="S36" s="7"/>
      <c r="T36" s="17">
        <f>IF(D36="",0,IF(D36=D35,COUNTIF(D$9:D35,D36)+1,1))</f>
        <v>0</v>
      </c>
      <c r="U36" s="17">
        <f t="shared" ca="1" si="2"/>
        <v>0</v>
      </c>
      <c r="V36" s="364">
        <f t="shared" si="3"/>
        <v>0</v>
      </c>
    </row>
    <row r="37" spans="1:22" ht="16.5" customHeight="1">
      <c r="A37" s="334" t="s">
        <v>313</v>
      </c>
      <c r="B37" s="65" t="str">
        <f t="shared" ca="1" si="1"/>
        <v>-1900</v>
      </c>
      <c r="C37" s="65" t="str">
        <f t="shared" ca="1" si="0"/>
        <v>-1900-0</v>
      </c>
      <c r="D37" s="340"/>
      <c r="E37" s="283"/>
      <c r="F37" s="12"/>
      <c r="G37" s="304"/>
      <c r="H37" s="195"/>
      <c r="I37" s="299"/>
      <c r="J37" s="284"/>
      <c r="K37" s="300"/>
      <c r="L37" s="301"/>
      <c r="M37" s="290"/>
      <c r="N37" s="291"/>
      <c r="O37" s="302"/>
      <c r="P37" s="303"/>
      <c r="Q37" s="12"/>
      <c r="R37" s="353"/>
      <c r="S37" s="7"/>
      <c r="T37" s="17">
        <f>IF(D37="",0,IF(D37=D36,COUNTIF(D$9:D36,D37)+1,1))</f>
        <v>0</v>
      </c>
      <c r="U37" s="17">
        <f t="shared" ca="1" si="2"/>
        <v>0</v>
      </c>
      <c r="V37" s="364">
        <f t="shared" si="3"/>
        <v>0</v>
      </c>
    </row>
    <row r="38" spans="1:22" ht="16.5" customHeight="1">
      <c r="A38" s="334" t="s">
        <v>314</v>
      </c>
      <c r="B38" s="65" t="str">
        <f t="shared" ca="1" si="1"/>
        <v>-1900</v>
      </c>
      <c r="C38" s="65" t="str">
        <f t="shared" ca="1" si="0"/>
        <v>-1900-0</v>
      </c>
      <c r="D38" s="340"/>
      <c r="E38" s="283"/>
      <c r="F38" s="12"/>
      <c r="G38" s="304"/>
      <c r="H38" s="195"/>
      <c r="I38" s="299"/>
      <c r="J38" s="284"/>
      <c r="K38" s="300"/>
      <c r="L38" s="301"/>
      <c r="M38" s="290"/>
      <c r="N38" s="291"/>
      <c r="O38" s="302"/>
      <c r="P38" s="303"/>
      <c r="Q38" s="12"/>
      <c r="R38" s="353"/>
      <c r="S38" s="7"/>
      <c r="T38" s="17">
        <f>IF(D38="",0,IF(D38=D37,COUNTIF(D$9:D37,D38)+1,1))</f>
        <v>0</v>
      </c>
      <c r="U38" s="17">
        <f t="shared" ca="1" si="2"/>
        <v>0</v>
      </c>
      <c r="V38" s="364">
        <f t="shared" si="3"/>
        <v>0</v>
      </c>
    </row>
    <row r="39" spans="1:22" ht="16.5" customHeight="1">
      <c r="A39" s="334" t="s">
        <v>315</v>
      </c>
      <c r="B39" s="65" t="str">
        <f t="shared" ca="1" si="1"/>
        <v>-1900</v>
      </c>
      <c r="C39" s="65" t="str">
        <f t="shared" ca="1" si="0"/>
        <v>-1900-0</v>
      </c>
      <c r="D39" s="340"/>
      <c r="E39" s="283"/>
      <c r="F39" s="12"/>
      <c r="G39" s="304"/>
      <c r="H39" s="195"/>
      <c r="I39" s="299"/>
      <c r="J39" s="284"/>
      <c r="K39" s="300"/>
      <c r="L39" s="301"/>
      <c r="M39" s="290"/>
      <c r="N39" s="291"/>
      <c r="O39" s="302"/>
      <c r="P39" s="303"/>
      <c r="Q39" s="12"/>
      <c r="R39" s="353"/>
      <c r="S39" s="7"/>
      <c r="T39" s="17">
        <f>IF(D39="",0,IF(D39=D38,COUNTIF(D$9:D38,D39)+1,1))</f>
        <v>0</v>
      </c>
      <c r="U39" s="17">
        <f t="shared" ca="1" si="2"/>
        <v>0</v>
      </c>
      <c r="V39" s="364">
        <f t="shared" si="3"/>
        <v>0</v>
      </c>
    </row>
    <row r="40" spans="1:22" ht="16.5" customHeight="1">
      <c r="A40" s="334" t="s">
        <v>316</v>
      </c>
      <c r="B40" s="65" t="str">
        <f t="shared" ca="1" si="1"/>
        <v>-1900</v>
      </c>
      <c r="C40" s="65" t="str">
        <f t="shared" ca="1" si="0"/>
        <v>-1900-0</v>
      </c>
      <c r="D40" s="340"/>
      <c r="E40" s="283"/>
      <c r="F40" s="12"/>
      <c r="G40" s="304"/>
      <c r="H40" s="195"/>
      <c r="I40" s="299"/>
      <c r="J40" s="284"/>
      <c r="K40" s="300"/>
      <c r="L40" s="301"/>
      <c r="M40" s="290"/>
      <c r="N40" s="291"/>
      <c r="O40" s="302"/>
      <c r="P40" s="303"/>
      <c r="Q40" s="12"/>
      <c r="R40" s="353"/>
      <c r="S40" s="7"/>
      <c r="T40" s="17">
        <f>IF(D40="",0,IF(D40=D39,COUNTIF(D$9:D39,D40)+1,1))</f>
        <v>0</v>
      </c>
      <c r="U40" s="17">
        <f t="shared" ca="1" si="2"/>
        <v>0</v>
      </c>
      <c r="V40" s="364">
        <f t="shared" si="3"/>
        <v>0</v>
      </c>
    </row>
    <row r="41" spans="1:22" ht="16.5" customHeight="1">
      <c r="A41" s="334" t="s">
        <v>317</v>
      </c>
      <c r="B41" s="65" t="str">
        <f t="shared" ca="1" si="1"/>
        <v>-1900</v>
      </c>
      <c r="C41" s="65" t="str">
        <f t="shared" ref="C41:C72" ca="1" si="4">IF(N$1030=1,0,B41&amp;"-"&amp;T41)</f>
        <v>-1900-0</v>
      </c>
      <c r="D41" s="340"/>
      <c r="E41" s="283"/>
      <c r="F41" s="12"/>
      <c r="G41" s="304"/>
      <c r="H41" s="195"/>
      <c r="I41" s="299"/>
      <c r="J41" s="284"/>
      <c r="K41" s="300"/>
      <c r="L41" s="301"/>
      <c r="M41" s="290"/>
      <c r="N41" s="291"/>
      <c r="O41" s="302"/>
      <c r="P41" s="303"/>
      <c r="Q41" s="12"/>
      <c r="R41" s="353"/>
      <c r="S41" s="7"/>
      <c r="T41" s="17">
        <f>IF(D41="",0,IF(D41=D40,COUNTIF(D$9:D40,D41)+1,1))</f>
        <v>0</v>
      </c>
      <c r="U41" s="17">
        <f t="shared" ca="1" si="2"/>
        <v>0</v>
      </c>
      <c r="V41" s="364">
        <f t="shared" si="3"/>
        <v>0</v>
      </c>
    </row>
    <row r="42" spans="1:22" ht="16.5" customHeight="1">
      <c r="A42" s="334" t="s">
        <v>318</v>
      </c>
      <c r="B42" s="65" t="str">
        <f t="shared" ca="1" si="1"/>
        <v>-1900</v>
      </c>
      <c r="C42" s="65" t="str">
        <f t="shared" ca="1" si="4"/>
        <v>-1900-0</v>
      </c>
      <c r="D42" s="340"/>
      <c r="E42" s="283"/>
      <c r="F42" s="12"/>
      <c r="G42" s="304"/>
      <c r="H42" s="195"/>
      <c r="I42" s="299"/>
      <c r="J42" s="284"/>
      <c r="K42" s="300"/>
      <c r="L42" s="301"/>
      <c r="M42" s="290"/>
      <c r="N42" s="291"/>
      <c r="O42" s="302"/>
      <c r="P42" s="303"/>
      <c r="Q42" s="12"/>
      <c r="R42" s="353"/>
      <c r="S42" s="7"/>
      <c r="T42" s="17">
        <f>IF(D42="",0,IF(D42=D41,COUNTIF(D$9:D41,D42)+1,1))</f>
        <v>0</v>
      </c>
      <c r="U42" s="17">
        <f t="shared" ref="U42:U73" ca="1" si="5">IF(OR(D42="",N$1030=1),0,IF(T42=4,1,0))</f>
        <v>0</v>
      </c>
      <c r="V42" s="364">
        <f t="shared" si="3"/>
        <v>0</v>
      </c>
    </row>
    <row r="43" spans="1:22" ht="16.5" customHeight="1">
      <c r="A43" s="334" t="s">
        <v>319</v>
      </c>
      <c r="B43" s="65" t="str">
        <f t="shared" ca="1" si="1"/>
        <v>-1900</v>
      </c>
      <c r="C43" s="65" t="str">
        <f t="shared" ca="1" si="4"/>
        <v>-1900-0</v>
      </c>
      <c r="D43" s="340"/>
      <c r="E43" s="283"/>
      <c r="F43" s="12"/>
      <c r="G43" s="304"/>
      <c r="H43" s="195"/>
      <c r="I43" s="299"/>
      <c r="J43" s="284"/>
      <c r="K43" s="300"/>
      <c r="L43" s="301"/>
      <c r="M43" s="290"/>
      <c r="N43" s="291"/>
      <c r="O43" s="302"/>
      <c r="P43" s="303"/>
      <c r="Q43" s="12"/>
      <c r="R43" s="353"/>
      <c r="S43" s="7"/>
      <c r="T43" s="17">
        <f>IF(D43="",0,IF(D43=D42,COUNTIF(D$9:D42,D43)+1,1))</f>
        <v>0</v>
      </c>
      <c r="U43" s="17">
        <f t="shared" ca="1" si="5"/>
        <v>0</v>
      </c>
      <c r="V43" s="364">
        <f t="shared" si="3"/>
        <v>0</v>
      </c>
    </row>
    <row r="44" spans="1:22" ht="16.5" customHeight="1">
      <c r="A44" s="334" t="s">
        <v>320</v>
      </c>
      <c r="B44" s="65" t="str">
        <f t="shared" ca="1" si="1"/>
        <v>-1900</v>
      </c>
      <c r="C44" s="65" t="str">
        <f t="shared" ca="1" si="4"/>
        <v>-1900-0</v>
      </c>
      <c r="D44" s="340"/>
      <c r="E44" s="283"/>
      <c r="F44" s="12"/>
      <c r="G44" s="304"/>
      <c r="H44" s="195"/>
      <c r="I44" s="299"/>
      <c r="J44" s="284"/>
      <c r="K44" s="300"/>
      <c r="L44" s="301"/>
      <c r="M44" s="290"/>
      <c r="N44" s="291"/>
      <c r="O44" s="302"/>
      <c r="P44" s="303"/>
      <c r="Q44" s="12"/>
      <c r="R44" s="353"/>
      <c r="S44" s="7"/>
      <c r="T44" s="17">
        <f>IF(D44="",0,IF(D44=D43,COUNTIF(D$9:D43,D44)+1,1))</f>
        <v>0</v>
      </c>
      <c r="U44" s="17">
        <f t="shared" ca="1" si="5"/>
        <v>0</v>
      </c>
      <c r="V44" s="364">
        <f t="shared" si="3"/>
        <v>0</v>
      </c>
    </row>
    <row r="45" spans="1:22" ht="16.5" customHeight="1">
      <c r="A45" s="334" t="s">
        <v>321</v>
      </c>
      <c r="B45" s="65" t="str">
        <f t="shared" ca="1" si="1"/>
        <v>-1900</v>
      </c>
      <c r="C45" s="65" t="str">
        <f t="shared" ca="1" si="4"/>
        <v>-1900-0</v>
      </c>
      <c r="D45" s="340"/>
      <c r="E45" s="283"/>
      <c r="F45" s="12"/>
      <c r="G45" s="304"/>
      <c r="H45" s="195"/>
      <c r="I45" s="299"/>
      <c r="J45" s="284"/>
      <c r="K45" s="300"/>
      <c r="L45" s="301"/>
      <c r="M45" s="290"/>
      <c r="N45" s="291"/>
      <c r="O45" s="302"/>
      <c r="P45" s="303"/>
      <c r="Q45" s="12"/>
      <c r="R45" s="353"/>
      <c r="S45" s="7"/>
      <c r="T45" s="17">
        <f>IF(D45="",0,IF(D45=D44,COUNTIF(D$9:D44,D45)+1,1))</f>
        <v>0</v>
      </c>
      <c r="U45" s="17">
        <f t="shared" ca="1" si="5"/>
        <v>0</v>
      </c>
      <c r="V45" s="364">
        <f t="shared" si="3"/>
        <v>0</v>
      </c>
    </row>
    <row r="46" spans="1:22" ht="16.5" customHeight="1">
      <c r="A46" s="334" t="s">
        <v>322</v>
      </c>
      <c r="B46" s="65" t="str">
        <f t="shared" ca="1" si="1"/>
        <v>-1900</v>
      </c>
      <c r="C46" s="65" t="str">
        <f t="shared" ca="1" si="4"/>
        <v>-1900-0</v>
      </c>
      <c r="D46" s="340"/>
      <c r="E46" s="283"/>
      <c r="F46" s="12"/>
      <c r="G46" s="304"/>
      <c r="H46" s="195"/>
      <c r="I46" s="299"/>
      <c r="J46" s="284"/>
      <c r="K46" s="300"/>
      <c r="L46" s="301"/>
      <c r="M46" s="290"/>
      <c r="N46" s="291"/>
      <c r="O46" s="302"/>
      <c r="P46" s="303"/>
      <c r="Q46" s="12"/>
      <c r="R46" s="353"/>
      <c r="S46" s="7"/>
      <c r="T46" s="17">
        <f>IF(D46="",0,IF(D46=D45,COUNTIF(D$9:D45,D46)+1,1))</f>
        <v>0</v>
      </c>
      <c r="U46" s="17">
        <f t="shared" ca="1" si="5"/>
        <v>0</v>
      </c>
      <c r="V46" s="364">
        <f t="shared" si="3"/>
        <v>0</v>
      </c>
    </row>
    <row r="47" spans="1:22" ht="16.5" customHeight="1">
      <c r="A47" s="334" t="s">
        <v>323</v>
      </c>
      <c r="B47" s="65" t="str">
        <f t="shared" ca="1" si="1"/>
        <v>-1900</v>
      </c>
      <c r="C47" s="65" t="str">
        <f t="shared" ca="1" si="4"/>
        <v>-1900-0</v>
      </c>
      <c r="D47" s="340"/>
      <c r="E47" s="283"/>
      <c r="F47" s="12"/>
      <c r="G47" s="304"/>
      <c r="H47" s="195"/>
      <c r="I47" s="299"/>
      <c r="J47" s="284"/>
      <c r="K47" s="300"/>
      <c r="L47" s="301"/>
      <c r="M47" s="290"/>
      <c r="N47" s="291"/>
      <c r="O47" s="302"/>
      <c r="P47" s="303"/>
      <c r="Q47" s="12"/>
      <c r="R47" s="353"/>
      <c r="S47" s="7"/>
      <c r="T47" s="17">
        <f>IF(D47="",0,IF(D47=D46,COUNTIF(D$9:D46,D47)+1,1))</f>
        <v>0</v>
      </c>
      <c r="U47" s="17">
        <f t="shared" ca="1" si="5"/>
        <v>0</v>
      </c>
      <c r="V47" s="364">
        <f t="shared" si="3"/>
        <v>0</v>
      </c>
    </row>
    <row r="48" spans="1:22" ht="16.5" customHeight="1">
      <c r="A48" s="334" t="s">
        <v>324</v>
      </c>
      <c r="B48" s="65" t="str">
        <f t="shared" ca="1" si="1"/>
        <v>-1900</v>
      </c>
      <c r="C48" s="65" t="str">
        <f t="shared" ca="1" si="4"/>
        <v>-1900-0</v>
      </c>
      <c r="D48" s="340"/>
      <c r="E48" s="283"/>
      <c r="F48" s="12"/>
      <c r="G48" s="304"/>
      <c r="H48" s="195"/>
      <c r="I48" s="299"/>
      <c r="J48" s="284"/>
      <c r="K48" s="300"/>
      <c r="L48" s="301"/>
      <c r="M48" s="290"/>
      <c r="N48" s="291"/>
      <c r="O48" s="302"/>
      <c r="P48" s="303"/>
      <c r="Q48" s="12"/>
      <c r="R48" s="353"/>
      <c r="S48" s="7"/>
      <c r="T48" s="17">
        <f>IF(D48="",0,IF(D48=D47,COUNTIF(D$9:D47,D48)+1,1))</f>
        <v>0</v>
      </c>
      <c r="U48" s="17">
        <f t="shared" ca="1" si="5"/>
        <v>0</v>
      </c>
      <c r="V48" s="364">
        <f t="shared" si="3"/>
        <v>0</v>
      </c>
    </row>
    <row r="49" spans="1:22" ht="16.5" customHeight="1">
      <c r="A49" s="334" t="s">
        <v>325</v>
      </c>
      <c r="B49" s="65" t="str">
        <f t="shared" ca="1" si="1"/>
        <v>-1900</v>
      </c>
      <c r="C49" s="65" t="str">
        <f t="shared" ca="1" si="4"/>
        <v>-1900-0</v>
      </c>
      <c r="D49" s="340"/>
      <c r="E49" s="283"/>
      <c r="F49" s="12"/>
      <c r="G49" s="304"/>
      <c r="H49" s="195"/>
      <c r="I49" s="299"/>
      <c r="J49" s="284"/>
      <c r="K49" s="300"/>
      <c r="L49" s="301"/>
      <c r="M49" s="290"/>
      <c r="N49" s="291"/>
      <c r="O49" s="302"/>
      <c r="P49" s="303"/>
      <c r="Q49" s="12"/>
      <c r="R49" s="353"/>
      <c r="S49" s="7"/>
      <c r="T49" s="17">
        <f>IF(D49="",0,IF(D49=D48,COUNTIF(D$9:D48,D49)+1,1))</f>
        <v>0</v>
      </c>
      <c r="U49" s="17">
        <f t="shared" ca="1" si="5"/>
        <v>0</v>
      </c>
      <c r="V49" s="364">
        <f t="shared" si="3"/>
        <v>0</v>
      </c>
    </row>
    <row r="50" spans="1:22" ht="16.5" customHeight="1">
      <c r="A50" s="334" t="s">
        <v>326</v>
      </c>
      <c r="B50" s="65" t="str">
        <f t="shared" ca="1" si="1"/>
        <v>-1900</v>
      </c>
      <c r="C50" s="65" t="str">
        <f t="shared" ca="1" si="4"/>
        <v>-1900-0</v>
      </c>
      <c r="D50" s="340"/>
      <c r="E50" s="283"/>
      <c r="F50" s="12"/>
      <c r="G50" s="304"/>
      <c r="H50" s="195"/>
      <c r="I50" s="299"/>
      <c r="J50" s="284"/>
      <c r="K50" s="300"/>
      <c r="L50" s="301"/>
      <c r="M50" s="290"/>
      <c r="N50" s="291"/>
      <c r="O50" s="302"/>
      <c r="P50" s="303"/>
      <c r="Q50" s="12"/>
      <c r="R50" s="353"/>
      <c r="S50" s="7"/>
      <c r="T50" s="17">
        <f>IF(D50="",0,IF(D50=D49,COUNTIF(D$9:D49,D50)+1,1))</f>
        <v>0</v>
      </c>
      <c r="U50" s="17">
        <f t="shared" ca="1" si="5"/>
        <v>0</v>
      </c>
      <c r="V50" s="364">
        <f t="shared" si="3"/>
        <v>0</v>
      </c>
    </row>
    <row r="51" spans="1:22" ht="16.5" customHeight="1">
      <c r="A51" s="334" t="s">
        <v>327</v>
      </c>
      <c r="B51" s="65" t="str">
        <f t="shared" ca="1" si="1"/>
        <v>-1900</v>
      </c>
      <c r="C51" s="65" t="str">
        <f t="shared" ca="1" si="4"/>
        <v>-1900-0</v>
      </c>
      <c r="D51" s="340"/>
      <c r="E51" s="283"/>
      <c r="F51" s="12"/>
      <c r="G51" s="304"/>
      <c r="H51" s="195"/>
      <c r="I51" s="299"/>
      <c r="J51" s="284"/>
      <c r="K51" s="300"/>
      <c r="L51" s="301"/>
      <c r="M51" s="290"/>
      <c r="N51" s="291"/>
      <c r="O51" s="302"/>
      <c r="P51" s="303"/>
      <c r="Q51" s="12"/>
      <c r="R51" s="353"/>
      <c r="S51" s="7"/>
      <c r="T51" s="17">
        <f>IF(D51="",0,IF(D51=D50,COUNTIF(D$9:D50,D51)+1,1))</f>
        <v>0</v>
      </c>
      <c r="U51" s="17">
        <f t="shared" ca="1" si="5"/>
        <v>0</v>
      </c>
      <c r="V51" s="364">
        <f t="shared" si="3"/>
        <v>0</v>
      </c>
    </row>
    <row r="52" spans="1:22" ht="16.5" customHeight="1">
      <c r="A52" s="334" t="s">
        <v>328</v>
      </c>
      <c r="B52" s="65" t="str">
        <f t="shared" ca="1" si="1"/>
        <v>-1900</v>
      </c>
      <c r="C52" s="65" t="str">
        <f t="shared" ca="1" si="4"/>
        <v>-1900-0</v>
      </c>
      <c r="D52" s="340"/>
      <c r="E52" s="283"/>
      <c r="F52" s="12"/>
      <c r="G52" s="304"/>
      <c r="H52" s="195"/>
      <c r="I52" s="299"/>
      <c r="J52" s="284"/>
      <c r="K52" s="300"/>
      <c r="L52" s="301"/>
      <c r="M52" s="290"/>
      <c r="N52" s="291"/>
      <c r="O52" s="302"/>
      <c r="P52" s="303"/>
      <c r="Q52" s="12"/>
      <c r="R52" s="353"/>
      <c r="S52" s="7"/>
      <c r="T52" s="17">
        <f>IF(D52="",0,IF(D52=D51,COUNTIF(D$9:D51,D52)+1,1))</f>
        <v>0</v>
      </c>
      <c r="U52" s="17">
        <f t="shared" ca="1" si="5"/>
        <v>0</v>
      </c>
      <c r="V52" s="364">
        <f t="shared" si="3"/>
        <v>0</v>
      </c>
    </row>
    <row r="53" spans="1:22" ht="16.5" customHeight="1">
      <c r="A53" s="334" t="s">
        <v>329</v>
      </c>
      <c r="B53" s="65" t="str">
        <f t="shared" ca="1" si="1"/>
        <v>-1900</v>
      </c>
      <c r="C53" s="65" t="str">
        <f t="shared" ca="1" si="4"/>
        <v>-1900-0</v>
      </c>
      <c r="D53" s="340"/>
      <c r="E53" s="283"/>
      <c r="F53" s="12"/>
      <c r="G53" s="304"/>
      <c r="H53" s="195"/>
      <c r="I53" s="299"/>
      <c r="J53" s="284"/>
      <c r="K53" s="300"/>
      <c r="L53" s="301"/>
      <c r="M53" s="290"/>
      <c r="N53" s="291"/>
      <c r="O53" s="302"/>
      <c r="P53" s="303"/>
      <c r="Q53" s="12"/>
      <c r="R53" s="353"/>
      <c r="S53" s="7"/>
      <c r="T53" s="17">
        <f>IF(D53="",0,IF(D53=D52,COUNTIF(D$9:D52,D53)+1,1))</f>
        <v>0</v>
      </c>
      <c r="U53" s="17">
        <f t="shared" ca="1" si="5"/>
        <v>0</v>
      </c>
      <c r="V53" s="364">
        <f t="shared" si="3"/>
        <v>0</v>
      </c>
    </row>
    <row r="54" spans="1:22" ht="16.5" customHeight="1">
      <c r="A54" s="334" t="s">
        <v>330</v>
      </c>
      <c r="B54" s="65" t="str">
        <f t="shared" ca="1" si="1"/>
        <v>-1900</v>
      </c>
      <c r="C54" s="65" t="str">
        <f t="shared" ca="1" si="4"/>
        <v>-1900-0</v>
      </c>
      <c r="D54" s="340"/>
      <c r="E54" s="283"/>
      <c r="F54" s="12"/>
      <c r="G54" s="304"/>
      <c r="H54" s="195"/>
      <c r="I54" s="299"/>
      <c r="J54" s="284"/>
      <c r="K54" s="300"/>
      <c r="L54" s="301"/>
      <c r="M54" s="290"/>
      <c r="N54" s="291"/>
      <c r="O54" s="302"/>
      <c r="P54" s="303"/>
      <c r="Q54" s="12"/>
      <c r="R54" s="353"/>
      <c r="S54" s="7"/>
      <c r="T54" s="17">
        <f>IF(D54="",0,IF(D54=D53,COUNTIF(D$9:D53,D54)+1,1))</f>
        <v>0</v>
      </c>
      <c r="U54" s="17">
        <f t="shared" ca="1" si="5"/>
        <v>0</v>
      </c>
      <c r="V54" s="364">
        <f t="shared" si="3"/>
        <v>0</v>
      </c>
    </row>
    <row r="55" spans="1:22" ht="16.5" customHeight="1">
      <c r="A55" s="334" t="s">
        <v>331</v>
      </c>
      <c r="B55" s="65" t="str">
        <f t="shared" ca="1" si="1"/>
        <v>-1900</v>
      </c>
      <c r="C55" s="65" t="str">
        <f t="shared" ca="1" si="4"/>
        <v>-1900-0</v>
      </c>
      <c r="D55" s="340"/>
      <c r="E55" s="283"/>
      <c r="F55" s="12"/>
      <c r="G55" s="304"/>
      <c r="H55" s="195"/>
      <c r="I55" s="299"/>
      <c r="J55" s="284"/>
      <c r="K55" s="300"/>
      <c r="L55" s="301"/>
      <c r="M55" s="290"/>
      <c r="N55" s="291"/>
      <c r="O55" s="302"/>
      <c r="P55" s="303"/>
      <c r="Q55" s="12"/>
      <c r="R55" s="353"/>
      <c r="S55" s="7"/>
      <c r="T55" s="17">
        <f>IF(D55="",0,IF(D55=D54,COUNTIF(D$9:D54,D55)+1,1))</f>
        <v>0</v>
      </c>
      <c r="U55" s="17">
        <f t="shared" ca="1" si="5"/>
        <v>0</v>
      </c>
      <c r="V55" s="364">
        <f t="shared" si="3"/>
        <v>0</v>
      </c>
    </row>
    <row r="56" spans="1:22" ht="16.5" customHeight="1">
      <c r="A56" s="334" t="s">
        <v>332</v>
      </c>
      <c r="B56" s="65" t="str">
        <f t="shared" ca="1" si="1"/>
        <v>-1900</v>
      </c>
      <c r="C56" s="65" t="str">
        <f t="shared" ca="1" si="4"/>
        <v>-1900-0</v>
      </c>
      <c r="D56" s="340"/>
      <c r="E56" s="283"/>
      <c r="F56" s="12"/>
      <c r="G56" s="304"/>
      <c r="H56" s="195"/>
      <c r="I56" s="299"/>
      <c r="J56" s="284"/>
      <c r="K56" s="300"/>
      <c r="L56" s="301"/>
      <c r="M56" s="290"/>
      <c r="N56" s="291"/>
      <c r="O56" s="302"/>
      <c r="P56" s="303"/>
      <c r="Q56" s="12"/>
      <c r="R56" s="353"/>
      <c r="S56" s="7"/>
      <c r="T56" s="17">
        <f>IF(D56="",0,IF(D56=D55,COUNTIF(D$9:D55,D56)+1,1))</f>
        <v>0</v>
      </c>
      <c r="U56" s="17">
        <f t="shared" ca="1" si="5"/>
        <v>0</v>
      </c>
      <c r="V56" s="364">
        <f t="shared" si="3"/>
        <v>0</v>
      </c>
    </row>
    <row r="57" spans="1:22" ht="16.5" customHeight="1">
      <c r="A57" s="334" t="s">
        <v>333</v>
      </c>
      <c r="B57" s="65" t="str">
        <f t="shared" ca="1" si="1"/>
        <v>-1900</v>
      </c>
      <c r="C57" s="65" t="str">
        <f t="shared" ca="1" si="4"/>
        <v>-1900-0</v>
      </c>
      <c r="D57" s="340"/>
      <c r="E57" s="283"/>
      <c r="F57" s="12"/>
      <c r="G57" s="304"/>
      <c r="H57" s="195"/>
      <c r="I57" s="299"/>
      <c r="J57" s="284"/>
      <c r="K57" s="300"/>
      <c r="L57" s="301"/>
      <c r="M57" s="290"/>
      <c r="N57" s="291"/>
      <c r="O57" s="302"/>
      <c r="P57" s="303"/>
      <c r="Q57" s="12"/>
      <c r="R57" s="353"/>
      <c r="S57" s="7"/>
      <c r="T57" s="17">
        <f>IF(D57="",0,IF(D57=D56,COUNTIF(D$9:D56,D57)+1,1))</f>
        <v>0</v>
      </c>
      <c r="U57" s="17">
        <f t="shared" ca="1" si="5"/>
        <v>0</v>
      </c>
      <c r="V57" s="364">
        <f t="shared" si="3"/>
        <v>0</v>
      </c>
    </row>
    <row r="58" spans="1:22" ht="16.5" customHeight="1">
      <c r="A58" s="334" t="s">
        <v>334</v>
      </c>
      <c r="B58" s="65" t="str">
        <f t="shared" ca="1" si="1"/>
        <v>-1900</v>
      </c>
      <c r="C58" s="65" t="str">
        <f t="shared" ca="1" si="4"/>
        <v>-1900-0</v>
      </c>
      <c r="D58" s="340"/>
      <c r="E58" s="283"/>
      <c r="F58" s="12"/>
      <c r="G58" s="304"/>
      <c r="H58" s="195"/>
      <c r="I58" s="299"/>
      <c r="J58" s="284"/>
      <c r="K58" s="300"/>
      <c r="L58" s="301"/>
      <c r="M58" s="290"/>
      <c r="N58" s="291"/>
      <c r="O58" s="302"/>
      <c r="P58" s="303"/>
      <c r="Q58" s="12"/>
      <c r="R58" s="353"/>
      <c r="S58" s="7"/>
      <c r="T58" s="17">
        <f>IF(D58="",0,IF(D58=D57,COUNTIF(D$9:D57,D58)+1,1))</f>
        <v>0</v>
      </c>
      <c r="U58" s="17">
        <f t="shared" ca="1" si="5"/>
        <v>0</v>
      </c>
      <c r="V58" s="364">
        <f t="shared" si="3"/>
        <v>0</v>
      </c>
    </row>
    <row r="59" spans="1:22" ht="16.5" customHeight="1">
      <c r="A59" s="334" t="s">
        <v>335</v>
      </c>
      <c r="B59" s="65" t="str">
        <f t="shared" ca="1" si="1"/>
        <v>-1900</v>
      </c>
      <c r="C59" s="65" t="str">
        <f t="shared" ca="1" si="4"/>
        <v>-1900-0</v>
      </c>
      <c r="D59" s="340"/>
      <c r="E59" s="283"/>
      <c r="F59" s="12"/>
      <c r="G59" s="304"/>
      <c r="H59" s="195"/>
      <c r="I59" s="299"/>
      <c r="J59" s="284"/>
      <c r="K59" s="300"/>
      <c r="L59" s="301"/>
      <c r="M59" s="290"/>
      <c r="N59" s="291"/>
      <c r="O59" s="302"/>
      <c r="P59" s="303"/>
      <c r="Q59" s="12"/>
      <c r="R59" s="353"/>
      <c r="S59" s="7"/>
      <c r="T59" s="17">
        <f>IF(D59="",0,IF(D59=D58,COUNTIF(D$9:D58,D59)+1,1))</f>
        <v>0</v>
      </c>
      <c r="U59" s="17">
        <f t="shared" ca="1" si="5"/>
        <v>0</v>
      </c>
      <c r="V59" s="364">
        <f t="shared" si="3"/>
        <v>0</v>
      </c>
    </row>
    <row r="60" spans="1:22" ht="16.5" customHeight="1">
      <c r="A60" s="334" t="s">
        <v>336</v>
      </c>
      <c r="B60" s="65" t="str">
        <f t="shared" ca="1" si="1"/>
        <v>-1900</v>
      </c>
      <c r="C60" s="65" t="str">
        <f t="shared" ca="1" si="4"/>
        <v>-1900-0</v>
      </c>
      <c r="D60" s="340"/>
      <c r="E60" s="283"/>
      <c r="F60" s="12"/>
      <c r="G60" s="304"/>
      <c r="H60" s="195"/>
      <c r="I60" s="299"/>
      <c r="J60" s="284"/>
      <c r="K60" s="300"/>
      <c r="L60" s="301"/>
      <c r="M60" s="290"/>
      <c r="N60" s="291"/>
      <c r="O60" s="302"/>
      <c r="P60" s="303"/>
      <c r="Q60" s="12"/>
      <c r="R60" s="353"/>
      <c r="S60" s="7"/>
      <c r="T60" s="17">
        <f>IF(D60="",0,IF(D60=D59,COUNTIF(D$9:D59,D60)+1,1))</f>
        <v>0</v>
      </c>
      <c r="U60" s="17">
        <f t="shared" ca="1" si="5"/>
        <v>0</v>
      </c>
      <c r="V60" s="364">
        <f t="shared" si="3"/>
        <v>0</v>
      </c>
    </row>
    <row r="61" spans="1:22" ht="16.5" customHeight="1">
      <c r="A61" s="334" t="s">
        <v>337</v>
      </c>
      <c r="B61" s="65" t="str">
        <f t="shared" ca="1" si="1"/>
        <v>-1900</v>
      </c>
      <c r="C61" s="65" t="str">
        <f t="shared" ca="1" si="4"/>
        <v>-1900-0</v>
      </c>
      <c r="D61" s="340"/>
      <c r="E61" s="283"/>
      <c r="F61" s="12"/>
      <c r="G61" s="304"/>
      <c r="H61" s="195"/>
      <c r="I61" s="299"/>
      <c r="J61" s="284"/>
      <c r="K61" s="300"/>
      <c r="L61" s="301"/>
      <c r="M61" s="290"/>
      <c r="N61" s="291"/>
      <c r="O61" s="302"/>
      <c r="P61" s="303"/>
      <c r="Q61" s="12"/>
      <c r="R61" s="353"/>
      <c r="S61" s="7"/>
      <c r="T61" s="17">
        <f>IF(D61="",0,IF(D61=D60,COUNTIF(D$9:D60,D61)+1,1))</f>
        <v>0</v>
      </c>
      <c r="U61" s="17">
        <f t="shared" ca="1" si="5"/>
        <v>0</v>
      </c>
      <c r="V61" s="364">
        <f t="shared" si="3"/>
        <v>0</v>
      </c>
    </row>
    <row r="62" spans="1:22" ht="16.5" customHeight="1">
      <c r="A62" s="334" t="s">
        <v>338</v>
      </c>
      <c r="B62" s="65" t="str">
        <f t="shared" ca="1" si="1"/>
        <v>-1900</v>
      </c>
      <c r="C62" s="65" t="str">
        <f t="shared" ca="1" si="4"/>
        <v>-1900-0</v>
      </c>
      <c r="D62" s="340"/>
      <c r="E62" s="283"/>
      <c r="F62" s="12"/>
      <c r="G62" s="304"/>
      <c r="H62" s="195"/>
      <c r="I62" s="299"/>
      <c r="J62" s="284"/>
      <c r="K62" s="300"/>
      <c r="L62" s="301"/>
      <c r="M62" s="290"/>
      <c r="N62" s="291"/>
      <c r="O62" s="302"/>
      <c r="P62" s="303"/>
      <c r="Q62" s="12"/>
      <c r="R62" s="353"/>
      <c r="S62" s="7"/>
      <c r="T62" s="17">
        <f>IF(D62="",0,IF(D62=D61,COUNTIF(D$9:D61,D62)+1,1))</f>
        <v>0</v>
      </c>
      <c r="U62" s="17">
        <f t="shared" ca="1" si="5"/>
        <v>0</v>
      </c>
      <c r="V62" s="364">
        <f t="shared" si="3"/>
        <v>0</v>
      </c>
    </row>
    <row r="63" spans="1:22" ht="16.5" customHeight="1">
      <c r="A63" s="334" t="s">
        <v>339</v>
      </c>
      <c r="B63" s="65" t="str">
        <f t="shared" ca="1" si="1"/>
        <v>-1900</v>
      </c>
      <c r="C63" s="65" t="str">
        <f t="shared" ca="1" si="4"/>
        <v>-1900-0</v>
      </c>
      <c r="D63" s="340"/>
      <c r="E63" s="283"/>
      <c r="F63" s="12"/>
      <c r="G63" s="304"/>
      <c r="H63" s="195"/>
      <c r="I63" s="299"/>
      <c r="J63" s="284"/>
      <c r="K63" s="300"/>
      <c r="L63" s="301"/>
      <c r="M63" s="290"/>
      <c r="N63" s="291"/>
      <c r="O63" s="302"/>
      <c r="P63" s="303"/>
      <c r="Q63" s="12"/>
      <c r="R63" s="353"/>
      <c r="S63" s="7"/>
      <c r="T63" s="17">
        <f>IF(D63="",0,IF(D63=D62,COUNTIF(D$9:D62,D63)+1,1))</f>
        <v>0</v>
      </c>
      <c r="U63" s="17">
        <f t="shared" ca="1" si="5"/>
        <v>0</v>
      </c>
      <c r="V63" s="364">
        <f t="shared" si="3"/>
        <v>0</v>
      </c>
    </row>
    <row r="64" spans="1:22" ht="16.5" customHeight="1">
      <c r="A64" s="334" t="s">
        <v>340</v>
      </c>
      <c r="B64" s="65" t="str">
        <f t="shared" ca="1" si="1"/>
        <v>-1900</v>
      </c>
      <c r="C64" s="65" t="str">
        <f t="shared" ca="1" si="4"/>
        <v>-1900-0</v>
      </c>
      <c r="D64" s="340"/>
      <c r="E64" s="283"/>
      <c r="F64" s="12"/>
      <c r="G64" s="304"/>
      <c r="H64" s="195"/>
      <c r="I64" s="299"/>
      <c r="J64" s="284"/>
      <c r="K64" s="300"/>
      <c r="L64" s="301"/>
      <c r="M64" s="290"/>
      <c r="N64" s="291"/>
      <c r="O64" s="302"/>
      <c r="P64" s="303"/>
      <c r="Q64" s="12"/>
      <c r="R64" s="353"/>
      <c r="S64" s="7"/>
      <c r="T64" s="17">
        <f>IF(D64="",0,IF(D64=D63,COUNTIF(D$9:D63,D64)+1,1))</f>
        <v>0</v>
      </c>
      <c r="U64" s="17">
        <f t="shared" ca="1" si="5"/>
        <v>0</v>
      </c>
      <c r="V64" s="364">
        <f t="shared" si="3"/>
        <v>0</v>
      </c>
    </row>
    <row r="65" spans="1:22" ht="16.5" customHeight="1">
      <c r="A65" s="334" t="s">
        <v>341</v>
      </c>
      <c r="B65" s="65" t="str">
        <f t="shared" ca="1" si="1"/>
        <v>-1900</v>
      </c>
      <c r="C65" s="65" t="str">
        <f t="shared" ca="1" si="4"/>
        <v>-1900-0</v>
      </c>
      <c r="D65" s="340"/>
      <c r="E65" s="283"/>
      <c r="F65" s="12"/>
      <c r="G65" s="304"/>
      <c r="H65" s="195"/>
      <c r="I65" s="299"/>
      <c r="J65" s="284"/>
      <c r="K65" s="300"/>
      <c r="L65" s="301"/>
      <c r="M65" s="290"/>
      <c r="N65" s="291"/>
      <c r="O65" s="302"/>
      <c r="P65" s="303"/>
      <c r="Q65" s="12"/>
      <c r="R65" s="353"/>
      <c r="S65" s="7"/>
      <c r="T65" s="17">
        <f>IF(D65="",0,IF(D65=D64,COUNTIF(D$9:D64,D65)+1,1))</f>
        <v>0</v>
      </c>
      <c r="U65" s="17">
        <f t="shared" ca="1" si="5"/>
        <v>0</v>
      </c>
      <c r="V65" s="364">
        <f t="shared" si="3"/>
        <v>0</v>
      </c>
    </row>
    <row r="66" spans="1:22" ht="16.5" customHeight="1">
      <c r="A66" s="334" t="s">
        <v>342</v>
      </c>
      <c r="B66" s="65" t="str">
        <f t="shared" ca="1" si="1"/>
        <v>-1900</v>
      </c>
      <c r="C66" s="65" t="str">
        <f t="shared" ca="1" si="4"/>
        <v>-1900-0</v>
      </c>
      <c r="D66" s="340"/>
      <c r="E66" s="283"/>
      <c r="F66" s="12"/>
      <c r="G66" s="304"/>
      <c r="H66" s="195"/>
      <c r="I66" s="299"/>
      <c r="J66" s="284"/>
      <c r="K66" s="300"/>
      <c r="L66" s="301"/>
      <c r="M66" s="290"/>
      <c r="N66" s="291"/>
      <c r="O66" s="302"/>
      <c r="P66" s="303"/>
      <c r="Q66" s="12"/>
      <c r="R66" s="353"/>
      <c r="S66" s="7"/>
      <c r="T66" s="17">
        <f>IF(D66="",0,IF(D66=D65,COUNTIF(D$9:D65,D66)+1,1))</f>
        <v>0</v>
      </c>
      <c r="U66" s="17">
        <f t="shared" ca="1" si="5"/>
        <v>0</v>
      </c>
      <c r="V66" s="364">
        <f t="shared" si="3"/>
        <v>0</v>
      </c>
    </row>
    <row r="67" spans="1:22" ht="16.5" customHeight="1">
      <c r="A67" s="334" t="s">
        <v>343</v>
      </c>
      <c r="B67" s="65" t="str">
        <f t="shared" ca="1" si="1"/>
        <v>-1900</v>
      </c>
      <c r="C67" s="65" t="str">
        <f t="shared" ca="1" si="4"/>
        <v>-1900-0</v>
      </c>
      <c r="D67" s="340"/>
      <c r="E67" s="283"/>
      <c r="F67" s="12"/>
      <c r="G67" s="304"/>
      <c r="H67" s="195"/>
      <c r="I67" s="299"/>
      <c r="J67" s="284"/>
      <c r="K67" s="300"/>
      <c r="L67" s="301"/>
      <c r="M67" s="290"/>
      <c r="N67" s="291"/>
      <c r="O67" s="302"/>
      <c r="P67" s="303"/>
      <c r="Q67" s="12"/>
      <c r="R67" s="353"/>
      <c r="S67" s="7"/>
      <c r="T67" s="17">
        <f>IF(D67="",0,IF(D67=D66,COUNTIF(D$9:D66,D67)+1,1))</f>
        <v>0</v>
      </c>
      <c r="U67" s="17">
        <f t="shared" ca="1" si="5"/>
        <v>0</v>
      </c>
      <c r="V67" s="364">
        <f t="shared" si="3"/>
        <v>0</v>
      </c>
    </row>
    <row r="68" spans="1:22" ht="16.5" customHeight="1">
      <c r="A68" s="334" t="s">
        <v>344</v>
      </c>
      <c r="B68" s="65" t="str">
        <f t="shared" ca="1" si="1"/>
        <v>-1900</v>
      </c>
      <c r="C68" s="65" t="str">
        <f t="shared" ca="1" si="4"/>
        <v>-1900-0</v>
      </c>
      <c r="D68" s="340"/>
      <c r="E68" s="283"/>
      <c r="F68" s="12"/>
      <c r="G68" s="304"/>
      <c r="H68" s="195"/>
      <c r="I68" s="299"/>
      <c r="J68" s="284"/>
      <c r="K68" s="300"/>
      <c r="L68" s="301"/>
      <c r="M68" s="290"/>
      <c r="N68" s="291"/>
      <c r="O68" s="302"/>
      <c r="P68" s="303"/>
      <c r="Q68" s="12"/>
      <c r="R68" s="353"/>
      <c r="S68" s="7"/>
      <c r="T68" s="17">
        <f>IF(D68="",0,IF(D68=D67,COUNTIF(D$9:D67,D68)+1,1))</f>
        <v>0</v>
      </c>
      <c r="U68" s="17">
        <f t="shared" ca="1" si="5"/>
        <v>0</v>
      </c>
      <c r="V68" s="364">
        <f t="shared" si="3"/>
        <v>0</v>
      </c>
    </row>
    <row r="69" spans="1:22" ht="16.5" customHeight="1">
      <c r="A69" s="334" t="s">
        <v>345</v>
      </c>
      <c r="B69" s="65" t="str">
        <f t="shared" ca="1" si="1"/>
        <v>-1900</v>
      </c>
      <c r="C69" s="65" t="str">
        <f t="shared" ca="1" si="4"/>
        <v>-1900-0</v>
      </c>
      <c r="D69" s="340"/>
      <c r="E69" s="283"/>
      <c r="F69" s="12"/>
      <c r="G69" s="304"/>
      <c r="H69" s="195"/>
      <c r="I69" s="299"/>
      <c r="J69" s="284"/>
      <c r="K69" s="300"/>
      <c r="L69" s="301"/>
      <c r="M69" s="290"/>
      <c r="N69" s="291"/>
      <c r="O69" s="302"/>
      <c r="P69" s="303"/>
      <c r="Q69" s="12"/>
      <c r="R69" s="353"/>
      <c r="S69" s="7"/>
      <c r="T69" s="17">
        <f>IF(D69="",0,IF(D69=D68,COUNTIF(D$9:D68,D69)+1,1))</f>
        <v>0</v>
      </c>
      <c r="U69" s="17">
        <f t="shared" ca="1" si="5"/>
        <v>0</v>
      </c>
      <c r="V69" s="364">
        <f t="shared" si="3"/>
        <v>0</v>
      </c>
    </row>
    <row r="70" spans="1:22" ht="16.5" customHeight="1">
      <c r="A70" s="334" t="s">
        <v>346</v>
      </c>
      <c r="B70" s="65" t="str">
        <f t="shared" ca="1" si="1"/>
        <v>-1900</v>
      </c>
      <c r="C70" s="65" t="str">
        <f t="shared" ca="1" si="4"/>
        <v>-1900-0</v>
      </c>
      <c r="D70" s="340"/>
      <c r="E70" s="283"/>
      <c r="F70" s="12"/>
      <c r="G70" s="304"/>
      <c r="H70" s="195"/>
      <c r="I70" s="299"/>
      <c r="J70" s="284"/>
      <c r="K70" s="300"/>
      <c r="L70" s="301"/>
      <c r="M70" s="290"/>
      <c r="N70" s="291"/>
      <c r="O70" s="302"/>
      <c r="P70" s="303"/>
      <c r="Q70" s="12"/>
      <c r="R70" s="353"/>
      <c r="S70" s="7"/>
      <c r="T70" s="17">
        <f>IF(D70="",0,IF(D70=D69,COUNTIF(D$9:D69,D70)+1,1))</f>
        <v>0</v>
      </c>
      <c r="U70" s="17">
        <f t="shared" ca="1" si="5"/>
        <v>0</v>
      </c>
      <c r="V70" s="364">
        <f t="shared" si="3"/>
        <v>0</v>
      </c>
    </row>
    <row r="71" spans="1:22" ht="16.5" customHeight="1">
      <c r="A71" s="334" t="s">
        <v>347</v>
      </c>
      <c r="B71" s="65" t="str">
        <f t="shared" ca="1" si="1"/>
        <v>-1900</v>
      </c>
      <c r="C71" s="65" t="str">
        <f t="shared" ca="1" si="4"/>
        <v>-1900-0</v>
      </c>
      <c r="D71" s="340"/>
      <c r="E71" s="283"/>
      <c r="F71" s="12"/>
      <c r="G71" s="304"/>
      <c r="H71" s="195"/>
      <c r="I71" s="299"/>
      <c r="J71" s="284"/>
      <c r="K71" s="300"/>
      <c r="L71" s="301"/>
      <c r="M71" s="290"/>
      <c r="N71" s="291"/>
      <c r="O71" s="302"/>
      <c r="P71" s="303"/>
      <c r="Q71" s="12"/>
      <c r="R71" s="353"/>
      <c r="S71" s="7"/>
      <c r="T71" s="17">
        <f>IF(D71="",0,IF(D71=D70,COUNTIF(D$9:D70,D71)+1,1))</f>
        <v>0</v>
      </c>
      <c r="U71" s="17">
        <f t="shared" ca="1" si="5"/>
        <v>0</v>
      </c>
      <c r="V71" s="364">
        <f t="shared" si="3"/>
        <v>0</v>
      </c>
    </row>
    <row r="72" spans="1:22" ht="16.5" customHeight="1">
      <c r="A72" s="334" t="s">
        <v>348</v>
      </c>
      <c r="B72" s="65" t="str">
        <f t="shared" ca="1" si="1"/>
        <v>-1900</v>
      </c>
      <c r="C72" s="65" t="str">
        <f t="shared" ca="1" si="4"/>
        <v>-1900-0</v>
      </c>
      <c r="D72" s="340"/>
      <c r="E72" s="283"/>
      <c r="F72" s="12"/>
      <c r="G72" s="304"/>
      <c r="H72" s="195"/>
      <c r="I72" s="299"/>
      <c r="J72" s="284"/>
      <c r="K72" s="300"/>
      <c r="L72" s="301"/>
      <c r="M72" s="290"/>
      <c r="N72" s="291"/>
      <c r="O72" s="302"/>
      <c r="P72" s="303"/>
      <c r="Q72" s="12"/>
      <c r="R72" s="353"/>
      <c r="S72" s="7"/>
      <c r="T72" s="17">
        <f>IF(D72="",0,IF(D72=D71,COUNTIF(D$9:D71,D72)+1,1))</f>
        <v>0</v>
      </c>
      <c r="U72" s="17">
        <f t="shared" ca="1" si="5"/>
        <v>0</v>
      </c>
      <c r="V72" s="364">
        <f t="shared" si="3"/>
        <v>0</v>
      </c>
    </row>
    <row r="73" spans="1:22" ht="16.5" customHeight="1">
      <c r="A73" s="334" t="s">
        <v>349</v>
      </c>
      <c r="B73" s="65" t="str">
        <f t="shared" ca="1" si="1"/>
        <v>-1900</v>
      </c>
      <c r="C73" s="65" t="str">
        <f t="shared" ref="C73:C104" ca="1" si="6">IF(N$1030=1,0,B73&amp;"-"&amp;T73)</f>
        <v>-1900-0</v>
      </c>
      <c r="D73" s="340"/>
      <c r="E73" s="283"/>
      <c r="F73" s="12"/>
      <c r="G73" s="304"/>
      <c r="H73" s="195"/>
      <c r="I73" s="299"/>
      <c r="J73" s="284"/>
      <c r="K73" s="300"/>
      <c r="L73" s="301"/>
      <c r="M73" s="290"/>
      <c r="N73" s="291"/>
      <c r="O73" s="302"/>
      <c r="P73" s="303"/>
      <c r="Q73" s="12"/>
      <c r="R73" s="353"/>
      <c r="S73" s="7"/>
      <c r="T73" s="17">
        <f>IF(D73="",0,IF(D73=D72,COUNTIF(D$9:D72,D73)+1,1))</f>
        <v>0</v>
      </c>
      <c r="U73" s="17">
        <f t="shared" ca="1" si="5"/>
        <v>0</v>
      </c>
      <c r="V73" s="364">
        <f t="shared" si="3"/>
        <v>0</v>
      </c>
    </row>
    <row r="74" spans="1:22" ht="16.5" customHeight="1">
      <c r="A74" s="334" t="s">
        <v>350</v>
      </c>
      <c r="B74" s="65" t="str">
        <f t="shared" ref="B74:B137" ca="1" si="7">IF(V74=$V$1015,0,IF(N$1030=1,0,D74&amp;"-"&amp;YEAR(E74)))</f>
        <v>-1900</v>
      </c>
      <c r="C74" s="65" t="str">
        <f t="shared" ca="1" si="6"/>
        <v>-1900-0</v>
      </c>
      <c r="D74" s="340"/>
      <c r="E74" s="283"/>
      <c r="F74" s="12"/>
      <c r="G74" s="304"/>
      <c r="H74" s="195"/>
      <c r="I74" s="299"/>
      <c r="J74" s="284"/>
      <c r="K74" s="300"/>
      <c r="L74" s="301"/>
      <c r="M74" s="290"/>
      <c r="N74" s="291"/>
      <c r="O74" s="302"/>
      <c r="P74" s="303"/>
      <c r="Q74" s="12"/>
      <c r="R74" s="353"/>
      <c r="S74" s="7"/>
      <c r="T74" s="17">
        <f>IF(D74="",0,IF(D74=D73,COUNTIF(D$9:D73,D74)+1,1))</f>
        <v>0</v>
      </c>
      <c r="U74" s="17">
        <f t="shared" ref="U74:U105" ca="1" si="8">IF(OR(D74="",N$1030=1),0,IF(T74=4,1,0))</f>
        <v>0</v>
      </c>
      <c r="V74" s="364">
        <f t="shared" ref="V74:V137" si="9">IF(OR(MONTH(E74)&lt;$J$1032,MONTH(E74)&gt;$J$1033),V$1015,0)</f>
        <v>0</v>
      </c>
    </row>
    <row r="75" spans="1:22" ht="16.5" customHeight="1">
      <c r="A75" s="334" t="s">
        <v>351</v>
      </c>
      <c r="B75" s="65" t="str">
        <f t="shared" ca="1" si="7"/>
        <v>-1900</v>
      </c>
      <c r="C75" s="65" t="str">
        <f t="shared" ca="1" si="6"/>
        <v>-1900-0</v>
      </c>
      <c r="D75" s="340"/>
      <c r="E75" s="283"/>
      <c r="F75" s="12"/>
      <c r="G75" s="304"/>
      <c r="H75" s="195"/>
      <c r="I75" s="299"/>
      <c r="J75" s="284"/>
      <c r="K75" s="300"/>
      <c r="L75" s="301"/>
      <c r="M75" s="290"/>
      <c r="N75" s="291"/>
      <c r="O75" s="302"/>
      <c r="P75" s="303"/>
      <c r="Q75" s="12"/>
      <c r="R75" s="353"/>
      <c r="S75" s="7"/>
      <c r="T75" s="17">
        <f>IF(D75="",0,IF(D75=D74,COUNTIF(D$9:D74,D75)+1,1))</f>
        <v>0</v>
      </c>
      <c r="U75" s="17">
        <f t="shared" ca="1" si="8"/>
        <v>0</v>
      </c>
      <c r="V75" s="364">
        <f t="shared" si="9"/>
        <v>0</v>
      </c>
    </row>
    <row r="76" spans="1:22" ht="16.5" customHeight="1">
      <c r="A76" s="334" t="s">
        <v>352</v>
      </c>
      <c r="B76" s="65" t="str">
        <f t="shared" ca="1" si="7"/>
        <v>-1900</v>
      </c>
      <c r="C76" s="65" t="str">
        <f t="shared" ca="1" si="6"/>
        <v>-1900-0</v>
      </c>
      <c r="D76" s="340"/>
      <c r="E76" s="283"/>
      <c r="F76" s="12"/>
      <c r="G76" s="304"/>
      <c r="H76" s="195"/>
      <c r="I76" s="299"/>
      <c r="J76" s="284"/>
      <c r="K76" s="300"/>
      <c r="L76" s="301"/>
      <c r="M76" s="290"/>
      <c r="N76" s="291"/>
      <c r="O76" s="302"/>
      <c r="P76" s="303"/>
      <c r="Q76" s="12"/>
      <c r="R76" s="353"/>
      <c r="S76" s="7"/>
      <c r="T76" s="17">
        <f>IF(D76="",0,IF(D76=D75,COUNTIF(D$9:D75,D76)+1,1))</f>
        <v>0</v>
      </c>
      <c r="U76" s="17">
        <f t="shared" ca="1" si="8"/>
        <v>0</v>
      </c>
      <c r="V76" s="364">
        <f t="shared" si="9"/>
        <v>0</v>
      </c>
    </row>
    <row r="77" spans="1:22" ht="16.5" customHeight="1">
      <c r="A77" s="334" t="s">
        <v>353</v>
      </c>
      <c r="B77" s="65" t="str">
        <f t="shared" ca="1" si="7"/>
        <v>-1900</v>
      </c>
      <c r="C77" s="65" t="str">
        <f t="shared" ca="1" si="6"/>
        <v>-1900-0</v>
      </c>
      <c r="D77" s="340"/>
      <c r="E77" s="283"/>
      <c r="F77" s="12"/>
      <c r="G77" s="304"/>
      <c r="H77" s="195"/>
      <c r="I77" s="299"/>
      <c r="J77" s="284"/>
      <c r="K77" s="300"/>
      <c r="L77" s="301"/>
      <c r="M77" s="290"/>
      <c r="N77" s="291"/>
      <c r="O77" s="302"/>
      <c r="P77" s="303"/>
      <c r="Q77" s="12"/>
      <c r="R77" s="353"/>
      <c r="S77" s="7"/>
      <c r="T77" s="17">
        <f>IF(D77="",0,IF(D77=D76,COUNTIF(D$9:D76,D77)+1,1))</f>
        <v>0</v>
      </c>
      <c r="U77" s="17">
        <f t="shared" ca="1" si="8"/>
        <v>0</v>
      </c>
      <c r="V77" s="364">
        <f t="shared" si="9"/>
        <v>0</v>
      </c>
    </row>
    <row r="78" spans="1:22" ht="16.5" customHeight="1">
      <c r="A78" s="334" t="s">
        <v>354</v>
      </c>
      <c r="B78" s="65" t="str">
        <f t="shared" ca="1" si="7"/>
        <v>-1900</v>
      </c>
      <c r="C78" s="65" t="str">
        <f t="shared" ca="1" si="6"/>
        <v>-1900-0</v>
      </c>
      <c r="D78" s="340"/>
      <c r="E78" s="283"/>
      <c r="F78" s="12"/>
      <c r="G78" s="304"/>
      <c r="H78" s="195"/>
      <c r="I78" s="299"/>
      <c r="J78" s="284"/>
      <c r="K78" s="300"/>
      <c r="L78" s="301"/>
      <c r="M78" s="290"/>
      <c r="N78" s="291"/>
      <c r="O78" s="302"/>
      <c r="P78" s="303"/>
      <c r="Q78" s="12"/>
      <c r="R78" s="353"/>
      <c r="S78" s="7"/>
      <c r="T78" s="17">
        <f>IF(D78="",0,IF(D78=D77,COUNTIF(D$9:D77,D78)+1,1))</f>
        <v>0</v>
      </c>
      <c r="U78" s="17">
        <f t="shared" ca="1" si="8"/>
        <v>0</v>
      </c>
      <c r="V78" s="364">
        <f t="shared" si="9"/>
        <v>0</v>
      </c>
    </row>
    <row r="79" spans="1:22" ht="16.5" customHeight="1">
      <c r="A79" s="334" t="s">
        <v>355</v>
      </c>
      <c r="B79" s="65" t="str">
        <f t="shared" ca="1" si="7"/>
        <v>-1900</v>
      </c>
      <c r="C79" s="65" t="str">
        <f t="shared" ca="1" si="6"/>
        <v>-1900-0</v>
      </c>
      <c r="D79" s="340"/>
      <c r="E79" s="283"/>
      <c r="F79" s="12"/>
      <c r="G79" s="304"/>
      <c r="H79" s="195"/>
      <c r="I79" s="299"/>
      <c r="J79" s="284"/>
      <c r="K79" s="300"/>
      <c r="L79" s="301"/>
      <c r="M79" s="290"/>
      <c r="N79" s="291"/>
      <c r="O79" s="302"/>
      <c r="P79" s="303"/>
      <c r="Q79" s="12"/>
      <c r="R79" s="353"/>
      <c r="S79" s="7"/>
      <c r="T79" s="17">
        <f>IF(D79="",0,IF(D79=D78,COUNTIF(D$9:D78,D79)+1,1))</f>
        <v>0</v>
      </c>
      <c r="U79" s="17">
        <f t="shared" ca="1" si="8"/>
        <v>0</v>
      </c>
      <c r="V79" s="364">
        <f t="shared" si="9"/>
        <v>0</v>
      </c>
    </row>
    <row r="80" spans="1:22" ht="16.5" customHeight="1">
      <c r="A80" s="334" t="s">
        <v>356</v>
      </c>
      <c r="B80" s="65" t="str">
        <f t="shared" ca="1" si="7"/>
        <v>-1900</v>
      </c>
      <c r="C80" s="65" t="str">
        <f t="shared" ca="1" si="6"/>
        <v>-1900-0</v>
      </c>
      <c r="D80" s="340"/>
      <c r="E80" s="283"/>
      <c r="F80" s="12"/>
      <c r="G80" s="304"/>
      <c r="H80" s="195"/>
      <c r="I80" s="299"/>
      <c r="J80" s="284"/>
      <c r="K80" s="300"/>
      <c r="L80" s="301"/>
      <c r="M80" s="290"/>
      <c r="N80" s="291"/>
      <c r="O80" s="302"/>
      <c r="P80" s="303"/>
      <c r="Q80" s="12"/>
      <c r="R80" s="353"/>
      <c r="S80" s="7"/>
      <c r="T80" s="17">
        <f>IF(D80="",0,IF(D80=D79,COUNTIF(D$9:D79,D80)+1,1))</f>
        <v>0</v>
      </c>
      <c r="U80" s="17">
        <f t="shared" ca="1" si="8"/>
        <v>0</v>
      </c>
      <c r="V80" s="364">
        <f t="shared" si="9"/>
        <v>0</v>
      </c>
    </row>
    <row r="81" spans="1:22" ht="16.5" customHeight="1">
      <c r="A81" s="334" t="s">
        <v>357</v>
      </c>
      <c r="B81" s="65" t="str">
        <f t="shared" ca="1" si="7"/>
        <v>-1900</v>
      </c>
      <c r="C81" s="65" t="str">
        <f t="shared" ca="1" si="6"/>
        <v>-1900-0</v>
      </c>
      <c r="D81" s="340"/>
      <c r="E81" s="283"/>
      <c r="F81" s="12"/>
      <c r="G81" s="304"/>
      <c r="H81" s="195"/>
      <c r="I81" s="299"/>
      <c r="J81" s="284"/>
      <c r="K81" s="300"/>
      <c r="L81" s="301"/>
      <c r="M81" s="290"/>
      <c r="N81" s="291"/>
      <c r="O81" s="302"/>
      <c r="P81" s="303"/>
      <c r="Q81" s="12"/>
      <c r="R81" s="353"/>
      <c r="S81" s="7"/>
      <c r="T81" s="17">
        <f>IF(D81="",0,IF(D81=D80,COUNTIF(D$9:D80,D81)+1,1))</f>
        <v>0</v>
      </c>
      <c r="U81" s="17">
        <f t="shared" ca="1" si="8"/>
        <v>0</v>
      </c>
      <c r="V81" s="364">
        <f t="shared" si="9"/>
        <v>0</v>
      </c>
    </row>
    <row r="82" spans="1:22" ht="16.5" customHeight="1">
      <c r="A82" s="334" t="s">
        <v>358</v>
      </c>
      <c r="B82" s="65" t="str">
        <f t="shared" ca="1" si="7"/>
        <v>-1900</v>
      </c>
      <c r="C82" s="65" t="str">
        <f t="shared" ca="1" si="6"/>
        <v>-1900-0</v>
      </c>
      <c r="D82" s="340"/>
      <c r="E82" s="283"/>
      <c r="F82" s="12"/>
      <c r="G82" s="304"/>
      <c r="H82" s="195"/>
      <c r="I82" s="299"/>
      <c r="J82" s="284"/>
      <c r="K82" s="300"/>
      <c r="L82" s="301"/>
      <c r="M82" s="290"/>
      <c r="N82" s="291"/>
      <c r="O82" s="302"/>
      <c r="P82" s="303"/>
      <c r="Q82" s="12"/>
      <c r="R82" s="353"/>
      <c r="S82" s="7"/>
      <c r="T82" s="17">
        <f>IF(D82="",0,IF(D82=D81,COUNTIF(D$9:D81,D82)+1,1))</f>
        <v>0</v>
      </c>
      <c r="U82" s="17">
        <f t="shared" ca="1" si="8"/>
        <v>0</v>
      </c>
      <c r="V82" s="364">
        <f t="shared" si="9"/>
        <v>0</v>
      </c>
    </row>
    <row r="83" spans="1:22" ht="16.5" customHeight="1">
      <c r="A83" s="334" t="s">
        <v>359</v>
      </c>
      <c r="B83" s="65" t="str">
        <f t="shared" ca="1" si="7"/>
        <v>-1900</v>
      </c>
      <c r="C83" s="65" t="str">
        <f t="shared" ca="1" si="6"/>
        <v>-1900-0</v>
      </c>
      <c r="D83" s="340"/>
      <c r="E83" s="283"/>
      <c r="F83" s="12"/>
      <c r="G83" s="304"/>
      <c r="H83" s="195"/>
      <c r="I83" s="299"/>
      <c r="J83" s="284"/>
      <c r="K83" s="300"/>
      <c r="L83" s="301"/>
      <c r="M83" s="290"/>
      <c r="N83" s="291"/>
      <c r="O83" s="302"/>
      <c r="P83" s="303"/>
      <c r="Q83" s="12"/>
      <c r="R83" s="353"/>
      <c r="S83" s="7"/>
      <c r="T83" s="17">
        <f>IF(D83="",0,IF(D83=D82,COUNTIF(D$9:D82,D83)+1,1))</f>
        <v>0</v>
      </c>
      <c r="U83" s="17">
        <f t="shared" ca="1" si="8"/>
        <v>0</v>
      </c>
      <c r="V83" s="364">
        <f t="shared" si="9"/>
        <v>0</v>
      </c>
    </row>
    <row r="84" spans="1:22" ht="16.5" customHeight="1">
      <c r="A84" s="334" t="s">
        <v>360</v>
      </c>
      <c r="B84" s="65" t="str">
        <f t="shared" ca="1" si="7"/>
        <v>-1900</v>
      </c>
      <c r="C84" s="65" t="str">
        <f t="shared" ca="1" si="6"/>
        <v>-1900-0</v>
      </c>
      <c r="D84" s="340"/>
      <c r="E84" s="283"/>
      <c r="F84" s="12"/>
      <c r="G84" s="304"/>
      <c r="H84" s="195"/>
      <c r="I84" s="299"/>
      <c r="J84" s="284"/>
      <c r="K84" s="300"/>
      <c r="L84" s="301"/>
      <c r="M84" s="290"/>
      <c r="N84" s="291"/>
      <c r="O84" s="302"/>
      <c r="P84" s="303"/>
      <c r="Q84" s="12"/>
      <c r="R84" s="353"/>
      <c r="S84" s="7"/>
      <c r="T84" s="17">
        <f>IF(D84="",0,IF(D84=D83,COUNTIF(D$9:D83,D84)+1,1))</f>
        <v>0</v>
      </c>
      <c r="U84" s="17">
        <f t="shared" ca="1" si="8"/>
        <v>0</v>
      </c>
      <c r="V84" s="364">
        <f t="shared" si="9"/>
        <v>0</v>
      </c>
    </row>
    <row r="85" spans="1:22" ht="16.5" customHeight="1">
      <c r="A85" s="334" t="s">
        <v>361</v>
      </c>
      <c r="B85" s="65" t="str">
        <f t="shared" ca="1" si="7"/>
        <v>-1900</v>
      </c>
      <c r="C85" s="65" t="str">
        <f t="shared" ca="1" si="6"/>
        <v>-1900-0</v>
      </c>
      <c r="D85" s="340"/>
      <c r="E85" s="283"/>
      <c r="F85" s="12"/>
      <c r="G85" s="304"/>
      <c r="H85" s="195"/>
      <c r="I85" s="299"/>
      <c r="J85" s="284"/>
      <c r="K85" s="300"/>
      <c r="L85" s="301"/>
      <c r="M85" s="290"/>
      <c r="N85" s="291"/>
      <c r="O85" s="302"/>
      <c r="P85" s="303"/>
      <c r="Q85" s="12"/>
      <c r="R85" s="353"/>
      <c r="S85" s="7"/>
      <c r="T85" s="17">
        <f>IF(D85="",0,IF(D85=D84,COUNTIF(D$9:D84,D85)+1,1))</f>
        <v>0</v>
      </c>
      <c r="U85" s="17">
        <f t="shared" ca="1" si="8"/>
        <v>0</v>
      </c>
      <c r="V85" s="364">
        <f t="shared" si="9"/>
        <v>0</v>
      </c>
    </row>
    <row r="86" spans="1:22" ht="16.5" customHeight="1">
      <c r="A86" s="334" t="s">
        <v>362</v>
      </c>
      <c r="B86" s="65" t="str">
        <f t="shared" ca="1" si="7"/>
        <v>-1900</v>
      </c>
      <c r="C86" s="65" t="str">
        <f t="shared" ca="1" si="6"/>
        <v>-1900-0</v>
      </c>
      <c r="D86" s="340"/>
      <c r="E86" s="283"/>
      <c r="F86" s="12"/>
      <c r="G86" s="304"/>
      <c r="H86" s="195"/>
      <c r="I86" s="299"/>
      <c r="J86" s="284"/>
      <c r="K86" s="300"/>
      <c r="L86" s="301"/>
      <c r="M86" s="290"/>
      <c r="N86" s="291"/>
      <c r="O86" s="302"/>
      <c r="P86" s="303"/>
      <c r="Q86" s="12"/>
      <c r="R86" s="353"/>
      <c r="S86" s="7"/>
      <c r="T86" s="17">
        <f>IF(D86="",0,IF(D86=D85,COUNTIF(D$9:D85,D86)+1,1))</f>
        <v>0</v>
      </c>
      <c r="U86" s="17">
        <f t="shared" ca="1" si="8"/>
        <v>0</v>
      </c>
      <c r="V86" s="364">
        <f t="shared" si="9"/>
        <v>0</v>
      </c>
    </row>
    <row r="87" spans="1:22" ht="16.5" customHeight="1">
      <c r="A87" s="334" t="s">
        <v>363</v>
      </c>
      <c r="B87" s="65" t="str">
        <f t="shared" ca="1" si="7"/>
        <v>-1900</v>
      </c>
      <c r="C87" s="65" t="str">
        <f t="shared" ca="1" si="6"/>
        <v>-1900-0</v>
      </c>
      <c r="D87" s="340"/>
      <c r="E87" s="283"/>
      <c r="F87" s="12"/>
      <c r="G87" s="304"/>
      <c r="H87" s="195"/>
      <c r="I87" s="299"/>
      <c r="J87" s="284"/>
      <c r="K87" s="300"/>
      <c r="L87" s="301"/>
      <c r="M87" s="290"/>
      <c r="N87" s="291"/>
      <c r="O87" s="302"/>
      <c r="P87" s="303"/>
      <c r="Q87" s="12"/>
      <c r="R87" s="353"/>
      <c r="S87" s="7"/>
      <c r="T87" s="17">
        <f>IF(D87="",0,IF(D87=D86,COUNTIF(D$9:D86,D87)+1,1))</f>
        <v>0</v>
      </c>
      <c r="U87" s="17">
        <f t="shared" ca="1" si="8"/>
        <v>0</v>
      </c>
      <c r="V87" s="364">
        <f t="shared" si="9"/>
        <v>0</v>
      </c>
    </row>
    <row r="88" spans="1:22" ht="16.5" customHeight="1">
      <c r="A88" s="334" t="s">
        <v>364</v>
      </c>
      <c r="B88" s="65" t="str">
        <f t="shared" ca="1" si="7"/>
        <v>-1900</v>
      </c>
      <c r="C88" s="65" t="str">
        <f t="shared" ca="1" si="6"/>
        <v>-1900-0</v>
      </c>
      <c r="D88" s="340"/>
      <c r="E88" s="283"/>
      <c r="F88" s="12"/>
      <c r="G88" s="304"/>
      <c r="H88" s="195"/>
      <c r="I88" s="299"/>
      <c r="J88" s="284"/>
      <c r="K88" s="300"/>
      <c r="L88" s="301"/>
      <c r="M88" s="290"/>
      <c r="N88" s="291"/>
      <c r="O88" s="302"/>
      <c r="P88" s="303"/>
      <c r="Q88" s="12"/>
      <c r="R88" s="353"/>
      <c r="S88" s="7"/>
      <c r="T88" s="17">
        <f>IF(D88="",0,IF(D88=D87,COUNTIF(D$9:D87,D88)+1,1))</f>
        <v>0</v>
      </c>
      <c r="U88" s="17">
        <f t="shared" ca="1" si="8"/>
        <v>0</v>
      </c>
      <c r="V88" s="364">
        <f t="shared" si="9"/>
        <v>0</v>
      </c>
    </row>
    <row r="89" spans="1:22" ht="16.5" customHeight="1">
      <c r="A89" s="334" t="s">
        <v>365</v>
      </c>
      <c r="B89" s="65" t="str">
        <f t="shared" ca="1" si="7"/>
        <v>-1900</v>
      </c>
      <c r="C89" s="65" t="str">
        <f t="shared" ca="1" si="6"/>
        <v>-1900-0</v>
      </c>
      <c r="D89" s="340"/>
      <c r="E89" s="283"/>
      <c r="F89" s="12"/>
      <c r="G89" s="304"/>
      <c r="H89" s="195"/>
      <c r="I89" s="299"/>
      <c r="J89" s="284"/>
      <c r="K89" s="300"/>
      <c r="L89" s="301"/>
      <c r="M89" s="290"/>
      <c r="N89" s="291"/>
      <c r="O89" s="302"/>
      <c r="P89" s="303"/>
      <c r="Q89" s="12"/>
      <c r="R89" s="353"/>
      <c r="S89" s="7"/>
      <c r="T89" s="17">
        <f>IF(D89="",0,IF(D89=D88,COUNTIF(D$9:D88,D89)+1,1))</f>
        <v>0</v>
      </c>
      <c r="U89" s="17">
        <f t="shared" ca="1" si="8"/>
        <v>0</v>
      </c>
      <c r="V89" s="364">
        <f t="shared" si="9"/>
        <v>0</v>
      </c>
    </row>
    <row r="90" spans="1:22" ht="16.5" customHeight="1">
      <c r="A90" s="334" t="s">
        <v>366</v>
      </c>
      <c r="B90" s="65" t="str">
        <f t="shared" ca="1" si="7"/>
        <v>-1900</v>
      </c>
      <c r="C90" s="65" t="str">
        <f t="shared" ca="1" si="6"/>
        <v>-1900-0</v>
      </c>
      <c r="D90" s="340"/>
      <c r="E90" s="283"/>
      <c r="F90" s="12"/>
      <c r="G90" s="304"/>
      <c r="H90" s="195"/>
      <c r="I90" s="299"/>
      <c r="J90" s="284"/>
      <c r="K90" s="300"/>
      <c r="L90" s="301"/>
      <c r="M90" s="290"/>
      <c r="N90" s="291"/>
      <c r="O90" s="302"/>
      <c r="P90" s="303"/>
      <c r="Q90" s="12"/>
      <c r="R90" s="353"/>
      <c r="S90" s="7"/>
      <c r="T90" s="17">
        <f>IF(D90="",0,IF(D90=D89,COUNTIF(D$9:D89,D90)+1,1))</f>
        <v>0</v>
      </c>
      <c r="U90" s="17">
        <f t="shared" ca="1" si="8"/>
        <v>0</v>
      </c>
      <c r="V90" s="364">
        <f t="shared" si="9"/>
        <v>0</v>
      </c>
    </row>
    <row r="91" spans="1:22" ht="16.5" customHeight="1">
      <c r="A91" s="334" t="s">
        <v>367</v>
      </c>
      <c r="B91" s="65" t="str">
        <f t="shared" ca="1" si="7"/>
        <v>-1900</v>
      </c>
      <c r="C91" s="65" t="str">
        <f t="shared" ca="1" si="6"/>
        <v>-1900-0</v>
      </c>
      <c r="D91" s="340"/>
      <c r="E91" s="283"/>
      <c r="F91" s="12"/>
      <c r="G91" s="304"/>
      <c r="H91" s="195"/>
      <c r="I91" s="299"/>
      <c r="J91" s="284"/>
      <c r="K91" s="300"/>
      <c r="L91" s="301"/>
      <c r="M91" s="290"/>
      <c r="N91" s="291"/>
      <c r="O91" s="302"/>
      <c r="P91" s="303"/>
      <c r="Q91" s="12"/>
      <c r="R91" s="353"/>
      <c r="S91" s="7"/>
      <c r="T91" s="17">
        <f>IF(D91="",0,IF(D91=D90,COUNTIF(D$9:D90,D91)+1,1))</f>
        <v>0</v>
      </c>
      <c r="U91" s="17">
        <f t="shared" ca="1" si="8"/>
        <v>0</v>
      </c>
      <c r="V91" s="364">
        <f t="shared" si="9"/>
        <v>0</v>
      </c>
    </row>
    <row r="92" spans="1:22" ht="16.5" customHeight="1">
      <c r="A92" s="334" t="s">
        <v>368</v>
      </c>
      <c r="B92" s="65" t="str">
        <f t="shared" ca="1" si="7"/>
        <v>-1900</v>
      </c>
      <c r="C92" s="65" t="str">
        <f t="shared" ca="1" si="6"/>
        <v>-1900-0</v>
      </c>
      <c r="D92" s="340"/>
      <c r="E92" s="283"/>
      <c r="F92" s="12"/>
      <c r="G92" s="304"/>
      <c r="H92" s="195"/>
      <c r="I92" s="299"/>
      <c r="J92" s="284"/>
      <c r="K92" s="300"/>
      <c r="L92" s="301"/>
      <c r="M92" s="290"/>
      <c r="N92" s="291"/>
      <c r="O92" s="302"/>
      <c r="P92" s="303"/>
      <c r="Q92" s="12"/>
      <c r="R92" s="353"/>
      <c r="S92" s="7"/>
      <c r="T92" s="17">
        <f>IF(D92="",0,IF(D92=D91,COUNTIF(D$9:D91,D92)+1,1))</f>
        <v>0</v>
      </c>
      <c r="U92" s="17">
        <f t="shared" ca="1" si="8"/>
        <v>0</v>
      </c>
      <c r="V92" s="364">
        <f t="shared" si="9"/>
        <v>0</v>
      </c>
    </row>
    <row r="93" spans="1:22" ht="16.5" customHeight="1">
      <c r="A93" s="334" t="s">
        <v>369</v>
      </c>
      <c r="B93" s="65" t="str">
        <f t="shared" ca="1" si="7"/>
        <v>-1900</v>
      </c>
      <c r="C93" s="65" t="str">
        <f t="shared" ca="1" si="6"/>
        <v>-1900-0</v>
      </c>
      <c r="D93" s="340"/>
      <c r="E93" s="283"/>
      <c r="F93" s="12"/>
      <c r="G93" s="304"/>
      <c r="H93" s="195"/>
      <c r="I93" s="299"/>
      <c r="J93" s="284"/>
      <c r="K93" s="300"/>
      <c r="L93" s="301"/>
      <c r="M93" s="290"/>
      <c r="N93" s="291"/>
      <c r="O93" s="302"/>
      <c r="P93" s="303"/>
      <c r="Q93" s="12"/>
      <c r="R93" s="353"/>
      <c r="S93" s="7"/>
      <c r="T93" s="17">
        <f>IF(D93="",0,IF(D93=D92,COUNTIF(D$9:D92,D93)+1,1))</f>
        <v>0</v>
      </c>
      <c r="U93" s="17">
        <f t="shared" ca="1" si="8"/>
        <v>0</v>
      </c>
      <c r="V93" s="364">
        <f t="shared" si="9"/>
        <v>0</v>
      </c>
    </row>
    <row r="94" spans="1:22" ht="16.5" customHeight="1">
      <c r="A94" s="334" t="s">
        <v>370</v>
      </c>
      <c r="B94" s="65" t="str">
        <f t="shared" ca="1" si="7"/>
        <v>-1900</v>
      </c>
      <c r="C94" s="65" t="str">
        <f t="shared" ca="1" si="6"/>
        <v>-1900-0</v>
      </c>
      <c r="D94" s="340"/>
      <c r="E94" s="283"/>
      <c r="F94" s="12"/>
      <c r="G94" s="304"/>
      <c r="H94" s="195"/>
      <c r="I94" s="299"/>
      <c r="J94" s="284"/>
      <c r="K94" s="300"/>
      <c r="L94" s="301"/>
      <c r="M94" s="290"/>
      <c r="N94" s="291"/>
      <c r="O94" s="302"/>
      <c r="P94" s="303"/>
      <c r="Q94" s="12"/>
      <c r="R94" s="353"/>
      <c r="S94" s="7"/>
      <c r="T94" s="17">
        <f>IF(D94="",0,IF(D94=D93,COUNTIF(D$9:D93,D94)+1,1))</f>
        <v>0</v>
      </c>
      <c r="U94" s="17">
        <f t="shared" ca="1" si="8"/>
        <v>0</v>
      </c>
      <c r="V94" s="364">
        <f t="shared" si="9"/>
        <v>0</v>
      </c>
    </row>
    <row r="95" spans="1:22" ht="16.5" customHeight="1">
      <c r="A95" s="334" t="s">
        <v>371</v>
      </c>
      <c r="B95" s="65" t="str">
        <f t="shared" ca="1" si="7"/>
        <v>-1900</v>
      </c>
      <c r="C95" s="65" t="str">
        <f t="shared" ca="1" si="6"/>
        <v>-1900-0</v>
      </c>
      <c r="D95" s="340"/>
      <c r="E95" s="283"/>
      <c r="F95" s="12"/>
      <c r="G95" s="304"/>
      <c r="H95" s="195"/>
      <c r="I95" s="299"/>
      <c r="J95" s="284"/>
      <c r="K95" s="300"/>
      <c r="L95" s="301"/>
      <c r="M95" s="290"/>
      <c r="N95" s="291"/>
      <c r="O95" s="302"/>
      <c r="P95" s="303"/>
      <c r="Q95" s="12"/>
      <c r="R95" s="353"/>
      <c r="S95" s="7"/>
      <c r="T95" s="17">
        <f>IF(D95="",0,IF(D95=D94,COUNTIF(D$9:D94,D95)+1,1))</f>
        <v>0</v>
      </c>
      <c r="U95" s="17">
        <f t="shared" ca="1" si="8"/>
        <v>0</v>
      </c>
      <c r="V95" s="364">
        <f t="shared" si="9"/>
        <v>0</v>
      </c>
    </row>
    <row r="96" spans="1:22" ht="16.5" customHeight="1">
      <c r="A96" s="334" t="s">
        <v>372</v>
      </c>
      <c r="B96" s="65" t="str">
        <f t="shared" ca="1" si="7"/>
        <v>-1900</v>
      </c>
      <c r="C96" s="65" t="str">
        <f t="shared" ca="1" si="6"/>
        <v>-1900-0</v>
      </c>
      <c r="D96" s="340"/>
      <c r="E96" s="283"/>
      <c r="F96" s="12"/>
      <c r="G96" s="304"/>
      <c r="H96" s="195"/>
      <c r="I96" s="299"/>
      <c r="J96" s="284"/>
      <c r="K96" s="300"/>
      <c r="L96" s="301"/>
      <c r="M96" s="290"/>
      <c r="N96" s="291"/>
      <c r="O96" s="302"/>
      <c r="P96" s="303"/>
      <c r="Q96" s="12"/>
      <c r="R96" s="353"/>
      <c r="S96" s="7"/>
      <c r="T96" s="17">
        <f>IF(D96="",0,IF(D96=D95,COUNTIF(D$9:D95,D96)+1,1))</f>
        <v>0</v>
      </c>
      <c r="U96" s="17">
        <f t="shared" ca="1" si="8"/>
        <v>0</v>
      </c>
      <c r="V96" s="364">
        <f t="shared" si="9"/>
        <v>0</v>
      </c>
    </row>
    <row r="97" spans="1:22" ht="16.5" customHeight="1">
      <c r="A97" s="334" t="s">
        <v>373</v>
      </c>
      <c r="B97" s="65" t="str">
        <f t="shared" ca="1" si="7"/>
        <v>-1900</v>
      </c>
      <c r="C97" s="65" t="str">
        <f t="shared" ca="1" si="6"/>
        <v>-1900-0</v>
      </c>
      <c r="D97" s="340"/>
      <c r="E97" s="283"/>
      <c r="F97" s="12"/>
      <c r="G97" s="304"/>
      <c r="H97" s="195"/>
      <c r="I97" s="299"/>
      <c r="J97" s="284"/>
      <c r="K97" s="300"/>
      <c r="L97" s="301"/>
      <c r="M97" s="290"/>
      <c r="N97" s="291"/>
      <c r="O97" s="302"/>
      <c r="P97" s="303"/>
      <c r="Q97" s="12"/>
      <c r="R97" s="353"/>
      <c r="S97" s="7"/>
      <c r="T97" s="17">
        <f>IF(D97="",0,IF(D97=D96,COUNTIF(D$9:D96,D97)+1,1))</f>
        <v>0</v>
      </c>
      <c r="U97" s="17">
        <f t="shared" ca="1" si="8"/>
        <v>0</v>
      </c>
      <c r="V97" s="364">
        <f t="shared" si="9"/>
        <v>0</v>
      </c>
    </row>
    <row r="98" spans="1:22" ht="16.5" customHeight="1">
      <c r="A98" s="334" t="s">
        <v>374</v>
      </c>
      <c r="B98" s="65" t="str">
        <f t="shared" ca="1" si="7"/>
        <v>-1900</v>
      </c>
      <c r="C98" s="65" t="str">
        <f t="shared" ca="1" si="6"/>
        <v>-1900-0</v>
      </c>
      <c r="D98" s="340"/>
      <c r="E98" s="283"/>
      <c r="F98" s="12"/>
      <c r="G98" s="304"/>
      <c r="H98" s="195"/>
      <c r="I98" s="299"/>
      <c r="J98" s="284"/>
      <c r="K98" s="300"/>
      <c r="L98" s="301"/>
      <c r="M98" s="290"/>
      <c r="N98" s="291"/>
      <c r="O98" s="302"/>
      <c r="P98" s="303"/>
      <c r="Q98" s="12"/>
      <c r="R98" s="353"/>
      <c r="S98" s="7"/>
      <c r="T98" s="17">
        <f>IF(D98="",0,IF(D98=D97,COUNTIF(D$9:D97,D98)+1,1))</f>
        <v>0</v>
      </c>
      <c r="U98" s="17">
        <f t="shared" ca="1" si="8"/>
        <v>0</v>
      </c>
      <c r="V98" s="364">
        <f t="shared" si="9"/>
        <v>0</v>
      </c>
    </row>
    <row r="99" spans="1:22" ht="16.5" customHeight="1">
      <c r="A99" s="334" t="s">
        <v>375</v>
      </c>
      <c r="B99" s="65" t="str">
        <f t="shared" ca="1" si="7"/>
        <v>-1900</v>
      </c>
      <c r="C99" s="65" t="str">
        <f t="shared" ca="1" si="6"/>
        <v>-1900-0</v>
      </c>
      <c r="D99" s="340"/>
      <c r="E99" s="283"/>
      <c r="F99" s="12"/>
      <c r="G99" s="304"/>
      <c r="H99" s="195"/>
      <c r="I99" s="299"/>
      <c r="J99" s="284"/>
      <c r="K99" s="300"/>
      <c r="L99" s="301"/>
      <c r="M99" s="290"/>
      <c r="N99" s="291"/>
      <c r="O99" s="302"/>
      <c r="P99" s="303"/>
      <c r="Q99" s="12"/>
      <c r="R99" s="353"/>
      <c r="S99" s="7"/>
      <c r="T99" s="17">
        <f>IF(D99="",0,IF(D99=D98,COUNTIF(D$9:D98,D99)+1,1))</f>
        <v>0</v>
      </c>
      <c r="U99" s="17">
        <f t="shared" ca="1" si="8"/>
        <v>0</v>
      </c>
      <c r="V99" s="364">
        <f t="shared" si="9"/>
        <v>0</v>
      </c>
    </row>
    <row r="100" spans="1:22" ht="16.5" customHeight="1">
      <c r="A100" s="334" t="s">
        <v>376</v>
      </c>
      <c r="B100" s="65" t="str">
        <f t="shared" ca="1" si="7"/>
        <v>-1900</v>
      </c>
      <c r="C100" s="65" t="str">
        <f t="shared" ca="1" si="6"/>
        <v>-1900-0</v>
      </c>
      <c r="D100" s="340"/>
      <c r="E100" s="283"/>
      <c r="F100" s="12"/>
      <c r="G100" s="304"/>
      <c r="H100" s="195"/>
      <c r="I100" s="299"/>
      <c r="J100" s="284"/>
      <c r="K100" s="300"/>
      <c r="L100" s="301"/>
      <c r="M100" s="290"/>
      <c r="N100" s="291"/>
      <c r="O100" s="302"/>
      <c r="P100" s="303"/>
      <c r="Q100" s="12"/>
      <c r="R100" s="353"/>
      <c r="S100" s="7"/>
      <c r="T100" s="17">
        <f>IF(D100="",0,IF(D100=D99,COUNTIF(D$9:D99,D100)+1,1))</f>
        <v>0</v>
      </c>
      <c r="U100" s="17">
        <f t="shared" ca="1" si="8"/>
        <v>0</v>
      </c>
      <c r="V100" s="364">
        <f t="shared" si="9"/>
        <v>0</v>
      </c>
    </row>
    <row r="101" spans="1:22" ht="16.5" customHeight="1">
      <c r="A101" s="334" t="s">
        <v>377</v>
      </c>
      <c r="B101" s="65" t="str">
        <f t="shared" ca="1" si="7"/>
        <v>-1900</v>
      </c>
      <c r="C101" s="65" t="str">
        <f t="shared" ca="1" si="6"/>
        <v>-1900-0</v>
      </c>
      <c r="D101" s="340"/>
      <c r="E101" s="283"/>
      <c r="F101" s="12"/>
      <c r="G101" s="304"/>
      <c r="H101" s="195"/>
      <c r="I101" s="299"/>
      <c r="J101" s="284"/>
      <c r="K101" s="300"/>
      <c r="L101" s="301"/>
      <c r="M101" s="290"/>
      <c r="N101" s="291"/>
      <c r="O101" s="302"/>
      <c r="P101" s="303"/>
      <c r="Q101" s="12"/>
      <c r="R101" s="353"/>
      <c r="S101" s="7"/>
      <c r="T101" s="17">
        <f>IF(D101="",0,IF(D101=D100,COUNTIF(D$9:D100,D101)+1,1))</f>
        <v>0</v>
      </c>
      <c r="U101" s="17">
        <f t="shared" ca="1" si="8"/>
        <v>0</v>
      </c>
      <c r="V101" s="364">
        <f t="shared" si="9"/>
        <v>0</v>
      </c>
    </row>
    <row r="102" spans="1:22" ht="16.5" customHeight="1">
      <c r="A102" s="334" t="s">
        <v>378</v>
      </c>
      <c r="B102" s="65" t="str">
        <f t="shared" ca="1" si="7"/>
        <v>-1900</v>
      </c>
      <c r="C102" s="65" t="str">
        <f t="shared" ca="1" si="6"/>
        <v>-1900-0</v>
      </c>
      <c r="D102" s="340"/>
      <c r="E102" s="283"/>
      <c r="F102" s="12"/>
      <c r="G102" s="304"/>
      <c r="H102" s="195"/>
      <c r="I102" s="299"/>
      <c r="J102" s="284"/>
      <c r="K102" s="300"/>
      <c r="L102" s="301"/>
      <c r="M102" s="290"/>
      <c r="N102" s="291"/>
      <c r="O102" s="302"/>
      <c r="P102" s="303"/>
      <c r="Q102" s="12"/>
      <c r="R102" s="353"/>
      <c r="S102" s="7"/>
      <c r="T102" s="17">
        <f>IF(D102="",0,IF(D102=D101,COUNTIF(D$9:D101,D102)+1,1))</f>
        <v>0</v>
      </c>
      <c r="U102" s="17">
        <f t="shared" ca="1" si="8"/>
        <v>0</v>
      </c>
      <c r="V102" s="364">
        <f t="shared" si="9"/>
        <v>0</v>
      </c>
    </row>
    <row r="103" spans="1:22" ht="16.5" customHeight="1">
      <c r="A103" s="334" t="s">
        <v>379</v>
      </c>
      <c r="B103" s="65" t="str">
        <f t="shared" ca="1" si="7"/>
        <v>-1900</v>
      </c>
      <c r="C103" s="65" t="str">
        <f t="shared" ca="1" si="6"/>
        <v>-1900-0</v>
      </c>
      <c r="D103" s="340"/>
      <c r="E103" s="283"/>
      <c r="F103" s="12"/>
      <c r="G103" s="304"/>
      <c r="H103" s="195"/>
      <c r="I103" s="299"/>
      <c r="J103" s="284"/>
      <c r="K103" s="300"/>
      <c r="L103" s="301"/>
      <c r="M103" s="290"/>
      <c r="N103" s="291"/>
      <c r="O103" s="302"/>
      <c r="P103" s="303"/>
      <c r="Q103" s="12"/>
      <c r="R103" s="353"/>
      <c r="S103" s="7"/>
      <c r="T103" s="17">
        <f>IF(D103="",0,IF(D103=D102,COUNTIF(D$9:D102,D103)+1,1))</f>
        <v>0</v>
      </c>
      <c r="U103" s="17">
        <f t="shared" ca="1" si="8"/>
        <v>0</v>
      </c>
      <c r="V103" s="364">
        <f t="shared" si="9"/>
        <v>0</v>
      </c>
    </row>
    <row r="104" spans="1:22" ht="16.5" customHeight="1">
      <c r="A104" s="334" t="s">
        <v>380</v>
      </c>
      <c r="B104" s="65" t="str">
        <f t="shared" ca="1" si="7"/>
        <v>-1900</v>
      </c>
      <c r="C104" s="65" t="str">
        <f t="shared" ca="1" si="6"/>
        <v>-1900-0</v>
      </c>
      <c r="D104" s="340"/>
      <c r="E104" s="283"/>
      <c r="F104" s="12"/>
      <c r="G104" s="304"/>
      <c r="H104" s="195"/>
      <c r="I104" s="299"/>
      <c r="J104" s="284"/>
      <c r="K104" s="300"/>
      <c r="L104" s="301"/>
      <c r="M104" s="290"/>
      <c r="N104" s="291"/>
      <c r="O104" s="302"/>
      <c r="P104" s="303"/>
      <c r="Q104" s="12"/>
      <c r="R104" s="353"/>
      <c r="S104" s="7"/>
      <c r="T104" s="17">
        <f>IF(D104="",0,IF(D104=D103,COUNTIF(D$9:D103,D104)+1,1))</f>
        <v>0</v>
      </c>
      <c r="U104" s="17">
        <f t="shared" ca="1" si="8"/>
        <v>0</v>
      </c>
      <c r="V104" s="364">
        <f t="shared" si="9"/>
        <v>0</v>
      </c>
    </row>
    <row r="105" spans="1:22" ht="16.5" customHeight="1">
      <c r="A105" s="334" t="s">
        <v>381</v>
      </c>
      <c r="B105" s="65" t="str">
        <f t="shared" ca="1" si="7"/>
        <v>-1900</v>
      </c>
      <c r="C105" s="65" t="str">
        <f t="shared" ref="C105:C136" ca="1" si="10">IF(N$1030=1,0,B105&amp;"-"&amp;T105)</f>
        <v>-1900-0</v>
      </c>
      <c r="D105" s="340"/>
      <c r="E105" s="283"/>
      <c r="F105" s="12"/>
      <c r="G105" s="304"/>
      <c r="H105" s="195"/>
      <c r="I105" s="299"/>
      <c r="J105" s="284"/>
      <c r="K105" s="300"/>
      <c r="L105" s="301"/>
      <c r="M105" s="290"/>
      <c r="N105" s="291"/>
      <c r="O105" s="302"/>
      <c r="P105" s="303"/>
      <c r="Q105" s="12"/>
      <c r="R105" s="353"/>
      <c r="S105" s="7"/>
      <c r="T105" s="17">
        <f>IF(D105="",0,IF(D105=D104,COUNTIF(D$9:D104,D105)+1,1))</f>
        <v>0</v>
      </c>
      <c r="U105" s="17">
        <f t="shared" ca="1" si="8"/>
        <v>0</v>
      </c>
      <c r="V105" s="364">
        <f t="shared" si="9"/>
        <v>0</v>
      </c>
    </row>
    <row r="106" spans="1:22" ht="16.5" customHeight="1">
      <c r="A106" s="334" t="s">
        <v>382</v>
      </c>
      <c r="B106" s="65" t="str">
        <f t="shared" ca="1" si="7"/>
        <v>-1900</v>
      </c>
      <c r="C106" s="65" t="str">
        <f t="shared" ca="1" si="10"/>
        <v>-1900-0</v>
      </c>
      <c r="D106" s="340"/>
      <c r="E106" s="283"/>
      <c r="F106" s="12"/>
      <c r="G106" s="304"/>
      <c r="H106" s="195"/>
      <c r="I106" s="299"/>
      <c r="J106" s="284"/>
      <c r="K106" s="300"/>
      <c r="L106" s="301"/>
      <c r="M106" s="290"/>
      <c r="N106" s="291"/>
      <c r="O106" s="302"/>
      <c r="P106" s="303"/>
      <c r="Q106" s="12"/>
      <c r="R106" s="353"/>
      <c r="S106" s="7"/>
      <c r="T106" s="17">
        <f>IF(D106="",0,IF(D106=D105,COUNTIF(D$9:D105,D106)+1,1))</f>
        <v>0</v>
      </c>
      <c r="U106" s="17">
        <f t="shared" ref="U106:U137" ca="1" si="11">IF(OR(D106="",N$1030=1),0,IF(T106=4,1,0))</f>
        <v>0</v>
      </c>
      <c r="V106" s="364">
        <f t="shared" si="9"/>
        <v>0</v>
      </c>
    </row>
    <row r="107" spans="1:22" ht="16.5" customHeight="1">
      <c r="A107" s="334" t="s">
        <v>383</v>
      </c>
      <c r="B107" s="65" t="str">
        <f t="shared" ca="1" si="7"/>
        <v>-1900</v>
      </c>
      <c r="C107" s="65" t="str">
        <f t="shared" ca="1" si="10"/>
        <v>-1900-0</v>
      </c>
      <c r="D107" s="340"/>
      <c r="E107" s="283"/>
      <c r="F107" s="12"/>
      <c r="G107" s="304"/>
      <c r="H107" s="195"/>
      <c r="I107" s="299"/>
      <c r="J107" s="284"/>
      <c r="K107" s="300"/>
      <c r="L107" s="301"/>
      <c r="M107" s="290"/>
      <c r="N107" s="291"/>
      <c r="O107" s="302"/>
      <c r="P107" s="303"/>
      <c r="Q107" s="12"/>
      <c r="R107" s="353"/>
      <c r="S107" s="7"/>
      <c r="T107" s="17">
        <f>IF(D107="",0,IF(D107=D106,COUNTIF(D$9:D106,D107)+1,1))</f>
        <v>0</v>
      </c>
      <c r="U107" s="17">
        <f t="shared" ca="1" si="11"/>
        <v>0</v>
      </c>
      <c r="V107" s="364">
        <f t="shared" si="9"/>
        <v>0</v>
      </c>
    </row>
    <row r="108" spans="1:22" ht="16.5" customHeight="1">
      <c r="A108" s="334" t="s">
        <v>384</v>
      </c>
      <c r="B108" s="65" t="str">
        <f t="shared" ca="1" si="7"/>
        <v>-1900</v>
      </c>
      <c r="C108" s="65" t="str">
        <f t="shared" ca="1" si="10"/>
        <v>-1900-0</v>
      </c>
      <c r="D108" s="340"/>
      <c r="E108" s="283"/>
      <c r="F108" s="12"/>
      <c r="G108" s="304"/>
      <c r="H108" s="195"/>
      <c r="I108" s="299"/>
      <c r="J108" s="284"/>
      <c r="K108" s="300"/>
      <c r="L108" s="301"/>
      <c r="M108" s="290"/>
      <c r="N108" s="291"/>
      <c r="O108" s="302"/>
      <c r="P108" s="303"/>
      <c r="Q108" s="12"/>
      <c r="R108" s="353"/>
      <c r="S108" s="7"/>
      <c r="T108" s="17">
        <f>IF(D108="",0,IF(D108=D107,COUNTIF(D$9:D107,D108)+1,1))</f>
        <v>0</v>
      </c>
      <c r="U108" s="17">
        <f t="shared" ca="1" si="11"/>
        <v>0</v>
      </c>
      <c r="V108" s="364">
        <f t="shared" si="9"/>
        <v>0</v>
      </c>
    </row>
    <row r="109" spans="1:22" ht="16.5" customHeight="1">
      <c r="A109" s="334" t="s">
        <v>385</v>
      </c>
      <c r="B109" s="65" t="str">
        <f t="shared" ca="1" si="7"/>
        <v>-1900</v>
      </c>
      <c r="C109" s="65" t="str">
        <f t="shared" ca="1" si="10"/>
        <v>-1900-0</v>
      </c>
      <c r="D109" s="340"/>
      <c r="E109" s="283"/>
      <c r="F109" s="12"/>
      <c r="G109" s="304"/>
      <c r="H109" s="195"/>
      <c r="I109" s="299"/>
      <c r="J109" s="284"/>
      <c r="K109" s="300"/>
      <c r="L109" s="301"/>
      <c r="M109" s="290"/>
      <c r="N109" s="291"/>
      <c r="O109" s="302"/>
      <c r="P109" s="303"/>
      <c r="Q109" s="12"/>
      <c r="R109" s="353"/>
      <c r="S109" s="7"/>
      <c r="T109" s="17">
        <f>IF(D109="",0,IF(D109=D108,COUNTIF(D$9:D108,D109)+1,1))</f>
        <v>0</v>
      </c>
      <c r="U109" s="17">
        <f t="shared" ca="1" si="11"/>
        <v>0</v>
      </c>
      <c r="V109" s="364">
        <f t="shared" si="9"/>
        <v>0</v>
      </c>
    </row>
    <row r="110" spans="1:22" ht="16.5" customHeight="1">
      <c r="A110" s="334" t="s">
        <v>386</v>
      </c>
      <c r="B110" s="65" t="str">
        <f t="shared" ca="1" si="7"/>
        <v>-1900</v>
      </c>
      <c r="C110" s="65" t="str">
        <f t="shared" ca="1" si="10"/>
        <v>-1900-0</v>
      </c>
      <c r="D110" s="340"/>
      <c r="E110" s="283"/>
      <c r="F110" s="12"/>
      <c r="G110" s="304"/>
      <c r="H110" s="195"/>
      <c r="I110" s="299"/>
      <c r="J110" s="284"/>
      <c r="K110" s="300"/>
      <c r="L110" s="301"/>
      <c r="M110" s="290"/>
      <c r="N110" s="291"/>
      <c r="O110" s="302"/>
      <c r="P110" s="303"/>
      <c r="Q110" s="12"/>
      <c r="R110" s="353"/>
      <c r="S110" s="7"/>
      <c r="T110" s="17">
        <f>IF(D110="",0,IF(D110=D109,COUNTIF(D$9:D109,D110)+1,1))</f>
        <v>0</v>
      </c>
      <c r="U110" s="17">
        <f t="shared" ca="1" si="11"/>
        <v>0</v>
      </c>
      <c r="V110" s="364">
        <f t="shared" si="9"/>
        <v>0</v>
      </c>
    </row>
    <row r="111" spans="1:22" ht="16.5" customHeight="1">
      <c r="A111" s="334" t="s">
        <v>387</v>
      </c>
      <c r="B111" s="65" t="str">
        <f t="shared" ca="1" si="7"/>
        <v>-1900</v>
      </c>
      <c r="C111" s="65" t="str">
        <f t="shared" ca="1" si="10"/>
        <v>-1900-0</v>
      </c>
      <c r="D111" s="340"/>
      <c r="E111" s="283"/>
      <c r="F111" s="12"/>
      <c r="G111" s="304"/>
      <c r="H111" s="195"/>
      <c r="I111" s="299"/>
      <c r="J111" s="284"/>
      <c r="K111" s="300"/>
      <c r="L111" s="301"/>
      <c r="M111" s="290"/>
      <c r="N111" s="291"/>
      <c r="O111" s="302"/>
      <c r="P111" s="303"/>
      <c r="Q111" s="12"/>
      <c r="R111" s="353"/>
      <c r="S111" s="7"/>
      <c r="T111" s="17">
        <f>IF(D111="",0,IF(D111=D110,COUNTIF(D$9:D110,D111)+1,1))</f>
        <v>0</v>
      </c>
      <c r="U111" s="17">
        <f t="shared" ca="1" si="11"/>
        <v>0</v>
      </c>
      <c r="V111" s="364">
        <f t="shared" si="9"/>
        <v>0</v>
      </c>
    </row>
    <row r="112" spans="1:22" ht="16.5" customHeight="1">
      <c r="A112" s="334" t="s">
        <v>388</v>
      </c>
      <c r="B112" s="65" t="str">
        <f t="shared" ca="1" si="7"/>
        <v>-1900</v>
      </c>
      <c r="C112" s="65" t="str">
        <f t="shared" ca="1" si="10"/>
        <v>-1900-0</v>
      </c>
      <c r="D112" s="340"/>
      <c r="E112" s="283"/>
      <c r="F112" s="12"/>
      <c r="G112" s="304"/>
      <c r="H112" s="195"/>
      <c r="I112" s="299"/>
      <c r="J112" s="284"/>
      <c r="K112" s="300"/>
      <c r="L112" s="301"/>
      <c r="M112" s="290"/>
      <c r="N112" s="291"/>
      <c r="O112" s="302"/>
      <c r="P112" s="303"/>
      <c r="Q112" s="12"/>
      <c r="R112" s="353"/>
      <c r="S112" s="7"/>
      <c r="T112" s="17">
        <f>IF(D112="",0,IF(D112=D111,COUNTIF(D$9:D111,D112)+1,1))</f>
        <v>0</v>
      </c>
      <c r="U112" s="17">
        <f t="shared" ca="1" si="11"/>
        <v>0</v>
      </c>
      <c r="V112" s="364">
        <f t="shared" si="9"/>
        <v>0</v>
      </c>
    </row>
    <row r="113" spans="1:22" ht="16.5" customHeight="1">
      <c r="A113" s="334" t="s">
        <v>389</v>
      </c>
      <c r="B113" s="65" t="str">
        <f t="shared" ca="1" si="7"/>
        <v>-1900</v>
      </c>
      <c r="C113" s="65" t="str">
        <f t="shared" ca="1" si="10"/>
        <v>-1900-0</v>
      </c>
      <c r="D113" s="340"/>
      <c r="E113" s="283"/>
      <c r="F113" s="12"/>
      <c r="G113" s="304"/>
      <c r="H113" s="195"/>
      <c r="I113" s="299"/>
      <c r="J113" s="284"/>
      <c r="K113" s="300"/>
      <c r="L113" s="301"/>
      <c r="M113" s="290"/>
      <c r="N113" s="291"/>
      <c r="O113" s="302"/>
      <c r="P113" s="303"/>
      <c r="Q113" s="12"/>
      <c r="R113" s="353"/>
      <c r="S113" s="7"/>
      <c r="T113" s="17">
        <f>IF(D113="",0,IF(D113=D112,COUNTIF(D$9:D112,D113)+1,1))</f>
        <v>0</v>
      </c>
      <c r="U113" s="17">
        <f t="shared" ca="1" si="11"/>
        <v>0</v>
      </c>
      <c r="V113" s="364">
        <f t="shared" si="9"/>
        <v>0</v>
      </c>
    </row>
    <row r="114" spans="1:22" ht="16.5" customHeight="1">
      <c r="A114" s="334" t="s">
        <v>390</v>
      </c>
      <c r="B114" s="65" t="str">
        <f t="shared" ca="1" si="7"/>
        <v>-1900</v>
      </c>
      <c r="C114" s="65" t="str">
        <f t="shared" ca="1" si="10"/>
        <v>-1900-0</v>
      </c>
      <c r="D114" s="340"/>
      <c r="E114" s="283"/>
      <c r="F114" s="12"/>
      <c r="G114" s="304"/>
      <c r="H114" s="195"/>
      <c r="I114" s="299"/>
      <c r="J114" s="284"/>
      <c r="K114" s="300"/>
      <c r="L114" s="301"/>
      <c r="M114" s="290"/>
      <c r="N114" s="291"/>
      <c r="O114" s="302"/>
      <c r="P114" s="303"/>
      <c r="Q114" s="12"/>
      <c r="R114" s="353"/>
      <c r="S114" s="7"/>
      <c r="T114" s="17">
        <f>IF(D114="",0,IF(D114=D113,COUNTIF(D$9:D113,D114)+1,1))</f>
        <v>0</v>
      </c>
      <c r="U114" s="17">
        <f t="shared" ca="1" si="11"/>
        <v>0</v>
      </c>
      <c r="V114" s="364">
        <f t="shared" si="9"/>
        <v>0</v>
      </c>
    </row>
    <row r="115" spans="1:22" ht="16.5" customHeight="1">
      <c r="A115" s="334" t="s">
        <v>391</v>
      </c>
      <c r="B115" s="65" t="str">
        <f t="shared" ca="1" si="7"/>
        <v>-1900</v>
      </c>
      <c r="C115" s="65" t="str">
        <f t="shared" ca="1" si="10"/>
        <v>-1900-0</v>
      </c>
      <c r="D115" s="340"/>
      <c r="E115" s="283"/>
      <c r="F115" s="12"/>
      <c r="G115" s="304"/>
      <c r="H115" s="195"/>
      <c r="I115" s="299"/>
      <c r="J115" s="284"/>
      <c r="K115" s="300"/>
      <c r="L115" s="301"/>
      <c r="M115" s="290"/>
      <c r="N115" s="291"/>
      <c r="O115" s="302"/>
      <c r="P115" s="303"/>
      <c r="Q115" s="12"/>
      <c r="R115" s="353"/>
      <c r="S115" s="7"/>
      <c r="T115" s="17">
        <f>IF(D115="",0,IF(D115=D114,COUNTIF(D$9:D114,D115)+1,1))</f>
        <v>0</v>
      </c>
      <c r="U115" s="17">
        <f t="shared" ca="1" si="11"/>
        <v>0</v>
      </c>
      <c r="V115" s="364">
        <f t="shared" si="9"/>
        <v>0</v>
      </c>
    </row>
    <row r="116" spans="1:22" ht="16.5" customHeight="1">
      <c r="A116" s="334" t="s">
        <v>392</v>
      </c>
      <c r="B116" s="65" t="str">
        <f t="shared" ca="1" si="7"/>
        <v>-1900</v>
      </c>
      <c r="C116" s="65" t="str">
        <f t="shared" ca="1" si="10"/>
        <v>-1900-0</v>
      </c>
      <c r="D116" s="340"/>
      <c r="E116" s="283"/>
      <c r="F116" s="12"/>
      <c r="G116" s="304"/>
      <c r="H116" s="195"/>
      <c r="I116" s="299"/>
      <c r="J116" s="284"/>
      <c r="K116" s="300"/>
      <c r="L116" s="301"/>
      <c r="M116" s="290"/>
      <c r="N116" s="291"/>
      <c r="O116" s="302"/>
      <c r="P116" s="303"/>
      <c r="Q116" s="12"/>
      <c r="R116" s="353"/>
      <c r="S116" s="7"/>
      <c r="T116" s="17">
        <f>IF(D116="",0,IF(D116=D115,COUNTIF(D$9:D115,D116)+1,1))</f>
        <v>0</v>
      </c>
      <c r="U116" s="17">
        <f t="shared" ca="1" si="11"/>
        <v>0</v>
      </c>
      <c r="V116" s="364">
        <f t="shared" si="9"/>
        <v>0</v>
      </c>
    </row>
    <row r="117" spans="1:22" ht="16.5" customHeight="1">
      <c r="A117" s="334" t="s">
        <v>393</v>
      </c>
      <c r="B117" s="65" t="str">
        <f t="shared" ca="1" si="7"/>
        <v>-1900</v>
      </c>
      <c r="C117" s="65" t="str">
        <f t="shared" ca="1" si="10"/>
        <v>-1900-0</v>
      </c>
      <c r="D117" s="340"/>
      <c r="E117" s="283"/>
      <c r="F117" s="12"/>
      <c r="G117" s="304"/>
      <c r="H117" s="195"/>
      <c r="I117" s="299"/>
      <c r="J117" s="284"/>
      <c r="K117" s="300"/>
      <c r="L117" s="301"/>
      <c r="M117" s="290"/>
      <c r="N117" s="291"/>
      <c r="O117" s="302"/>
      <c r="P117" s="303"/>
      <c r="Q117" s="12"/>
      <c r="R117" s="353"/>
      <c r="S117" s="7"/>
      <c r="T117" s="17">
        <f>IF(D117="",0,IF(D117=D116,COUNTIF(D$9:D116,D117)+1,1))</f>
        <v>0</v>
      </c>
      <c r="U117" s="17">
        <f t="shared" ca="1" si="11"/>
        <v>0</v>
      </c>
      <c r="V117" s="364">
        <f t="shared" si="9"/>
        <v>0</v>
      </c>
    </row>
    <row r="118" spans="1:22" ht="16.5" customHeight="1">
      <c r="A118" s="334" t="s">
        <v>394</v>
      </c>
      <c r="B118" s="65" t="str">
        <f t="shared" ca="1" si="7"/>
        <v>-1900</v>
      </c>
      <c r="C118" s="65" t="str">
        <f t="shared" ca="1" si="10"/>
        <v>-1900-0</v>
      </c>
      <c r="D118" s="340"/>
      <c r="E118" s="283"/>
      <c r="F118" s="12"/>
      <c r="G118" s="304"/>
      <c r="H118" s="195"/>
      <c r="I118" s="299"/>
      <c r="J118" s="284"/>
      <c r="K118" s="300"/>
      <c r="L118" s="301"/>
      <c r="M118" s="290"/>
      <c r="N118" s="291"/>
      <c r="O118" s="302"/>
      <c r="P118" s="303"/>
      <c r="Q118" s="12"/>
      <c r="R118" s="353"/>
      <c r="S118" s="7"/>
      <c r="T118" s="17">
        <f>IF(D118="",0,IF(D118=D117,COUNTIF(D$9:D117,D118)+1,1))</f>
        <v>0</v>
      </c>
      <c r="U118" s="17">
        <f t="shared" ca="1" si="11"/>
        <v>0</v>
      </c>
      <c r="V118" s="364">
        <f t="shared" si="9"/>
        <v>0</v>
      </c>
    </row>
    <row r="119" spans="1:22" ht="16.5" customHeight="1">
      <c r="A119" s="334" t="s">
        <v>395</v>
      </c>
      <c r="B119" s="65" t="str">
        <f t="shared" ca="1" si="7"/>
        <v>-1900</v>
      </c>
      <c r="C119" s="65" t="str">
        <f t="shared" ca="1" si="10"/>
        <v>-1900-0</v>
      </c>
      <c r="D119" s="340"/>
      <c r="E119" s="283"/>
      <c r="F119" s="12"/>
      <c r="G119" s="304"/>
      <c r="H119" s="195"/>
      <c r="I119" s="299"/>
      <c r="J119" s="284"/>
      <c r="K119" s="300"/>
      <c r="L119" s="301"/>
      <c r="M119" s="290"/>
      <c r="N119" s="291"/>
      <c r="O119" s="302"/>
      <c r="P119" s="303"/>
      <c r="Q119" s="12"/>
      <c r="R119" s="353"/>
      <c r="S119" s="7"/>
      <c r="T119" s="17">
        <f>IF(D119="",0,IF(D119=D118,COUNTIF(D$9:D118,D119)+1,1))</f>
        <v>0</v>
      </c>
      <c r="U119" s="17">
        <f t="shared" ca="1" si="11"/>
        <v>0</v>
      </c>
      <c r="V119" s="364">
        <f t="shared" si="9"/>
        <v>0</v>
      </c>
    </row>
    <row r="120" spans="1:22" ht="16.5" customHeight="1">
      <c r="A120" s="334" t="s">
        <v>396</v>
      </c>
      <c r="B120" s="65" t="str">
        <f t="shared" ca="1" si="7"/>
        <v>-1900</v>
      </c>
      <c r="C120" s="65" t="str">
        <f t="shared" ca="1" si="10"/>
        <v>-1900-0</v>
      </c>
      <c r="D120" s="340"/>
      <c r="E120" s="283"/>
      <c r="F120" s="12"/>
      <c r="G120" s="304"/>
      <c r="H120" s="195"/>
      <c r="I120" s="299"/>
      <c r="J120" s="284"/>
      <c r="K120" s="300"/>
      <c r="L120" s="301"/>
      <c r="M120" s="290"/>
      <c r="N120" s="291"/>
      <c r="O120" s="302"/>
      <c r="P120" s="303"/>
      <c r="Q120" s="12"/>
      <c r="R120" s="353"/>
      <c r="S120" s="7"/>
      <c r="T120" s="17">
        <f>IF(D120="",0,IF(D120=D119,COUNTIF(D$9:D119,D120)+1,1))</f>
        <v>0</v>
      </c>
      <c r="U120" s="17">
        <f t="shared" ca="1" si="11"/>
        <v>0</v>
      </c>
      <c r="V120" s="364">
        <f t="shared" si="9"/>
        <v>0</v>
      </c>
    </row>
    <row r="121" spans="1:22" ht="16.5" customHeight="1">
      <c r="A121" s="334" t="s">
        <v>397</v>
      </c>
      <c r="B121" s="65" t="str">
        <f t="shared" ca="1" si="7"/>
        <v>-1900</v>
      </c>
      <c r="C121" s="65" t="str">
        <f t="shared" ca="1" si="10"/>
        <v>-1900-0</v>
      </c>
      <c r="D121" s="340"/>
      <c r="E121" s="283"/>
      <c r="F121" s="12"/>
      <c r="G121" s="304"/>
      <c r="H121" s="195"/>
      <c r="I121" s="299"/>
      <c r="J121" s="284"/>
      <c r="K121" s="300"/>
      <c r="L121" s="301"/>
      <c r="M121" s="290"/>
      <c r="N121" s="291"/>
      <c r="O121" s="302"/>
      <c r="P121" s="303"/>
      <c r="Q121" s="12"/>
      <c r="R121" s="353"/>
      <c r="S121" s="7"/>
      <c r="T121" s="17">
        <f>IF(D121="",0,IF(D121=D120,COUNTIF(D$9:D120,D121)+1,1))</f>
        <v>0</v>
      </c>
      <c r="U121" s="17">
        <f t="shared" ca="1" si="11"/>
        <v>0</v>
      </c>
      <c r="V121" s="364">
        <f t="shared" si="9"/>
        <v>0</v>
      </c>
    </row>
    <row r="122" spans="1:22" ht="16.5" customHeight="1">
      <c r="A122" s="334" t="s">
        <v>398</v>
      </c>
      <c r="B122" s="65" t="str">
        <f t="shared" ca="1" si="7"/>
        <v>-1900</v>
      </c>
      <c r="C122" s="65" t="str">
        <f t="shared" ca="1" si="10"/>
        <v>-1900-0</v>
      </c>
      <c r="D122" s="340"/>
      <c r="E122" s="283"/>
      <c r="F122" s="12"/>
      <c r="G122" s="304"/>
      <c r="H122" s="195"/>
      <c r="I122" s="299"/>
      <c r="J122" s="284"/>
      <c r="K122" s="300"/>
      <c r="L122" s="301"/>
      <c r="M122" s="290"/>
      <c r="N122" s="291"/>
      <c r="O122" s="302"/>
      <c r="P122" s="303"/>
      <c r="Q122" s="12"/>
      <c r="R122" s="353"/>
      <c r="S122" s="7"/>
      <c r="T122" s="17">
        <f>IF(D122="",0,IF(D122=D121,COUNTIF(D$9:D121,D122)+1,1))</f>
        <v>0</v>
      </c>
      <c r="U122" s="17">
        <f t="shared" ca="1" si="11"/>
        <v>0</v>
      </c>
      <c r="V122" s="364">
        <f t="shared" si="9"/>
        <v>0</v>
      </c>
    </row>
    <row r="123" spans="1:22" ht="16.5" customHeight="1">
      <c r="A123" s="334" t="s">
        <v>399</v>
      </c>
      <c r="B123" s="65" t="str">
        <f t="shared" ca="1" si="7"/>
        <v>-1900</v>
      </c>
      <c r="C123" s="65" t="str">
        <f t="shared" ca="1" si="10"/>
        <v>-1900-0</v>
      </c>
      <c r="D123" s="340"/>
      <c r="E123" s="283"/>
      <c r="F123" s="12"/>
      <c r="G123" s="304"/>
      <c r="H123" s="195"/>
      <c r="I123" s="299"/>
      <c r="J123" s="284"/>
      <c r="K123" s="300"/>
      <c r="L123" s="301"/>
      <c r="M123" s="290"/>
      <c r="N123" s="291"/>
      <c r="O123" s="302"/>
      <c r="P123" s="303"/>
      <c r="Q123" s="12"/>
      <c r="R123" s="353"/>
      <c r="S123" s="7"/>
      <c r="T123" s="17">
        <f>IF(D123="",0,IF(D123=D122,COUNTIF(D$9:D122,D123)+1,1))</f>
        <v>0</v>
      </c>
      <c r="U123" s="17">
        <f t="shared" ca="1" si="11"/>
        <v>0</v>
      </c>
      <c r="V123" s="364">
        <f t="shared" si="9"/>
        <v>0</v>
      </c>
    </row>
    <row r="124" spans="1:22" ht="16.5" customHeight="1">
      <c r="A124" s="334" t="s">
        <v>400</v>
      </c>
      <c r="B124" s="65" t="str">
        <f t="shared" ca="1" si="7"/>
        <v>-1900</v>
      </c>
      <c r="C124" s="65" t="str">
        <f t="shared" ca="1" si="10"/>
        <v>-1900-0</v>
      </c>
      <c r="D124" s="340"/>
      <c r="E124" s="283"/>
      <c r="F124" s="12"/>
      <c r="G124" s="304"/>
      <c r="H124" s="195"/>
      <c r="I124" s="299"/>
      <c r="J124" s="284"/>
      <c r="K124" s="300"/>
      <c r="L124" s="301"/>
      <c r="M124" s="290"/>
      <c r="N124" s="291"/>
      <c r="O124" s="302"/>
      <c r="P124" s="303"/>
      <c r="Q124" s="12"/>
      <c r="R124" s="353"/>
      <c r="S124" s="7"/>
      <c r="T124" s="17">
        <f>IF(D124="",0,IF(D124=D123,COUNTIF(D$9:D123,D124)+1,1))</f>
        <v>0</v>
      </c>
      <c r="U124" s="17">
        <f t="shared" ca="1" si="11"/>
        <v>0</v>
      </c>
      <c r="V124" s="364">
        <f t="shared" si="9"/>
        <v>0</v>
      </c>
    </row>
    <row r="125" spans="1:22" ht="16.5" customHeight="1">
      <c r="A125" s="334" t="s">
        <v>401</v>
      </c>
      <c r="B125" s="65" t="str">
        <f t="shared" ca="1" si="7"/>
        <v>-1900</v>
      </c>
      <c r="C125" s="65" t="str">
        <f t="shared" ca="1" si="10"/>
        <v>-1900-0</v>
      </c>
      <c r="D125" s="340"/>
      <c r="E125" s="283"/>
      <c r="F125" s="12"/>
      <c r="G125" s="304"/>
      <c r="H125" s="195"/>
      <c r="I125" s="299"/>
      <c r="J125" s="284"/>
      <c r="K125" s="300"/>
      <c r="L125" s="301"/>
      <c r="M125" s="290"/>
      <c r="N125" s="291"/>
      <c r="O125" s="302"/>
      <c r="P125" s="303"/>
      <c r="Q125" s="12"/>
      <c r="R125" s="353"/>
      <c r="S125" s="7"/>
      <c r="T125" s="17">
        <f>IF(D125="",0,IF(D125=D124,COUNTIF(D$9:D124,D125)+1,1))</f>
        <v>0</v>
      </c>
      <c r="U125" s="17">
        <f t="shared" ca="1" si="11"/>
        <v>0</v>
      </c>
      <c r="V125" s="364">
        <f t="shared" si="9"/>
        <v>0</v>
      </c>
    </row>
    <row r="126" spans="1:22" ht="16.5" customHeight="1">
      <c r="A126" s="334" t="s">
        <v>402</v>
      </c>
      <c r="B126" s="65" t="str">
        <f t="shared" ca="1" si="7"/>
        <v>-1900</v>
      </c>
      <c r="C126" s="65" t="str">
        <f t="shared" ca="1" si="10"/>
        <v>-1900-0</v>
      </c>
      <c r="D126" s="340"/>
      <c r="E126" s="283"/>
      <c r="F126" s="12"/>
      <c r="G126" s="304"/>
      <c r="H126" s="195"/>
      <c r="I126" s="299"/>
      <c r="J126" s="284"/>
      <c r="K126" s="300"/>
      <c r="L126" s="301"/>
      <c r="M126" s="290"/>
      <c r="N126" s="291"/>
      <c r="O126" s="302"/>
      <c r="P126" s="303"/>
      <c r="Q126" s="12"/>
      <c r="R126" s="353"/>
      <c r="S126" s="7"/>
      <c r="T126" s="17">
        <f>IF(D126="",0,IF(D126=D125,COUNTIF(D$9:D125,D126)+1,1))</f>
        <v>0</v>
      </c>
      <c r="U126" s="17">
        <f t="shared" ca="1" si="11"/>
        <v>0</v>
      </c>
      <c r="V126" s="364">
        <f t="shared" si="9"/>
        <v>0</v>
      </c>
    </row>
    <row r="127" spans="1:22" ht="16.5" customHeight="1">
      <c r="A127" s="334" t="s">
        <v>403</v>
      </c>
      <c r="B127" s="65" t="str">
        <f t="shared" ca="1" si="7"/>
        <v>-1900</v>
      </c>
      <c r="C127" s="65" t="str">
        <f t="shared" ca="1" si="10"/>
        <v>-1900-0</v>
      </c>
      <c r="D127" s="340"/>
      <c r="E127" s="283"/>
      <c r="F127" s="12"/>
      <c r="G127" s="304"/>
      <c r="H127" s="195"/>
      <c r="I127" s="299"/>
      <c r="J127" s="284"/>
      <c r="K127" s="300"/>
      <c r="L127" s="301"/>
      <c r="M127" s="290"/>
      <c r="N127" s="291"/>
      <c r="O127" s="302"/>
      <c r="P127" s="303"/>
      <c r="Q127" s="12"/>
      <c r="R127" s="353"/>
      <c r="S127" s="7"/>
      <c r="T127" s="17">
        <f>IF(D127="",0,IF(D127=D126,COUNTIF(D$9:D126,D127)+1,1))</f>
        <v>0</v>
      </c>
      <c r="U127" s="17">
        <f t="shared" ca="1" si="11"/>
        <v>0</v>
      </c>
      <c r="V127" s="364">
        <f t="shared" si="9"/>
        <v>0</v>
      </c>
    </row>
    <row r="128" spans="1:22" ht="16.5" customHeight="1">
      <c r="A128" s="334" t="s">
        <v>404</v>
      </c>
      <c r="B128" s="65" t="str">
        <f t="shared" ca="1" si="7"/>
        <v>-1900</v>
      </c>
      <c r="C128" s="65" t="str">
        <f t="shared" ca="1" si="10"/>
        <v>-1900-0</v>
      </c>
      <c r="D128" s="340"/>
      <c r="E128" s="283"/>
      <c r="F128" s="12"/>
      <c r="G128" s="304"/>
      <c r="H128" s="195"/>
      <c r="I128" s="299"/>
      <c r="J128" s="284"/>
      <c r="K128" s="300"/>
      <c r="L128" s="301"/>
      <c r="M128" s="290"/>
      <c r="N128" s="291"/>
      <c r="O128" s="302"/>
      <c r="P128" s="303"/>
      <c r="Q128" s="12"/>
      <c r="R128" s="353"/>
      <c r="S128" s="7"/>
      <c r="T128" s="17">
        <f>IF(D128="",0,IF(D128=D127,COUNTIF(D$9:D127,D128)+1,1))</f>
        <v>0</v>
      </c>
      <c r="U128" s="17">
        <f t="shared" ca="1" si="11"/>
        <v>0</v>
      </c>
      <c r="V128" s="364">
        <f t="shared" si="9"/>
        <v>0</v>
      </c>
    </row>
    <row r="129" spans="1:22" ht="16.5" customHeight="1">
      <c r="A129" s="334" t="s">
        <v>405</v>
      </c>
      <c r="B129" s="65" t="str">
        <f t="shared" ca="1" si="7"/>
        <v>-1900</v>
      </c>
      <c r="C129" s="65" t="str">
        <f t="shared" ca="1" si="10"/>
        <v>-1900-0</v>
      </c>
      <c r="D129" s="340"/>
      <c r="E129" s="283"/>
      <c r="F129" s="12"/>
      <c r="G129" s="304"/>
      <c r="H129" s="195"/>
      <c r="I129" s="299"/>
      <c r="J129" s="284"/>
      <c r="K129" s="300"/>
      <c r="L129" s="301"/>
      <c r="M129" s="290"/>
      <c r="N129" s="291"/>
      <c r="O129" s="302"/>
      <c r="P129" s="303"/>
      <c r="Q129" s="12"/>
      <c r="R129" s="353"/>
      <c r="S129" s="7"/>
      <c r="T129" s="17">
        <f>IF(D129="",0,IF(D129=D128,COUNTIF(D$9:D128,D129)+1,1))</f>
        <v>0</v>
      </c>
      <c r="U129" s="17">
        <f t="shared" ca="1" si="11"/>
        <v>0</v>
      </c>
      <c r="V129" s="364">
        <f t="shared" si="9"/>
        <v>0</v>
      </c>
    </row>
    <row r="130" spans="1:22" ht="16.5" customHeight="1">
      <c r="A130" s="334" t="s">
        <v>406</v>
      </c>
      <c r="B130" s="65" t="str">
        <f t="shared" ca="1" si="7"/>
        <v>-1900</v>
      </c>
      <c r="C130" s="65" t="str">
        <f t="shared" ca="1" si="10"/>
        <v>-1900-0</v>
      </c>
      <c r="D130" s="340"/>
      <c r="E130" s="283"/>
      <c r="F130" s="12"/>
      <c r="G130" s="304"/>
      <c r="H130" s="195"/>
      <c r="I130" s="299"/>
      <c r="J130" s="284"/>
      <c r="K130" s="300"/>
      <c r="L130" s="301"/>
      <c r="M130" s="290"/>
      <c r="N130" s="291"/>
      <c r="O130" s="302"/>
      <c r="P130" s="303"/>
      <c r="Q130" s="12"/>
      <c r="R130" s="353"/>
      <c r="S130" s="7"/>
      <c r="T130" s="17">
        <f>IF(D130="",0,IF(D130=D129,COUNTIF(D$9:D129,D130)+1,1))</f>
        <v>0</v>
      </c>
      <c r="U130" s="17">
        <f t="shared" ca="1" si="11"/>
        <v>0</v>
      </c>
      <c r="V130" s="364">
        <f t="shared" si="9"/>
        <v>0</v>
      </c>
    </row>
    <row r="131" spans="1:22" ht="16.5" customHeight="1">
      <c r="A131" s="334" t="s">
        <v>407</v>
      </c>
      <c r="B131" s="65" t="str">
        <f t="shared" ca="1" si="7"/>
        <v>-1900</v>
      </c>
      <c r="C131" s="65" t="str">
        <f t="shared" ca="1" si="10"/>
        <v>-1900-0</v>
      </c>
      <c r="D131" s="340"/>
      <c r="E131" s="283"/>
      <c r="F131" s="12"/>
      <c r="G131" s="304"/>
      <c r="H131" s="195"/>
      <c r="I131" s="299"/>
      <c r="J131" s="284"/>
      <c r="K131" s="300"/>
      <c r="L131" s="301"/>
      <c r="M131" s="290"/>
      <c r="N131" s="291"/>
      <c r="O131" s="302"/>
      <c r="P131" s="303"/>
      <c r="Q131" s="12"/>
      <c r="R131" s="353"/>
      <c r="S131" s="7"/>
      <c r="T131" s="17">
        <f>IF(D131="",0,IF(D131=D130,COUNTIF(D$9:D130,D131)+1,1))</f>
        <v>0</v>
      </c>
      <c r="U131" s="17">
        <f t="shared" ca="1" si="11"/>
        <v>0</v>
      </c>
      <c r="V131" s="364">
        <f t="shared" si="9"/>
        <v>0</v>
      </c>
    </row>
    <row r="132" spans="1:22" ht="16.5" customHeight="1">
      <c r="A132" s="334" t="s">
        <v>408</v>
      </c>
      <c r="B132" s="65" t="str">
        <f t="shared" ca="1" si="7"/>
        <v>-1900</v>
      </c>
      <c r="C132" s="65" t="str">
        <f t="shared" ca="1" si="10"/>
        <v>-1900-0</v>
      </c>
      <c r="D132" s="340"/>
      <c r="E132" s="283"/>
      <c r="F132" s="12"/>
      <c r="G132" s="304"/>
      <c r="H132" s="195"/>
      <c r="I132" s="299"/>
      <c r="J132" s="284"/>
      <c r="K132" s="300"/>
      <c r="L132" s="301"/>
      <c r="M132" s="290"/>
      <c r="N132" s="291"/>
      <c r="O132" s="302"/>
      <c r="P132" s="303"/>
      <c r="Q132" s="12"/>
      <c r="R132" s="353"/>
      <c r="S132" s="7"/>
      <c r="T132" s="17">
        <f>IF(D132="",0,IF(D132=D131,COUNTIF(D$9:D131,D132)+1,1))</f>
        <v>0</v>
      </c>
      <c r="U132" s="17">
        <f t="shared" ca="1" si="11"/>
        <v>0</v>
      </c>
      <c r="V132" s="364">
        <f t="shared" si="9"/>
        <v>0</v>
      </c>
    </row>
    <row r="133" spans="1:22" ht="16.5" customHeight="1">
      <c r="A133" s="334" t="s">
        <v>409</v>
      </c>
      <c r="B133" s="65" t="str">
        <f t="shared" ca="1" si="7"/>
        <v>-1900</v>
      </c>
      <c r="C133" s="65" t="str">
        <f t="shared" ca="1" si="10"/>
        <v>-1900-0</v>
      </c>
      <c r="D133" s="340"/>
      <c r="E133" s="283"/>
      <c r="F133" s="12"/>
      <c r="G133" s="304"/>
      <c r="H133" s="195"/>
      <c r="I133" s="299"/>
      <c r="J133" s="284"/>
      <c r="K133" s="300"/>
      <c r="L133" s="301"/>
      <c r="M133" s="290"/>
      <c r="N133" s="291"/>
      <c r="O133" s="302"/>
      <c r="P133" s="303"/>
      <c r="Q133" s="12"/>
      <c r="R133" s="353"/>
      <c r="S133" s="7"/>
      <c r="T133" s="17">
        <f>IF(D133="",0,IF(D133=D132,COUNTIF(D$9:D132,D133)+1,1))</f>
        <v>0</v>
      </c>
      <c r="U133" s="17">
        <f t="shared" ca="1" si="11"/>
        <v>0</v>
      </c>
      <c r="V133" s="364">
        <f t="shared" si="9"/>
        <v>0</v>
      </c>
    </row>
    <row r="134" spans="1:22" ht="16.5" customHeight="1">
      <c r="A134" s="334" t="s">
        <v>410</v>
      </c>
      <c r="B134" s="65" t="str">
        <f t="shared" ca="1" si="7"/>
        <v>-1900</v>
      </c>
      <c r="C134" s="65" t="str">
        <f t="shared" ca="1" si="10"/>
        <v>-1900-0</v>
      </c>
      <c r="D134" s="340"/>
      <c r="E134" s="283"/>
      <c r="F134" s="12"/>
      <c r="G134" s="304"/>
      <c r="H134" s="195"/>
      <c r="I134" s="299"/>
      <c r="J134" s="284"/>
      <c r="K134" s="300"/>
      <c r="L134" s="301"/>
      <c r="M134" s="290"/>
      <c r="N134" s="291"/>
      <c r="O134" s="302"/>
      <c r="P134" s="303"/>
      <c r="Q134" s="12"/>
      <c r="R134" s="353"/>
      <c r="S134" s="7"/>
      <c r="T134" s="17">
        <f>IF(D134="",0,IF(D134=D133,COUNTIF(D$9:D133,D134)+1,1))</f>
        <v>0</v>
      </c>
      <c r="U134" s="17">
        <f t="shared" ca="1" si="11"/>
        <v>0</v>
      </c>
      <c r="V134" s="364">
        <f t="shared" si="9"/>
        <v>0</v>
      </c>
    </row>
    <row r="135" spans="1:22" ht="16.5" customHeight="1">
      <c r="A135" s="334" t="s">
        <v>411</v>
      </c>
      <c r="B135" s="65" t="str">
        <f t="shared" ca="1" si="7"/>
        <v>-1900</v>
      </c>
      <c r="C135" s="65" t="str">
        <f t="shared" ca="1" si="10"/>
        <v>-1900-0</v>
      </c>
      <c r="D135" s="340"/>
      <c r="E135" s="283"/>
      <c r="F135" s="12"/>
      <c r="G135" s="304"/>
      <c r="H135" s="195"/>
      <c r="I135" s="299"/>
      <c r="J135" s="284"/>
      <c r="K135" s="300"/>
      <c r="L135" s="301"/>
      <c r="M135" s="290"/>
      <c r="N135" s="291"/>
      <c r="O135" s="302"/>
      <c r="P135" s="303"/>
      <c r="Q135" s="12"/>
      <c r="R135" s="353"/>
      <c r="S135" s="7"/>
      <c r="T135" s="17">
        <f>IF(D135="",0,IF(D135=D134,COUNTIF(D$9:D134,D135)+1,1))</f>
        <v>0</v>
      </c>
      <c r="U135" s="17">
        <f t="shared" ca="1" si="11"/>
        <v>0</v>
      </c>
      <c r="V135" s="364">
        <f t="shared" si="9"/>
        <v>0</v>
      </c>
    </row>
    <row r="136" spans="1:22" ht="16.5" customHeight="1">
      <c r="A136" s="334" t="s">
        <v>412</v>
      </c>
      <c r="B136" s="65" t="str">
        <f t="shared" ca="1" si="7"/>
        <v>-1900</v>
      </c>
      <c r="C136" s="65" t="str">
        <f t="shared" ca="1" si="10"/>
        <v>-1900-0</v>
      </c>
      <c r="D136" s="340"/>
      <c r="E136" s="283"/>
      <c r="F136" s="12"/>
      <c r="G136" s="304"/>
      <c r="H136" s="195"/>
      <c r="I136" s="299"/>
      <c r="J136" s="284"/>
      <c r="K136" s="300"/>
      <c r="L136" s="301"/>
      <c r="M136" s="290"/>
      <c r="N136" s="291"/>
      <c r="O136" s="302"/>
      <c r="P136" s="303"/>
      <c r="Q136" s="12"/>
      <c r="R136" s="353"/>
      <c r="S136" s="7"/>
      <c r="T136" s="17">
        <f>IF(D136="",0,IF(D136=D135,COUNTIF(D$9:D135,D136)+1,1))</f>
        <v>0</v>
      </c>
      <c r="U136" s="17">
        <f t="shared" ca="1" si="11"/>
        <v>0</v>
      </c>
      <c r="V136" s="364">
        <f t="shared" si="9"/>
        <v>0</v>
      </c>
    </row>
    <row r="137" spans="1:22" ht="16.5" customHeight="1">
      <c r="A137" s="334" t="s">
        <v>413</v>
      </c>
      <c r="B137" s="65" t="str">
        <f t="shared" ca="1" si="7"/>
        <v>-1900</v>
      </c>
      <c r="C137" s="65" t="str">
        <f t="shared" ref="C137:C168" ca="1" si="12">IF(N$1030=1,0,B137&amp;"-"&amp;T137)</f>
        <v>-1900-0</v>
      </c>
      <c r="D137" s="340"/>
      <c r="E137" s="283"/>
      <c r="F137" s="12"/>
      <c r="G137" s="304"/>
      <c r="H137" s="195"/>
      <c r="I137" s="299"/>
      <c r="J137" s="284"/>
      <c r="K137" s="300"/>
      <c r="L137" s="301"/>
      <c r="M137" s="290"/>
      <c r="N137" s="291"/>
      <c r="O137" s="302"/>
      <c r="P137" s="303"/>
      <c r="Q137" s="12"/>
      <c r="R137" s="353"/>
      <c r="S137" s="7"/>
      <c r="T137" s="17">
        <f>IF(D137="",0,IF(D137=D136,COUNTIF(D$9:D136,D137)+1,1))</f>
        <v>0</v>
      </c>
      <c r="U137" s="17">
        <f t="shared" ca="1" si="11"/>
        <v>0</v>
      </c>
      <c r="V137" s="364">
        <f t="shared" si="9"/>
        <v>0</v>
      </c>
    </row>
    <row r="138" spans="1:22" ht="16.5" customHeight="1">
      <c r="A138" s="334" t="s">
        <v>414</v>
      </c>
      <c r="B138" s="65" t="str">
        <f t="shared" ref="B138:B201" ca="1" si="13">IF(V138=$V$1015,0,IF(N$1030=1,0,D138&amp;"-"&amp;YEAR(E138)))</f>
        <v>-1900</v>
      </c>
      <c r="C138" s="65" t="str">
        <f t="shared" ca="1" si="12"/>
        <v>-1900-0</v>
      </c>
      <c r="D138" s="340"/>
      <c r="E138" s="283"/>
      <c r="F138" s="12"/>
      <c r="G138" s="304"/>
      <c r="H138" s="195"/>
      <c r="I138" s="299"/>
      <c r="J138" s="284"/>
      <c r="K138" s="300"/>
      <c r="L138" s="301"/>
      <c r="M138" s="290"/>
      <c r="N138" s="291"/>
      <c r="O138" s="302"/>
      <c r="P138" s="303"/>
      <c r="Q138" s="12"/>
      <c r="R138" s="353"/>
      <c r="S138" s="7"/>
      <c r="T138" s="17">
        <f>IF(D138="",0,IF(D138=D137,COUNTIF(D$9:D137,D138)+1,1))</f>
        <v>0</v>
      </c>
      <c r="U138" s="17">
        <f t="shared" ref="U138:U169" ca="1" si="14">IF(OR(D138="",N$1030=1),0,IF(T138=4,1,0))</f>
        <v>0</v>
      </c>
      <c r="V138" s="364">
        <f t="shared" ref="V138:V201" si="15">IF(OR(MONTH(E138)&lt;$J$1032,MONTH(E138)&gt;$J$1033),V$1015,0)</f>
        <v>0</v>
      </c>
    </row>
    <row r="139" spans="1:22" ht="16.5" customHeight="1">
      <c r="A139" s="334" t="s">
        <v>415</v>
      </c>
      <c r="B139" s="65" t="str">
        <f t="shared" ca="1" si="13"/>
        <v>-1900</v>
      </c>
      <c r="C139" s="65" t="str">
        <f t="shared" ca="1" si="12"/>
        <v>-1900-0</v>
      </c>
      <c r="D139" s="340"/>
      <c r="E139" s="283"/>
      <c r="F139" s="12"/>
      <c r="G139" s="304"/>
      <c r="H139" s="195"/>
      <c r="I139" s="299"/>
      <c r="J139" s="284"/>
      <c r="K139" s="300"/>
      <c r="L139" s="301"/>
      <c r="M139" s="290"/>
      <c r="N139" s="291"/>
      <c r="O139" s="302"/>
      <c r="P139" s="303"/>
      <c r="Q139" s="12"/>
      <c r="R139" s="353"/>
      <c r="S139" s="7"/>
      <c r="T139" s="17">
        <f>IF(D139="",0,IF(D139=D138,COUNTIF(D$9:D138,D139)+1,1))</f>
        <v>0</v>
      </c>
      <c r="U139" s="17">
        <f t="shared" ca="1" si="14"/>
        <v>0</v>
      </c>
      <c r="V139" s="364">
        <f t="shared" si="15"/>
        <v>0</v>
      </c>
    </row>
    <row r="140" spans="1:22" ht="16.5" customHeight="1">
      <c r="A140" s="334" t="s">
        <v>416</v>
      </c>
      <c r="B140" s="65" t="str">
        <f t="shared" ca="1" si="13"/>
        <v>-1900</v>
      </c>
      <c r="C140" s="65" t="str">
        <f t="shared" ca="1" si="12"/>
        <v>-1900-0</v>
      </c>
      <c r="D140" s="340"/>
      <c r="E140" s="283"/>
      <c r="F140" s="12"/>
      <c r="G140" s="304"/>
      <c r="H140" s="195"/>
      <c r="I140" s="299"/>
      <c r="J140" s="284"/>
      <c r="K140" s="300"/>
      <c r="L140" s="301"/>
      <c r="M140" s="290"/>
      <c r="N140" s="291"/>
      <c r="O140" s="302"/>
      <c r="P140" s="303"/>
      <c r="Q140" s="12"/>
      <c r="R140" s="353"/>
      <c r="S140" s="7"/>
      <c r="T140" s="17">
        <f>IF(D140="",0,IF(D140=D139,COUNTIF(D$9:D139,D140)+1,1))</f>
        <v>0</v>
      </c>
      <c r="U140" s="17">
        <f t="shared" ca="1" si="14"/>
        <v>0</v>
      </c>
      <c r="V140" s="364">
        <f t="shared" si="15"/>
        <v>0</v>
      </c>
    </row>
    <row r="141" spans="1:22" ht="16.5" customHeight="1">
      <c r="A141" s="334" t="s">
        <v>417</v>
      </c>
      <c r="B141" s="65" t="str">
        <f t="shared" ca="1" si="13"/>
        <v>-1900</v>
      </c>
      <c r="C141" s="65" t="str">
        <f t="shared" ca="1" si="12"/>
        <v>-1900-0</v>
      </c>
      <c r="D141" s="340"/>
      <c r="E141" s="283"/>
      <c r="F141" s="12"/>
      <c r="G141" s="304"/>
      <c r="H141" s="195"/>
      <c r="I141" s="299"/>
      <c r="J141" s="284"/>
      <c r="K141" s="300"/>
      <c r="L141" s="301"/>
      <c r="M141" s="290"/>
      <c r="N141" s="291"/>
      <c r="O141" s="302"/>
      <c r="P141" s="303"/>
      <c r="Q141" s="12"/>
      <c r="R141" s="353"/>
      <c r="S141" s="7"/>
      <c r="T141" s="17">
        <f>IF(D141="",0,IF(D141=D140,COUNTIF(D$9:D140,D141)+1,1))</f>
        <v>0</v>
      </c>
      <c r="U141" s="17">
        <f t="shared" ca="1" si="14"/>
        <v>0</v>
      </c>
      <c r="V141" s="364">
        <f t="shared" si="15"/>
        <v>0</v>
      </c>
    </row>
    <row r="142" spans="1:22" ht="16.5" customHeight="1">
      <c r="A142" s="334" t="s">
        <v>418</v>
      </c>
      <c r="B142" s="65" t="str">
        <f t="shared" ca="1" si="13"/>
        <v>-1900</v>
      </c>
      <c r="C142" s="65" t="str">
        <f t="shared" ca="1" si="12"/>
        <v>-1900-0</v>
      </c>
      <c r="D142" s="340"/>
      <c r="E142" s="283"/>
      <c r="F142" s="12"/>
      <c r="G142" s="304"/>
      <c r="H142" s="195"/>
      <c r="I142" s="299"/>
      <c r="J142" s="284"/>
      <c r="K142" s="300"/>
      <c r="L142" s="301"/>
      <c r="M142" s="290"/>
      <c r="N142" s="291"/>
      <c r="O142" s="302"/>
      <c r="P142" s="303"/>
      <c r="Q142" s="12"/>
      <c r="R142" s="353"/>
      <c r="S142" s="7"/>
      <c r="T142" s="17">
        <f>IF(D142="",0,IF(D142=D141,COUNTIF(D$9:D141,D142)+1,1))</f>
        <v>0</v>
      </c>
      <c r="U142" s="17">
        <f t="shared" ca="1" si="14"/>
        <v>0</v>
      </c>
      <c r="V142" s="364">
        <f t="shared" si="15"/>
        <v>0</v>
      </c>
    </row>
    <row r="143" spans="1:22" ht="16.5" customHeight="1">
      <c r="A143" s="334" t="s">
        <v>419</v>
      </c>
      <c r="B143" s="65" t="str">
        <f t="shared" ca="1" si="13"/>
        <v>-1900</v>
      </c>
      <c r="C143" s="65" t="str">
        <f t="shared" ca="1" si="12"/>
        <v>-1900-0</v>
      </c>
      <c r="D143" s="340"/>
      <c r="E143" s="283"/>
      <c r="F143" s="12"/>
      <c r="G143" s="304"/>
      <c r="H143" s="195"/>
      <c r="I143" s="299"/>
      <c r="J143" s="284"/>
      <c r="K143" s="300"/>
      <c r="L143" s="301"/>
      <c r="M143" s="290"/>
      <c r="N143" s="291"/>
      <c r="O143" s="302"/>
      <c r="P143" s="303"/>
      <c r="Q143" s="12"/>
      <c r="R143" s="353"/>
      <c r="S143" s="7"/>
      <c r="T143" s="17">
        <f>IF(D143="",0,IF(D143=D142,COUNTIF(D$9:D142,D143)+1,1))</f>
        <v>0</v>
      </c>
      <c r="U143" s="17">
        <f t="shared" ca="1" si="14"/>
        <v>0</v>
      </c>
      <c r="V143" s="364">
        <f t="shared" si="15"/>
        <v>0</v>
      </c>
    </row>
    <row r="144" spans="1:22" ht="16.5" customHeight="1">
      <c r="A144" s="334" t="s">
        <v>420</v>
      </c>
      <c r="B144" s="65" t="str">
        <f t="shared" ca="1" si="13"/>
        <v>-1900</v>
      </c>
      <c r="C144" s="65" t="str">
        <f t="shared" ca="1" si="12"/>
        <v>-1900-0</v>
      </c>
      <c r="D144" s="340"/>
      <c r="E144" s="283"/>
      <c r="F144" s="12"/>
      <c r="G144" s="304"/>
      <c r="H144" s="195"/>
      <c r="I144" s="299"/>
      <c r="J144" s="284"/>
      <c r="K144" s="300"/>
      <c r="L144" s="301"/>
      <c r="M144" s="290"/>
      <c r="N144" s="291"/>
      <c r="O144" s="302"/>
      <c r="P144" s="303"/>
      <c r="Q144" s="12"/>
      <c r="R144" s="353"/>
      <c r="S144" s="7"/>
      <c r="T144" s="17">
        <f>IF(D144="",0,IF(D144=D143,COUNTIF(D$9:D143,D144)+1,1))</f>
        <v>0</v>
      </c>
      <c r="U144" s="17">
        <f t="shared" ca="1" si="14"/>
        <v>0</v>
      </c>
      <c r="V144" s="364">
        <f t="shared" si="15"/>
        <v>0</v>
      </c>
    </row>
    <row r="145" spans="1:22" ht="16.5" customHeight="1">
      <c r="A145" s="334" t="s">
        <v>421</v>
      </c>
      <c r="B145" s="65" t="str">
        <f t="shared" ca="1" si="13"/>
        <v>-1900</v>
      </c>
      <c r="C145" s="65" t="str">
        <f t="shared" ca="1" si="12"/>
        <v>-1900-0</v>
      </c>
      <c r="D145" s="340"/>
      <c r="E145" s="283"/>
      <c r="F145" s="12"/>
      <c r="G145" s="304"/>
      <c r="H145" s="195"/>
      <c r="I145" s="299"/>
      <c r="J145" s="284"/>
      <c r="K145" s="300"/>
      <c r="L145" s="301"/>
      <c r="M145" s="290"/>
      <c r="N145" s="291"/>
      <c r="O145" s="302"/>
      <c r="P145" s="303"/>
      <c r="Q145" s="12"/>
      <c r="R145" s="353"/>
      <c r="S145" s="7"/>
      <c r="T145" s="17">
        <f>IF(D145="",0,IF(D145=D144,COUNTIF(D$9:D144,D145)+1,1))</f>
        <v>0</v>
      </c>
      <c r="U145" s="17">
        <f t="shared" ca="1" si="14"/>
        <v>0</v>
      </c>
      <c r="V145" s="364">
        <f t="shared" si="15"/>
        <v>0</v>
      </c>
    </row>
    <row r="146" spans="1:22" ht="16.5" customHeight="1">
      <c r="A146" s="334" t="s">
        <v>422</v>
      </c>
      <c r="B146" s="65" t="str">
        <f t="shared" ca="1" si="13"/>
        <v>-1900</v>
      </c>
      <c r="C146" s="65" t="str">
        <f t="shared" ca="1" si="12"/>
        <v>-1900-0</v>
      </c>
      <c r="D146" s="340"/>
      <c r="E146" s="283"/>
      <c r="F146" s="12"/>
      <c r="G146" s="304"/>
      <c r="H146" s="195"/>
      <c r="I146" s="299"/>
      <c r="J146" s="284"/>
      <c r="K146" s="300"/>
      <c r="L146" s="301"/>
      <c r="M146" s="290"/>
      <c r="N146" s="291"/>
      <c r="O146" s="302"/>
      <c r="P146" s="303"/>
      <c r="Q146" s="12"/>
      <c r="R146" s="353"/>
      <c r="S146" s="7"/>
      <c r="T146" s="17">
        <f>IF(D146="",0,IF(D146=D145,COUNTIF(D$9:D145,D146)+1,1))</f>
        <v>0</v>
      </c>
      <c r="U146" s="17">
        <f t="shared" ca="1" si="14"/>
        <v>0</v>
      </c>
      <c r="V146" s="364">
        <f t="shared" si="15"/>
        <v>0</v>
      </c>
    </row>
    <row r="147" spans="1:22" ht="16.5" customHeight="1">
      <c r="A147" s="334" t="s">
        <v>423</v>
      </c>
      <c r="B147" s="65" t="str">
        <f t="shared" ca="1" si="13"/>
        <v>-1900</v>
      </c>
      <c r="C147" s="65" t="str">
        <f t="shared" ca="1" si="12"/>
        <v>-1900-0</v>
      </c>
      <c r="D147" s="340"/>
      <c r="E147" s="283"/>
      <c r="F147" s="12"/>
      <c r="G147" s="304"/>
      <c r="H147" s="195"/>
      <c r="I147" s="299"/>
      <c r="J147" s="284"/>
      <c r="K147" s="300"/>
      <c r="L147" s="301"/>
      <c r="M147" s="290"/>
      <c r="N147" s="291"/>
      <c r="O147" s="302"/>
      <c r="P147" s="303"/>
      <c r="Q147" s="12"/>
      <c r="R147" s="353"/>
      <c r="S147" s="7"/>
      <c r="T147" s="17">
        <f>IF(D147="",0,IF(D147=D146,COUNTIF(D$9:D146,D147)+1,1))</f>
        <v>0</v>
      </c>
      <c r="U147" s="17">
        <f t="shared" ca="1" si="14"/>
        <v>0</v>
      </c>
      <c r="V147" s="364">
        <f t="shared" si="15"/>
        <v>0</v>
      </c>
    </row>
    <row r="148" spans="1:22" ht="16.5" customHeight="1">
      <c r="A148" s="334" t="s">
        <v>424</v>
      </c>
      <c r="B148" s="65" t="str">
        <f t="shared" ca="1" si="13"/>
        <v>-1900</v>
      </c>
      <c r="C148" s="65" t="str">
        <f t="shared" ca="1" si="12"/>
        <v>-1900-0</v>
      </c>
      <c r="D148" s="340"/>
      <c r="E148" s="283"/>
      <c r="F148" s="12"/>
      <c r="G148" s="304"/>
      <c r="H148" s="195"/>
      <c r="I148" s="299"/>
      <c r="J148" s="284"/>
      <c r="K148" s="300"/>
      <c r="L148" s="301"/>
      <c r="M148" s="290"/>
      <c r="N148" s="291"/>
      <c r="O148" s="302"/>
      <c r="P148" s="303"/>
      <c r="Q148" s="12"/>
      <c r="R148" s="353"/>
      <c r="S148" s="7"/>
      <c r="T148" s="17">
        <f>IF(D148="",0,IF(D148=D147,COUNTIF(D$9:D147,D148)+1,1))</f>
        <v>0</v>
      </c>
      <c r="U148" s="17">
        <f t="shared" ca="1" si="14"/>
        <v>0</v>
      </c>
      <c r="V148" s="364">
        <f t="shared" si="15"/>
        <v>0</v>
      </c>
    </row>
    <row r="149" spans="1:22" ht="16.5" customHeight="1">
      <c r="A149" s="334" t="s">
        <v>425</v>
      </c>
      <c r="B149" s="65" t="str">
        <f t="shared" ca="1" si="13"/>
        <v>-1900</v>
      </c>
      <c r="C149" s="65" t="str">
        <f t="shared" ca="1" si="12"/>
        <v>-1900-0</v>
      </c>
      <c r="D149" s="340"/>
      <c r="E149" s="283"/>
      <c r="F149" s="12"/>
      <c r="G149" s="304"/>
      <c r="H149" s="195"/>
      <c r="I149" s="299"/>
      <c r="J149" s="284"/>
      <c r="K149" s="300"/>
      <c r="L149" s="301"/>
      <c r="M149" s="290"/>
      <c r="N149" s="291"/>
      <c r="O149" s="302"/>
      <c r="P149" s="303"/>
      <c r="Q149" s="12"/>
      <c r="R149" s="353"/>
      <c r="S149" s="7"/>
      <c r="T149" s="17">
        <f>IF(D149="",0,IF(D149=D148,COUNTIF(D$9:D148,D149)+1,1))</f>
        <v>0</v>
      </c>
      <c r="U149" s="17">
        <f t="shared" ca="1" si="14"/>
        <v>0</v>
      </c>
      <c r="V149" s="364">
        <f t="shared" si="15"/>
        <v>0</v>
      </c>
    </row>
    <row r="150" spans="1:22" ht="16.5" customHeight="1">
      <c r="A150" s="334" t="s">
        <v>426</v>
      </c>
      <c r="B150" s="65" t="str">
        <f t="shared" ca="1" si="13"/>
        <v>-1900</v>
      </c>
      <c r="C150" s="65" t="str">
        <f t="shared" ca="1" si="12"/>
        <v>-1900-0</v>
      </c>
      <c r="D150" s="340"/>
      <c r="E150" s="283"/>
      <c r="F150" s="12"/>
      <c r="G150" s="304"/>
      <c r="H150" s="195"/>
      <c r="I150" s="299"/>
      <c r="J150" s="284"/>
      <c r="K150" s="300"/>
      <c r="L150" s="301"/>
      <c r="M150" s="290"/>
      <c r="N150" s="291"/>
      <c r="O150" s="302"/>
      <c r="P150" s="303"/>
      <c r="Q150" s="12"/>
      <c r="R150" s="353"/>
      <c r="S150" s="7"/>
      <c r="T150" s="17">
        <f>IF(D150="",0,IF(D150=D149,COUNTIF(D$9:D149,D150)+1,1))</f>
        <v>0</v>
      </c>
      <c r="U150" s="17">
        <f t="shared" ca="1" si="14"/>
        <v>0</v>
      </c>
      <c r="V150" s="364">
        <f t="shared" si="15"/>
        <v>0</v>
      </c>
    </row>
    <row r="151" spans="1:22" ht="16.5" customHeight="1">
      <c r="A151" s="334" t="s">
        <v>427</v>
      </c>
      <c r="B151" s="65" t="str">
        <f t="shared" ca="1" si="13"/>
        <v>-1900</v>
      </c>
      <c r="C151" s="65" t="str">
        <f t="shared" ca="1" si="12"/>
        <v>-1900-0</v>
      </c>
      <c r="D151" s="340"/>
      <c r="E151" s="283"/>
      <c r="F151" s="12"/>
      <c r="G151" s="304"/>
      <c r="H151" s="195"/>
      <c r="I151" s="299"/>
      <c r="J151" s="284"/>
      <c r="K151" s="300"/>
      <c r="L151" s="301"/>
      <c r="M151" s="290"/>
      <c r="N151" s="291"/>
      <c r="O151" s="302"/>
      <c r="P151" s="303"/>
      <c r="Q151" s="12"/>
      <c r="R151" s="353"/>
      <c r="S151" s="7"/>
      <c r="T151" s="17">
        <f>IF(D151="",0,IF(D151=D150,COUNTIF(D$9:D150,D151)+1,1))</f>
        <v>0</v>
      </c>
      <c r="U151" s="17">
        <f t="shared" ca="1" si="14"/>
        <v>0</v>
      </c>
      <c r="V151" s="364">
        <f t="shared" si="15"/>
        <v>0</v>
      </c>
    </row>
    <row r="152" spans="1:22" ht="16.5" customHeight="1">
      <c r="A152" s="334" t="s">
        <v>428</v>
      </c>
      <c r="B152" s="65" t="str">
        <f t="shared" ca="1" si="13"/>
        <v>-1900</v>
      </c>
      <c r="C152" s="65" t="str">
        <f t="shared" ca="1" si="12"/>
        <v>-1900-0</v>
      </c>
      <c r="D152" s="340"/>
      <c r="E152" s="283"/>
      <c r="F152" s="12"/>
      <c r="G152" s="304"/>
      <c r="H152" s="195"/>
      <c r="I152" s="299"/>
      <c r="J152" s="284"/>
      <c r="K152" s="300"/>
      <c r="L152" s="301"/>
      <c r="M152" s="290"/>
      <c r="N152" s="291"/>
      <c r="O152" s="302"/>
      <c r="P152" s="303"/>
      <c r="Q152" s="12"/>
      <c r="R152" s="353"/>
      <c r="S152" s="7"/>
      <c r="T152" s="17">
        <f>IF(D152="",0,IF(D152=D151,COUNTIF(D$9:D151,D152)+1,1))</f>
        <v>0</v>
      </c>
      <c r="U152" s="17">
        <f t="shared" ca="1" si="14"/>
        <v>0</v>
      </c>
      <c r="V152" s="364">
        <f t="shared" si="15"/>
        <v>0</v>
      </c>
    </row>
    <row r="153" spans="1:22" ht="16.5" customHeight="1">
      <c r="A153" s="334" t="s">
        <v>429</v>
      </c>
      <c r="B153" s="65" t="str">
        <f t="shared" ca="1" si="13"/>
        <v>-1900</v>
      </c>
      <c r="C153" s="65" t="str">
        <f t="shared" ca="1" si="12"/>
        <v>-1900-0</v>
      </c>
      <c r="D153" s="340"/>
      <c r="E153" s="283"/>
      <c r="F153" s="12"/>
      <c r="G153" s="304"/>
      <c r="H153" s="195"/>
      <c r="I153" s="299"/>
      <c r="J153" s="284"/>
      <c r="K153" s="300"/>
      <c r="L153" s="301"/>
      <c r="M153" s="290"/>
      <c r="N153" s="291"/>
      <c r="O153" s="302"/>
      <c r="P153" s="303"/>
      <c r="Q153" s="12"/>
      <c r="R153" s="353"/>
      <c r="S153" s="7"/>
      <c r="T153" s="17">
        <f>IF(D153="",0,IF(D153=D152,COUNTIF(D$9:D152,D153)+1,1))</f>
        <v>0</v>
      </c>
      <c r="U153" s="17">
        <f t="shared" ca="1" si="14"/>
        <v>0</v>
      </c>
      <c r="V153" s="364">
        <f t="shared" si="15"/>
        <v>0</v>
      </c>
    </row>
    <row r="154" spans="1:22" ht="16.5" customHeight="1">
      <c r="A154" s="334" t="s">
        <v>430</v>
      </c>
      <c r="B154" s="65" t="str">
        <f t="shared" ca="1" si="13"/>
        <v>-1900</v>
      </c>
      <c r="C154" s="65" t="str">
        <f t="shared" ca="1" si="12"/>
        <v>-1900-0</v>
      </c>
      <c r="D154" s="340"/>
      <c r="E154" s="283"/>
      <c r="F154" s="12"/>
      <c r="G154" s="304"/>
      <c r="H154" s="195"/>
      <c r="I154" s="299"/>
      <c r="J154" s="284"/>
      <c r="K154" s="300"/>
      <c r="L154" s="301"/>
      <c r="M154" s="290"/>
      <c r="N154" s="291"/>
      <c r="O154" s="302"/>
      <c r="P154" s="303"/>
      <c r="Q154" s="12"/>
      <c r="R154" s="353"/>
      <c r="S154" s="7"/>
      <c r="T154" s="17">
        <f>IF(D154="",0,IF(D154=D153,COUNTIF(D$9:D153,D154)+1,1))</f>
        <v>0</v>
      </c>
      <c r="U154" s="17">
        <f t="shared" ca="1" si="14"/>
        <v>0</v>
      </c>
      <c r="V154" s="364">
        <f t="shared" si="15"/>
        <v>0</v>
      </c>
    </row>
    <row r="155" spans="1:22" ht="16.5" customHeight="1">
      <c r="A155" s="334" t="s">
        <v>431</v>
      </c>
      <c r="B155" s="65" t="str">
        <f t="shared" ca="1" si="13"/>
        <v>-1900</v>
      </c>
      <c r="C155" s="65" t="str">
        <f t="shared" ca="1" si="12"/>
        <v>-1900-0</v>
      </c>
      <c r="D155" s="340"/>
      <c r="E155" s="283"/>
      <c r="F155" s="12"/>
      <c r="G155" s="304"/>
      <c r="H155" s="195"/>
      <c r="I155" s="299"/>
      <c r="J155" s="284"/>
      <c r="K155" s="300"/>
      <c r="L155" s="301"/>
      <c r="M155" s="290"/>
      <c r="N155" s="291"/>
      <c r="O155" s="302"/>
      <c r="P155" s="303"/>
      <c r="Q155" s="12"/>
      <c r="R155" s="353"/>
      <c r="S155" s="7"/>
      <c r="T155" s="17">
        <f>IF(D155="",0,IF(D155=D154,COUNTIF(D$9:D154,D155)+1,1))</f>
        <v>0</v>
      </c>
      <c r="U155" s="17">
        <f t="shared" ca="1" si="14"/>
        <v>0</v>
      </c>
      <c r="V155" s="364">
        <f t="shared" si="15"/>
        <v>0</v>
      </c>
    </row>
    <row r="156" spans="1:22" ht="16.5" customHeight="1">
      <c r="A156" s="334" t="s">
        <v>432</v>
      </c>
      <c r="B156" s="65" t="str">
        <f t="shared" ca="1" si="13"/>
        <v>-1900</v>
      </c>
      <c r="C156" s="65" t="str">
        <f t="shared" ca="1" si="12"/>
        <v>-1900-0</v>
      </c>
      <c r="D156" s="340"/>
      <c r="E156" s="283"/>
      <c r="F156" s="12"/>
      <c r="G156" s="304"/>
      <c r="H156" s="195"/>
      <c r="I156" s="299"/>
      <c r="J156" s="284"/>
      <c r="K156" s="300"/>
      <c r="L156" s="301"/>
      <c r="M156" s="290"/>
      <c r="N156" s="291"/>
      <c r="O156" s="302"/>
      <c r="P156" s="303"/>
      <c r="Q156" s="12"/>
      <c r="R156" s="353"/>
      <c r="S156" s="7"/>
      <c r="T156" s="17">
        <f>IF(D156="",0,IF(D156=D155,COUNTIF(D$9:D155,D156)+1,1))</f>
        <v>0</v>
      </c>
      <c r="U156" s="17">
        <f t="shared" ca="1" si="14"/>
        <v>0</v>
      </c>
      <c r="V156" s="364">
        <f t="shared" si="15"/>
        <v>0</v>
      </c>
    </row>
    <row r="157" spans="1:22" ht="16.5" customHeight="1">
      <c r="A157" s="334" t="s">
        <v>433</v>
      </c>
      <c r="B157" s="65" t="str">
        <f t="shared" ca="1" si="13"/>
        <v>-1900</v>
      </c>
      <c r="C157" s="65" t="str">
        <f t="shared" ca="1" si="12"/>
        <v>-1900-0</v>
      </c>
      <c r="D157" s="340"/>
      <c r="E157" s="283"/>
      <c r="F157" s="12"/>
      <c r="G157" s="304"/>
      <c r="H157" s="195"/>
      <c r="I157" s="299"/>
      <c r="J157" s="284"/>
      <c r="K157" s="300"/>
      <c r="L157" s="301"/>
      <c r="M157" s="290"/>
      <c r="N157" s="291"/>
      <c r="O157" s="302"/>
      <c r="P157" s="303"/>
      <c r="Q157" s="12"/>
      <c r="R157" s="353"/>
      <c r="S157" s="7"/>
      <c r="T157" s="17">
        <f>IF(D157="",0,IF(D157=D156,COUNTIF(D$9:D156,D157)+1,1))</f>
        <v>0</v>
      </c>
      <c r="U157" s="17">
        <f t="shared" ca="1" si="14"/>
        <v>0</v>
      </c>
      <c r="V157" s="364">
        <f t="shared" si="15"/>
        <v>0</v>
      </c>
    </row>
    <row r="158" spans="1:22" ht="16.5" customHeight="1">
      <c r="A158" s="334" t="s">
        <v>434</v>
      </c>
      <c r="B158" s="65" t="str">
        <f t="shared" ca="1" si="13"/>
        <v>-1900</v>
      </c>
      <c r="C158" s="65" t="str">
        <f t="shared" ca="1" si="12"/>
        <v>-1900-0</v>
      </c>
      <c r="D158" s="340"/>
      <c r="E158" s="283"/>
      <c r="F158" s="12"/>
      <c r="G158" s="304"/>
      <c r="H158" s="195"/>
      <c r="I158" s="299"/>
      <c r="J158" s="284"/>
      <c r="K158" s="300"/>
      <c r="L158" s="301"/>
      <c r="M158" s="290"/>
      <c r="N158" s="291"/>
      <c r="O158" s="302"/>
      <c r="P158" s="303"/>
      <c r="Q158" s="12"/>
      <c r="R158" s="353"/>
      <c r="S158" s="7"/>
      <c r="T158" s="17">
        <f>IF(D158="",0,IF(D158=D157,COUNTIF(D$9:D157,D158)+1,1))</f>
        <v>0</v>
      </c>
      <c r="U158" s="17">
        <f t="shared" ca="1" si="14"/>
        <v>0</v>
      </c>
      <c r="V158" s="364">
        <f t="shared" si="15"/>
        <v>0</v>
      </c>
    </row>
    <row r="159" spans="1:22" ht="16.5" customHeight="1">
      <c r="A159" s="334" t="s">
        <v>435</v>
      </c>
      <c r="B159" s="65" t="str">
        <f t="shared" ca="1" si="13"/>
        <v>-1900</v>
      </c>
      <c r="C159" s="65" t="str">
        <f t="shared" ca="1" si="12"/>
        <v>-1900-0</v>
      </c>
      <c r="D159" s="340"/>
      <c r="E159" s="283"/>
      <c r="F159" s="12"/>
      <c r="G159" s="304"/>
      <c r="H159" s="195"/>
      <c r="I159" s="299"/>
      <c r="J159" s="284"/>
      <c r="K159" s="300"/>
      <c r="L159" s="301"/>
      <c r="M159" s="290"/>
      <c r="N159" s="291"/>
      <c r="O159" s="302"/>
      <c r="P159" s="303"/>
      <c r="Q159" s="12"/>
      <c r="R159" s="353"/>
      <c r="S159" s="7"/>
      <c r="T159" s="17">
        <f>IF(D159="",0,IF(D159=D158,COUNTIF(D$9:D158,D159)+1,1))</f>
        <v>0</v>
      </c>
      <c r="U159" s="17">
        <f t="shared" ca="1" si="14"/>
        <v>0</v>
      </c>
      <c r="V159" s="364">
        <f t="shared" si="15"/>
        <v>0</v>
      </c>
    </row>
    <row r="160" spans="1:22" ht="16.5" customHeight="1">
      <c r="A160" s="334" t="s">
        <v>436</v>
      </c>
      <c r="B160" s="65" t="str">
        <f t="shared" ca="1" si="13"/>
        <v>-1900</v>
      </c>
      <c r="C160" s="65" t="str">
        <f t="shared" ca="1" si="12"/>
        <v>-1900-0</v>
      </c>
      <c r="D160" s="340"/>
      <c r="E160" s="283"/>
      <c r="F160" s="12"/>
      <c r="G160" s="304"/>
      <c r="H160" s="195"/>
      <c r="I160" s="299"/>
      <c r="J160" s="284"/>
      <c r="K160" s="300"/>
      <c r="L160" s="301"/>
      <c r="M160" s="290"/>
      <c r="N160" s="291"/>
      <c r="O160" s="302"/>
      <c r="P160" s="303"/>
      <c r="Q160" s="12"/>
      <c r="R160" s="353"/>
      <c r="S160" s="7"/>
      <c r="T160" s="17">
        <f>IF(D160="",0,IF(D160=D159,COUNTIF(D$9:D159,D160)+1,1))</f>
        <v>0</v>
      </c>
      <c r="U160" s="17">
        <f t="shared" ca="1" si="14"/>
        <v>0</v>
      </c>
      <c r="V160" s="364">
        <f t="shared" si="15"/>
        <v>0</v>
      </c>
    </row>
    <row r="161" spans="1:22" ht="16.5" customHeight="1">
      <c r="A161" s="334" t="s">
        <v>437</v>
      </c>
      <c r="B161" s="65" t="str">
        <f t="shared" ca="1" si="13"/>
        <v>-1900</v>
      </c>
      <c r="C161" s="65" t="str">
        <f t="shared" ca="1" si="12"/>
        <v>-1900-0</v>
      </c>
      <c r="D161" s="340"/>
      <c r="E161" s="283"/>
      <c r="F161" s="12"/>
      <c r="G161" s="304"/>
      <c r="H161" s="195"/>
      <c r="I161" s="299"/>
      <c r="J161" s="284"/>
      <c r="K161" s="300"/>
      <c r="L161" s="301"/>
      <c r="M161" s="290"/>
      <c r="N161" s="291"/>
      <c r="O161" s="302"/>
      <c r="P161" s="303"/>
      <c r="Q161" s="12"/>
      <c r="R161" s="353"/>
      <c r="S161" s="7"/>
      <c r="T161" s="17">
        <f>IF(D161="",0,IF(D161=D160,COUNTIF(D$9:D160,D161)+1,1))</f>
        <v>0</v>
      </c>
      <c r="U161" s="17">
        <f t="shared" ca="1" si="14"/>
        <v>0</v>
      </c>
      <c r="V161" s="364">
        <f t="shared" si="15"/>
        <v>0</v>
      </c>
    </row>
    <row r="162" spans="1:22" ht="16.5" customHeight="1">
      <c r="A162" s="334" t="s">
        <v>438</v>
      </c>
      <c r="B162" s="65" t="str">
        <f t="shared" ca="1" si="13"/>
        <v>-1900</v>
      </c>
      <c r="C162" s="65" t="str">
        <f t="shared" ca="1" si="12"/>
        <v>-1900-0</v>
      </c>
      <c r="D162" s="340"/>
      <c r="E162" s="283"/>
      <c r="F162" s="12"/>
      <c r="G162" s="304"/>
      <c r="H162" s="195"/>
      <c r="I162" s="299"/>
      <c r="J162" s="284"/>
      <c r="K162" s="300"/>
      <c r="L162" s="301"/>
      <c r="M162" s="290"/>
      <c r="N162" s="291"/>
      <c r="O162" s="302"/>
      <c r="P162" s="303"/>
      <c r="Q162" s="12"/>
      <c r="R162" s="353"/>
      <c r="S162" s="7"/>
      <c r="T162" s="17">
        <f>IF(D162="",0,IF(D162=D161,COUNTIF(D$9:D161,D162)+1,1))</f>
        <v>0</v>
      </c>
      <c r="U162" s="17">
        <f t="shared" ca="1" si="14"/>
        <v>0</v>
      </c>
      <c r="V162" s="364">
        <f t="shared" si="15"/>
        <v>0</v>
      </c>
    </row>
    <row r="163" spans="1:22" ht="16.5" customHeight="1">
      <c r="A163" s="334" t="s">
        <v>439</v>
      </c>
      <c r="B163" s="65" t="str">
        <f t="shared" ca="1" si="13"/>
        <v>-1900</v>
      </c>
      <c r="C163" s="65" t="str">
        <f t="shared" ca="1" si="12"/>
        <v>-1900-0</v>
      </c>
      <c r="D163" s="340"/>
      <c r="E163" s="283"/>
      <c r="F163" s="12"/>
      <c r="G163" s="304"/>
      <c r="H163" s="195"/>
      <c r="I163" s="299"/>
      <c r="J163" s="284"/>
      <c r="K163" s="300"/>
      <c r="L163" s="301"/>
      <c r="M163" s="290"/>
      <c r="N163" s="291"/>
      <c r="O163" s="302"/>
      <c r="P163" s="303"/>
      <c r="Q163" s="12"/>
      <c r="R163" s="353"/>
      <c r="S163" s="7"/>
      <c r="T163" s="17">
        <f>IF(D163="",0,IF(D163=D162,COUNTIF(D$9:D162,D163)+1,1))</f>
        <v>0</v>
      </c>
      <c r="U163" s="17">
        <f t="shared" ca="1" si="14"/>
        <v>0</v>
      </c>
      <c r="V163" s="364">
        <f t="shared" si="15"/>
        <v>0</v>
      </c>
    </row>
    <row r="164" spans="1:22" ht="16.5" customHeight="1">
      <c r="A164" s="334" t="s">
        <v>440</v>
      </c>
      <c r="B164" s="65" t="str">
        <f t="shared" ca="1" si="13"/>
        <v>-1900</v>
      </c>
      <c r="C164" s="65" t="str">
        <f t="shared" ca="1" si="12"/>
        <v>-1900-0</v>
      </c>
      <c r="D164" s="340"/>
      <c r="E164" s="283"/>
      <c r="F164" s="12"/>
      <c r="G164" s="304"/>
      <c r="H164" s="195"/>
      <c r="I164" s="299"/>
      <c r="J164" s="284"/>
      <c r="K164" s="300"/>
      <c r="L164" s="301"/>
      <c r="M164" s="290"/>
      <c r="N164" s="291"/>
      <c r="O164" s="302"/>
      <c r="P164" s="303"/>
      <c r="Q164" s="12"/>
      <c r="R164" s="353"/>
      <c r="S164" s="7"/>
      <c r="T164" s="17">
        <f>IF(D164="",0,IF(D164=D163,COUNTIF(D$9:D163,D164)+1,1))</f>
        <v>0</v>
      </c>
      <c r="U164" s="17">
        <f t="shared" ca="1" si="14"/>
        <v>0</v>
      </c>
      <c r="V164" s="364">
        <f t="shared" si="15"/>
        <v>0</v>
      </c>
    </row>
    <row r="165" spans="1:22" ht="16.5" customHeight="1">
      <c r="A165" s="334" t="s">
        <v>441</v>
      </c>
      <c r="B165" s="65" t="str">
        <f t="shared" ca="1" si="13"/>
        <v>-1900</v>
      </c>
      <c r="C165" s="65" t="str">
        <f t="shared" ca="1" si="12"/>
        <v>-1900-0</v>
      </c>
      <c r="D165" s="340"/>
      <c r="E165" s="283"/>
      <c r="F165" s="12"/>
      <c r="G165" s="304"/>
      <c r="H165" s="195"/>
      <c r="I165" s="299"/>
      <c r="J165" s="284"/>
      <c r="K165" s="300"/>
      <c r="L165" s="301"/>
      <c r="M165" s="290"/>
      <c r="N165" s="291"/>
      <c r="O165" s="302"/>
      <c r="P165" s="303"/>
      <c r="Q165" s="12"/>
      <c r="R165" s="353"/>
      <c r="S165" s="7"/>
      <c r="T165" s="17">
        <f>IF(D165="",0,IF(D165=D164,COUNTIF(D$9:D164,D165)+1,1))</f>
        <v>0</v>
      </c>
      <c r="U165" s="17">
        <f t="shared" ca="1" si="14"/>
        <v>0</v>
      </c>
      <c r="V165" s="364">
        <f t="shared" si="15"/>
        <v>0</v>
      </c>
    </row>
    <row r="166" spans="1:22" ht="16.5" customHeight="1">
      <c r="A166" s="334" t="s">
        <v>442</v>
      </c>
      <c r="B166" s="65" t="str">
        <f t="shared" ca="1" si="13"/>
        <v>-1900</v>
      </c>
      <c r="C166" s="65" t="str">
        <f t="shared" ca="1" si="12"/>
        <v>-1900-0</v>
      </c>
      <c r="D166" s="340"/>
      <c r="E166" s="283"/>
      <c r="F166" s="12"/>
      <c r="G166" s="304"/>
      <c r="H166" s="195"/>
      <c r="I166" s="299"/>
      <c r="J166" s="284"/>
      <c r="K166" s="300"/>
      <c r="L166" s="301"/>
      <c r="M166" s="290"/>
      <c r="N166" s="291"/>
      <c r="O166" s="302"/>
      <c r="P166" s="303"/>
      <c r="Q166" s="12"/>
      <c r="R166" s="353"/>
      <c r="S166" s="7"/>
      <c r="T166" s="17">
        <f>IF(D166="",0,IF(D166=D165,COUNTIF(D$9:D165,D166)+1,1))</f>
        <v>0</v>
      </c>
      <c r="U166" s="17">
        <f t="shared" ca="1" si="14"/>
        <v>0</v>
      </c>
      <c r="V166" s="364">
        <f t="shared" si="15"/>
        <v>0</v>
      </c>
    </row>
    <row r="167" spans="1:22" ht="16.5" customHeight="1">
      <c r="A167" s="334" t="s">
        <v>443</v>
      </c>
      <c r="B167" s="65" t="str">
        <f t="shared" ca="1" si="13"/>
        <v>-1900</v>
      </c>
      <c r="C167" s="65" t="str">
        <f t="shared" ca="1" si="12"/>
        <v>-1900-0</v>
      </c>
      <c r="D167" s="340"/>
      <c r="E167" s="283"/>
      <c r="F167" s="12"/>
      <c r="G167" s="304"/>
      <c r="H167" s="195"/>
      <c r="I167" s="299"/>
      <c r="J167" s="284"/>
      <c r="K167" s="300"/>
      <c r="L167" s="301"/>
      <c r="M167" s="290"/>
      <c r="N167" s="291"/>
      <c r="O167" s="302"/>
      <c r="P167" s="303"/>
      <c r="Q167" s="12"/>
      <c r="R167" s="353"/>
      <c r="S167" s="7"/>
      <c r="T167" s="17">
        <f>IF(D167="",0,IF(D167=D166,COUNTIF(D$9:D166,D167)+1,1))</f>
        <v>0</v>
      </c>
      <c r="U167" s="17">
        <f t="shared" ca="1" si="14"/>
        <v>0</v>
      </c>
      <c r="V167" s="364">
        <f t="shared" si="15"/>
        <v>0</v>
      </c>
    </row>
    <row r="168" spans="1:22" ht="16.5" customHeight="1">
      <c r="A168" s="334" t="s">
        <v>444</v>
      </c>
      <c r="B168" s="65" t="str">
        <f t="shared" ca="1" si="13"/>
        <v>-1900</v>
      </c>
      <c r="C168" s="65" t="str">
        <f t="shared" ca="1" si="12"/>
        <v>-1900-0</v>
      </c>
      <c r="D168" s="340"/>
      <c r="E168" s="283"/>
      <c r="F168" s="12"/>
      <c r="G168" s="304"/>
      <c r="H168" s="195"/>
      <c r="I168" s="299"/>
      <c r="J168" s="284"/>
      <c r="K168" s="300"/>
      <c r="L168" s="301"/>
      <c r="M168" s="290"/>
      <c r="N168" s="291"/>
      <c r="O168" s="302"/>
      <c r="P168" s="303"/>
      <c r="Q168" s="12"/>
      <c r="R168" s="353"/>
      <c r="S168" s="7"/>
      <c r="T168" s="17">
        <f>IF(D168="",0,IF(D168=D167,COUNTIF(D$9:D167,D168)+1,1))</f>
        <v>0</v>
      </c>
      <c r="U168" s="17">
        <f t="shared" ca="1" si="14"/>
        <v>0</v>
      </c>
      <c r="V168" s="364">
        <f t="shared" si="15"/>
        <v>0</v>
      </c>
    </row>
    <row r="169" spans="1:22" ht="16.5" customHeight="1">
      <c r="A169" s="334" t="s">
        <v>445</v>
      </c>
      <c r="B169" s="65" t="str">
        <f t="shared" ca="1" si="13"/>
        <v>-1900</v>
      </c>
      <c r="C169" s="65" t="str">
        <f t="shared" ref="C169:C200" ca="1" si="16">IF(N$1030=1,0,B169&amp;"-"&amp;T169)</f>
        <v>-1900-0</v>
      </c>
      <c r="D169" s="340"/>
      <c r="E169" s="283"/>
      <c r="F169" s="12"/>
      <c r="G169" s="304"/>
      <c r="H169" s="195"/>
      <c r="I169" s="299"/>
      <c r="J169" s="284"/>
      <c r="K169" s="300"/>
      <c r="L169" s="301"/>
      <c r="M169" s="290"/>
      <c r="N169" s="291"/>
      <c r="O169" s="302"/>
      <c r="P169" s="303"/>
      <c r="Q169" s="12"/>
      <c r="R169" s="353"/>
      <c r="S169" s="7"/>
      <c r="T169" s="17">
        <f>IF(D169="",0,IF(D169=D168,COUNTIF(D$9:D168,D169)+1,1))</f>
        <v>0</v>
      </c>
      <c r="U169" s="17">
        <f t="shared" ca="1" si="14"/>
        <v>0</v>
      </c>
      <c r="V169" s="364">
        <f t="shared" si="15"/>
        <v>0</v>
      </c>
    </row>
    <row r="170" spans="1:22" ht="16.5" customHeight="1">
      <c r="A170" s="334" t="s">
        <v>446</v>
      </c>
      <c r="B170" s="65" t="str">
        <f t="shared" ca="1" si="13"/>
        <v>-1900</v>
      </c>
      <c r="C170" s="65" t="str">
        <f t="shared" ca="1" si="16"/>
        <v>-1900-0</v>
      </c>
      <c r="D170" s="340"/>
      <c r="E170" s="283"/>
      <c r="F170" s="12"/>
      <c r="G170" s="304"/>
      <c r="H170" s="195"/>
      <c r="I170" s="299"/>
      <c r="J170" s="284"/>
      <c r="K170" s="300"/>
      <c r="L170" s="301"/>
      <c r="M170" s="290"/>
      <c r="N170" s="291"/>
      <c r="O170" s="302"/>
      <c r="P170" s="303"/>
      <c r="Q170" s="12"/>
      <c r="R170" s="353"/>
      <c r="S170" s="7"/>
      <c r="T170" s="17">
        <f>IF(D170="",0,IF(D170=D169,COUNTIF(D$9:D169,D170)+1,1))</f>
        <v>0</v>
      </c>
      <c r="U170" s="17">
        <f t="shared" ref="U170:U201" ca="1" si="17">IF(OR(D170="",N$1030=1),0,IF(T170=4,1,0))</f>
        <v>0</v>
      </c>
      <c r="V170" s="364">
        <f t="shared" si="15"/>
        <v>0</v>
      </c>
    </row>
    <row r="171" spans="1:22" ht="16.5" customHeight="1">
      <c r="A171" s="334" t="s">
        <v>447</v>
      </c>
      <c r="B171" s="65" t="str">
        <f t="shared" ca="1" si="13"/>
        <v>-1900</v>
      </c>
      <c r="C171" s="65" t="str">
        <f t="shared" ca="1" si="16"/>
        <v>-1900-0</v>
      </c>
      <c r="D171" s="340"/>
      <c r="E171" s="283"/>
      <c r="F171" s="12"/>
      <c r="G171" s="304"/>
      <c r="H171" s="195"/>
      <c r="I171" s="299"/>
      <c r="J171" s="284"/>
      <c r="K171" s="300"/>
      <c r="L171" s="301"/>
      <c r="M171" s="290"/>
      <c r="N171" s="291"/>
      <c r="O171" s="302"/>
      <c r="P171" s="303"/>
      <c r="Q171" s="12"/>
      <c r="R171" s="353"/>
      <c r="S171" s="7"/>
      <c r="T171" s="17">
        <f>IF(D171="",0,IF(D171=D170,COUNTIF(D$9:D170,D171)+1,1))</f>
        <v>0</v>
      </c>
      <c r="U171" s="17">
        <f t="shared" ca="1" si="17"/>
        <v>0</v>
      </c>
      <c r="V171" s="364">
        <f t="shared" si="15"/>
        <v>0</v>
      </c>
    </row>
    <row r="172" spans="1:22" ht="16.5" customHeight="1">
      <c r="A172" s="334" t="s">
        <v>448</v>
      </c>
      <c r="B172" s="65" t="str">
        <f t="shared" ca="1" si="13"/>
        <v>-1900</v>
      </c>
      <c r="C172" s="65" t="str">
        <f t="shared" ca="1" si="16"/>
        <v>-1900-0</v>
      </c>
      <c r="D172" s="340"/>
      <c r="E172" s="283"/>
      <c r="F172" s="12"/>
      <c r="G172" s="304"/>
      <c r="H172" s="195"/>
      <c r="I172" s="299"/>
      <c r="J172" s="284"/>
      <c r="K172" s="300"/>
      <c r="L172" s="301"/>
      <c r="M172" s="290"/>
      <c r="N172" s="291"/>
      <c r="O172" s="302"/>
      <c r="P172" s="303"/>
      <c r="Q172" s="12"/>
      <c r="R172" s="353"/>
      <c r="S172" s="7"/>
      <c r="T172" s="17">
        <f>IF(D172="",0,IF(D172=D171,COUNTIF(D$9:D171,D172)+1,1))</f>
        <v>0</v>
      </c>
      <c r="U172" s="17">
        <f t="shared" ca="1" si="17"/>
        <v>0</v>
      </c>
      <c r="V172" s="364">
        <f t="shared" si="15"/>
        <v>0</v>
      </c>
    </row>
    <row r="173" spans="1:22" ht="16.5" customHeight="1">
      <c r="A173" s="334" t="s">
        <v>449</v>
      </c>
      <c r="B173" s="65" t="str">
        <f t="shared" ca="1" si="13"/>
        <v>-1900</v>
      </c>
      <c r="C173" s="65" t="str">
        <f t="shared" ca="1" si="16"/>
        <v>-1900-0</v>
      </c>
      <c r="D173" s="340"/>
      <c r="E173" s="283"/>
      <c r="F173" s="12"/>
      <c r="G173" s="304"/>
      <c r="H173" s="195"/>
      <c r="I173" s="299"/>
      <c r="J173" s="284"/>
      <c r="K173" s="300"/>
      <c r="L173" s="301"/>
      <c r="M173" s="290"/>
      <c r="N173" s="291"/>
      <c r="O173" s="302"/>
      <c r="P173" s="303"/>
      <c r="Q173" s="12"/>
      <c r="R173" s="353"/>
      <c r="S173" s="7"/>
      <c r="T173" s="17">
        <f>IF(D173="",0,IF(D173=D172,COUNTIF(D$9:D172,D173)+1,1))</f>
        <v>0</v>
      </c>
      <c r="U173" s="17">
        <f t="shared" ca="1" si="17"/>
        <v>0</v>
      </c>
      <c r="V173" s="364">
        <f t="shared" si="15"/>
        <v>0</v>
      </c>
    </row>
    <row r="174" spans="1:22" ht="16.5" customHeight="1">
      <c r="A174" s="334" t="s">
        <v>450</v>
      </c>
      <c r="B174" s="65" t="str">
        <f t="shared" ca="1" si="13"/>
        <v>-1900</v>
      </c>
      <c r="C174" s="65" t="str">
        <f t="shared" ca="1" si="16"/>
        <v>-1900-0</v>
      </c>
      <c r="D174" s="340"/>
      <c r="E174" s="283"/>
      <c r="F174" s="12"/>
      <c r="G174" s="304"/>
      <c r="H174" s="195"/>
      <c r="I174" s="299"/>
      <c r="J174" s="284"/>
      <c r="K174" s="300"/>
      <c r="L174" s="301"/>
      <c r="M174" s="290"/>
      <c r="N174" s="291"/>
      <c r="O174" s="302"/>
      <c r="P174" s="303"/>
      <c r="Q174" s="12"/>
      <c r="R174" s="353"/>
      <c r="S174" s="7"/>
      <c r="T174" s="17">
        <f>IF(D174="",0,IF(D174=D173,COUNTIF(D$9:D173,D174)+1,1))</f>
        <v>0</v>
      </c>
      <c r="U174" s="17">
        <f t="shared" ca="1" si="17"/>
        <v>0</v>
      </c>
      <c r="V174" s="364">
        <f t="shared" si="15"/>
        <v>0</v>
      </c>
    </row>
    <row r="175" spans="1:22" ht="16.5" customHeight="1">
      <c r="A175" s="334" t="s">
        <v>451</v>
      </c>
      <c r="B175" s="65" t="str">
        <f t="shared" ca="1" si="13"/>
        <v>-1900</v>
      </c>
      <c r="C175" s="65" t="str">
        <f t="shared" ca="1" si="16"/>
        <v>-1900-0</v>
      </c>
      <c r="D175" s="340"/>
      <c r="E175" s="283"/>
      <c r="F175" s="12"/>
      <c r="G175" s="304"/>
      <c r="H175" s="195"/>
      <c r="I175" s="299"/>
      <c r="J175" s="284"/>
      <c r="K175" s="300"/>
      <c r="L175" s="301"/>
      <c r="M175" s="290"/>
      <c r="N175" s="291"/>
      <c r="O175" s="302"/>
      <c r="P175" s="303"/>
      <c r="Q175" s="12"/>
      <c r="R175" s="353"/>
      <c r="S175" s="7"/>
      <c r="T175" s="17">
        <f>IF(D175="",0,IF(D175=D174,COUNTIF(D$9:D174,D175)+1,1))</f>
        <v>0</v>
      </c>
      <c r="U175" s="17">
        <f t="shared" ca="1" si="17"/>
        <v>0</v>
      </c>
      <c r="V175" s="364">
        <f t="shared" si="15"/>
        <v>0</v>
      </c>
    </row>
    <row r="176" spans="1:22" ht="16.5" customHeight="1">
      <c r="A176" s="334" t="s">
        <v>452</v>
      </c>
      <c r="B176" s="65" t="str">
        <f t="shared" ca="1" si="13"/>
        <v>-1900</v>
      </c>
      <c r="C176" s="65" t="str">
        <f t="shared" ca="1" si="16"/>
        <v>-1900-0</v>
      </c>
      <c r="D176" s="340"/>
      <c r="E176" s="283"/>
      <c r="F176" s="12"/>
      <c r="G176" s="304"/>
      <c r="H176" s="195"/>
      <c r="I176" s="299"/>
      <c r="J176" s="284"/>
      <c r="K176" s="300"/>
      <c r="L176" s="301"/>
      <c r="M176" s="290"/>
      <c r="N176" s="291"/>
      <c r="O176" s="302"/>
      <c r="P176" s="303"/>
      <c r="Q176" s="12"/>
      <c r="R176" s="353"/>
      <c r="S176" s="7"/>
      <c r="T176" s="17">
        <f>IF(D176="",0,IF(D176=D175,COUNTIF(D$9:D175,D176)+1,1))</f>
        <v>0</v>
      </c>
      <c r="U176" s="17">
        <f t="shared" ca="1" si="17"/>
        <v>0</v>
      </c>
      <c r="V176" s="364">
        <f t="shared" si="15"/>
        <v>0</v>
      </c>
    </row>
    <row r="177" spans="1:22" ht="16.5" customHeight="1">
      <c r="A177" s="334" t="s">
        <v>453</v>
      </c>
      <c r="B177" s="65" t="str">
        <f t="shared" ca="1" si="13"/>
        <v>-1900</v>
      </c>
      <c r="C177" s="65" t="str">
        <f t="shared" ca="1" si="16"/>
        <v>-1900-0</v>
      </c>
      <c r="D177" s="340"/>
      <c r="E177" s="283"/>
      <c r="F177" s="12"/>
      <c r="G177" s="304"/>
      <c r="H177" s="195"/>
      <c r="I177" s="299"/>
      <c r="J177" s="284"/>
      <c r="K177" s="300"/>
      <c r="L177" s="301"/>
      <c r="M177" s="290"/>
      <c r="N177" s="291"/>
      <c r="O177" s="302"/>
      <c r="P177" s="303"/>
      <c r="Q177" s="12"/>
      <c r="R177" s="353"/>
      <c r="S177" s="7"/>
      <c r="T177" s="17">
        <f>IF(D177="",0,IF(D177=D176,COUNTIF(D$9:D176,D177)+1,1))</f>
        <v>0</v>
      </c>
      <c r="U177" s="17">
        <f t="shared" ca="1" si="17"/>
        <v>0</v>
      </c>
      <c r="V177" s="364">
        <f t="shared" si="15"/>
        <v>0</v>
      </c>
    </row>
    <row r="178" spans="1:22" ht="16.5" customHeight="1">
      <c r="A178" s="334" t="s">
        <v>454</v>
      </c>
      <c r="B178" s="65" t="str">
        <f t="shared" ca="1" si="13"/>
        <v>-1900</v>
      </c>
      <c r="C178" s="65" t="str">
        <f t="shared" ca="1" si="16"/>
        <v>-1900-0</v>
      </c>
      <c r="D178" s="340"/>
      <c r="E178" s="283"/>
      <c r="F178" s="12"/>
      <c r="G178" s="304"/>
      <c r="H178" s="195"/>
      <c r="I178" s="299"/>
      <c r="J178" s="284"/>
      <c r="K178" s="300"/>
      <c r="L178" s="301"/>
      <c r="M178" s="290"/>
      <c r="N178" s="291"/>
      <c r="O178" s="302"/>
      <c r="P178" s="303"/>
      <c r="Q178" s="12"/>
      <c r="R178" s="353"/>
      <c r="S178" s="7"/>
      <c r="T178" s="17">
        <f>IF(D178="",0,IF(D178=D177,COUNTIF(D$9:D177,D178)+1,1))</f>
        <v>0</v>
      </c>
      <c r="U178" s="17">
        <f t="shared" ca="1" si="17"/>
        <v>0</v>
      </c>
      <c r="V178" s="364">
        <f t="shared" si="15"/>
        <v>0</v>
      </c>
    </row>
    <row r="179" spans="1:22" ht="16.5" customHeight="1">
      <c r="A179" s="334" t="s">
        <v>455</v>
      </c>
      <c r="B179" s="65" t="str">
        <f t="shared" ca="1" si="13"/>
        <v>-1900</v>
      </c>
      <c r="C179" s="65" t="str">
        <f t="shared" ca="1" si="16"/>
        <v>-1900-0</v>
      </c>
      <c r="D179" s="340"/>
      <c r="E179" s="283"/>
      <c r="F179" s="12"/>
      <c r="G179" s="304"/>
      <c r="H179" s="195"/>
      <c r="I179" s="299"/>
      <c r="J179" s="284"/>
      <c r="K179" s="300"/>
      <c r="L179" s="301"/>
      <c r="M179" s="290"/>
      <c r="N179" s="291"/>
      <c r="O179" s="302"/>
      <c r="P179" s="303"/>
      <c r="Q179" s="12"/>
      <c r="R179" s="353"/>
      <c r="S179" s="7"/>
      <c r="T179" s="17">
        <f>IF(D179="",0,IF(D179=D178,COUNTIF(D$9:D178,D179)+1,1))</f>
        <v>0</v>
      </c>
      <c r="U179" s="17">
        <f t="shared" ca="1" si="17"/>
        <v>0</v>
      </c>
      <c r="V179" s="364">
        <f t="shared" si="15"/>
        <v>0</v>
      </c>
    </row>
    <row r="180" spans="1:22" ht="16.5" customHeight="1">
      <c r="A180" s="334" t="s">
        <v>456</v>
      </c>
      <c r="B180" s="65" t="str">
        <f t="shared" ca="1" si="13"/>
        <v>-1900</v>
      </c>
      <c r="C180" s="65" t="str">
        <f t="shared" ca="1" si="16"/>
        <v>-1900-0</v>
      </c>
      <c r="D180" s="340"/>
      <c r="E180" s="283"/>
      <c r="F180" s="12"/>
      <c r="G180" s="304"/>
      <c r="H180" s="195"/>
      <c r="I180" s="299"/>
      <c r="J180" s="284"/>
      <c r="K180" s="300"/>
      <c r="L180" s="301"/>
      <c r="M180" s="290"/>
      <c r="N180" s="291"/>
      <c r="O180" s="302"/>
      <c r="P180" s="303"/>
      <c r="Q180" s="12"/>
      <c r="R180" s="353"/>
      <c r="S180" s="7"/>
      <c r="T180" s="17">
        <f>IF(D180="",0,IF(D180=D179,COUNTIF(D$9:D179,D180)+1,1))</f>
        <v>0</v>
      </c>
      <c r="U180" s="17">
        <f t="shared" ca="1" si="17"/>
        <v>0</v>
      </c>
      <c r="V180" s="364">
        <f t="shared" si="15"/>
        <v>0</v>
      </c>
    </row>
    <row r="181" spans="1:22" ht="16.5" customHeight="1">
      <c r="A181" s="334" t="s">
        <v>457</v>
      </c>
      <c r="B181" s="65" t="str">
        <f t="shared" ca="1" si="13"/>
        <v>-1900</v>
      </c>
      <c r="C181" s="65" t="str">
        <f t="shared" ca="1" si="16"/>
        <v>-1900-0</v>
      </c>
      <c r="D181" s="340"/>
      <c r="E181" s="283"/>
      <c r="F181" s="12"/>
      <c r="G181" s="304"/>
      <c r="H181" s="195"/>
      <c r="I181" s="299"/>
      <c r="J181" s="284"/>
      <c r="K181" s="300"/>
      <c r="L181" s="301"/>
      <c r="M181" s="290"/>
      <c r="N181" s="291"/>
      <c r="O181" s="302"/>
      <c r="P181" s="303"/>
      <c r="Q181" s="12"/>
      <c r="R181" s="353"/>
      <c r="S181" s="7"/>
      <c r="T181" s="17">
        <f>IF(D181="",0,IF(D181=D180,COUNTIF(D$9:D180,D181)+1,1))</f>
        <v>0</v>
      </c>
      <c r="U181" s="17">
        <f t="shared" ca="1" si="17"/>
        <v>0</v>
      </c>
      <c r="V181" s="364">
        <f t="shared" si="15"/>
        <v>0</v>
      </c>
    </row>
    <row r="182" spans="1:22" ht="16.5" customHeight="1">
      <c r="A182" s="334" t="s">
        <v>458</v>
      </c>
      <c r="B182" s="65" t="str">
        <f t="shared" ca="1" si="13"/>
        <v>-1900</v>
      </c>
      <c r="C182" s="65" t="str">
        <f t="shared" ca="1" si="16"/>
        <v>-1900-0</v>
      </c>
      <c r="D182" s="340"/>
      <c r="E182" s="283"/>
      <c r="F182" s="12"/>
      <c r="G182" s="304"/>
      <c r="H182" s="195"/>
      <c r="I182" s="299"/>
      <c r="J182" s="284"/>
      <c r="K182" s="300"/>
      <c r="L182" s="301"/>
      <c r="M182" s="290"/>
      <c r="N182" s="291"/>
      <c r="O182" s="302"/>
      <c r="P182" s="303"/>
      <c r="Q182" s="12"/>
      <c r="R182" s="353"/>
      <c r="S182" s="7"/>
      <c r="T182" s="17">
        <f>IF(D182="",0,IF(D182=D181,COUNTIF(D$9:D181,D182)+1,1))</f>
        <v>0</v>
      </c>
      <c r="U182" s="17">
        <f t="shared" ca="1" si="17"/>
        <v>0</v>
      </c>
      <c r="V182" s="364">
        <f t="shared" si="15"/>
        <v>0</v>
      </c>
    </row>
    <row r="183" spans="1:22" ht="16.5" customHeight="1">
      <c r="A183" s="334" t="s">
        <v>459</v>
      </c>
      <c r="B183" s="65" t="str">
        <f t="shared" ca="1" si="13"/>
        <v>-1900</v>
      </c>
      <c r="C183" s="65" t="str">
        <f t="shared" ca="1" si="16"/>
        <v>-1900-0</v>
      </c>
      <c r="D183" s="340"/>
      <c r="E183" s="283"/>
      <c r="F183" s="12"/>
      <c r="G183" s="304"/>
      <c r="H183" s="195"/>
      <c r="I183" s="299"/>
      <c r="J183" s="284"/>
      <c r="K183" s="300"/>
      <c r="L183" s="301"/>
      <c r="M183" s="290"/>
      <c r="N183" s="291"/>
      <c r="O183" s="302"/>
      <c r="P183" s="303"/>
      <c r="Q183" s="12"/>
      <c r="R183" s="353"/>
      <c r="S183" s="7"/>
      <c r="T183" s="17">
        <f>IF(D183="",0,IF(D183=D182,COUNTIF(D$9:D182,D183)+1,1))</f>
        <v>0</v>
      </c>
      <c r="U183" s="17">
        <f t="shared" ca="1" si="17"/>
        <v>0</v>
      </c>
      <c r="V183" s="364">
        <f t="shared" si="15"/>
        <v>0</v>
      </c>
    </row>
    <row r="184" spans="1:22" ht="16.5" customHeight="1">
      <c r="A184" s="334" t="s">
        <v>460</v>
      </c>
      <c r="B184" s="65" t="str">
        <f t="shared" ca="1" si="13"/>
        <v>-1900</v>
      </c>
      <c r="C184" s="65" t="str">
        <f t="shared" ca="1" si="16"/>
        <v>-1900-0</v>
      </c>
      <c r="D184" s="340"/>
      <c r="E184" s="283"/>
      <c r="F184" s="12"/>
      <c r="G184" s="304"/>
      <c r="H184" s="195"/>
      <c r="I184" s="299"/>
      <c r="J184" s="284"/>
      <c r="K184" s="300"/>
      <c r="L184" s="301"/>
      <c r="M184" s="290"/>
      <c r="N184" s="291"/>
      <c r="O184" s="302"/>
      <c r="P184" s="303"/>
      <c r="Q184" s="12"/>
      <c r="R184" s="353"/>
      <c r="S184" s="7"/>
      <c r="T184" s="17">
        <f>IF(D184="",0,IF(D184=D183,COUNTIF(D$9:D183,D184)+1,1))</f>
        <v>0</v>
      </c>
      <c r="U184" s="17">
        <f t="shared" ca="1" si="17"/>
        <v>0</v>
      </c>
      <c r="V184" s="364">
        <f t="shared" si="15"/>
        <v>0</v>
      </c>
    </row>
    <row r="185" spans="1:22" ht="16.5" customHeight="1">
      <c r="A185" s="334" t="s">
        <v>461</v>
      </c>
      <c r="B185" s="65" t="str">
        <f t="shared" ca="1" si="13"/>
        <v>-1900</v>
      </c>
      <c r="C185" s="65" t="str">
        <f t="shared" ca="1" si="16"/>
        <v>-1900-0</v>
      </c>
      <c r="D185" s="340"/>
      <c r="E185" s="283"/>
      <c r="F185" s="12"/>
      <c r="G185" s="304"/>
      <c r="H185" s="195"/>
      <c r="I185" s="299"/>
      <c r="J185" s="284"/>
      <c r="K185" s="300"/>
      <c r="L185" s="301"/>
      <c r="M185" s="290"/>
      <c r="N185" s="291"/>
      <c r="O185" s="302"/>
      <c r="P185" s="303"/>
      <c r="Q185" s="12"/>
      <c r="R185" s="353"/>
      <c r="S185" s="7"/>
      <c r="T185" s="17">
        <f>IF(D185="",0,IF(D185=D184,COUNTIF(D$9:D184,D185)+1,1))</f>
        <v>0</v>
      </c>
      <c r="U185" s="17">
        <f t="shared" ca="1" si="17"/>
        <v>0</v>
      </c>
      <c r="V185" s="364">
        <f t="shared" si="15"/>
        <v>0</v>
      </c>
    </row>
    <row r="186" spans="1:22" ht="16.5" customHeight="1">
      <c r="A186" s="334" t="s">
        <v>462</v>
      </c>
      <c r="B186" s="65" t="str">
        <f t="shared" ca="1" si="13"/>
        <v>-1900</v>
      </c>
      <c r="C186" s="65" t="str">
        <f t="shared" ca="1" si="16"/>
        <v>-1900-0</v>
      </c>
      <c r="D186" s="340"/>
      <c r="E186" s="283"/>
      <c r="F186" s="12"/>
      <c r="G186" s="304"/>
      <c r="H186" s="195"/>
      <c r="I186" s="299"/>
      <c r="J186" s="284"/>
      <c r="K186" s="300"/>
      <c r="L186" s="301"/>
      <c r="M186" s="290"/>
      <c r="N186" s="291"/>
      <c r="O186" s="302"/>
      <c r="P186" s="303"/>
      <c r="Q186" s="12"/>
      <c r="R186" s="353"/>
      <c r="S186" s="7"/>
      <c r="T186" s="17">
        <f>IF(D186="",0,IF(D186=D185,COUNTIF(D$9:D185,D186)+1,1))</f>
        <v>0</v>
      </c>
      <c r="U186" s="17">
        <f t="shared" ca="1" si="17"/>
        <v>0</v>
      </c>
      <c r="V186" s="364">
        <f t="shared" si="15"/>
        <v>0</v>
      </c>
    </row>
    <row r="187" spans="1:22" ht="16.5" customHeight="1">
      <c r="A187" s="334" t="s">
        <v>463</v>
      </c>
      <c r="B187" s="65" t="str">
        <f t="shared" ca="1" si="13"/>
        <v>-1900</v>
      </c>
      <c r="C187" s="65" t="str">
        <f t="shared" ca="1" si="16"/>
        <v>-1900-0</v>
      </c>
      <c r="D187" s="340"/>
      <c r="E187" s="283"/>
      <c r="F187" s="12"/>
      <c r="G187" s="304"/>
      <c r="H187" s="195"/>
      <c r="I187" s="299"/>
      <c r="J187" s="284"/>
      <c r="K187" s="300"/>
      <c r="L187" s="301"/>
      <c r="M187" s="290"/>
      <c r="N187" s="291"/>
      <c r="O187" s="302"/>
      <c r="P187" s="303"/>
      <c r="Q187" s="12"/>
      <c r="R187" s="353"/>
      <c r="S187" s="7"/>
      <c r="T187" s="17">
        <f>IF(D187="",0,IF(D187=D186,COUNTIF(D$9:D186,D187)+1,1))</f>
        <v>0</v>
      </c>
      <c r="U187" s="17">
        <f t="shared" ca="1" si="17"/>
        <v>0</v>
      </c>
      <c r="V187" s="364">
        <f t="shared" si="15"/>
        <v>0</v>
      </c>
    </row>
    <row r="188" spans="1:22" ht="16.5" customHeight="1">
      <c r="A188" s="334" t="s">
        <v>464</v>
      </c>
      <c r="B188" s="65" t="str">
        <f t="shared" ca="1" si="13"/>
        <v>-1900</v>
      </c>
      <c r="C188" s="65" t="str">
        <f t="shared" ca="1" si="16"/>
        <v>-1900-0</v>
      </c>
      <c r="D188" s="340"/>
      <c r="E188" s="283"/>
      <c r="F188" s="12"/>
      <c r="G188" s="304"/>
      <c r="H188" s="195"/>
      <c r="I188" s="299"/>
      <c r="J188" s="284"/>
      <c r="K188" s="300"/>
      <c r="L188" s="301"/>
      <c r="M188" s="290"/>
      <c r="N188" s="291"/>
      <c r="O188" s="302"/>
      <c r="P188" s="303"/>
      <c r="Q188" s="12"/>
      <c r="R188" s="353"/>
      <c r="S188" s="7"/>
      <c r="T188" s="17">
        <f>IF(D188="",0,IF(D188=D187,COUNTIF(D$9:D187,D188)+1,1))</f>
        <v>0</v>
      </c>
      <c r="U188" s="17">
        <f t="shared" ca="1" si="17"/>
        <v>0</v>
      </c>
      <c r="V188" s="364">
        <f t="shared" si="15"/>
        <v>0</v>
      </c>
    </row>
    <row r="189" spans="1:22" ht="16.5" customHeight="1">
      <c r="A189" s="334" t="s">
        <v>465</v>
      </c>
      <c r="B189" s="65" t="str">
        <f t="shared" ca="1" si="13"/>
        <v>-1900</v>
      </c>
      <c r="C189" s="65" t="str">
        <f t="shared" ca="1" si="16"/>
        <v>-1900-0</v>
      </c>
      <c r="D189" s="340"/>
      <c r="E189" s="283"/>
      <c r="F189" s="12"/>
      <c r="G189" s="304"/>
      <c r="H189" s="195"/>
      <c r="I189" s="299"/>
      <c r="J189" s="284"/>
      <c r="K189" s="300"/>
      <c r="L189" s="301"/>
      <c r="M189" s="290"/>
      <c r="N189" s="291"/>
      <c r="O189" s="302"/>
      <c r="P189" s="303"/>
      <c r="Q189" s="12"/>
      <c r="R189" s="353"/>
      <c r="S189" s="7"/>
      <c r="T189" s="17">
        <f>IF(D189="",0,IF(D189=D188,COUNTIF(D$9:D188,D189)+1,1))</f>
        <v>0</v>
      </c>
      <c r="U189" s="17">
        <f t="shared" ca="1" si="17"/>
        <v>0</v>
      </c>
      <c r="V189" s="364">
        <f t="shared" si="15"/>
        <v>0</v>
      </c>
    </row>
    <row r="190" spans="1:22" ht="16.5" customHeight="1">
      <c r="A190" s="334" t="s">
        <v>466</v>
      </c>
      <c r="B190" s="65" t="str">
        <f t="shared" ca="1" si="13"/>
        <v>-1900</v>
      </c>
      <c r="C190" s="65" t="str">
        <f t="shared" ca="1" si="16"/>
        <v>-1900-0</v>
      </c>
      <c r="D190" s="340"/>
      <c r="E190" s="283"/>
      <c r="F190" s="12"/>
      <c r="G190" s="304"/>
      <c r="H190" s="195"/>
      <c r="I190" s="299"/>
      <c r="J190" s="284"/>
      <c r="K190" s="300"/>
      <c r="L190" s="301"/>
      <c r="M190" s="290"/>
      <c r="N190" s="291"/>
      <c r="O190" s="302"/>
      <c r="P190" s="303"/>
      <c r="Q190" s="12"/>
      <c r="R190" s="353"/>
      <c r="S190" s="7"/>
      <c r="T190" s="17">
        <f>IF(D190="",0,IF(D190=D189,COUNTIF(D$9:D189,D190)+1,1))</f>
        <v>0</v>
      </c>
      <c r="U190" s="17">
        <f t="shared" ca="1" si="17"/>
        <v>0</v>
      </c>
      <c r="V190" s="364">
        <f t="shared" si="15"/>
        <v>0</v>
      </c>
    </row>
    <row r="191" spans="1:22" ht="16.5" customHeight="1">
      <c r="A191" s="334" t="s">
        <v>467</v>
      </c>
      <c r="B191" s="65" t="str">
        <f t="shared" ca="1" si="13"/>
        <v>-1900</v>
      </c>
      <c r="C191" s="65" t="str">
        <f t="shared" ca="1" si="16"/>
        <v>-1900-0</v>
      </c>
      <c r="D191" s="340"/>
      <c r="E191" s="283"/>
      <c r="F191" s="12"/>
      <c r="G191" s="304"/>
      <c r="H191" s="195"/>
      <c r="I191" s="299"/>
      <c r="J191" s="284"/>
      <c r="K191" s="300"/>
      <c r="L191" s="301"/>
      <c r="M191" s="290"/>
      <c r="N191" s="291"/>
      <c r="O191" s="302"/>
      <c r="P191" s="303"/>
      <c r="Q191" s="12"/>
      <c r="R191" s="353"/>
      <c r="S191" s="7"/>
      <c r="T191" s="17">
        <f>IF(D191="",0,IF(D191=D190,COUNTIF(D$9:D190,D191)+1,1))</f>
        <v>0</v>
      </c>
      <c r="U191" s="17">
        <f t="shared" ca="1" si="17"/>
        <v>0</v>
      </c>
      <c r="V191" s="364">
        <f t="shared" si="15"/>
        <v>0</v>
      </c>
    </row>
    <row r="192" spans="1:22" ht="16.5" customHeight="1">
      <c r="A192" s="334" t="s">
        <v>468</v>
      </c>
      <c r="B192" s="65" t="str">
        <f t="shared" ca="1" si="13"/>
        <v>-1900</v>
      </c>
      <c r="C192" s="65" t="str">
        <f t="shared" ca="1" si="16"/>
        <v>-1900-0</v>
      </c>
      <c r="D192" s="340"/>
      <c r="E192" s="283"/>
      <c r="F192" s="12"/>
      <c r="G192" s="304"/>
      <c r="H192" s="195"/>
      <c r="I192" s="299"/>
      <c r="J192" s="284"/>
      <c r="K192" s="300"/>
      <c r="L192" s="301"/>
      <c r="M192" s="290"/>
      <c r="N192" s="291"/>
      <c r="O192" s="302"/>
      <c r="P192" s="303"/>
      <c r="Q192" s="12"/>
      <c r="R192" s="353"/>
      <c r="S192" s="7"/>
      <c r="T192" s="17">
        <f>IF(D192="",0,IF(D192=D191,COUNTIF(D$9:D191,D192)+1,1))</f>
        <v>0</v>
      </c>
      <c r="U192" s="17">
        <f t="shared" ca="1" si="17"/>
        <v>0</v>
      </c>
      <c r="V192" s="364">
        <f t="shared" si="15"/>
        <v>0</v>
      </c>
    </row>
    <row r="193" spans="1:22" ht="16.5" customHeight="1">
      <c r="A193" s="334" t="s">
        <v>469</v>
      </c>
      <c r="B193" s="65" t="str">
        <f t="shared" ca="1" si="13"/>
        <v>-1900</v>
      </c>
      <c r="C193" s="65" t="str">
        <f t="shared" ca="1" si="16"/>
        <v>-1900-0</v>
      </c>
      <c r="D193" s="340"/>
      <c r="E193" s="283"/>
      <c r="F193" s="12"/>
      <c r="G193" s="304"/>
      <c r="H193" s="195"/>
      <c r="I193" s="299"/>
      <c r="J193" s="284"/>
      <c r="K193" s="300"/>
      <c r="L193" s="301"/>
      <c r="M193" s="290"/>
      <c r="N193" s="291"/>
      <c r="O193" s="302"/>
      <c r="P193" s="303"/>
      <c r="Q193" s="12"/>
      <c r="R193" s="353"/>
      <c r="S193" s="7"/>
      <c r="T193" s="17">
        <f>IF(D193="",0,IF(D193=D192,COUNTIF(D$9:D192,D193)+1,1))</f>
        <v>0</v>
      </c>
      <c r="U193" s="17">
        <f t="shared" ca="1" si="17"/>
        <v>0</v>
      </c>
      <c r="V193" s="364">
        <f t="shared" si="15"/>
        <v>0</v>
      </c>
    </row>
    <row r="194" spans="1:22" ht="16.5" customHeight="1">
      <c r="A194" s="334" t="s">
        <v>470</v>
      </c>
      <c r="B194" s="65" t="str">
        <f t="shared" ca="1" si="13"/>
        <v>-1900</v>
      </c>
      <c r="C194" s="65" t="str">
        <f t="shared" ca="1" si="16"/>
        <v>-1900-0</v>
      </c>
      <c r="D194" s="340"/>
      <c r="E194" s="283"/>
      <c r="F194" s="12"/>
      <c r="G194" s="304"/>
      <c r="H194" s="195"/>
      <c r="I194" s="299"/>
      <c r="J194" s="284"/>
      <c r="K194" s="300"/>
      <c r="L194" s="301"/>
      <c r="M194" s="290"/>
      <c r="N194" s="291"/>
      <c r="O194" s="302"/>
      <c r="P194" s="303"/>
      <c r="Q194" s="12"/>
      <c r="R194" s="353"/>
      <c r="S194" s="7"/>
      <c r="T194" s="17">
        <f>IF(D194="",0,IF(D194=D193,COUNTIF(D$9:D193,D194)+1,1))</f>
        <v>0</v>
      </c>
      <c r="U194" s="17">
        <f t="shared" ca="1" si="17"/>
        <v>0</v>
      </c>
      <c r="V194" s="364">
        <f t="shared" si="15"/>
        <v>0</v>
      </c>
    </row>
    <row r="195" spans="1:22" ht="16.5" customHeight="1">
      <c r="A195" s="334" t="s">
        <v>471</v>
      </c>
      <c r="B195" s="65" t="str">
        <f t="shared" ca="1" si="13"/>
        <v>-1900</v>
      </c>
      <c r="C195" s="65" t="str">
        <f t="shared" ca="1" si="16"/>
        <v>-1900-0</v>
      </c>
      <c r="D195" s="340"/>
      <c r="E195" s="283"/>
      <c r="F195" s="12"/>
      <c r="G195" s="304"/>
      <c r="H195" s="195"/>
      <c r="I195" s="299"/>
      <c r="J195" s="284"/>
      <c r="K195" s="300"/>
      <c r="L195" s="301"/>
      <c r="M195" s="290"/>
      <c r="N195" s="291"/>
      <c r="O195" s="302"/>
      <c r="P195" s="303"/>
      <c r="Q195" s="12"/>
      <c r="R195" s="353"/>
      <c r="S195" s="7"/>
      <c r="T195" s="17">
        <f>IF(D195="",0,IF(D195=D194,COUNTIF(D$9:D194,D195)+1,1))</f>
        <v>0</v>
      </c>
      <c r="U195" s="17">
        <f t="shared" ca="1" si="17"/>
        <v>0</v>
      </c>
      <c r="V195" s="364">
        <f t="shared" si="15"/>
        <v>0</v>
      </c>
    </row>
    <row r="196" spans="1:22" ht="16.5" customHeight="1">
      <c r="A196" s="334" t="s">
        <v>472</v>
      </c>
      <c r="B196" s="65" t="str">
        <f t="shared" ca="1" si="13"/>
        <v>-1900</v>
      </c>
      <c r="C196" s="65" t="str">
        <f t="shared" ca="1" si="16"/>
        <v>-1900-0</v>
      </c>
      <c r="D196" s="340"/>
      <c r="E196" s="283"/>
      <c r="F196" s="12"/>
      <c r="G196" s="304"/>
      <c r="H196" s="195"/>
      <c r="I196" s="299"/>
      <c r="J196" s="284"/>
      <c r="K196" s="300"/>
      <c r="L196" s="301"/>
      <c r="M196" s="290"/>
      <c r="N196" s="291"/>
      <c r="O196" s="302"/>
      <c r="P196" s="303"/>
      <c r="Q196" s="12"/>
      <c r="R196" s="353"/>
      <c r="S196" s="7"/>
      <c r="T196" s="17">
        <f>IF(D196="",0,IF(D196=D195,COUNTIF(D$9:D195,D196)+1,1))</f>
        <v>0</v>
      </c>
      <c r="U196" s="17">
        <f t="shared" ca="1" si="17"/>
        <v>0</v>
      </c>
      <c r="V196" s="364">
        <f t="shared" si="15"/>
        <v>0</v>
      </c>
    </row>
    <row r="197" spans="1:22" ht="16.5" customHeight="1">
      <c r="A197" s="334" t="s">
        <v>473</v>
      </c>
      <c r="B197" s="65" t="str">
        <f t="shared" ca="1" si="13"/>
        <v>-1900</v>
      </c>
      <c r="C197" s="65" t="str">
        <f t="shared" ca="1" si="16"/>
        <v>-1900-0</v>
      </c>
      <c r="D197" s="340"/>
      <c r="E197" s="283"/>
      <c r="F197" s="12"/>
      <c r="G197" s="304"/>
      <c r="H197" s="195"/>
      <c r="I197" s="299"/>
      <c r="J197" s="284"/>
      <c r="K197" s="300"/>
      <c r="L197" s="301"/>
      <c r="M197" s="290"/>
      <c r="N197" s="291"/>
      <c r="O197" s="302"/>
      <c r="P197" s="303"/>
      <c r="Q197" s="12"/>
      <c r="R197" s="353"/>
      <c r="S197" s="7"/>
      <c r="T197" s="17">
        <f>IF(D197="",0,IF(D197=D196,COUNTIF(D$9:D196,D197)+1,1))</f>
        <v>0</v>
      </c>
      <c r="U197" s="17">
        <f t="shared" ca="1" si="17"/>
        <v>0</v>
      </c>
      <c r="V197" s="364">
        <f t="shared" si="15"/>
        <v>0</v>
      </c>
    </row>
    <row r="198" spans="1:22" ht="16.5" customHeight="1">
      <c r="A198" s="334" t="s">
        <v>474</v>
      </c>
      <c r="B198" s="65" t="str">
        <f t="shared" ca="1" si="13"/>
        <v>-1900</v>
      </c>
      <c r="C198" s="65" t="str">
        <f t="shared" ca="1" si="16"/>
        <v>-1900-0</v>
      </c>
      <c r="D198" s="340"/>
      <c r="E198" s="283"/>
      <c r="F198" s="12"/>
      <c r="G198" s="304"/>
      <c r="H198" s="195"/>
      <c r="I198" s="299"/>
      <c r="J198" s="284"/>
      <c r="K198" s="300"/>
      <c r="L198" s="301"/>
      <c r="M198" s="290"/>
      <c r="N198" s="291"/>
      <c r="O198" s="302"/>
      <c r="P198" s="303"/>
      <c r="Q198" s="12"/>
      <c r="R198" s="353"/>
      <c r="S198" s="7"/>
      <c r="T198" s="17">
        <f>IF(D198="",0,IF(D198=D197,COUNTIF(D$9:D197,D198)+1,1))</f>
        <v>0</v>
      </c>
      <c r="U198" s="17">
        <f t="shared" ca="1" si="17"/>
        <v>0</v>
      </c>
      <c r="V198" s="364">
        <f t="shared" si="15"/>
        <v>0</v>
      </c>
    </row>
    <row r="199" spans="1:22" ht="16.5" customHeight="1">
      <c r="A199" s="334" t="s">
        <v>475</v>
      </c>
      <c r="B199" s="65" t="str">
        <f t="shared" ca="1" si="13"/>
        <v>-1900</v>
      </c>
      <c r="C199" s="65" t="str">
        <f t="shared" ca="1" si="16"/>
        <v>-1900-0</v>
      </c>
      <c r="D199" s="340"/>
      <c r="E199" s="283"/>
      <c r="F199" s="12"/>
      <c r="G199" s="304"/>
      <c r="H199" s="195"/>
      <c r="I199" s="299"/>
      <c r="J199" s="284"/>
      <c r="K199" s="300"/>
      <c r="L199" s="301"/>
      <c r="M199" s="290"/>
      <c r="N199" s="291"/>
      <c r="O199" s="302"/>
      <c r="P199" s="303"/>
      <c r="Q199" s="12"/>
      <c r="R199" s="353"/>
      <c r="S199" s="7"/>
      <c r="T199" s="17">
        <f>IF(D199="",0,IF(D199=D198,COUNTIF(D$9:D198,D199)+1,1))</f>
        <v>0</v>
      </c>
      <c r="U199" s="17">
        <f t="shared" ca="1" si="17"/>
        <v>0</v>
      </c>
      <c r="V199" s="364">
        <f t="shared" si="15"/>
        <v>0</v>
      </c>
    </row>
    <row r="200" spans="1:22" ht="16.5" customHeight="1">
      <c r="A200" s="334" t="s">
        <v>476</v>
      </c>
      <c r="B200" s="65" t="str">
        <f t="shared" ca="1" si="13"/>
        <v>-1900</v>
      </c>
      <c r="C200" s="65" t="str">
        <f t="shared" ca="1" si="16"/>
        <v>-1900-0</v>
      </c>
      <c r="D200" s="340"/>
      <c r="E200" s="283"/>
      <c r="F200" s="12"/>
      <c r="G200" s="304"/>
      <c r="H200" s="195"/>
      <c r="I200" s="299"/>
      <c r="J200" s="284"/>
      <c r="K200" s="300"/>
      <c r="L200" s="301"/>
      <c r="M200" s="290"/>
      <c r="N200" s="291"/>
      <c r="O200" s="302"/>
      <c r="P200" s="303"/>
      <c r="Q200" s="12"/>
      <c r="R200" s="353"/>
      <c r="S200" s="7"/>
      <c r="T200" s="17">
        <f>IF(D200="",0,IF(D200=D199,COUNTIF(D$9:D199,D200)+1,1))</f>
        <v>0</v>
      </c>
      <c r="U200" s="17">
        <f t="shared" ca="1" si="17"/>
        <v>0</v>
      </c>
      <c r="V200" s="364">
        <f t="shared" si="15"/>
        <v>0</v>
      </c>
    </row>
    <row r="201" spans="1:22" ht="16.5" customHeight="1">
      <c r="A201" s="334" t="s">
        <v>477</v>
      </c>
      <c r="B201" s="65" t="str">
        <f t="shared" ca="1" si="13"/>
        <v>-1900</v>
      </c>
      <c r="C201" s="65" t="str">
        <f t="shared" ref="C201:C206" ca="1" si="18">IF(N$1030=1,0,B201&amp;"-"&amp;T201)</f>
        <v>-1900-0</v>
      </c>
      <c r="D201" s="340"/>
      <c r="E201" s="283"/>
      <c r="F201" s="12"/>
      <c r="G201" s="304"/>
      <c r="H201" s="195"/>
      <c r="I201" s="299"/>
      <c r="J201" s="284"/>
      <c r="K201" s="300"/>
      <c r="L201" s="301"/>
      <c r="M201" s="290"/>
      <c r="N201" s="291"/>
      <c r="O201" s="302"/>
      <c r="P201" s="303"/>
      <c r="Q201" s="12"/>
      <c r="R201" s="353"/>
      <c r="S201" s="7"/>
      <c r="T201" s="17">
        <f>IF(D201="",0,IF(D201=D200,COUNTIF(D$9:D200,D201)+1,1))</f>
        <v>0</v>
      </c>
      <c r="U201" s="17">
        <f t="shared" ca="1" si="17"/>
        <v>0</v>
      </c>
      <c r="V201" s="364">
        <f t="shared" si="15"/>
        <v>0</v>
      </c>
    </row>
    <row r="202" spans="1:22" ht="16.5" customHeight="1">
      <c r="A202" s="334" t="s">
        <v>478</v>
      </c>
      <c r="B202" s="65" t="str">
        <f t="shared" ref="B202:B265" ca="1" si="19">IF(V202=$V$1015,0,IF(N$1030=1,0,D202&amp;"-"&amp;YEAR(E202)))</f>
        <v>-1900</v>
      </c>
      <c r="C202" s="65" t="str">
        <f t="shared" ca="1" si="18"/>
        <v>-1900-0</v>
      </c>
      <c r="D202" s="340"/>
      <c r="E202" s="283"/>
      <c r="F202" s="12"/>
      <c r="G202" s="304"/>
      <c r="H202" s="195"/>
      <c r="I202" s="299"/>
      <c r="J202" s="284"/>
      <c r="K202" s="300"/>
      <c r="L202" s="301"/>
      <c r="M202" s="290"/>
      <c r="N202" s="291"/>
      <c r="O202" s="302"/>
      <c r="P202" s="303"/>
      <c r="Q202" s="12"/>
      <c r="R202" s="353"/>
      <c r="S202" s="7"/>
      <c r="T202" s="17">
        <f>IF(D202="",0,IF(D202=D201,COUNTIF(D$9:D201,D202)+1,1))</f>
        <v>0</v>
      </c>
      <c r="U202" s="17">
        <f ca="1">IF(OR(D202="",N$1030=1),0,IF(T202=4,1,0))</f>
        <v>0</v>
      </c>
      <c r="V202" s="364">
        <f t="shared" ref="V202:V265" si="20">IF(OR(MONTH(E202)&lt;$J$1032,MONTH(E202)&gt;$J$1033),V$1015,0)</f>
        <v>0</v>
      </c>
    </row>
    <row r="203" spans="1:22" ht="16.5" customHeight="1">
      <c r="A203" s="334" t="s">
        <v>479</v>
      </c>
      <c r="B203" s="65" t="str">
        <f t="shared" ca="1" si="19"/>
        <v>-1900</v>
      </c>
      <c r="C203" s="65" t="str">
        <f t="shared" ca="1" si="18"/>
        <v>-1900-0</v>
      </c>
      <c r="D203" s="340"/>
      <c r="E203" s="283"/>
      <c r="F203" s="12"/>
      <c r="G203" s="304"/>
      <c r="H203" s="195"/>
      <c r="I203" s="299"/>
      <c r="J203" s="284"/>
      <c r="K203" s="300"/>
      <c r="L203" s="301"/>
      <c r="M203" s="290"/>
      <c r="N203" s="291"/>
      <c r="O203" s="302"/>
      <c r="P203" s="303"/>
      <c r="Q203" s="12"/>
      <c r="R203" s="353"/>
      <c r="S203" s="7"/>
      <c r="T203" s="17">
        <f>IF(D203="",0,IF(D203=D202,COUNTIF(D$9:D202,D203)+1,1))</f>
        <v>0</v>
      </c>
      <c r="U203" s="17">
        <f ca="1">IF(OR(D203="",N$1030=1),0,IF(T203=4,1,0))</f>
        <v>0</v>
      </c>
      <c r="V203" s="364">
        <f t="shared" si="20"/>
        <v>0</v>
      </c>
    </row>
    <row r="204" spans="1:22" ht="16.5" customHeight="1">
      <c r="A204" s="334" t="s">
        <v>480</v>
      </c>
      <c r="B204" s="65" t="str">
        <f t="shared" ca="1" si="19"/>
        <v>-1900</v>
      </c>
      <c r="C204" s="65" t="str">
        <f t="shared" ca="1" si="18"/>
        <v>-1900-0</v>
      </c>
      <c r="D204" s="340"/>
      <c r="E204" s="283"/>
      <c r="F204" s="12"/>
      <c r="G204" s="304"/>
      <c r="H204" s="195"/>
      <c r="I204" s="299"/>
      <c r="J204" s="284"/>
      <c r="K204" s="300"/>
      <c r="L204" s="301"/>
      <c r="M204" s="290"/>
      <c r="N204" s="291"/>
      <c r="O204" s="302"/>
      <c r="P204" s="303"/>
      <c r="Q204" s="12"/>
      <c r="R204" s="353"/>
      <c r="S204" s="7"/>
      <c r="T204" s="17">
        <f>IF(D204="",0,IF(D204=D203,COUNTIF(D$9:D203,D204)+1,1))</f>
        <v>0</v>
      </c>
      <c r="U204" s="17">
        <f ca="1">IF(OR(D204="",N$1030=1),0,IF(T204=4,1,0))</f>
        <v>0</v>
      </c>
      <c r="V204" s="364">
        <f t="shared" si="20"/>
        <v>0</v>
      </c>
    </row>
    <row r="205" spans="1:22" ht="16.5" customHeight="1">
      <c r="A205" s="334" t="s">
        <v>481</v>
      </c>
      <c r="B205" s="65" t="str">
        <f t="shared" ca="1" si="19"/>
        <v>-1900</v>
      </c>
      <c r="C205" s="65" t="str">
        <f t="shared" ca="1" si="18"/>
        <v>-1900-0</v>
      </c>
      <c r="D205" s="340"/>
      <c r="E205" s="283"/>
      <c r="F205" s="12"/>
      <c r="G205" s="304"/>
      <c r="H205" s="195"/>
      <c r="I205" s="299"/>
      <c r="J205" s="284"/>
      <c r="K205" s="300"/>
      <c r="L205" s="301"/>
      <c r="M205" s="290"/>
      <c r="N205" s="291"/>
      <c r="O205" s="302"/>
      <c r="P205" s="303"/>
      <c r="Q205" s="12"/>
      <c r="R205" s="353"/>
      <c r="S205" s="7"/>
      <c r="T205" s="17">
        <f>IF(D205="",0,IF(D205=D204,COUNTIF(D$9:D204,D205)+1,1))</f>
        <v>0</v>
      </c>
      <c r="U205" s="17">
        <f ca="1">IF(OR(D205="",N$1030=1),0,IF(T205=4,1,0))</f>
        <v>0</v>
      </c>
      <c r="V205" s="364">
        <f t="shared" si="20"/>
        <v>0</v>
      </c>
    </row>
    <row r="206" spans="1:22" ht="16.5" customHeight="1">
      <c r="A206" s="334" t="s">
        <v>482</v>
      </c>
      <c r="B206" s="65" t="str">
        <f t="shared" ca="1" si="19"/>
        <v>-1900</v>
      </c>
      <c r="C206" s="65" t="str">
        <f t="shared" ca="1" si="18"/>
        <v>-1900-0</v>
      </c>
      <c r="D206" s="340"/>
      <c r="E206" s="283"/>
      <c r="F206" s="12"/>
      <c r="G206" s="304"/>
      <c r="H206" s="195"/>
      <c r="I206" s="299"/>
      <c r="J206" s="284"/>
      <c r="K206" s="300"/>
      <c r="L206" s="301"/>
      <c r="M206" s="290"/>
      <c r="N206" s="291"/>
      <c r="O206" s="302"/>
      <c r="P206" s="303"/>
      <c r="Q206" s="12"/>
      <c r="R206" s="353"/>
      <c r="S206" s="7"/>
      <c r="T206" s="17">
        <f>IF(D206="",0,IF(D206=D205,COUNTIF(D$9:D205,D206)+1,1))</f>
        <v>0</v>
      </c>
      <c r="U206" s="17">
        <f ca="1">IF(OR(D206="",N$1030=1),0,IF(T206=4,1,0))</f>
        <v>0</v>
      </c>
      <c r="V206" s="364">
        <f t="shared" si="20"/>
        <v>0</v>
      </c>
    </row>
    <row r="207" spans="1:22" ht="16.5" customHeight="1">
      <c r="A207" s="334" t="s">
        <v>483</v>
      </c>
      <c r="B207" s="65" t="str">
        <f t="shared" ca="1" si="19"/>
        <v>-1900</v>
      </c>
      <c r="C207" s="65" t="str">
        <f t="shared" ref="C207:C270" ca="1" si="21">IF(N$1030=1,0,B207&amp;"-"&amp;T207)</f>
        <v>-1900-0</v>
      </c>
      <c r="D207" s="340"/>
      <c r="E207" s="283"/>
      <c r="F207" s="12"/>
      <c r="G207" s="304"/>
      <c r="H207" s="195"/>
      <c r="I207" s="299"/>
      <c r="J207" s="284"/>
      <c r="K207" s="300"/>
      <c r="L207" s="301"/>
      <c r="M207" s="290"/>
      <c r="N207" s="291"/>
      <c r="O207" s="302"/>
      <c r="P207" s="303"/>
      <c r="Q207" s="12"/>
      <c r="R207" s="353"/>
      <c r="S207" s="7"/>
      <c r="T207" s="17">
        <f>IF(D207="",0,IF(D207=D206,COUNTIF(D$9:D206,D207)+1,1))</f>
        <v>0</v>
      </c>
      <c r="U207" s="17">
        <f t="shared" ref="U207:U270" ca="1" si="22">IF(OR(D207="",N$1030=1),0,IF(T207=4,1,0))</f>
        <v>0</v>
      </c>
      <c r="V207" s="364">
        <f t="shared" si="20"/>
        <v>0</v>
      </c>
    </row>
    <row r="208" spans="1:22" ht="16.5" customHeight="1">
      <c r="A208" s="334" t="s">
        <v>484</v>
      </c>
      <c r="B208" s="65" t="str">
        <f t="shared" ca="1" si="19"/>
        <v>-1900</v>
      </c>
      <c r="C208" s="65" t="str">
        <f t="shared" ca="1" si="21"/>
        <v>-1900-0</v>
      </c>
      <c r="D208" s="340"/>
      <c r="E208" s="283"/>
      <c r="F208" s="12"/>
      <c r="G208" s="304"/>
      <c r="H208" s="195"/>
      <c r="I208" s="299"/>
      <c r="J208" s="284"/>
      <c r="K208" s="300"/>
      <c r="L208" s="301"/>
      <c r="M208" s="290"/>
      <c r="N208" s="291"/>
      <c r="O208" s="302"/>
      <c r="P208" s="303"/>
      <c r="Q208" s="12"/>
      <c r="R208" s="353"/>
      <c r="S208" s="7"/>
      <c r="T208" s="17">
        <f>IF(D208="",0,IF(D208=D207,COUNTIF(D$9:D207,D208)+1,1))</f>
        <v>0</v>
      </c>
      <c r="U208" s="17">
        <f t="shared" ca="1" si="22"/>
        <v>0</v>
      </c>
      <c r="V208" s="364">
        <f t="shared" si="20"/>
        <v>0</v>
      </c>
    </row>
    <row r="209" spans="1:22" ht="16.5" customHeight="1">
      <c r="A209" s="334" t="s">
        <v>485</v>
      </c>
      <c r="B209" s="65" t="str">
        <f t="shared" ca="1" si="19"/>
        <v>-1900</v>
      </c>
      <c r="C209" s="65" t="str">
        <f t="shared" ca="1" si="21"/>
        <v>-1900-0</v>
      </c>
      <c r="D209" s="340"/>
      <c r="E209" s="283"/>
      <c r="F209" s="12"/>
      <c r="G209" s="304"/>
      <c r="H209" s="195"/>
      <c r="I209" s="299"/>
      <c r="J209" s="284"/>
      <c r="K209" s="300"/>
      <c r="L209" s="301"/>
      <c r="M209" s="290"/>
      <c r="N209" s="291"/>
      <c r="O209" s="302"/>
      <c r="P209" s="303"/>
      <c r="Q209" s="12"/>
      <c r="R209" s="353"/>
      <c r="S209" s="7"/>
      <c r="T209" s="17">
        <f>IF(D209="",0,IF(D209=D208,COUNTIF(D$9:D208,D209)+1,1))</f>
        <v>0</v>
      </c>
      <c r="U209" s="17">
        <f t="shared" ca="1" si="22"/>
        <v>0</v>
      </c>
      <c r="V209" s="364">
        <f t="shared" si="20"/>
        <v>0</v>
      </c>
    </row>
    <row r="210" spans="1:22" ht="16.5" customHeight="1">
      <c r="A210" s="334" t="s">
        <v>486</v>
      </c>
      <c r="B210" s="65" t="str">
        <f t="shared" ca="1" si="19"/>
        <v>-1900</v>
      </c>
      <c r="C210" s="65" t="str">
        <f t="shared" ca="1" si="21"/>
        <v>-1900-0</v>
      </c>
      <c r="D210" s="340"/>
      <c r="E210" s="283"/>
      <c r="F210" s="12"/>
      <c r="G210" s="304"/>
      <c r="H210" s="195"/>
      <c r="I210" s="299"/>
      <c r="J210" s="284"/>
      <c r="K210" s="300"/>
      <c r="L210" s="301"/>
      <c r="M210" s="290"/>
      <c r="N210" s="291"/>
      <c r="O210" s="302"/>
      <c r="P210" s="303"/>
      <c r="Q210" s="12"/>
      <c r="R210" s="353"/>
      <c r="S210" s="7"/>
      <c r="T210" s="17">
        <f>IF(D210="",0,IF(D210=D209,COUNTIF(D$9:D209,D210)+1,1))</f>
        <v>0</v>
      </c>
      <c r="U210" s="17">
        <f t="shared" ca="1" si="22"/>
        <v>0</v>
      </c>
      <c r="V210" s="364">
        <f t="shared" si="20"/>
        <v>0</v>
      </c>
    </row>
    <row r="211" spans="1:22" ht="16.5" customHeight="1">
      <c r="A211" s="334" t="s">
        <v>487</v>
      </c>
      <c r="B211" s="65" t="str">
        <f t="shared" ca="1" si="19"/>
        <v>-1900</v>
      </c>
      <c r="C211" s="65" t="str">
        <f t="shared" ca="1" si="21"/>
        <v>-1900-0</v>
      </c>
      <c r="D211" s="340"/>
      <c r="E211" s="283"/>
      <c r="F211" s="12"/>
      <c r="G211" s="304"/>
      <c r="H211" s="195"/>
      <c r="I211" s="299"/>
      <c r="J211" s="284"/>
      <c r="K211" s="300"/>
      <c r="L211" s="301"/>
      <c r="M211" s="290"/>
      <c r="N211" s="291"/>
      <c r="O211" s="302"/>
      <c r="P211" s="303"/>
      <c r="Q211" s="12"/>
      <c r="R211" s="353"/>
      <c r="S211" s="7"/>
      <c r="T211" s="17">
        <f>IF(D211="",0,IF(D211=D210,COUNTIF(D$9:D210,D211)+1,1))</f>
        <v>0</v>
      </c>
      <c r="U211" s="17">
        <f t="shared" ca="1" si="22"/>
        <v>0</v>
      </c>
      <c r="V211" s="364">
        <f t="shared" si="20"/>
        <v>0</v>
      </c>
    </row>
    <row r="212" spans="1:22" ht="16.5" customHeight="1">
      <c r="A212" s="334" t="s">
        <v>488</v>
      </c>
      <c r="B212" s="65" t="str">
        <f t="shared" ca="1" si="19"/>
        <v>-1900</v>
      </c>
      <c r="C212" s="65" t="str">
        <f t="shared" ca="1" si="21"/>
        <v>-1900-0</v>
      </c>
      <c r="D212" s="340"/>
      <c r="E212" s="283"/>
      <c r="F212" s="12"/>
      <c r="G212" s="304"/>
      <c r="H212" s="195"/>
      <c r="I212" s="299"/>
      <c r="J212" s="284"/>
      <c r="K212" s="300"/>
      <c r="L212" s="301"/>
      <c r="M212" s="290"/>
      <c r="N212" s="291"/>
      <c r="O212" s="302"/>
      <c r="P212" s="303"/>
      <c r="Q212" s="12"/>
      <c r="R212" s="353"/>
      <c r="S212" s="7"/>
      <c r="T212" s="17">
        <f>IF(D212="",0,IF(D212=D211,COUNTIF(D$9:D211,D212)+1,1))</f>
        <v>0</v>
      </c>
      <c r="U212" s="17">
        <f t="shared" ca="1" si="22"/>
        <v>0</v>
      </c>
      <c r="V212" s="364">
        <f t="shared" si="20"/>
        <v>0</v>
      </c>
    </row>
    <row r="213" spans="1:22" ht="16.5" customHeight="1">
      <c r="A213" s="334" t="s">
        <v>489</v>
      </c>
      <c r="B213" s="65" t="str">
        <f t="shared" ca="1" si="19"/>
        <v>-1900</v>
      </c>
      <c r="C213" s="65" t="str">
        <f t="shared" ca="1" si="21"/>
        <v>-1900-0</v>
      </c>
      <c r="D213" s="340"/>
      <c r="E213" s="283"/>
      <c r="F213" s="12"/>
      <c r="G213" s="304"/>
      <c r="H213" s="195"/>
      <c r="I213" s="299"/>
      <c r="J213" s="284"/>
      <c r="K213" s="300"/>
      <c r="L213" s="301"/>
      <c r="M213" s="290"/>
      <c r="N213" s="291"/>
      <c r="O213" s="302"/>
      <c r="P213" s="303"/>
      <c r="Q213" s="12"/>
      <c r="R213" s="353"/>
      <c r="S213" s="7"/>
      <c r="T213" s="17">
        <f>IF(D213="",0,IF(D213=D212,COUNTIF(D$9:D212,D213)+1,1))</f>
        <v>0</v>
      </c>
      <c r="U213" s="17">
        <f t="shared" ca="1" si="22"/>
        <v>0</v>
      </c>
      <c r="V213" s="364">
        <f t="shared" si="20"/>
        <v>0</v>
      </c>
    </row>
    <row r="214" spans="1:22" ht="16.5" customHeight="1">
      <c r="A214" s="334" t="s">
        <v>490</v>
      </c>
      <c r="B214" s="65" t="str">
        <f t="shared" ca="1" si="19"/>
        <v>-1900</v>
      </c>
      <c r="C214" s="65" t="str">
        <f t="shared" ca="1" si="21"/>
        <v>-1900-0</v>
      </c>
      <c r="D214" s="340"/>
      <c r="E214" s="283"/>
      <c r="F214" s="12"/>
      <c r="G214" s="304"/>
      <c r="H214" s="195"/>
      <c r="I214" s="299"/>
      <c r="J214" s="284"/>
      <c r="K214" s="300"/>
      <c r="L214" s="301"/>
      <c r="M214" s="290"/>
      <c r="N214" s="291"/>
      <c r="O214" s="302"/>
      <c r="P214" s="303"/>
      <c r="Q214" s="12"/>
      <c r="R214" s="353"/>
      <c r="S214" s="7"/>
      <c r="T214" s="17">
        <f>IF(D214="",0,IF(D214=D213,COUNTIF(D$9:D213,D214)+1,1))</f>
        <v>0</v>
      </c>
      <c r="U214" s="17">
        <f t="shared" ca="1" si="22"/>
        <v>0</v>
      </c>
      <c r="V214" s="364">
        <f t="shared" si="20"/>
        <v>0</v>
      </c>
    </row>
    <row r="215" spans="1:22" ht="16.5" customHeight="1">
      <c r="A215" s="334" t="s">
        <v>491</v>
      </c>
      <c r="B215" s="65" t="str">
        <f t="shared" ca="1" si="19"/>
        <v>-1900</v>
      </c>
      <c r="C215" s="65" t="str">
        <f t="shared" ca="1" si="21"/>
        <v>-1900-0</v>
      </c>
      <c r="D215" s="340"/>
      <c r="E215" s="283"/>
      <c r="F215" s="12"/>
      <c r="G215" s="304"/>
      <c r="H215" s="195"/>
      <c r="I215" s="299"/>
      <c r="J215" s="284"/>
      <c r="K215" s="300"/>
      <c r="L215" s="301"/>
      <c r="M215" s="290"/>
      <c r="N215" s="291"/>
      <c r="O215" s="302"/>
      <c r="P215" s="303"/>
      <c r="Q215" s="12"/>
      <c r="R215" s="353"/>
      <c r="S215" s="7"/>
      <c r="T215" s="17">
        <f>IF(D215="",0,IF(D215=D214,COUNTIF(D$9:D214,D215)+1,1))</f>
        <v>0</v>
      </c>
      <c r="U215" s="17">
        <f t="shared" ca="1" si="22"/>
        <v>0</v>
      </c>
      <c r="V215" s="364">
        <f t="shared" si="20"/>
        <v>0</v>
      </c>
    </row>
    <row r="216" spans="1:22" ht="16.5" customHeight="1">
      <c r="A216" s="334" t="s">
        <v>492</v>
      </c>
      <c r="B216" s="65" t="str">
        <f t="shared" ca="1" si="19"/>
        <v>-1900</v>
      </c>
      <c r="C216" s="65" t="str">
        <f t="shared" ca="1" si="21"/>
        <v>-1900-0</v>
      </c>
      <c r="D216" s="340"/>
      <c r="E216" s="283"/>
      <c r="F216" s="12"/>
      <c r="G216" s="304"/>
      <c r="H216" s="195"/>
      <c r="I216" s="299"/>
      <c r="J216" s="284"/>
      <c r="K216" s="300"/>
      <c r="L216" s="301"/>
      <c r="M216" s="290"/>
      <c r="N216" s="291"/>
      <c r="O216" s="302"/>
      <c r="P216" s="303"/>
      <c r="Q216" s="12"/>
      <c r="R216" s="353"/>
      <c r="S216" s="7"/>
      <c r="T216" s="17">
        <f>IF(D216="",0,IF(D216=D215,COUNTIF(D$9:D215,D216)+1,1))</f>
        <v>0</v>
      </c>
      <c r="U216" s="17">
        <f t="shared" ca="1" si="22"/>
        <v>0</v>
      </c>
      <c r="V216" s="364">
        <f t="shared" si="20"/>
        <v>0</v>
      </c>
    </row>
    <row r="217" spans="1:22" ht="16.5" customHeight="1">
      <c r="A217" s="334" t="s">
        <v>493</v>
      </c>
      <c r="B217" s="65" t="str">
        <f t="shared" ca="1" si="19"/>
        <v>-1900</v>
      </c>
      <c r="C217" s="65" t="str">
        <f t="shared" ca="1" si="21"/>
        <v>-1900-0</v>
      </c>
      <c r="D217" s="340"/>
      <c r="E217" s="283"/>
      <c r="F217" s="12"/>
      <c r="G217" s="304"/>
      <c r="H217" s="195"/>
      <c r="I217" s="299"/>
      <c r="J217" s="284"/>
      <c r="K217" s="300"/>
      <c r="L217" s="301"/>
      <c r="M217" s="290"/>
      <c r="N217" s="291"/>
      <c r="O217" s="302"/>
      <c r="P217" s="303"/>
      <c r="Q217" s="12"/>
      <c r="R217" s="353"/>
      <c r="S217" s="7"/>
      <c r="T217" s="17">
        <f>IF(D217="",0,IF(D217=D216,COUNTIF(D$9:D216,D217)+1,1))</f>
        <v>0</v>
      </c>
      <c r="U217" s="17">
        <f t="shared" ca="1" si="22"/>
        <v>0</v>
      </c>
      <c r="V217" s="364">
        <f t="shared" si="20"/>
        <v>0</v>
      </c>
    </row>
    <row r="218" spans="1:22" ht="16.5" customHeight="1">
      <c r="A218" s="334" t="s">
        <v>494</v>
      </c>
      <c r="B218" s="65" t="str">
        <f t="shared" ca="1" si="19"/>
        <v>-1900</v>
      </c>
      <c r="C218" s="65" t="str">
        <f t="shared" ca="1" si="21"/>
        <v>-1900-0</v>
      </c>
      <c r="D218" s="340"/>
      <c r="E218" s="283"/>
      <c r="F218" s="12"/>
      <c r="G218" s="304"/>
      <c r="H218" s="195"/>
      <c r="I218" s="299"/>
      <c r="J218" s="284"/>
      <c r="K218" s="300"/>
      <c r="L218" s="301"/>
      <c r="M218" s="290"/>
      <c r="N218" s="291"/>
      <c r="O218" s="302"/>
      <c r="P218" s="303"/>
      <c r="Q218" s="12"/>
      <c r="R218" s="353"/>
      <c r="S218" s="7"/>
      <c r="T218" s="17">
        <f>IF(D218="",0,IF(D218=D217,COUNTIF(D$9:D217,D218)+1,1))</f>
        <v>0</v>
      </c>
      <c r="U218" s="17">
        <f t="shared" ca="1" si="22"/>
        <v>0</v>
      </c>
      <c r="V218" s="364">
        <f t="shared" si="20"/>
        <v>0</v>
      </c>
    </row>
    <row r="219" spans="1:22" ht="16.5" customHeight="1">
      <c r="A219" s="334" t="s">
        <v>495</v>
      </c>
      <c r="B219" s="65" t="str">
        <f t="shared" ca="1" si="19"/>
        <v>-1900</v>
      </c>
      <c r="C219" s="65" t="str">
        <f t="shared" ca="1" si="21"/>
        <v>-1900-0</v>
      </c>
      <c r="D219" s="340"/>
      <c r="E219" s="283"/>
      <c r="F219" s="12"/>
      <c r="G219" s="304"/>
      <c r="H219" s="195"/>
      <c r="I219" s="299"/>
      <c r="J219" s="284"/>
      <c r="K219" s="300"/>
      <c r="L219" s="301"/>
      <c r="M219" s="290"/>
      <c r="N219" s="291"/>
      <c r="O219" s="302"/>
      <c r="P219" s="303"/>
      <c r="Q219" s="12"/>
      <c r="R219" s="353"/>
      <c r="S219" s="7"/>
      <c r="T219" s="17">
        <f>IF(D219="",0,IF(D219=D218,COUNTIF(D$9:D218,D219)+1,1))</f>
        <v>0</v>
      </c>
      <c r="U219" s="17">
        <f t="shared" ca="1" si="22"/>
        <v>0</v>
      </c>
      <c r="V219" s="364">
        <f t="shared" si="20"/>
        <v>0</v>
      </c>
    </row>
    <row r="220" spans="1:22" ht="16.5" customHeight="1">
      <c r="A220" s="334" t="s">
        <v>496</v>
      </c>
      <c r="B220" s="65" t="str">
        <f t="shared" ca="1" si="19"/>
        <v>-1900</v>
      </c>
      <c r="C220" s="65" t="str">
        <f t="shared" ca="1" si="21"/>
        <v>-1900-0</v>
      </c>
      <c r="D220" s="340"/>
      <c r="E220" s="283"/>
      <c r="F220" s="12"/>
      <c r="G220" s="304"/>
      <c r="H220" s="195"/>
      <c r="I220" s="299"/>
      <c r="J220" s="284"/>
      <c r="K220" s="300"/>
      <c r="L220" s="301"/>
      <c r="M220" s="290"/>
      <c r="N220" s="291"/>
      <c r="O220" s="302"/>
      <c r="P220" s="303"/>
      <c r="Q220" s="12"/>
      <c r="R220" s="353"/>
      <c r="S220" s="7"/>
      <c r="T220" s="17">
        <f>IF(D220="",0,IF(D220=D219,COUNTIF(D$9:D219,D220)+1,1))</f>
        <v>0</v>
      </c>
      <c r="U220" s="17">
        <f t="shared" ca="1" si="22"/>
        <v>0</v>
      </c>
      <c r="V220" s="364">
        <f t="shared" si="20"/>
        <v>0</v>
      </c>
    </row>
    <row r="221" spans="1:22" ht="16.5" customHeight="1">
      <c r="A221" s="334" t="s">
        <v>497</v>
      </c>
      <c r="B221" s="65" t="str">
        <f t="shared" ca="1" si="19"/>
        <v>-1900</v>
      </c>
      <c r="C221" s="65" t="str">
        <f t="shared" ca="1" si="21"/>
        <v>-1900-0</v>
      </c>
      <c r="D221" s="340"/>
      <c r="E221" s="283"/>
      <c r="F221" s="12"/>
      <c r="G221" s="304"/>
      <c r="H221" s="195"/>
      <c r="I221" s="299"/>
      <c r="J221" s="284"/>
      <c r="K221" s="300"/>
      <c r="L221" s="301"/>
      <c r="M221" s="290"/>
      <c r="N221" s="291"/>
      <c r="O221" s="302"/>
      <c r="P221" s="303"/>
      <c r="Q221" s="12"/>
      <c r="R221" s="353"/>
      <c r="S221" s="7"/>
      <c r="T221" s="17">
        <f>IF(D221="",0,IF(D221=D220,COUNTIF(D$9:D220,D221)+1,1))</f>
        <v>0</v>
      </c>
      <c r="U221" s="17">
        <f t="shared" ca="1" si="22"/>
        <v>0</v>
      </c>
      <c r="V221" s="364">
        <f t="shared" si="20"/>
        <v>0</v>
      </c>
    </row>
    <row r="222" spans="1:22" ht="16.5" customHeight="1">
      <c r="A222" s="334" t="s">
        <v>498</v>
      </c>
      <c r="B222" s="65" t="str">
        <f t="shared" ca="1" si="19"/>
        <v>-1900</v>
      </c>
      <c r="C222" s="65" t="str">
        <f t="shared" ca="1" si="21"/>
        <v>-1900-0</v>
      </c>
      <c r="D222" s="340"/>
      <c r="E222" s="283"/>
      <c r="F222" s="12"/>
      <c r="G222" s="304"/>
      <c r="H222" s="195"/>
      <c r="I222" s="299"/>
      <c r="J222" s="284"/>
      <c r="K222" s="300"/>
      <c r="L222" s="301"/>
      <c r="M222" s="290"/>
      <c r="N222" s="291"/>
      <c r="O222" s="302"/>
      <c r="P222" s="303"/>
      <c r="Q222" s="12"/>
      <c r="R222" s="353"/>
      <c r="S222" s="7"/>
      <c r="T222" s="17">
        <f>IF(D222="",0,IF(D222=D221,COUNTIF(D$9:D221,D222)+1,1))</f>
        <v>0</v>
      </c>
      <c r="U222" s="17">
        <f t="shared" ca="1" si="22"/>
        <v>0</v>
      </c>
      <c r="V222" s="364">
        <f t="shared" si="20"/>
        <v>0</v>
      </c>
    </row>
    <row r="223" spans="1:22" ht="16.5" customHeight="1">
      <c r="A223" s="334" t="s">
        <v>499</v>
      </c>
      <c r="B223" s="65" t="str">
        <f t="shared" ca="1" si="19"/>
        <v>-1900</v>
      </c>
      <c r="C223" s="65" t="str">
        <f t="shared" ca="1" si="21"/>
        <v>-1900-0</v>
      </c>
      <c r="D223" s="340"/>
      <c r="E223" s="283"/>
      <c r="F223" s="12"/>
      <c r="G223" s="304"/>
      <c r="H223" s="195"/>
      <c r="I223" s="299"/>
      <c r="J223" s="284"/>
      <c r="K223" s="300"/>
      <c r="L223" s="301"/>
      <c r="M223" s="290"/>
      <c r="N223" s="291"/>
      <c r="O223" s="302"/>
      <c r="P223" s="303"/>
      <c r="Q223" s="12"/>
      <c r="R223" s="353"/>
      <c r="S223" s="7"/>
      <c r="T223" s="17">
        <f>IF(D223="",0,IF(D223=D222,COUNTIF(D$9:D222,D223)+1,1))</f>
        <v>0</v>
      </c>
      <c r="U223" s="17">
        <f t="shared" ca="1" si="22"/>
        <v>0</v>
      </c>
      <c r="V223" s="364">
        <f t="shared" si="20"/>
        <v>0</v>
      </c>
    </row>
    <row r="224" spans="1:22" ht="16.5" customHeight="1">
      <c r="A224" s="334" t="s">
        <v>500</v>
      </c>
      <c r="B224" s="65" t="str">
        <f t="shared" ca="1" si="19"/>
        <v>-1900</v>
      </c>
      <c r="C224" s="65" t="str">
        <f t="shared" ca="1" si="21"/>
        <v>-1900-0</v>
      </c>
      <c r="D224" s="340"/>
      <c r="E224" s="283"/>
      <c r="F224" s="12"/>
      <c r="G224" s="304"/>
      <c r="H224" s="195"/>
      <c r="I224" s="299"/>
      <c r="J224" s="284"/>
      <c r="K224" s="300"/>
      <c r="L224" s="301"/>
      <c r="M224" s="290"/>
      <c r="N224" s="291"/>
      <c r="O224" s="302"/>
      <c r="P224" s="303"/>
      <c r="Q224" s="12"/>
      <c r="R224" s="353"/>
      <c r="S224" s="7"/>
      <c r="T224" s="17">
        <f>IF(D224="",0,IF(D224=D223,COUNTIF(D$9:D223,D224)+1,1))</f>
        <v>0</v>
      </c>
      <c r="U224" s="17">
        <f t="shared" ca="1" si="22"/>
        <v>0</v>
      </c>
      <c r="V224" s="364">
        <f t="shared" si="20"/>
        <v>0</v>
      </c>
    </row>
    <row r="225" spans="1:22" ht="16.5" customHeight="1">
      <c r="A225" s="334" t="s">
        <v>501</v>
      </c>
      <c r="B225" s="65" t="str">
        <f t="shared" ca="1" si="19"/>
        <v>-1900</v>
      </c>
      <c r="C225" s="65" t="str">
        <f t="shared" ca="1" si="21"/>
        <v>-1900-0</v>
      </c>
      <c r="D225" s="340"/>
      <c r="E225" s="283"/>
      <c r="F225" s="12"/>
      <c r="G225" s="304"/>
      <c r="H225" s="195"/>
      <c r="I225" s="299"/>
      <c r="J225" s="284"/>
      <c r="K225" s="300"/>
      <c r="L225" s="301"/>
      <c r="M225" s="290"/>
      <c r="N225" s="291"/>
      <c r="O225" s="302"/>
      <c r="P225" s="303"/>
      <c r="Q225" s="12"/>
      <c r="R225" s="353"/>
      <c r="S225" s="7"/>
      <c r="T225" s="17">
        <f>IF(D225="",0,IF(D225=D224,COUNTIF(D$9:D224,D225)+1,1))</f>
        <v>0</v>
      </c>
      <c r="U225" s="17">
        <f t="shared" ca="1" si="22"/>
        <v>0</v>
      </c>
      <c r="V225" s="364">
        <f t="shared" si="20"/>
        <v>0</v>
      </c>
    </row>
    <row r="226" spans="1:22" ht="16.5" customHeight="1">
      <c r="A226" s="334" t="s">
        <v>502</v>
      </c>
      <c r="B226" s="65" t="str">
        <f t="shared" ca="1" si="19"/>
        <v>-1900</v>
      </c>
      <c r="C226" s="65" t="str">
        <f t="shared" ca="1" si="21"/>
        <v>-1900-0</v>
      </c>
      <c r="D226" s="340"/>
      <c r="E226" s="283"/>
      <c r="F226" s="12"/>
      <c r="G226" s="304"/>
      <c r="H226" s="195"/>
      <c r="I226" s="299"/>
      <c r="J226" s="284"/>
      <c r="K226" s="300"/>
      <c r="L226" s="301"/>
      <c r="M226" s="290"/>
      <c r="N226" s="291"/>
      <c r="O226" s="302"/>
      <c r="P226" s="303"/>
      <c r="Q226" s="12"/>
      <c r="R226" s="353"/>
      <c r="S226" s="7"/>
      <c r="T226" s="17">
        <f>IF(D226="",0,IF(D226=D225,COUNTIF(D$9:D225,D226)+1,1))</f>
        <v>0</v>
      </c>
      <c r="U226" s="17">
        <f t="shared" ca="1" si="22"/>
        <v>0</v>
      </c>
      <c r="V226" s="364">
        <f t="shared" si="20"/>
        <v>0</v>
      </c>
    </row>
    <row r="227" spans="1:22" ht="16.5" customHeight="1">
      <c r="A227" s="334" t="s">
        <v>503</v>
      </c>
      <c r="B227" s="65" t="str">
        <f t="shared" ca="1" si="19"/>
        <v>-1900</v>
      </c>
      <c r="C227" s="65" t="str">
        <f t="shared" ca="1" si="21"/>
        <v>-1900-0</v>
      </c>
      <c r="D227" s="340"/>
      <c r="E227" s="283"/>
      <c r="F227" s="12"/>
      <c r="G227" s="304"/>
      <c r="H227" s="195"/>
      <c r="I227" s="299"/>
      <c r="J227" s="284"/>
      <c r="K227" s="300"/>
      <c r="L227" s="301"/>
      <c r="M227" s="290"/>
      <c r="N227" s="291"/>
      <c r="O227" s="302"/>
      <c r="P227" s="303"/>
      <c r="Q227" s="12"/>
      <c r="R227" s="353"/>
      <c r="S227" s="7"/>
      <c r="T227" s="17">
        <f>IF(D227="",0,IF(D227=D226,COUNTIF(D$9:D226,D227)+1,1))</f>
        <v>0</v>
      </c>
      <c r="U227" s="17">
        <f t="shared" ca="1" si="22"/>
        <v>0</v>
      </c>
      <c r="V227" s="364">
        <f t="shared" si="20"/>
        <v>0</v>
      </c>
    </row>
    <row r="228" spans="1:22" ht="16.5" customHeight="1">
      <c r="A228" s="334" t="s">
        <v>504</v>
      </c>
      <c r="B228" s="65" t="str">
        <f t="shared" ca="1" si="19"/>
        <v>-1900</v>
      </c>
      <c r="C228" s="65" t="str">
        <f t="shared" ca="1" si="21"/>
        <v>-1900-0</v>
      </c>
      <c r="D228" s="340"/>
      <c r="E228" s="283"/>
      <c r="F228" s="12"/>
      <c r="G228" s="304"/>
      <c r="H228" s="195"/>
      <c r="I228" s="299"/>
      <c r="J228" s="284"/>
      <c r="K228" s="300"/>
      <c r="L228" s="301"/>
      <c r="M228" s="290"/>
      <c r="N228" s="291"/>
      <c r="O228" s="302"/>
      <c r="P228" s="303"/>
      <c r="Q228" s="12"/>
      <c r="R228" s="353"/>
      <c r="S228" s="7"/>
      <c r="T228" s="17">
        <f>IF(D228="",0,IF(D228=D227,COUNTIF(D$9:D227,D228)+1,1))</f>
        <v>0</v>
      </c>
      <c r="U228" s="17">
        <f t="shared" ca="1" si="22"/>
        <v>0</v>
      </c>
      <c r="V228" s="364">
        <f t="shared" si="20"/>
        <v>0</v>
      </c>
    </row>
    <row r="229" spans="1:22" ht="16.5" customHeight="1">
      <c r="A229" s="334" t="s">
        <v>505</v>
      </c>
      <c r="B229" s="65" t="str">
        <f t="shared" ca="1" si="19"/>
        <v>-1900</v>
      </c>
      <c r="C229" s="65" t="str">
        <f t="shared" ca="1" si="21"/>
        <v>-1900-0</v>
      </c>
      <c r="D229" s="340"/>
      <c r="E229" s="283"/>
      <c r="F229" s="12"/>
      <c r="G229" s="304"/>
      <c r="H229" s="195"/>
      <c r="I229" s="299"/>
      <c r="J229" s="284"/>
      <c r="K229" s="300"/>
      <c r="L229" s="301"/>
      <c r="M229" s="290"/>
      <c r="N229" s="291"/>
      <c r="O229" s="302"/>
      <c r="P229" s="303"/>
      <c r="Q229" s="12"/>
      <c r="R229" s="353"/>
      <c r="S229" s="7"/>
      <c r="T229" s="17">
        <f>IF(D229="",0,IF(D229=D228,COUNTIF(D$9:D228,D229)+1,1))</f>
        <v>0</v>
      </c>
      <c r="U229" s="17">
        <f t="shared" ca="1" si="22"/>
        <v>0</v>
      </c>
      <c r="V229" s="364">
        <f t="shared" si="20"/>
        <v>0</v>
      </c>
    </row>
    <row r="230" spans="1:22" ht="16.5" customHeight="1">
      <c r="A230" s="334" t="s">
        <v>506</v>
      </c>
      <c r="B230" s="65" t="str">
        <f t="shared" ca="1" si="19"/>
        <v>-1900</v>
      </c>
      <c r="C230" s="65" t="str">
        <f t="shared" ca="1" si="21"/>
        <v>-1900-0</v>
      </c>
      <c r="D230" s="340"/>
      <c r="E230" s="283"/>
      <c r="F230" s="12"/>
      <c r="G230" s="304"/>
      <c r="H230" s="195"/>
      <c r="I230" s="299"/>
      <c r="J230" s="284"/>
      <c r="K230" s="300"/>
      <c r="L230" s="301"/>
      <c r="M230" s="290"/>
      <c r="N230" s="291"/>
      <c r="O230" s="302"/>
      <c r="P230" s="303"/>
      <c r="Q230" s="12"/>
      <c r="R230" s="353"/>
      <c r="S230" s="7"/>
      <c r="T230" s="17">
        <f>IF(D230="",0,IF(D230=D229,COUNTIF(D$9:D229,D230)+1,1))</f>
        <v>0</v>
      </c>
      <c r="U230" s="17">
        <f t="shared" ca="1" si="22"/>
        <v>0</v>
      </c>
      <c r="V230" s="364">
        <f t="shared" si="20"/>
        <v>0</v>
      </c>
    </row>
    <row r="231" spans="1:22" ht="16.5" customHeight="1">
      <c r="A231" s="334" t="s">
        <v>507</v>
      </c>
      <c r="B231" s="65" t="str">
        <f t="shared" ca="1" si="19"/>
        <v>-1900</v>
      </c>
      <c r="C231" s="65" t="str">
        <f t="shared" ca="1" si="21"/>
        <v>-1900-0</v>
      </c>
      <c r="D231" s="340"/>
      <c r="E231" s="283"/>
      <c r="F231" s="12"/>
      <c r="G231" s="304"/>
      <c r="H231" s="195"/>
      <c r="I231" s="299"/>
      <c r="J231" s="284"/>
      <c r="K231" s="300"/>
      <c r="L231" s="301"/>
      <c r="M231" s="290"/>
      <c r="N231" s="291"/>
      <c r="O231" s="302"/>
      <c r="P231" s="303"/>
      <c r="Q231" s="12"/>
      <c r="R231" s="353"/>
      <c r="S231" s="7"/>
      <c r="T231" s="17">
        <f>IF(D231="",0,IF(D231=D230,COUNTIF(D$9:D230,D231)+1,1))</f>
        <v>0</v>
      </c>
      <c r="U231" s="17">
        <f t="shared" ca="1" si="22"/>
        <v>0</v>
      </c>
      <c r="V231" s="364">
        <f t="shared" si="20"/>
        <v>0</v>
      </c>
    </row>
    <row r="232" spans="1:22" ht="16.5" customHeight="1">
      <c r="A232" s="334" t="s">
        <v>508</v>
      </c>
      <c r="B232" s="65" t="str">
        <f t="shared" ca="1" si="19"/>
        <v>-1900</v>
      </c>
      <c r="C232" s="65" t="str">
        <f t="shared" ca="1" si="21"/>
        <v>-1900-0</v>
      </c>
      <c r="D232" s="340"/>
      <c r="E232" s="283"/>
      <c r="F232" s="12"/>
      <c r="G232" s="304"/>
      <c r="H232" s="195"/>
      <c r="I232" s="299"/>
      <c r="J232" s="284"/>
      <c r="K232" s="300"/>
      <c r="L232" s="301"/>
      <c r="M232" s="290"/>
      <c r="N232" s="291"/>
      <c r="O232" s="302"/>
      <c r="P232" s="303"/>
      <c r="Q232" s="12"/>
      <c r="R232" s="353"/>
      <c r="S232" s="7"/>
      <c r="T232" s="17">
        <f>IF(D232="",0,IF(D232=D231,COUNTIF(D$9:D231,D232)+1,1))</f>
        <v>0</v>
      </c>
      <c r="U232" s="17">
        <f t="shared" ca="1" si="22"/>
        <v>0</v>
      </c>
      <c r="V232" s="364">
        <f t="shared" si="20"/>
        <v>0</v>
      </c>
    </row>
    <row r="233" spans="1:22" ht="16.5" customHeight="1">
      <c r="A233" s="334" t="s">
        <v>509</v>
      </c>
      <c r="B233" s="65" t="str">
        <f t="shared" ca="1" si="19"/>
        <v>-1900</v>
      </c>
      <c r="C233" s="65" t="str">
        <f t="shared" ca="1" si="21"/>
        <v>-1900-0</v>
      </c>
      <c r="D233" s="340"/>
      <c r="E233" s="283"/>
      <c r="F233" s="12"/>
      <c r="G233" s="304"/>
      <c r="H233" s="195"/>
      <c r="I233" s="299"/>
      <c r="J233" s="284"/>
      <c r="K233" s="300"/>
      <c r="L233" s="301"/>
      <c r="M233" s="290"/>
      <c r="N233" s="291"/>
      <c r="O233" s="302"/>
      <c r="P233" s="303"/>
      <c r="Q233" s="12"/>
      <c r="R233" s="353"/>
      <c r="S233" s="7"/>
      <c r="T233" s="17">
        <f>IF(D233="",0,IF(D233=D232,COUNTIF(D$9:D232,D233)+1,1))</f>
        <v>0</v>
      </c>
      <c r="U233" s="17">
        <f t="shared" ca="1" si="22"/>
        <v>0</v>
      </c>
      <c r="V233" s="364">
        <f t="shared" si="20"/>
        <v>0</v>
      </c>
    </row>
    <row r="234" spans="1:22" ht="16.5" customHeight="1">
      <c r="A234" s="334" t="s">
        <v>510</v>
      </c>
      <c r="B234" s="65" t="str">
        <f t="shared" ca="1" si="19"/>
        <v>-1900</v>
      </c>
      <c r="C234" s="65" t="str">
        <f t="shared" ca="1" si="21"/>
        <v>-1900-0</v>
      </c>
      <c r="D234" s="340"/>
      <c r="E234" s="283"/>
      <c r="F234" s="12"/>
      <c r="G234" s="304"/>
      <c r="H234" s="195"/>
      <c r="I234" s="299"/>
      <c r="J234" s="284"/>
      <c r="K234" s="300"/>
      <c r="L234" s="301"/>
      <c r="M234" s="290"/>
      <c r="N234" s="291"/>
      <c r="O234" s="302"/>
      <c r="P234" s="303"/>
      <c r="Q234" s="12"/>
      <c r="R234" s="353"/>
      <c r="S234" s="7"/>
      <c r="T234" s="17">
        <f>IF(D234="",0,IF(D234=D233,COUNTIF(D$9:D233,D234)+1,1))</f>
        <v>0</v>
      </c>
      <c r="U234" s="17">
        <f t="shared" ca="1" si="22"/>
        <v>0</v>
      </c>
      <c r="V234" s="364">
        <f t="shared" si="20"/>
        <v>0</v>
      </c>
    </row>
    <row r="235" spans="1:22" ht="16.5" customHeight="1">
      <c r="A235" s="334" t="s">
        <v>511</v>
      </c>
      <c r="B235" s="65" t="str">
        <f t="shared" ca="1" si="19"/>
        <v>-1900</v>
      </c>
      <c r="C235" s="65" t="str">
        <f t="shared" ca="1" si="21"/>
        <v>-1900-0</v>
      </c>
      <c r="D235" s="340"/>
      <c r="E235" s="283"/>
      <c r="F235" s="12"/>
      <c r="G235" s="304"/>
      <c r="H235" s="195"/>
      <c r="I235" s="299"/>
      <c r="J235" s="284"/>
      <c r="K235" s="300"/>
      <c r="L235" s="301"/>
      <c r="M235" s="290"/>
      <c r="N235" s="291"/>
      <c r="O235" s="302"/>
      <c r="P235" s="303"/>
      <c r="Q235" s="12"/>
      <c r="R235" s="353"/>
      <c r="S235" s="7"/>
      <c r="T235" s="17">
        <f>IF(D235="",0,IF(D235=D234,COUNTIF(D$9:D234,D235)+1,1))</f>
        <v>0</v>
      </c>
      <c r="U235" s="17">
        <f t="shared" ca="1" si="22"/>
        <v>0</v>
      </c>
      <c r="V235" s="364">
        <f t="shared" si="20"/>
        <v>0</v>
      </c>
    </row>
    <row r="236" spans="1:22" ht="16.5" customHeight="1">
      <c r="A236" s="334" t="s">
        <v>512</v>
      </c>
      <c r="B236" s="65" t="str">
        <f t="shared" ca="1" si="19"/>
        <v>-1900</v>
      </c>
      <c r="C236" s="65" t="str">
        <f t="shared" ca="1" si="21"/>
        <v>-1900-0</v>
      </c>
      <c r="D236" s="340"/>
      <c r="E236" s="283"/>
      <c r="F236" s="12"/>
      <c r="G236" s="304"/>
      <c r="H236" s="195"/>
      <c r="I236" s="299"/>
      <c r="J236" s="284"/>
      <c r="K236" s="300"/>
      <c r="L236" s="301"/>
      <c r="M236" s="290"/>
      <c r="N236" s="291"/>
      <c r="O236" s="302"/>
      <c r="P236" s="303"/>
      <c r="Q236" s="12"/>
      <c r="R236" s="353"/>
      <c r="S236" s="7"/>
      <c r="T236" s="17">
        <f>IF(D236="",0,IF(D236=D235,COUNTIF(D$9:D235,D236)+1,1))</f>
        <v>0</v>
      </c>
      <c r="U236" s="17">
        <f t="shared" ca="1" si="22"/>
        <v>0</v>
      </c>
      <c r="V236" s="364">
        <f t="shared" si="20"/>
        <v>0</v>
      </c>
    </row>
    <row r="237" spans="1:22" ht="16.5" customHeight="1">
      <c r="A237" s="334" t="s">
        <v>513</v>
      </c>
      <c r="B237" s="65" t="str">
        <f t="shared" ca="1" si="19"/>
        <v>-1900</v>
      </c>
      <c r="C237" s="65" t="str">
        <f t="shared" ca="1" si="21"/>
        <v>-1900-0</v>
      </c>
      <c r="D237" s="340"/>
      <c r="E237" s="283"/>
      <c r="F237" s="12"/>
      <c r="G237" s="304"/>
      <c r="H237" s="195"/>
      <c r="I237" s="299"/>
      <c r="J237" s="284"/>
      <c r="K237" s="300"/>
      <c r="L237" s="301"/>
      <c r="M237" s="290"/>
      <c r="N237" s="291"/>
      <c r="O237" s="302"/>
      <c r="P237" s="303"/>
      <c r="Q237" s="12"/>
      <c r="R237" s="353"/>
      <c r="S237" s="7"/>
      <c r="T237" s="17">
        <f>IF(D237="",0,IF(D237=D236,COUNTIF(D$9:D236,D237)+1,1))</f>
        <v>0</v>
      </c>
      <c r="U237" s="17">
        <f t="shared" ca="1" si="22"/>
        <v>0</v>
      </c>
      <c r="V237" s="364">
        <f t="shared" si="20"/>
        <v>0</v>
      </c>
    </row>
    <row r="238" spans="1:22" ht="16.5" customHeight="1">
      <c r="A238" s="334" t="s">
        <v>514</v>
      </c>
      <c r="B238" s="65" t="str">
        <f t="shared" ca="1" si="19"/>
        <v>-1900</v>
      </c>
      <c r="C238" s="65" t="str">
        <f t="shared" ca="1" si="21"/>
        <v>-1900-0</v>
      </c>
      <c r="D238" s="340"/>
      <c r="E238" s="283"/>
      <c r="F238" s="12"/>
      <c r="G238" s="304"/>
      <c r="H238" s="195"/>
      <c r="I238" s="299"/>
      <c r="J238" s="284"/>
      <c r="K238" s="300"/>
      <c r="L238" s="301"/>
      <c r="M238" s="290"/>
      <c r="N238" s="291"/>
      <c r="O238" s="302"/>
      <c r="P238" s="303"/>
      <c r="Q238" s="12"/>
      <c r="R238" s="353"/>
      <c r="S238" s="7"/>
      <c r="T238" s="17">
        <f>IF(D238="",0,IF(D238=D237,COUNTIF(D$9:D237,D238)+1,1))</f>
        <v>0</v>
      </c>
      <c r="U238" s="17">
        <f t="shared" ca="1" si="22"/>
        <v>0</v>
      </c>
      <c r="V238" s="364">
        <f t="shared" si="20"/>
        <v>0</v>
      </c>
    </row>
    <row r="239" spans="1:22" ht="16.5" customHeight="1">
      <c r="A239" s="334" t="s">
        <v>515</v>
      </c>
      <c r="B239" s="65" t="str">
        <f t="shared" ca="1" si="19"/>
        <v>-1900</v>
      </c>
      <c r="C239" s="65" t="str">
        <f t="shared" ca="1" si="21"/>
        <v>-1900-0</v>
      </c>
      <c r="D239" s="340"/>
      <c r="E239" s="283"/>
      <c r="F239" s="12"/>
      <c r="G239" s="304"/>
      <c r="H239" s="195"/>
      <c r="I239" s="299"/>
      <c r="J239" s="284"/>
      <c r="K239" s="300"/>
      <c r="L239" s="301"/>
      <c r="M239" s="290"/>
      <c r="N239" s="291"/>
      <c r="O239" s="302"/>
      <c r="P239" s="303"/>
      <c r="Q239" s="12"/>
      <c r="R239" s="353"/>
      <c r="S239" s="7"/>
      <c r="T239" s="17">
        <f>IF(D239="",0,IF(D239=D238,COUNTIF(D$9:D238,D239)+1,1))</f>
        <v>0</v>
      </c>
      <c r="U239" s="17">
        <f t="shared" ca="1" si="22"/>
        <v>0</v>
      </c>
      <c r="V239" s="364">
        <f t="shared" si="20"/>
        <v>0</v>
      </c>
    </row>
    <row r="240" spans="1:22" ht="16.5" customHeight="1">
      <c r="A240" s="334" t="s">
        <v>516</v>
      </c>
      <c r="B240" s="65" t="str">
        <f t="shared" ca="1" si="19"/>
        <v>-1900</v>
      </c>
      <c r="C240" s="65" t="str">
        <f t="shared" ca="1" si="21"/>
        <v>-1900-0</v>
      </c>
      <c r="D240" s="340"/>
      <c r="E240" s="283"/>
      <c r="F240" s="12"/>
      <c r="G240" s="304"/>
      <c r="H240" s="195"/>
      <c r="I240" s="299"/>
      <c r="J240" s="284"/>
      <c r="K240" s="300"/>
      <c r="L240" s="301"/>
      <c r="M240" s="290"/>
      <c r="N240" s="291"/>
      <c r="O240" s="302"/>
      <c r="P240" s="303"/>
      <c r="Q240" s="12"/>
      <c r="R240" s="353"/>
      <c r="S240" s="7"/>
      <c r="T240" s="17">
        <f>IF(D240="",0,IF(D240=D239,COUNTIF(D$9:D239,D240)+1,1))</f>
        <v>0</v>
      </c>
      <c r="U240" s="17">
        <f t="shared" ca="1" si="22"/>
        <v>0</v>
      </c>
      <c r="V240" s="364">
        <f t="shared" si="20"/>
        <v>0</v>
      </c>
    </row>
    <row r="241" spans="1:22" ht="16.5" customHeight="1">
      <c r="A241" s="334" t="s">
        <v>517</v>
      </c>
      <c r="B241" s="65" t="str">
        <f t="shared" ca="1" si="19"/>
        <v>-1900</v>
      </c>
      <c r="C241" s="65" t="str">
        <f t="shared" ca="1" si="21"/>
        <v>-1900-0</v>
      </c>
      <c r="D241" s="340"/>
      <c r="E241" s="283"/>
      <c r="F241" s="12"/>
      <c r="G241" s="304"/>
      <c r="H241" s="195"/>
      <c r="I241" s="299"/>
      <c r="J241" s="284"/>
      <c r="K241" s="300"/>
      <c r="L241" s="301"/>
      <c r="M241" s="290"/>
      <c r="N241" s="291"/>
      <c r="O241" s="302"/>
      <c r="P241" s="303"/>
      <c r="Q241" s="12"/>
      <c r="R241" s="353"/>
      <c r="S241" s="7"/>
      <c r="T241" s="17">
        <f>IF(D241="",0,IF(D241=D240,COUNTIF(D$9:D240,D241)+1,1))</f>
        <v>0</v>
      </c>
      <c r="U241" s="17">
        <f t="shared" ca="1" si="22"/>
        <v>0</v>
      </c>
      <c r="V241" s="364">
        <f t="shared" si="20"/>
        <v>0</v>
      </c>
    </row>
    <row r="242" spans="1:22" ht="16.5" customHeight="1">
      <c r="A242" s="334" t="s">
        <v>518</v>
      </c>
      <c r="B242" s="65" t="str">
        <f t="shared" ca="1" si="19"/>
        <v>-1900</v>
      </c>
      <c r="C242" s="65" t="str">
        <f t="shared" ca="1" si="21"/>
        <v>-1900-0</v>
      </c>
      <c r="D242" s="340"/>
      <c r="E242" s="283"/>
      <c r="F242" s="12"/>
      <c r="G242" s="304"/>
      <c r="H242" s="195"/>
      <c r="I242" s="299"/>
      <c r="J242" s="284"/>
      <c r="K242" s="300"/>
      <c r="L242" s="301"/>
      <c r="M242" s="290"/>
      <c r="N242" s="291"/>
      <c r="O242" s="302"/>
      <c r="P242" s="303"/>
      <c r="Q242" s="12"/>
      <c r="R242" s="353"/>
      <c r="S242" s="7"/>
      <c r="T242" s="17">
        <f>IF(D242="",0,IF(D242=D241,COUNTIF(D$9:D241,D242)+1,1))</f>
        <v>0</v>
      </c>
      <c r="U242" s="17">
        <f t="shared" ca="1" si="22"/>
        <v>0</v>
      </c>
      <c r="V242" s="364">
        <f t="shared" si="20"/>
        <v>0</v>
      </c>
    </row>
    <row r="243" spans="1:22" ht="16.5" customHeight="1">
      <c r="A243" s="334" t="s">
        <v>519</v>
      </c>
      <c r="B243" s="65" t="str">
        <f t="shared" ca="1" si="19"/>
        <v>-1900</v>
      </c>
      <c r="C243" s="65" t="str">
        <f t="shared" ca="1" si="21"/>
        <v>-1900-0</v>
      </c>
      <c r="D243" s="340"/>
      <c r="E243" s="283"/>
      <c r="F243" s="12"/>
      <c r="G243" s="304"/>
      <c r="H243" s="195"/>
      <c r="I243" s="299"/>
      <c r="J243" s="284"/>
      <c r="K243" s="300"/>
      <c r="L243" s="301"/>
      <c r="M243" s="290"/>
      <c r="N243" s="291"/>
      <c r="O243" s="302"/>
      <c r="P243" s="303"/>
      <c r="Q243" s="12"/>
      <c r="R243" s="353"/>
      <c r="S243" s="7"/>
      <c r="T243" s="17">
        <f>IF(D243="",0,IF(D243=D242,COUNTIF(D$9:D242,D243)+1,1))</f>
        <v>0</v>
      </c>
      <c r="U243" s="17">
        <f t="shared" ca="1" si="22"/>
        <v>0</v>
      </c>
      <c r="V243" s="364">
        <f t="shared" si="20"/>
        <v>0</v>
      </c>
    </row>
    <row r="244" spans="1:22" ht="16.5" customHeight="1">
      <c r="A244" s="334" t="s">
        <v>520</v>
      </c>
      <c r="B244" s="65" t="str">
        <f t="shared" ca="1" si="19"/>
        <v>-1900</v>
      </c>
      <c r="C244" s="65" t="str">
        <f t="shared" ca="1" si="21"/>
        <v>-1900-0</v>
      </c>
      <c r="D244" s="340"/>
      <c r="E244" s="283"/>
      <c r="F244" s="12"/>
      <c r="G244" s="304"/>
      <c r="H244" s="195"/>
      <c r="I244" s="299"/>
      <c r="J244" s="284"/>
      <c r="K244" s="300"/>
      <c r="L244" s="301"/>
      <c r="M244" s="290"/>
      <c r="N244" s="291"/>
      <c r="O244" s="302"/>
      <c r="P244" s="303"/>
      <c r="Q244" s="12"/>
      <c r="R244" s="353"/>
      <c r="S244" s="7"/>
      <c r="T244" s="17">
        <f>IF(D244="",0,IF(D244=D243,COUNTIF(D$9:D243,D244)+1,1))</f>
        <v>0</v>
      </c>
      <c r="U244" s="17">
        <f t="shared" ca="1" si="22"/>
        <v>0</v>
      </c>
      <c r="V244" s="364">
        <f t="shared" si="20"/>
        <v>0</v>
      </c>
    </row>
    <row r="245" spans="1:22" ht="16.5" customHeight="1">
      <c r="A245" s="334" t="s">
        <v>521</v>
      </c>
      <c r="B245" s="65" t="str">
        <f t="shared" ca="1" si="19"/>
        <v>-1900</v>
      </c>
      <c r="C245" s="65" t="str">
        <f t="shared" ca="1" si="21"/>
        <v>-1900-0</v>
      </c>
      <c r="D245" s="340"/>
      <c r="E245" s="283"/>
      <c r="F245" s="12"/>
      <c r="G245" s="304"/>
      <c r="H245" s="195"/>
      <c r="I245" s="299"/>
      <c r="J245" s="284"/>
      <c r="K245" s="300"/>
      <c r="L245" s="301"/>
      <c r="M245" s="290"/>
      <c r="N245" s="291"/>
      <c r="O245" s="302"/>
      <c r="P245" s="303"/>
      <c r="Q245" s="12"/>
      <c r="R245" s="353"/>
      <c r="S245" s="7"/>
      <c r="T245" s="17">
        <f>IF(D245="",0,IF(D245=D244,COUNTIF(D$9:D244,D245)+1,1))</f>
        <v>0</v>
      </c>
      <c r="U245" s="17">
        <f t="shared" ca="1" si="22"/>
        <v>0</v>
      </c>
      <c r="V245" s="364">
        <f t="shared" si="20"/>
        <v>0</v>
      </c>
    </row>
    <row r="246" spans="1:22" ht="16.5" customHeight="1">
      <c r="A246" s="334" t="s">
        <v>522</v>
      </c>
      <c r="B246" s="65" t="str">
        <f t="shared" ca="1" si="19"/>
        <v>-1900</v>
      </c>
      <c r="C246" s="65" t="str">
        <f t="shared" ca="1" si="21"/>
        <v>-1900-0</v>
      </c>
      <c r="D246" s="340"/>
      <c r="E246" s="283"/>
      <c r="F246" s="12"/>
      <c r="G246" s="304"/>
      <c r="H246" s="195"/>
      <c r="I246" s="299"/>
      <c r="J246" s="284"/>
      <c r="K246" s="300"/>
      <c r="L246" s="301"/>
      <c r="M246" s="290"/>
      <c r="N246" s="291"/>
      <c r="O246" s="302"/>
      <c r="P246" s="303"/>
      <c r="Q246" s="12"/>
      <c r="R246" s="353"/>
      <c r="S246" s="7"/>
      <c r="T246" s="17">
        <f>IF(D246="",0,IF(D246=D245,COUNTIF(D$9:D245,D246)+1,1))</f>
        <v>0</v>
      </c>
      <c r="U246" s="17">
        <f t="shared" ca="1" si="22"/>
        <v>0</v>
      </c>
      <c r="V246" s="364">
        <f t="shared" si="20"/>
        <v>0</v>
      </c>
    </row>
    <row r="247" spans="1:22" ht="16.5" customHeight="1">
      <c r="A247" s="334" t="s">
        <v>523</v>
      </c>
      <c r="B247" s="65" t="str">
        <f t="shared" ca="1" si="19"/>
        <v>-1900</v>
      </c>
      <c r="C247" s="65" t="str">
        <f t="shared" ca="1" si="21"/>
        <v>-1900-0</v>
      </c>
      <c r="D247" s="340"/>
      <c r="E247" s="283"/>
      <c r="F247" s="12"/>
      <c r="G247" s="304"/>
      <c r="H247" s="195"/>
      <c r="I247" s="299"/>
      <c r="J247" s="284"/>
      <c r="K247" s="300"/>
      <c r="L247" s="301"/>
      <c r="M247" s="290"/>
      <c r="N247" s="291"/>
      <c r="O247" s="302"/>
      <c r="P247" s="303"/>
      <c r="Q247" s="12"/>
      <c r="R247" s="353"/>
      <c r="S247" s="7"/>
      <c r="T247" s="17">
        <f>IF(D247="",0,IF(D247=D246,COUNTIF(D$9:D246,D247)+1,1))</f>
        <v>0</v>
      </c>
      <c r="U247" s="17">
        <f t="shared" ca="1" si="22"/>
        <v>0</v>
      </c>
      <c r="V247" s="364">
        <f t="shared" si="20"/>
        <v>0</v>
      </c>
    </row>
    <row r="248" spans="1:22" ht="16.5" customHeight="1">
      <c r="A248" s="334" t="s">
        <v>524</v>
      </c>
      <c r="B248" s="65" t="str">
        <f t="shared" ca="1" si="19"/>
        <v>-1900</v>
      </c>
      <c r="C248" s="65" t="str">
        <f t="shared" ca="1" si="21"/>
        <v>-1900-0</v>
      </c>
      <c r="D248" s="340"/>
      <c r="E248" s="283"/>
      <c r="F248" s="12"/>
      <c r="G248" s="304"/>
      <c r="H248" s="195"/>
      <c r="I248" s="299"/>
      <c r="J248" s="284"/>
      <c r="K248" s="300"/>
      <c r="L248" s="301"/>
      <c r="M248" s="290"/>
      <c r="N248" s="291"/>
      <c r="O248" s="302"/>
      <c r="P248" s="303"/>
      <c r="Q248" s="12"/>
      <c r="R248" s="353"/>
      <c r="S248" s="7"/>
      <c r="T248" s="17">
        <f>IF(D248="",0,IF(D248=D247,COUNTIF(D$9:D247,D248)+1,1))</f>
        <v>0</v>
      </c>
      <c r="U248" s="17">
        <f t="shared" ca="1" si="22"/>
        <v>0</v>
      </c>
      <c r="V248" s="364">
        <f t="shared" si="20"/>
        <v>0</v>
      </c>
    </row>
    <row r="249" spans="1:22" ht="16.5" customHeight="1">
      <c r="A249" s="334" t="s">
        <v>525</v>
      </c>
      <c r="B249" s="65" t="str">
        <f t="shared" ca="1" si="19"/>
        <v>-1900</v>
      </c>
      <c r="C249" s="65" t="str">
        <f t="shared" ca="1" si="21"/>
        <v>-1900-0</v>
      </c>
      <c r="D249" s="340"/>
      <c r="E249" s="283"/>
      <c r="F249" s="12"/>
      <c r="G249" s="304"/>
      <c r="H249" s="195"/>
      <c r="I249" s="299"/>
      <c r="J249" s="284"/>
      <c r="K249" s="300"/>
      <c r="L249" s="301"/>
      <c r="M249" s="290"/>
      <c r="N249" s="291"/>
      <c r="O249" s="302"/>
      <c r="P249" s="303"/>
      <c r="Q249" s="12"/>
      <c r="R249" s="353"/>
      <c r="S249" s="7"/>
      <c r="T249" s="17">
        <f>IF(D249="",0,IF(D249=D248,COUNTIF(D$9:D248,D249)+1,1))</f>
        <v>0</v>
      </c>
      <c r="U249" s="17">
        <f t="shared" ca="1" si="22"/>
        <v>0</v>
      </c>
      <c r="V249" s="364">
        <f t="shared" si="20"/>
        <v>0</v>
      </c>
    </row>
    <row r="250" spans="1:22" ht="16.5" customHeight="1">
      <c r="A250" s="334" t="s">
        <v>526</v>
      </c>
      <c r="B250" s="65" t="str">
        <f t="shared" ca="1" si="19"/>
        <v>-1900</v>
      </c>
      <c r="C250" s="65" t="str">
        <f t="shared" ca="1" si="21"/>
        <v>-1900-0</v>
      </c>
      <c r="D250" s="340"/>
      <c r="E250" s="283"/>
      <c r="F250" s="12"/>
      <c r="G250" s="304"/>
      <c r="H250" s="195"/>
      <c r="I250" s="299"/>
      <c r="J250" s="284"/>
      <c r="K250" s="300"/>
      <c r="L250" s="301"/>
      <c r="M250" s="290"/>
      <c r="N250" s="291"/>
      <c r="O250" s="302"/>
      <c r="P250" s="303"/>
      <c r="Q250" s="12"/>
      <c r="R250" s="353"/>
      <c r="S250" s="7"/>
      <c r="T250" s="17">
        <f>IF(D250="",0,IF(D250=D249,COUNTIF(D$9:D249,D250)+1,1))</f>
        <v>0</v>
      </c>
      <c r="U250" s="17">
        <f t="shared" ca="1" si="22"/>
        <v>0</v>
      </c>
      <c r="V250" s="364">
        <f t="shared" si="20"/>
        <v>0</v>
      </c>
    </row>
    <row r="251" spans="1:22" ht="16.5" customHeight="1">
      <c r="A251" s="334" t="s">
        <v>527</v>
      </c>
      <c r="B251" s="65" t="str">
        <f t="shared" ca="1" si="19"/>
        <v>-1900</v>
      </c>
      <c r="C251" s="65" t="str">
        <f t="shared" ca="1" si="21"/>
        <v>-1900-0</v>
      </c>
      <c r="D251" s="340"/>
      <c r="E251" s="283"/>
      <c r="F251" s="12"/>
      <c r="G251" s="304"/>
      <c r="H251" s="195"/>
      <c r="I251" s="299"/>
      <c r="J251" s="284"/>
      <c r="K251" s="300"/>
      <c r="L251" s="301"/>
      <c r="M251" s="290"/>
      <c r="N251" s="291"/>
      <c r="O251" s="302"/>
      <c r="P251" s="303"/>
      <c r="Q251" s="12"/>
      <c r="R251" s="353"/>
      <c r="S251" s="7"/>
      <c r="T251" s="17">
        <f>IF(D251="",0,IF(D251=D250,COUNTIF(D$9:D250,D251)+1,1))</f>
        <v>0</v>
      </c>
      <c r="U251" s="17">
        <f t="shared" ca="1" si="22"/>
        <v>0</v>
      </c>
      <c r="V251" s="364">
        <f t="shared" si="20"/>
        <v>0</v>
      </c>
    </row>
    <row r="252" spans="1:22" ht="16.5" customHeight="1">
      <c r="A252" s="334" t="s">
        <v>528</v>
      </c>
      <c r="B252" s="65" t="str">
        <f t="shared" ca="1" si="19"/>
        <v>-1900</v>
      </c>
      <c r="C252" s="65" t="str">
        <f t="shared" ca="1" si="21"/>
        <v>-1900-0</v>
      </c>
      <c r="D252" s="340"/>
      <c r="E252" s="283"/>
      <c r="F252" s="12"/>
      <c r="G252" s="304"/>
      <c r="H252" s="195"/>
      <c r="I252" s="299"/>
      <c r="J252" s="284"/>
      <c r="K252" s="300"/>
      <c r="L252" s="301"/>
      <c r="M252" s="290"/>
      <c r="N252" s="291"/>
      <c r="O252" s="302"/>
      <c r="P252" s="303"/>
      <c r="Q252" s="12"/>
      <c r="R252" s="353"/>
      <c r="S252" s="7"/>
      <c r="T252" s="17">
        <f>IF(D252="",0,IF(D252=D251,COUNTIF(D$9:D251,D252)+1,1))</f>
        <v>0</v>
      </c>
      <c r="U252" s="17">
        <f t="shared" ca="1" si="22"/>
        <v>0</v>
      </c>
      <c r="V252" s="364">
        <f t="shared" si="20"/>
        <v>0</v>
      </c>
    </row>
    <row r="253" spans="1:22" ht="16.5" customHeight="1">
      <c r="A253" s="334" t="s">
        <v>529</v>
      </c>
      <c r="B253" s="65" t="str">
        <f t="shared" ca="1" si="19"/>
        <v>-1900</v>
      </c>
      <c r="C253" s="65" t="str">
        <f t="shared" ca="1" si="21"/>
        <v>-1900-0</v>
      </c>
      <c r="D253" s="340"/>
      <c r="E253" s="283"/>
      <c r="F253" s="12"/>
      <c r="G253" s="304"/>
      <c r="H253" s="195"/>
      <c r="I253" s="299"/>
      <c r="J253" s="284"/>
      <c r="K253" s="300"/>
      <c r="L253" s="301"/>
      <c r="M253" s="290"/>
      <c r="N253" s="291"/>
      <c r="O253" s="302"/>
      <c r="P253" s="303"/>
      <c r="Q253" s="12"/>
      <c r="R253" s="353"/>
      <c r="S253" s="7"/>
      <c r="T253" s="17">
        <f>IF(D253="",0,IF(D253=D252,COUNTIF(D$9:D252,D253)+1,1))</f>
        <v>0</v>
      </c>
      <c r="U253" s="17">
        <f t="shared" ca="1" si="22"/>
        <v>0</v>
      </c>
      <c r="V253" s="364">
        <f t="shared" si="20"/>
        <v>0</v>
      </c>
    </row>
    <row r="254" spans="1:22" ht="16.5" customHeight="1">
      <c r="A254" s="334" t="s">
        <v>530</v>
      </c>
      <c r="B254" s="65" t="str">
        <f t="shared" ca="1" si="19"/>
        <v>-1900</v>
      </c>
      <c r="C254" s="65" t="str">
        <f t="shared" ca="1" si="21"/>
        <v>-1900-0</v>
      </c>
      <c r="D254" s="340"/>
      <c r="E254" s="283"/>
      <c r="F254" s="12"/>
      <c r="G254" s="304"/>
      <c r="H254" s="195"/>
      <c r="I254" s="299"/>
      <c r="J254" s="284"/>
      <c r="K254" s="300"/>
      <c r="L254" s="301"/>
      <c r="M254" s="290"/>
      <c r="N254" s="291"/>
      <c r="O254" s="302"/>
      <c r="P254" s="303"/>
      <c r="Q254" s="12"/>
      <c r="R254" s="353"/>
      <c r="S254" s="7"/>
      <c r="T254" s="17">
        <f>IF(D254="",0,IF(D254=D253,COUNTIF(D$9:D253,D254)+1,1))</f>
        <v>0</v>
      </c>
      <c r="U254" s="17">
        <f t="shared" ca="1" si="22"/>
        <v>0</v>
      </c>
      <c r="V254" s="364">
        <f t="shared" si="20"/>
        <v>0</v>
      </c>
    </row>
    <row r="255" spans="1:22" ht="16.5" customHeight="1">
      <c r="A255" s="334" t="s">
        <v>531</v>
      </c>
      <c r="B255" s="65" t="str">
        <f t="shared" ca="1" si="19"/>
        <v>-1900</v>
      </c>
      <c r="C255" s="65" t="str">
        <f t="shared" ca="1" si="21"/>
        <v>-1900-0</v>
      </c>
      <c r="D255" s="340"/>
      <c r="E255" s="283"/>
      <c r="F255" s="12"/>
      <c r="G255" s="304"/>
      <c r="H255" s="195"/>
      <c r="I255" s="299"/>
      <c r="J255" s="284"/>
      <c r="K255" s="300"/>
      <c r="L255" s="301"/>
      <c r="M255" s="290"/>
      <c r="N255" s="291"/>
      <c r="O255" s="302"/>
      <c r="P255" s="303"/>
      <c r="Q255" s="12"/>
      <c r="R255" s="353"/>
      <c r="S255" s="7"/>
      <c r="T255" s="17">
        <f>IF(D255="",0,IF(D255=D254,COUNTIF(D$9:D254,D255)+1,1))</f>
        <v>0</v>
      </c>
      <c r="U255" s="17">
        <f t="shared" ca="1" si="22"/>
        <v>0</v>
      </c>
      <c r="V255" s="364">
        <f t="shared" si="20"/>
        <v>0</v>
      </c>
    </row>
    <row r="256" spans="1:22" ht="16.5" customHeight="1">
      <c r="A256" s="334" t="s">
        <v>532</v>
      </c>
      <c r="B256" s="65" t="str">
        <f t="shared" ca="1" si="19"/>
        <v>-1900</v>
      </c>
      <c r="C256" s="65" t="str">
        <f t="shared" ca="1" si="21"/>
        <v>-1900-0</v>
      </c>
      <c r="D256" s="340"/>
      <c r="E256" s="283"/>
      <c r="F256" s="12"/>
      <c r="G256" s="304"/>
      <c r="H256" s="195"/>
      <c r="I256" s="299"/>
      <c r="J256" s="284"/>
      <c r="K256" s="300"/>
      <c r="L256" s="301"/>
      <c r="M256" s="290"/>
      <c r="N256" s="291"/>
      <c r="O256" s="302"/>
      <c r="P256" s="303"/>
      <c r="Q256" s="12"/>
      <c r="R256" s="353"/>
      <c r="S256" s="7"/>
      <c r="T256" s="17">
        <f>IF(D256="",0,IF(D256=D255,COUNTIF(D$9:D255,D256)+1,1))</f>
        <v>0</v>
      </c>
      <c r="U256" s="17">
        <f t="shared" ca="1" si="22"/>
        <v>0</v>
      </c>
      <c r="V256" s="364">
        <f t="shared" si="20"/>
        <v>0</v>
      </c>
    </row>
    <row r="257" spans="1:22" ht="16.5" customHeight="1">
      <c r="A257" s="334" t="s">
        <v>533</v>
      </c>
      <c r="B257" s="65" t="str">
        <f t="shared" ca="1" si="19"/>
        <v>-1900</v>
      </c>
      <c r="C257" s="65" t="str">
        <f t="shared" ca="1" si="21"/>
        <v>-1900-0</v>
      </c>
      <c r="D257" s="340"/>
      <c r="E257" s="283"/>
      <c r="F257" s="12"/>
      <c r="G257" s="304"/>
      <c r="H257" s="195"/>
      <c r="I257" s="299"/>
      <c r="J257" s="284"/>
      <c r="K257" s="300"/>
      <c r="L257" s="301"/>
      <c r="M257" s="290"/>
      <c r="N257" s="291"/>
      <c r="O257" s="302"/>
      <c r="P257" s="303"/>
      <c r="Q257" s="12"/>
      <c r="R257" s="353"/>
      <c r="S257" s="7"/>
      <c r="T257" s="17">
        <f>IF(D257="",0,IF(D257=D256,COUNTIF(D$9:D256,D257)+1,1))</f>
        <v>0</v>
      </c>
      <c r="U257" s="17">
        <f t="shared" ca="1" si="22"/>
        <v>0</v>
      </c>
      <c r="V257" s="364">
        <f t="shared" si="20"/>
        <v>0</v>
      </c>
    </row>
    <row r="258" spans="1:22" ht="16.5" customHeight="1">
      <c r="A258" s="334" t="s">
        <v>534</v>
      </c>
      <c r="B258" s="65" t="str">
        <f t="shared" ca="1" si="19"/>
        <v>-1900</v>
      </c>
      <c r="C258" s="65" t="str">
        <f t="shared" ca="1" si="21"/>
        <v>-1900-0</v>
      </c>
      <c r="D258" s="340"/>
      <c r="E258" s="283"/>
      <c r="F258" s="12"/>
      <c r="G258" s="304"/>
      <c r="H258" s="195"/>
      <c r="I258" s="299"/>
      <c r="J258" s="284"/>
      <c r="K258" s="300"/>
      <c r="L258" s="301"/>
      <c r="M258" s="290"/>
      <c r="N258" s="291"/>
      <c r="O258" s="302"/>
      <c r="P258" s="303"/>
      <c r="Q258" s="12"/>
      <c r="R258" s="353"/>
      <c r="S258" s="7"/>
      <c r="T258" s="17">
        <f>IF(D258="",0,IF(D258=D257,COUNTIF(D$9:D257,D258)+1,1))</f>
        <v>0</v>
      </c>
      <c r="U258" s="17">
        <f t="shared" ca="1" si="22"/>
        <v>0</v>
      </c>
      <c r="V258" s="364">
        <f t="shared" si="20"/>
        <v>0</v>
      </c>
    </row>
    <row r="259" spans="1:22" ht="16.5" customHeight="1">
      <c r="A259" s="334" t="s">
        <v>535</v>
      </c>
      <c r="B259" s="65" t="str">
        <f t="shared" ca="1" si="19"/>
        <v>-1900</v>
      </c>
      <c r="C259" s="65" t="str">
        <f t="shared" ca="1" si="21"/>
        <v>-1900-0</v>
      </c>
      <c r="D259" s="340"/>
      <c r="E259" s="283"/>
      <c r="F259" s="12"/>
      <c r="G259" s="304"/>
      <c r="H259" s="195"/>
      <c r="I259" s="299"/>
      <c r="J259" s="284"/>
      <c r="K259" s="300"/>
      <c r="L259" s="301"/>
      <c r="M259" s="290"/>
      <c r="N259" s="291"/>
      <c r="O259" s="302"/>
      <c r="P259" s="303"/>
      <c r="Q259" s="12"/>
      <c r="R259" s="353"/>
      <c r="S259" s="7"/>
      <c r="T259" s="17">
        <f>IF(D259="",0,IF(D259=D258,COUNTIF(D$9:D258,D259)+1,1))</f>
        <v>0</v>
      </c>
      <c r="U259" s="17">
        <f t="shared" ca="1" si="22"/>
        <v>0</v>
      </c>
      <c r="V259" s="364">
        <f t="shared" si="20"/>
        <v>0</v>
      </c>
    </row>
    <row r="260" spans="1:22" ht="16.5" customHeight="1">
      <c r="A260" s="334" t="s">
        <v>536</v>
      </c>
      <c r="B260" s="65" t="str">
        <f t="shared" ca="1" si="19"/>
        <v>-1900</v>
      </c>
      <c r="C260" s="65" t="str">
        <f t="shared" ca="1" si="21"/>
        <v>-1900-0</v>
      </c>
      <c r="D260" s="340"/>
      <c r="E260" s="283"/>
      <c r="F260" s="12"/>
      <c r="G260" s="304"/>
      <c r="H260" s="195"/>
      <c r="I260" s="299"/>
      <c r="J260" s="284"/>
      <c r="K260" s="300"/>
      <c r="L260" s="301"/>
      <c r="M260" s="290"/>
      <c r="N260" s="291"/>
      <c r="O260" s="302"/>
      <c r="P260" s="303"/>
      <c r="Q260" s="12"/>
      <c r="R260" s="353"/>
      <c r="S260" s="7"/>
      <c r="T260" s="17">
        <f>IF(D260="",0,IF(D260=D259,COUNTIF(D$9:D259,D260)+1,1))</f>
        <v>0</v>
      </c>
      <c r="U260" s="17">
        <f t="shared" ca="1" si="22"/>
        <v>0</v>
      </c>
      <c r="V260" s="364">
        <f t="shared" si="20"/>
        <v>0</v>
      </c>
    </row>
    <row r="261" spans="1:22" ht="16.5" customHeight="1">
      <c r="A261" s="334" t="s">
        <v>537</v>
      </c>
      <c r="B261" s="65" t="str">
        <f t="shared" ca="1" si="19"/>
        <v>-1900</v>
      </c>
      <c r="C261" s="65" t="str">
        <f t="shared" ca="1" si="21"/>
        <v>-1900-0</v>
      </c>
      <c r="D261" s="340"/>
      <c r="E261" s="283"/>
      <c r="F261" s="12"/>
      <c r="G261" s="304"/>
      <c r="H261" s="195"/>
      <c r="I261" s="299"/>
      <c r="J261" s="284"/>
      <c r="K261" s="300"/>
      <c r="L261" s="301"/>
      <c r="M261" s="290"/>
      <c r="N261" s="291"/>
      <c r="O261" s="302"/>
      <c r="P261" s="303"/>
      <c r="Q261" s="12"/>
      <c r="R261" s="353"/>
      <c r="S261" s="7"/>
      <c r="T261" s="17">
        <f>IF(D261="",0,IF(D261=D260,COUNTIF(D$9:D260,D261)+1,1))</f>
        <v>0</v>
      </c>
      <c r="U261" s="17">
        <f t="shared" ca="1" si="22"/>
        <v>0</v>
      </c>
      <c r="V261" s="364">
        <f t="shared" si="20"/>
        <v>0</v>
      </c>
    </row>
    <row r="262" spans="1:22" ht="16.5" customHeight="1">
      <c r="A262" s="334" t="s">
        <v>538</v>
      </c>
      <c r="B262" s="65" t="str">
        <f t="shared" ca="1" si="19"/>
        <v>-1900</v>
      </c>
      <c r="C262" s="65" t="str">
        <f t="shared" ca="1" si="21"/>
        <v>-1900-0</v>
      </c>
      <c r="D262" s="340"/>
      <c r="E262" s="283"/>
      <c r="F262" s="12"/>
      <c r="G262" s="304"/>
      <c r="H262" s="195"/>
      <c r="I262" s="299"/>
      <c r="J262" s="284"/>
      <c r="K262" s="300"/>
      <c r="L262" s="301"/>
      <c r="M262" s="290"/>
      <c r="N262" s="291"/>
      <c r="O262" s="302"/>
      <c r="P262" s="303"/>
      <c r="Q262" s="12"/>
      <c r="R262" s="353"/>
      <c r="S262" s="7"/>
      <c r="T262" s="17">
        <f>IF(D262="",0,IF(D262=D261,COUNTIF(D$9:D261,D262)+1,1))</f>
        <v>0</v>
      </c>
      <c r="U262" s="17">
        <f t="shared" ca="1" si="22"/>
        <v>0</v>
      </c>
      <c r="V262" s="364">
        <f t="shared" si="20"/>
        <v>0</v>
      </c>
    </row>
    <row r="263" spans="1:22" ht="16.5" customHeight="1">
      <c r="A263" s="334" t="s">
        <v>539</v>
      </c>
      <c r="B263" s="65" t="str">
        <f t="shared" ca="1" si="19"/>
        <v>-1900</v>
      </c>
      <c r="C263" s="65" t="str">
        <f t="shared" ca="1" si="21"/>
        <v>-1900-0</v>
      </c>
      <c r="D263" s="340"/>
      <c r="E263" s="283"/>
      <c r="F263" s="12"/>
      <c r="G263" s="304"/>
      <c r="H263" s="195"/>
      <c r="I263" s="299"/>
      <c r="J263" s="284"/>
      <c r="K263" s="300"/>
      <c r="L263" s="301"/>
      <c r="M263" s="290"/>
      <c r="N263" s="291"/>
      <c r="O263" s="302"/>
      <c r="P263" s="303"/>
      <c r="Q263" s="12"/>
      <c r="R263" s="353"/>
      <c r="S263" s="7"/>
      <c r="T263" s="17">
        <f>IF(D263="",0,IF(D263=D262,COUNTIF(D$9:D262,D263)+1,1))</f>
        <v>0</v>
      </c>
      <c r="U263" s="17">
        <f t="shared" ca="1" si="22"/>
        <v>0</v>
      </c>
      <c r="V263" s="364">
        <f t="shared" si="20"/>
        <v>0</v>
      </c>
    </row>
    <row r="264" spans="1:22" ht="16.5" customHeight="1">
      <c r="A264" s="334" t="s">
        <v>540</v>
      </c>
      <c r="B264" s="65" t="str">
        <f t="shared" ca="1" si="19"/>
        <v>-1900</v>
      </c>
      <c r="C264" s="65" t="str">
        <f t="shared" ca="1" si="21"/>
        <v>-1900-0</v>
      </c>
      <c r="D264" s="340"/>
      <c r="E264" s="283"/>
      <c r="F264" s="12"/>
      <c r="G264" s="304"/>
      <c r="H264" s="195"/>
      <c r="I264" s="299"/>
      <c r="J264" s="284"/>
      <c r="K264" s="300"/>
      <c r="L264" s="301"/>
      <c r="M264" s="290"/>
      <c r="N264" s="291"/>
      <c r="O264" s="302"/>
      <c r="P264" s="303"/>
      <c r="Q264" s="12"/>
      <c r="R264" s="353"/>
      <c r="S264" s="7"/>
      <c r="T264" s="17">
        <f>IF(D264="",0,IF(D264=D263,COUNTIF(D$9:D263,D264)+1,1))</f>
        <v>0</v>
      </c>
      <c r="U264" s="17">
        <f t="shared" ca="1" si="22"/>
        <v>0</v>
      </c>
      <c r="V264" s="364">
        <f t="shared" si="20"/>
        <v>0</v>
      </c>
    </row>
    <row r="265" spans="1:22" ht="16.5" customHeight="1">
      <c r="A265" s="334" t="s">
        <v>541</v>
      </c>
      <c r="B265" s="65" t="str">
        <f t="shared" ca="1" si="19"/>
        <v>-1900</v>
      </c>
      <c r="C265" s="65" t="str">
        <f t="shared" ca="1" si="21"/>
        <v>-1900-0</v>
      </c>
      <c r="D265" s="340"/>
      <c r="E265" s="283"/>
      <c r="F265" s="12"/>
      <c r="G265" s="304"/>
      <c r="H265" s="195"/>
      <c r="I265" s="299"/>
      <c r="J265" s="284"/>
      <c r="K265" s="300"/>
      <c r="L265" s="301"/>
      <c r="M265" s="290"/>
      <c r="N265" s="291"/>
      <c r="O265" s="302"/>
      <c r="P265" s="303"/>
      <c r="Q265" s="12"/>
      <c r="R265" s="353"/>
      <c r="S265" s="7"/>
      <c r="T265" s="17">
        <f>IF(D265="",0,IF(D265=D264,COUNTIF(D$9:D264,D265)+1,1))</f>
        <v>0</v>
      </c>
      <c r="U265" s="17">
        <f t="shared" ca="1" si="22"/>
        <v>0</v>
      </c>
      <c r="V265" s="364">
        <f t="shared" si="20"/>
        <v>0</v>
      </c>
    </row>
    <row r="266" spans="1:22" ht="16.5" customHeight="1">
      <c r="A266" s="334" t="s">
        <v>542</v>
      </c>
      <c r="B266" s="65" t="str">
        <f t="shared" ref="B266:B329" ca="1" si="23">IF(V266=$V$1015,0,IF(N$1030=1,0,D266&amp;"-"&amp;YEAR(E266)))</f>
        <v>-1900</v>
      </c>
      <c r="C266" s="65" t="str">
        <f t="shared" ca="1" si="21"/>
        <v>-1900-0</v>
      </c>
      <c r="D266" s="340"/>
      <c r="E266" s="283"/>
      <c r="F266" s="12"/>
      <c r="G266" s="304"/>
      <c r="H266" s="195"/>
      <c r="I266" s="299"/>
      <c r="J266" s="284"/>
      <c r="K266" s="300"/>
      <c r="L266" s="301"/>
      <c r="M266" s="290"/>
      <c r="N266" s="291"/>
      <c r="O266" s="302"/>
      <c r="P266" s="303"/>
      <c r="Q266" s="12"/>
      <c r="R266" s="353"/>
      <c r="S266" s="7"/>
      <c r="T266" s="17">
        <f>IF(D266="",0,IF(D266=D265,COUNTIF(D$9:D265,D266)+1,1))</f>
        <v>0</v>
      </c>
      <c r="U266" s="17">
        <f t="shared" ca="1" si="22"/>
        <v>0</v>
      </c>
      <c r="V266" s="364">
        <f t="shared" ref="V266:V329" si="24">IF(OR(MONTH(E266)&lt;$J$1032,MONTH(E266)&gt;$J$1033),V$1015,0)</f>
        <v>0</v>
      </c>
    </row>
    <row r="267" spans="1:22" ht="16.5" customHeight="1">
      <c r="A267" s="334" t="s">
        <v>543</v>
      </c>
      <c r="B267" s="65" t="str">
        <f t="shared" ca="1" si="23"/>
        <v>-1900</v>
      </c>
      <c r="C267" s="65" t="str">
        <f t="shared" ca="1" si="21"/>
        <v>-1900-0</v>
      </c>
      <c r="D267" s="340"/>
      <c r="E267" s="283"/>
      <c r="F267" s="12"/>
      <c r="G267" s="304"/>
      <c r="H267" s="195"/>
      <c r="I267" s="299"/>
      <c r="J267" s="284"/>
      <c r="K267" s="300"/>
      <c r="L267" s="301"/>
      <c r="M267" s="290"/>
      <c r="N267" s="291"/>
      <c r="O267" s="302"/>
      <c r="P267" s="303"/>
      <c r="Q267" s="12"/>
      <c r="R267" s="353"/>
      <c r="S267" s="7"/>
      <c r="T267" s="17">
        <f>IF(D267="",0,IF(D267=D266,COUNTIF(D$9:D266,D267)+1,1))</f>
        <v>0</v>
      </c>
      <c r="U267" s="17">
        <f t="shared" ca="1" si="22"/>
        <v>0</v>
      </c>
      <c r="V267" s="364">
        <f t="shared" si="24"/>
        <v>0</v>
      </c>
    </row>
    <row r="268" spans="1:22" ht="16.5" customHeight="1">
      <c r="A268" s="334" t="s">
        <v>544</v>
      </c>
      <c r="B268" s="65" t="str">
        <f t="shared" ca="1" si="23"/>
        <v>-1900</v>
      </c>
      <c r="C268" s="65" t="str">
        <f t="shared" ca="1" si="21"/>
        <v>-1900-0</v>
      </c>
      <c r="D268" s="340"/>
      <c r="E268" s="283"/>
      <c r="F268" s="12"/>
      <c r="G268" s="304"/>
      <c r="H268" s="195"/>
      <c r="I268" s="299"/>
      <c r="J268" s="284"/>
      <c r="K268" s="300"/>
      <c r="L268" s="301"/>
      <c r="M268" s="290"/>
      <c r="N268" s="291"/>
      <c r="O268" s="302"/>
      <c r="P268" s="303"/>
      <c r="Q268" s="12"/>
      <c r="R268" s="353"/>
      <c r="S268" s="7"/>
      <c r="T268" s="17">
        <f>IF(D268="",0,IF(D268=D267,COUNTIF(D$9:D267,D268)+1,1))</f>
        <v>0</v>
      </c>
      <c r="U268" s="17">
        <f t="shared" ca="1" si="22"/>
        <v>0</v>
      </c>
      <c r="V268" s="364">
        <f t="shared" si="24"/>
        <v>0</v>
      </c>
    </row>
    <row r="269" spans="1:22" ht="16.5" customHeight="1">
      <c r="A269" s="334" t="s">
        <v>545</v>
      </c>
      <c r="B269" s="65" t="str">
        <f t="shared" ca="1" si="23"/>
        <v>-1900</v>
      </c>
      <c r="C269" s="65" t="str">
        <f t="shared" ca="1" si="21"/>
        <v>-1900-0</v>
      </c>
      <c r="D269" s="340"/>
      <c r="E269" s="283"/>
      <c r="F269" s="12"/>
      <c r="G269" s="304"/>
      <c r="H269" s="195"/>
      <c r="I269" s="299"/>
      <c r="J269" s="284"/>
      <c r="K269" s="300"/>
      <c r="L269" s="301"/>
      <c r="M269" s="290"/>
      <c r="N269" s="291"/>
      <c r="O269" s="302"/>
      <c r="P269" s="303"/>
      <c r="Q269" s="12"/>
      <c r="R269" s="353"/>
      <c r="S269" s="7"/>
      <c r="T269" s="17">
        <f>IF(D269="",0,IF(D269=D268,COUNTIF(D$9:D268,D269)+1,1))</f>
        <v>0</v>
      </c>
      <c r="U269" s="17">
        <f t="shared" ca="1" si="22"/>
        <v>0</v>
      </c>
      <c r="V269" s="364">
        <f t="shared" si="24"/>
        <v>0</v>
      </c>
    </row>
    <row r="270" spans="1:22" ht="16.5" customHeight="1">
      <c r="A270" s="334" t="s">
        <v>546</v>
      </c>
      <c r="B270" s="65" t="str">
        <f t="shared" ca="1" si="23"/>
        <v>-1900</v>
      </c>
      <c r="C270" s="65" t="str">
        <f t="shared" ca="1" si="21"/>
        <v>-1900-0</v>
      </c>
      <c r="D270" s="340"/>
      <c r="E270" s="283"/>
      <c r="F270" s="12"/>
      <c r="G270" s="304"/>
      <c r="H270" s="195"/>
      <c r="I270" s="299"/>
      <c r="J270" s="284"/>
      <c r="K270" s="300"/>
      <c r="L270" s="301"/>
      <c r="M270" s="290"/>
      <c r="N270" s="291"/>
      <c r="O270" s="302"/>
      <c r="P270" s="303"/>
      <c r="Q270" s="12"/>
      <c r="R270" s="353"/>
      <c r="S270" s="7"/>
      <c r="T270" s="17">
        <f>IF(D270="",0,IF(D270=D269,COUNTIF(D$9:D269,D270)+1,1))</f>
        <v>0</v>
      </c>
      <c r="U270" s="17">
        <f t="shared" ca="1" si="22"/>
        <v>0</v>
      </c>
      <c r="V270" s="364">
        <f t="shared" si="24"/>
        <v>0</v>
      </c>
    </row>
    <row r="271" spans="1:22" ht="16.5" customHeight="1">
      <c r="A271" s="334" t="s">
        <v>547</v>
      </c>
      <c r="B271" s="65" t="str">
        <f t="shared" ca="1" si="23"/>
        <v>-1900</v>
      </c>
      <c r="C271" s="65" t="str">
        <f t="shared" ref="C271:C334" ca="1" si="25">IF(N$1030=1,0,B271&amp;"-"&amp;T271)</f>
        <v>-1900-0</v>
      </c>
      <c r="D271" s="340"/>
      <c r="E271" s="283"/>
      <c r="F271" s="12"/>
      <c r="G271" s="304"/>
      <c r="H271" s="195"/>
      <c r="I271" s="299"/>
      <c r="J271" s="284"/>
      <c r="K271" s="300"/>
      <c r="L271" s="301"/>
      <c r="M271" s="290"/>
      <c r="N271" s="291"/>
      <c r="O271" s="302"/>
      <c r="P271" s="303"/>
      <c r="Q271" s="12"/>
      <c r="R271" s="353"/>
      <c r="S271" s="7"/>
      <c r="T271" s="17">
        <f>IF(D271="",0,IF(D271=D270,COUNTIF(D$9:D270,D271)+1,1))</f>
        <v>0</v>
      </c>
      <c r="U271" s="17">
        <f t="shared" ref="U271:U334" ca="1" si="26">IF(OR(D271="",N$1030=1),0,IF(T271=4,1,0))</f>
        <v>0</v>
      </c>
      <c r="V271" s="364">
        <f t="shared" si="24"/>
        <v>0</v>
      </c>
    </row>
    <row r="272" spans="1:22" ht="16.5" customHeight="1">
      <c r="A272" s="334" t="s">
        <v>548</v>
      </c>
      <c r="B272" s="65" t="str">
        <f t="shared" ca="1" si="23"/>
        <v>-1900</v>
      </c>
      <c r="C272" s="65" t="str">
        <f t="shared" ca="1" si="25"/>
        <v>-1900-0</v>
      </c>
      <c r="D272" s="340"/>
      <c r="E272" s="283"/>
      <c r="F272" s="12"/>
      <c r="G272" s="304"/>
      <c r="H272" s="195"/>
      <c r="I272" s="299"/>
      <c r="J272" s="284"/>
      <c r="K272" s="300"/>
      <c r="L272" s="301"/>
      <c r="M272" s="290"/>
      <c r="N272" s="291"/>
      <c r="O272" s="302"/>
      <c r="P272" s="303"/>
      <c r="Q272" s="12"/>
      <c r="R272" s="353"/>
      <c r="S272" s="7"/>
      <c r="T272" s="17">
        <f>IF(D272="",0,IF(D272=D271,COUNTIF(D$9:D271,D272)+1,1))</f>
        <v>0</v>
      </c>
      <c r="U272" s="17">
        <f t="shared" ca="1" si="26"/>
        <v>0</v>
      </c>
      <c r="V272" s="364">
        <f t="shared" si="24"/>
        <v>0</v>
      </c>
    </row>
    <row r="273" spans="1:22" ht="16.5" customHeight="1">
      <c r="A273" s="334" t="s">
        <v>549</v>
      </c>
      <c r="B273" s="65" t="str">
        <f t="shared" ca="1" si="23"/>
        <v>-1900</v>
      </c>
      <c r="C273" s="65" t="str">
        <f t="shared" ca="1" si="25"/>
        <v>-1900-0</v>
      </c>
      <c r="D273" s="340"/>
      <c r="E273" s="283"/>
      <c r="F273" s="12"/>
      <c r="G273" s="304"/>
      <c r="H273" s="195"/>
      <c r="I273" s="299"/>
      <c r="J273" s="284"/>
      <c r="K273" s="300"/>
      <c r="L273" s="301"/>
      <c r="M273" s="290"/>
      <c r="N273" s="291"/>
      <c r="O273" s="302"/>
      <c r="P273" s="303"/>
      <c r="Q273" s="12"/>
      <c r="R273" s="353"/>
      <c r="S273" s="7"/>
      <c r="T273" s="17">
        <f>IF(D273="",0,IF(D273=D272,COUNTIF(D$9:D272,D273)+1,1))</f>
        <v>0</v>
      </c>
      <c r="U273" s="17">
        <f t="shared" ca="1" si="26"/>
        <v>0</v>
      </c>
      <c r="V273" s="364">
        <f t="shared" si="24"/>
        <v>0</v>
      </c>
    </row>
    <row r="274" spans="1:22" ht="16.5" customHeight="1">
      <c r="A274" s="334" t="s">
        <v>550</v>
      </c>
      <c r="B274" s="65" t="str">
        <f t="shared" ca="1" si="23"/>
        <v>-1900</v>
      </c>
      <c r="C274" s="65" t="str">
        <f t="shared" ca="1" si="25"/>
        <v>-1900-0</v>
      </c>
      <c r="D274" s="340"/>
      <c r="E274" s="283"/>
      <c r="F274" s="12"/>
      <c r="G274" s="304"/>
      <c r="H274" s="195"/>
      <c r="I274" s="299"/>
      <c r="J274" s="284"/>
      <c r="K274" s="300"/>
      <c r="L274" s="301"/>
      <c r="M274" s="290"/>
      <c r="N274" s="291"/>
      <c r="O274" s="302"/>
      <c r="P274" s="303"/>
      <c r="Q274" s="12"/>
      <c r="R274" s="353"/>
      <c r="S274" s="7"/>
      <c r="T274" s="17">
        <f>IF(D274="",0,IF(D274=D273,COUNTIF(D$9:D273,D274)+1,1))</f>
        <v>0</v>
      </c>
      <c r="U274" s="17">
        <f t="shared" ca="1" si="26"/>
        <v>0</v>
      </c>
      <c r="V274" s="364">
        <f t="shared" si="24"/>
        <v>0</v>
      </c>
    </row>
    <row r="275" spans="1:22" ht="16.5" customHeight="1">
      <c r="A275" s="334" t="s">
        <v>551</v>
      </c>
      <c r="B275" s="65" t="str">
        <f t="shared" ca="1" si="23"/>
        <v>-1900</v>
      </c>
      <c r="C275" s="65" t="str">
        <f t="shared" ca="1" si="25"/>
        <v>-1900-0</v>
      </c>
      <c r="D275" s="340"/>
      <c r="E275" s="283"/>
      <c r="F275" s="12"/>
      <c r="G275" s="304"/>
      <c r="H275" s="195"/>
      <c r="I275" s="299"/>
      <c r="J275" s="284"/>
      <c r="K275" s="300"/>
      <c r="L275" s="301"/>
      <c r="M275" s="290"/>
      <c r="N275" s="291"/>
      <c r="O275" s="302"/>
      <c r="P275" s="303"/>
      <c r="Q275" s="12"/>
      <c r="R275" s="353"/>
      <c r="S275" s="7"/>
      <c r="T275" s="17">
        <f>IF(D275="",0,IF(D275=D274,COUNTIF(D$9:D274,D275)+1,1))</f>
        <v>0</v>
      </c>
      <c r="U275" s="17">
        <f t="shared" ca="1" si="26"/>
        <v>0</v>
      </c>
      <c r="V275" s="364">
        <f t="shared" si="24"/>
        <v>0</v>
      </c>
    </row>
    <row r="276" spans="1:22" ht="16.5" customHeight="1">
      <c r="A276" s="334" t="s">
        <v>552</v>
      </c>
      <c r="B276" s="65" t="str">
        <f t="shared" ca="1" si="23"/>
        <v>-1900</v>
      </c>
      <c r="C276" s="65" t="str">
        <f t="shared" ca="1" si="25"/>
        <v>-1900-0</v>
      </c>
      <c r="D276" s="340"/>
      <c r="E276" s="283"/>
      <c r="F276" s="12"/>
      <c r="G276" s="304"/>
      <c r="H276" s="195"/>
      <c r="I276" s="299"/>
      <c r="J276" s="284"/>
      <c r="K276" s="300"/>
      <c r="L276" s="301"/>
      <c r="M276" s="290"/>
      <c r="N276" s="291"/>
      <c r="O276" s="302"/>
      <c r="P276" s="303"/>
      <c r="Q276" s="12"/>
      <c r="R276" s="353"/>
      <c r="S276" s="7"/>
      <c r="T276" s="17">
        <f>IF(D276="",0,IF(D276=D275,COUNTIF(D$9:D275,D276)+1,1))</f>
        <v>0</v>
      </c>
      <c r="U276" s="17">
        <f t="shared" ca="1" si="26"/>
        <v>0</v>
      </c>
      <c r="V276" s="364">
        <f t="shared" si="24"/>
        <v>0</v>
      </c>
    </row>
    <row r="277" spans="1:22" ht="16.5" customHeight="1">
      <c r="A277" s="334" t="s">
        <v>553</v>
      </c>
      <c r="B277" s="65" t="str">
        <f t="shared" ca="1" si="23"/>
        <v>-1900</v>
      </c>
      <c r="C277" s="65" t="str">
        <f t="shared" ca="1" si="25"/>
        <v>-1900-0</v>
      </c>
      <c r="D277" s="340"/>
      <c r="E277" s="283"/>
      <c r="F277" s="12"/>
      <c r="G277" s="304"/>
      <c r="H277" s="195"/>
      <c r="I277" s="299"/>
      <c r="J277" s="284"/>
      <c r="K277" s="300"/>
      <c r="L277" s="301"/>
      <c r="M277" s="290"/>
      <c r="N277" s="291"/>
      <c r="O277" s="302"/>
      <c r="P277" s="303"/>
      <c r="Q277" s="12"/>
      <c r="R277" s="353"/>
      <c r="S277" s="7"/>
      <c r="T277" s="17">
        <f>IF(D277="",0,IF(D277=D276,COUNTIF(D$9:D276,D277)+1,1))</f>
        <v>0</v>
      </c>
      <c r="U277" s="17">
        <f t="shared" ca="1" si="26"/>
        <v>0</v>
      </c>
      <c r="V277" s="364">
        <f t="shared" si="24"/>
        <v>0</v>
      </c>
    </row>
    <row r="278" spans="1:22" ht="16.5" customHeight="1">
      <c r="A278" s="334" t="s">
        <v>554</v>
      </c>
      <c r="B278" s="65" t="str">
        <f t="shared" ca="1" si="23"/>
        <v>-1900</v>
      </c>
      <c r="C278" s="65" t="str">
        <f t="shared" ca="1" si="25"/>
        <v>-1900-0</v>
      </c>
      <c r="D278" s="340"/>
      <c r="E278" s="283"/>
      <c r="F278" s="12"/>
      <c r="G278" s="304"/>
      <c r="H278" s="195"/>
      <c r="I278" s="299"/>
      <c r="J278" s="284"/>
      <c r="K278" s="300"/>
      <c r="L278" s="301"/>
      <c r="M278" s="290"/>
      <c r="N278" s="291"/>
      <c r="O278" s="302"/>
      <c r="P278" s="303"/>
      <c r="Q278" s="12"/>
      <c r="R278" s="353"/>
      <c r="S278" s="7"/>
      <c r="T278" s="17">
        <f>IF(D278="",0,IF(D278=D277,COUNTIF(D$9:D277,D278)+1,1))</f>
        <v>0</v>
      </c>
      <c r="U278" s="17">
        <f t="shared" ca="1" si="26"/>
        <v>0</v>
      </c>
      <c r="V278" s="364">
        <f t="shared" si="24"/>
        <v>0</v>
      </c>
    </row>
    <row r="279" spans="1:22" ht="16.5" customHeight="1">
      <c r="A279" s="334" t="s">
        <v>555</v>
      </c>
      <c r="B279" s="65" t="str">
        <f t="shared" ca="1" si="23"/>
        <v>-1900</v>
      </c>
      <c r="C279" s="65" t="str">
        <f t="shared" ca="1" si="25"/>
        <v>-1900-0</v>
      </c>
      <c r="D279" s="340"/>
      <c r="E279" s="283"/>
      <c r="F279" s="12"/>
      <c r="G279" s="304"/>
      <c r="H279" s="195"/>
      <c r="I279" s="299"/>
      <c r="J279" s="284"/>
      <c r="K279" s="300"/>
      <c r="L279" s="301"/>
      <c r="M279" s="290"/>
      <c r="N279" s="291"/>
      <c r="O279" s="302"/>
      <c r="P279" s="303"/>
      <c r="Q279" s="12"/>
      <c r="R279" s="353"/>
      <c r="S279" s="7"/>
      <c r="T279" s="17">
        <f>IF(D279="",0,IF(D279=D278,COUNTIF(D$9:D278,D279)+1,1))</f>
        <v>0</v>
      </c>
      <c r="U279" s="17">
        <f t="shared" ca="1" si="26"/>
        <v>0</v>
      </c>
      <c r="V279" s="364">
        <f t="shared" si="24"/>
        <v>0</v>
      </c>
    </row>
    <row r="280" spans="1:22" ht="16.5" customHeight="1">
      <c r="A280" s="334" t="s">
        <v>556</v>
      </c>
      <c r="B280" s="65" t="str">
        <f t="shared" ca="1" si="23"/>
        <v>-1900</v>
      </c>
      <c r="C280" s="65" t="str">
        <f t="shared" ca="1" si="25"/>
        <v>-1900-0</v>
      </c>
      <c r="D280" s="340"/>
      <c r="E280" s="283"/>
      <c r="F280" s="12"/>
      <c r="G280" s="304"/>
      <c r="H280" s="195"/>
      <c r="I280" s="299"/>
      <c r="J280" s="284"/>
      <c r="K280" s="300"/>
      <c r="L280" s="301"/>
      <c r="M280" s="290"/>
      <c r="N280" s="291"/>
      <c r="O280" s="302"/>
      <c r="P280" s="303"/>
      <c r="Q280" s="12"/>
      <c r="R280" s="353"/>
      <c r="S280" s="7"/>
      <c r="T280" s="17">
        <f>IF(D280="",0,IF(D280=D279,COUNTIF(D$9:D279,D280)+1,1))</f>
        <v>0</v>
      </c>
      <c r="U280" s="17">
        <f t="shared" ca="1" si="26"/>
        <v>0</v>
      </c>
      <c r="V280" s="364">
        <f t="shared" si="24"/>
        <v>0</v>
      </c>
    </row>
    <row r="281" spans="1:22" ht="16.5" customHeight="1">
      <c r="A281" s="334" t="s">
        <v>557</v>
      </c>
      <c r="B281" s="65" t="str">
        <f t="shared" ca="1" si="23"/>
        <v>-1900</v>
      </c>
      <c r="C281" s="65" t="str">
        <f t="shared" ca="1" si="25"/>
        <v>-1900-0</v>
      </c>
      <c r="D281" s="340"/>
      <c r="E281" s="283"/>
      <c r="F281" s="12"/>
      <c r="G281" s="304"/>
      <c r="H281" s="195"/>
      <c r="I281" s="299"/>
      <c r="J281" s="284"/>
      <c r="K281" s="300"/>
      <c r="L281" s="301"/>
      <c r="M281" s="290"/>
      <c r="N281" s="291"/>
      <c r="O281" s="302"/>
      <c r="P281" s="303"/>
      <c r="Q281" s="12"/>
      <c r="R281" s="353"/>
      <c r="S281" s="7"/>
      <c r="T281" s="17">
        <f>IF(D281="",0,IF(D281=D280,COUNTIF(D$9:D280,D281)+1,1))</f>
        <v>0</v>
      </c>
      <c r="U281" s="17">
        <f t="shared" ca="1" si="26"/>
        <v>0</v>
      </c>
      <c r="V281" s="364">
        <f t="shared" si="24"/>
        <v>0</v>
      </c>
    </row>
    <row r="282" spans="1:22" ht="16.5" customHeight="1">
      <c r="A282" s="334" t="s">
        <v>558</v>
      </c>
      <c r="B282" s="65" t="str">
        <f t="shared" ca="1" si="23"/>
        <v>-1900</v>
      </c>
      <c r="C282" s="65" t="str">
        <f t="shared" ca="1" si="25"/>
        <v>-1900-0</v>
      </c>
      <c r="D282" s="340"/>
      <c r="E282" s="283"/>
      <c r="F282" s="12"/>
      <c r="G282" s="304"/>
      <c r="H282" s="195"/>
      <c r="I282" s="299"/>
      <c r="J282" s="284"/>
      <c r="K282" s="300"/>
      <c r="L282" s="301"/>
      <c r="M282" s="290"/>
      <c r="N282" s="291"/>
      <c r="O282" s="302"/>
      <c r="P282" s="303"/>
      <c r="Q282" s="12"/>
      <c r="R282" s="353"/>
      <c r="S282" s="7"/>
      <c r="T282" s="17">
        <f>IF(D282="",0,IF(D282=D281,COUNTIF(D$9:D281,D282)+1,1))</f>
        <v>0</v>
      </c>
      <c r="U282" s="17">
        <f t="shared" ca="1" si="26"/>
        <v>0</v>
      </c>
      <c r="V282" s="364">
        <f t="shared" si="24"/>
        <v>0</v>
      </c>
    </row>
    <row r="283" spans="1:22" ht="16.5" customHeight="1">
      <c r="A283" s="334" t="s">
        <v>559</v>
      </c>
      <c r="B283" s="65" t="str">
        <f t="shared" ca="1" si="23"/>
        <v>-1900</v>
      </c>
      <c r="C283" s="65" t="str">
        <f t="shared" ca="1" si="25"/>
        <v>-1900-0</v>
      </c>
      <c r="D283" s="340"/>
      <c r="E283" s="283"/>
      <c r="F283" s="12"/>
      <c r="G283" s="304"/>
      <c r="H283" s="195"/>
      <c r="I283" s="299"/>
      <c r="J283" s="284"/>
      <c r="K283" s="300"/>
      <c r="L283" s="301"/>
      <c r="M283" s="290"/>
      <c r="N283" s="291"/>
      <c r="O283" s="302"/>
      <c r="P283" s="303"/>
      <c r="Q283" s="12"/>
      <c r="R283" s="353"/>
      <c r="S283" s="7"/>
      <c r="T283" s="17">
        <f>IF(D283="",0,IF(D283=D282,COUNTIF(D$9:D282,D283)+1,1))</f>
        <v>0</v>
      </c>
      <c r="U283" s="17">
        <f t="shared" ca="1" si="26"/>
        <v>0</v>
      </c>
      <c r="V283" s="364">
        <f t="shared" si="24"/>
        <v>0</v>
      </c>
    </row>
    <row r="284" spans="1:22" ht="16.5" customHeight="1">
      <c r="A284" s="334" t="s">
        <v>560</v>
      </c>
      <c r="B284" s="65" t="str">
        <f t="shared" ca="1" si="23"/>
        <v>-1900</v>
      </c>
      <c r="C284" s="65" t="str">
        <f t="shared" ca="1" si="25"/>
        <v>-1900-0</v>
      </c>
      <c r="D284" s="340"/>
      <c r="E284" s="283"/>
      <c r="F284" s="12"/>
      <c r="G284" s="304"/>
      <c r="H284" s="195"/>
      <c r="I284" s="299"/>
      <c r="J284" s="284"/>
      <c r="K284" s="300"/>
      <c r="L284" s="301"/>
      <c r="M284" s="290"/>
      <c r="N284" s="291"/>
      <c r="O284" s="302"/>
      <c r="P284" s="303"/>
      <c r="Q284" s="12"/>
      <c r="R284" s="353"/>
      <c r="S284" s="7"/>
      <c r="T284" s="17">
        <f>IF(D284="",0,IF(D284=D283,COUNTIF(D$9:D283,D284)+1,1))</f>
        <v>0</v>
      </c>
      <c r="U284" s="17">
        <f t="shared" ca="1" si="26"/>
        <v>0</v>
      </c>
      <c r="V284" s="364">
        <f t="shared" si="24"/>
        <v>0</v>
      </c>
    </row>
    <row r="285" spans="1:22" ht="16.5" customHeight="1">
      <c r="A285" s="334" t="s">
        <v>561</v>
      </c>
      <c r="B285" s="65" t="str">
        <f t="shared" ca="1" si="23"/>
        <v>-1900</v>
      </c>
      <c r="C285" s="65" t="str">
        <f t="shared" ca="1" si="25"/>
        <v>-1900-0</v>
      </c>
      <c r="D285" s="340"/>
      <c r="E285" s="283"/>
      <c r="F285" s="12"/>
      <c r="G285" s="304"/>
      <c r="H285" s="195"/>
      <c r="I285" s="299"/>
      <c r="J285" s="284"/>
      <c r="K285" s="300"/>
      <c r="L285" s="301"/>
      <c r="M285" s="290"/>
      <c r="N285" s="291"/>
      <c r="O285" s="302"/>
      <c r="P285" s="303"/>
      <c r="Q285" s="12"/>
      <c r="R285" s="353"/>
      <c r="S285" s="7"/>
      <c r="T285" s="17">
        <f>IF(D285="",0,IF(D285=D284,COUNTIF(D$9:D284,D285)+1,1))</f>
        <v>0</v>
      </c>
      <c r="U285" s="17">
        <f t="shared" ca="1" si="26"/>
        <v>0</v>
      </c>
      <c r="V285" s="364">
        <f t="shared" si="24"/>
        <v>0</v>
      </c>
    </row>
    <row r="286" spans="1:22" ht="16.5" customHeight="1">
      <c r="A286" s="334" t="s">
        <v>562</v>
      </c>
      <c r="B286" s="65" t="str">
        <f t="shared" ca="1" si="23"/>
        <v>-1900</v>
      </c>
      <c r="C286" s="65" t="str">
        <f t="shared" ca="1" si="25"/>
        <v>-1900-0</v>
      </c>
      <c r="D286" s="340"/>
      <c r="E286" s="283"/>
      <c r="F286" s="12"/>
      <c r="G286" s="304"/>
      <c r="H286" s="195"/>
      <c r="I286" s="299"/>
      <c r="J286" s="284"/>
      <c r="K286" s="300"/>
      <c r="L286" s="301"/>
      <c r="M286" s="290"/>
      <c r="N286" s="291"/>
      <c r="O286" s="302"/>
      <c r="P286" s="303"/>
      <c r="Q286" s="12"/>
      <c r="R286" s="353"/>
      <c r="S286" s="7"/>
      <c r="T286" s="17">
        <f>IF(D286="",0,IF(D286=D285,COUNTIF(D$9:D285,D286)+1,1))</f>
        <v>0</v>
      </c>
      <c r="U286" s="17">
        <f t="shared" ca="1" si="26"/>
        <v>0</v>
      </c>
      <c r="V286" s="364">
        <f t="shared" si="24"/>
        <v>0</v>
      </c>
    </row>
    <row r="287" spans="1:22" ht="16.5" customHeight="1">
      <c r="A287" s="334" t="s">
        <v>563</v>
      </c>
      <c r="B287" s="65" t="str">
        <f t="shared" ca="1" si="23"/>
        <v>-1900</v>
      </c>
      <c r="C287" s="65" t="str">
        <f t="shared" ca="1" si="25"/>
        <v>-1900-0</v>
      </c>
      <c r="D287" s="340"/>
      <c r="E287" s="283"/>
      <c r="F287" s="12"/>
      <c r="G287" s="304"/>
      <c r="H287" s="195"/>
      <c r="I287" s="299"/>
      <c r="J287" s="284"/>
      <c r="K287" s="300"/>
      <c r="L287" s="301"/>
      <c r="M287" s="290"/>
      <c r="N287" s="291"/>
      <c r="O287" s="302"/>
      <c r="P287" s="303"/>
      <c r="Q287" s="12"/>
      <c r="R287" s="353"/>
      <c r="S287" s="7"/>
      <c r="T287" s="17">
        <f>IF(D287="",0,IF(D287=D286,COUNTIF(D$9:D286,D287)+1,1))</f>
        <v>0</v>
      </c>
      <c r="U287" s="17">
        <f t="shared" ca="1" si="26"/>
        <v>0</v>
      </c>
      <c r="V287" s="364">
        <f t="shared" si="24"/>
        <v>0</v>
      </c>
    </row>
    <row r="288" spans="1:22" ht="16.5" customHeight="1">
      <c r="A288" s="334" t="s">
        <v>564</v>
      </c>
      <c r="B288" s="65" t="str">
        <f t="shared" ca="1" si="23"/>
        <v>-1900</v>
      </c>
      <c r="C288" s="65" t="str">
        <f t="shared" ca="1" si="25"/>
        <v>-1900-0</v>
      </c>
      <c r="D288" s="340"/>
      <c r="E288" s="283"/>
      <c r="F288" s="12"/>
      <c r="G288" s="304"/>
      <c r="H288" s="195"/>
      <c r="I288" s="299"/>
      <c r="J288" s="284"/>
      <c r="K288" s="300"/>
      <c r="L288" s="301"/>
      <c r="M288" s="290"/>
      <c r="N288" s="291"/>
      <c r="O288" s="302"/>
      <c r="P288" s="303"/>
      <c r="Q288" s="12"/>
      <c r="R288" s="353"/>
      <c r="S288" s="7"/>
      <c r="T288" s="17">
        <f>IF(D288="",0,IF(D288=D287,COUNTIF(D$9:D287,D288)+1,1))</f>
        <v>0</v>
      </c>
      <c r="U288" s="17">
        <f t="shared" ca="1" si="26"/>
        <v>0</v>
      </c>
      <c r="V288" s="364">
        <f t="shared" si="24"/>
        <v>0</v>
      </c>
    </row>
    <row r="289" spans="1:22" ht="16.5" customHeight="1">
      <c r="A289" s="334" t="s">
        <v>565</v>
      </c>
      <c r="B289" s="65" t="str">
        <f t="shared" ca="1" si="23"/>
        <v>-1900</v>
      </c>
      <c r="C289" s="65" t="str">
        <f t="shared" ca="1" si="25"/>
        <v>-1900-0</v>
      </c>
      <c r="D289" s="340"/>
      <c r="E289" s="283"/>
      <c r="F289" s="12"/>
      <c r="G289" s="304"/>
      <c r="H289" s="195"/>
      <c r="I289" s="299"/>
      <c r="J289" s="284"/>
      <c r="K289" s="300"/>
      <c r="L289" s="301"/>
      <c r="M289" s="290"/>
      <c r="N289" s="291"/>
      <c r="O289" s="302"/>
      <c r="P289" s="303"/>
      <c r="Q289" s="12"/>
      <c r="R289" s="353"/>
      <c r="S289" s="7"/>
      <c r="T289" s="17">
        <f>IF(D289="",0,IF(D289=D288,COUNTIF(D$9:D288,D289)+1,1))</f>
        <v>0</v>
      </c>
      <c r="U289" s="17">
        <f t="shared" ca="1" si="26"/>
        <v>0</v>
      </c>
      <c r="V289" s="364">
        <f t="shared" si="24"/>
        <v>0</v>
      </c>
    </row>
    <row r="290" spans="1:22" ht="16.5" customHeight="1">
      <c r="A290" s="334" t="s">
        <v>566</v>
      </c>
      <c r="B290" s="65" t="str">
        <f t="shared" ca="1" si="23"/>
        <v>-1900</v>
      </c>
      <c r="C290" s="65" t="str">
        <f t="shared" ca="1" si="25"/>
        <v>-1900-0</v>
      </c>
      <c r="D290" s="340"/>
      <c r="E290" s="283"/>
      <c r="F290" s="12"/>
      <c r="G290" s="304"/>
      <c r="H290" s="195"/>
      <c r="I290" s="299"/>
      <c r="J290" s="284"/>
      <c r="K290" s="300"/>
      <c r="L290" s="301"/>
      <c r="M290" s="290"/>
      <c r="N290" s="291"/>
      <c r="O290" s="302"/>
      <c r="P290" s="303"/>
      <c r="Q290" s="12"/>
      <c r="R290" s="353"/>
      <c r="S290" s="7"/>
      <c r="T290" s="17">
        <f>IF(D290="",0,IF(D290=D289,COUNTIF(D$9:D289,D290)+1,1))</f>
        <v>0</v>
      </c>
      <c r="U290" s="17">
        <f t="shared" ca="1" si="26"/>
        <v>0</v>
      </c>
      <c r="V290" s="364">
        <f t="shared" si="24"/>
        <v>0</v>
      </c>
    </row>
    <row r="291" spans="1:22" ht="16.5" customHeight="1">
      <c r="A291" s="334" t="s">
        <v>567</v>
      </c>
      <c r="B291" s="65" t="str">
        <f t="shared" ca="1" si="23"/>
        <v>-1900</v>
      </c>
      <c r="C291" s="65" t="str">
        <f t="shared" ca="1" si="25"/>
        <v>-1900-0</v>
      </c>
      <c r="D291" s="340"/>
      <c r="E291" s="283"/>
      <c r="F291" s="12"/>
      <c r="G291" s="304"/>
      <c r="H291" s="195"/>
      <c r="I291" s="299"/>
      <c r="J291" s="284"/>
      <c r="K291" s="300"/>
      <c r="L291" s="301"/>
      <c r="M291" s="290"/>
      <c r="N291" s="291"/>
      <c r="O291" s="302"/>
      <c r="P291" s="303"/>
      <c r="Q291" s="12"/>
      <c r="R291" s="353"/>
      <c r="S291" s="7"/>
      <c r="T291" s="17">
        <f>IF(D291="",0,IF(D291=D290,COUNTIF(D$9:D290,D291)+1,1))</f>
        <v>0</v>
      </c>
      <c r="U291" s="17">
        <f t="shared" ca="1" si="26"/>
        <v>0</v>
      </c>
      <c r="V291" s="364">
        <f t="shared" si="24"/>
        <v>0</v>
      </c>
    </row>
    <row r="292" spans="1:22" ht="16.5" customHeight="1">
      <c r="A292" s="334" t="s">
        <v>568</v>
      </c>
      <c r="B292" s="65" t="str">
        <f t="shared" ca="1" si="23"/>
        <v>-1900</v>
      </c>
      <c r="C292" s="65" t="str">
        <f t="shared" ca="1" si="25"/>
        <v>-1900-0</v>
      </c>
      <c r="D292" s="340"/>
      <c r="E292" s="283"/>
      <c r="F292" s="12"/>
      <c r="G292" s="304"/>
      <c r="H292" s="195"/>
      <c r="I292" s="299"/>
      <c r="J292" s="284"/>
      <c r="K292" s="300"/>
      <c r="L292" s="301"/>
      <c r="M292" s="290"/>
      <c r="N292" s="291"/>
      <c r="O292" s="302"/>
      <c r="P292" s="303"/>
      <c r="Q292" s="12"/>
      <c r="R292" s="353"/>
      <c r="S292" s="7"/>
      <c r="T292" s="17">
        <f>IF(D292="",0,IF(D292=D291,COUNTIF(D$9:D291,D292)+1,1))</f>
        <v>0</v>
      </c>
      <c r="U292" s="17">
        <f t="shared" ca="1" si="26"/>
        <v>0</v>
      </c>
      <c r="V292" s="364">
        <f t="shared" si="24"/>
        <v>0</v>
      </c>
    </row>
    <row r="293" spans="1:22" ht="16.5" customHeight="1">
      <c r="A293" s="334" t="s">
        <v>569</v>
      </c>
      <c r="B293" s="65" t="str">
        <f t="shared" ca="1" si="23"/>
        <v>-1900</v>
      </c>
      <c r="C293" s="65" t="str">
        <f t="shared" ca="1" si="25"/>
        <v>-1900-0</v>
      </c>
      <c r="D293" s="340"/>
      <c r="E293" s="283"/>
      <c r="F293" s="12"/>
      <c r="G293" s="304"/>
      <c r="H293" s="195"/>
      <c r="I293" s="299"/>
      <c r="J293" s="284"/>
      <c r="K293" s="300"/>
      <c r="L293" s="301"/>
      <c r="M293" s="290"/>
      <c r="N293" s="291"/>
      <c r="O293" s="302"/>
      <c r="P293" s="303"/>
      <c r="Q293" s="12"/>
      <c r="R293" s="353"/>
      <c r="S293" s="7"/>
      <c r="T293" s="17">
        <f>IF(D293="",0,IF(D293=D292,COUNTIF(D$9:D292,D293)+1,1))</f>
        <v>0</v>
      </c>
      <c r="U293" s="17">
        <f t="shared" ca="1" si="26"/>
        <v>0</v>
      </c>
      <c r="V293" s="364">
        <f t="shared" si="24"/>
        <v>0</v>
      </c>
    </row>
    <row r="294" spans="1:22" ht="16.5" customHeight="1">
      <c r="A294" s="334" t="s">
        <v>570</v>
      </c>
      <c r="B294" s="65" t="str">
        <f t="shared" ca="1" si="23"/>
        <v>-1900</v>
      </c>
      <c r="C294" s="65" t="str">
        <f t="shared" ca="1" si="25"/>
        <v>-1900-0</v>
      </c>
      <c r="D294" s="340"/>
      <c r="E294" s="283"/>
      <c r="F294" s="12"/>
      <c r="G294" s="304"/>
      <c r="H294" s="195"/>
      <c r="I294" s="299"/>
      <c r="J294" s="284"/>
      <c r="K294" s="300"/>
      <c r="L294" s="301"/>
      <c r="M294" s="290"/>
      <c r="N294" s="291"/>
      <c r="O294" s="302"/>
      <c r="P294" s="303"/>
      <c r="Q294" s="12"/>
      <c r="R294" s="353"/>
      <c r="S294" s="7"/>
      <c r="T294" s="17">
        <f>IF(D294="",0,IF(D294=D293,COUNTIF(D$9:D293,D294)+1,1))</f>
        <v>0</v>
      </c>
      <c r="U294" s="17">
        <f t="shared" ca="1" si="26"/>
        <v>0</v>
      </c>
      <c r="V294" s="364">
        <f t="shared" si="24"/>
        <v>0</v>
      </c>
    </row>
    <row r="295" spans="1:22" ht="16.5" customHeight="1">
      <c r="A295" s="334" t="s">
        <v>571</v>
      </c>
      <c r="B295" s="65" t="str">
        <f t="shared" ca="1" si="23"/>
        <v>-1900</v>
      </c>
      <c r="C295" s="65" t="str">
        <f t="shared" ca="1" si="25"/>
        <v>-1900-0</v>
      </c>
      <c r="D295" s="340"/>
      <c r="E295" s="283"/>
      <c r="F295" s="12"/>
      <c r="G295" s="304"/>
      <c r="H295" s="195"/>
      <c r="I295" s="299"/>
      <c r="J295" s="284"/>
      <c r="K295" s="300"/>
      <c r="L295" s="301"/>
      <c r="M295" s="290"/>
      <c r="N295" s="291"/>
      <c r="O295" s="302"/>
      <c r="P295" s="303"/>
      <c r="Q295" s="12"/>
      <c r="R295" s="353"/>
      <c r="S295" s="7"/>
      <c r="T295" s="17">
        <f>IF(D295="",0,IF(D295=D294,COUNTIF(D$9:D294,D295)+1,1))</f>
        <v>0</v>
      </c>
      <c r="U295" s="17">
        <f t="shared" ca="1" si="26"/>
        <v>0</v>
      </c>
      <c r="V295" s="364">
        <f t="shared" si="24"/>
        <v>0</v>
      </c>
    </row>
    <row r="296" spans="1:22" ht="16.5" customHeight="1">
      <c r="A296" s="334" t="s">
        <v>572</v>
      </c>
      <c r="B296" s="65" t="str">
        <f t="shared" ca="1" si="23"/>
        <v>-1900</v>
      </c>
      <c r="C296" s="65" t="str">
        <f t="shared" ca="1" si="25"/>
        <v>-1900-0</v>
      </c>
      <c r="D296" s="340"/>
      <c r="E296" s="283"/>
      <c r="F296" s="12"/>
      <c r="G296" s="304"/>
      <c r="H296" s="195"/>
      <c r="I296" s="299"/>
      <c r="J296" s="284"/>
      <c r="K296" s="300"/>
      <c r="L296" s="301"/>
      <c r="M296" s="290"/>
      <c r="N296" s="291"/>
      <c r="O296" s="302"/>
      <c r="P296" s="303"/>
      <c r="Q296" s="12"/>
      <c r="R296" s="353"/>
      <c r="S296" s="7"/>
      <c r="T296" s="17">
        <f>IF(D296="",0,IF(D296=D295,COUNTIF(D$9:D295,D296)+1,1))</f>
        <v>0</v>
      </c>
      <c r="U296" s="17">
        <f t="shared" ca="1" si="26"/>
        <v>0</v>
      </c>
      <c r="V296" s="364">
        <f t="shared" si="24"/>
        <v>0</v>
      </c>
    </row>
    <row r="297" spans="1:22" ht="16.5" customHeight="1">
      <c r="A297" s="334" t="s">
        <v>573</v>
      </c>
      <c r="B297" s="65" t="str">
        <f t="shared" ca="1" si="23"/>
        <v>-1900</v>
      </c>
      <c r="C297" s="65" t="str">
        <f t="shared" ca="1" si="25"/>
        <v>-1900-0</v>
      </c>
      <c r="D297" s="340"/>
      <c r="E297" s="283"/>
      <c r="F297" s="12"/>
      <c r="G297" s="304"/>
      <c r="H297" s="195"/>
      <c r="I297" s="299"/>
      <c r="J297" s="284"/>
      <c r="K297" s="300"/>
      <c r="L297" s="301"/>
      <c r="M297" s="290"/>
      <c r="N297" s="291"/>
      <c r="O297" s="302"/>
      <c r="P297" s="303"/>
      <c r="Q297" s="12"/>
      <c r="R297" s="353"/>
      <c r="S297" s="7"/>
      <c r="T297" s="17">
        <f>IF(D297="",0,IF(D297=D296,COUNTIF(D$9:D296,D297)+1,1))</f>
        <v>0</v>
      </c>
      <c r="U297" s="17">
        <f t="shared" ca="1" si="26"/>
        <v>0</v>
      </c>
      <c r="V297" s="364">
        <f t="shared" si="24"/>
        <v>0</v>
      </c>
    </row>
    <row r="298" spans="1:22" ht="16.5" customHeight="1">
      <c r="A298" s="334" t="s">
        <v>574</v>
      </c>
      <c r="B298" s="65" t="str">
        <f t="shared" ca="1" si="23"/>
        <v>-1900</v>
      </c>
      <c r="C298" s="65" t="str">
        <f t="shared" ca="1" si="25"/>
        <v>-1900-0</v>
      </c>
      <c r="D298" s="340"/>
      <c r="E298" s="283"/>
      <c r="F298" s="12"/>
      <c r="G298" s="304"/>
      <c r="H298" s="195"/>
      <c r="I298" s="299"/>
      <c r="J298" s="284"/>
      <c r="K298" s="300"/>
      <c r="L298" s="301"/>
      <c r="M298" s="290"/>
      <c r="N298" s="291"/>
      <c r="O298" s="302"/>
      <c r="P298" s="303"/>
      <c r="Q298" s="12"/>
      <c r="R298" s="353"/>
      <c r="S298" s="7"/>
      <c r="T298" s="17">
        <f>IF(D298="",0,IF(D298=D297,COUNTIF(D$9:D297,D298)+1,1))</f>
        <v>0</v>
      </c>
      <c r="U298" s="17">
        <f t="shared" ca="1" si="26"/>
        <v>0</v>
      </c>
      <c r="V298" s="364">
        <f t="shared" si="24"/>
        <v>0</v>
      </c>
    </row>
    <row r="299" spans="1:22" ht="16.5" customHeight="1">
      <c r="A299" s="334" t="s">
        <v>575</v>
      </c>
      <c r="B299" s="65" t="str">
        <f t="shared" ca="1" si="23"/>
        <v>-1900</v>
      </c>
      <c r="C299" s="65" t="str">
        <f t="shared" ca="1" si="25"/>
        <v>-1900-0</v>
      </c>
      <c r="D299" s="340"/>
      <c r="E299" s="283"/>
      <c r="F299" s="12"/>
      <c r="G299" s="304"/>
      <c r="H299" s="195"/>
      <c r="I299" s="299"/>
      <c r="J299" s="284"/>
      <c r="K299" s="300"/>
      <c r="L299" s="301"/>
      <c r="M299" s="290"/>
      <c r="N299" s="291"/>
      <c r="O299" s="302"/>
      <c r="P299" s="303"/>
      <c r="Q299" s="12"/>
      <c r="R299" s="353"/>
      <c r="S299" s="7"/>
      <c r="T299" s="17">
        <f>IF(D299="",0,IF(D299=D298,COUNTIF(D$9:D298,D299)+1,1))</f>
        <v>0</v>
      </c>
      <c r="U299" s="17">
        <f t="shared" ca="1" si="26"/>
        <v>0</v>
      </c>
      <c r="V299" s="364">
        <f t="shared" si="24"/>
        <v>0</v>
      </c>
    </row>
    <row r="300" spans="1:22" ht="16.5" customHeight="1">
      <c r="A300" s="334" t="s">
        <v>576</v>
      </c>
      <c r="B300" s="65" t="str">
        <f t="shared" ca="1" si="23"/>
        <v>-1900</v>
      </c>
      <c r="C300" s="65" t="str">
        <f t="shared" ca="1" si="25"/>
        <v>-1900-0</v>
      </c>
      <c r="D300" s="340"/>
      <c r="E300" s="283"/>
      <c r="F300" s="12"/>
      <c r="G300" s="304"/>
      <c r="H300" s="195"/>
      <c r="I300" s="299"/>
      <c r="J300" s="284"/>
      <c r="K300" s="300"/>
      <c r="L300" s="301"/>
      <c r="M300" s="290"/>
      <c r="N300" s="291"/>
      <c r="O300" s="302"/>
      <c r="P300" s="303"/>
      <c r="Q300" s="12"/>
      <c r="R300" s="353"/>
      <c r="S300" s="7"/>
      <c r="T300" s="17">
        <f>IF(D300="",0,IF(D300=D299,COUNTIF(D$9:D299,D300)+1,1))</f>
        <v>0</v>
      </c>
      <c r="U300" s="17">
        <f t="shared" ca="1" si="26"/>
        <v>0</v>
      </c>
      <c r="V300" s="364">
        <f t="shared" si="24"/>
        <v>0</v>
      </c>
    </row>
    <row r="301" spans="1:22" ht="16.5" customHeight="1">
      <c r="A301" s="334" t="s">
        <v>577</v>
      </c>
      <c r="B301" s="65" t="str">
        <f t="shared" ca="1" si="23"/>
        <v>-1900</v>
      </c>
      <c r="C301" s="65" t="str">
        <f t="shared" ca="1" si="25"/>
        <v>-1900-0</v>
      </c>
      <c r="D301" s="340"/>
      <c r="E301" s="283"/>
      <c r="F301" s="12"/>
      <c r="G301" s="304"/>
      <c r="H301" s="195"/>
      <c r="I301" s="299"/>
      <c r="J301" s="284"/>
      <c r="K301" s="300"/>
      <c r="L301" s="301"/>
      <c r="M301" s="290"/>
      <c r="N301" s="291"/>
      <c r="O301" s="302"/>
      <c r="P301" s="303"/>
      <c r="Q301" s="12"/>
      <c r="R301" s="353"/>
      <c r="S301" s="7"/>
      <c r="T301" s="17">
        <f>IF(D301="",0,IF(D301=D300,COUNTIF(D$9:D300,D301)+1,1))</f>
        <v>0</v>
      </c>
      <c r="U301" s="17">
        <f t="shared" ca="1" si="26"/>
        <v>0</v>
      </c>
      <c r="V301" s="364">
        <f t="shared" si="24"/>
        <v>0</v>
      </c>
    </row>
    <row r="302" spans="1:22" ht="16.5" customHeight="1">
      <c r="A302" s="334" t="s">
        <v>578</v>
      </c>
      <c r="B302" s="65" t="str">
        <f t="shared" ca="1" si="23"/>
        <v>-1900</v>
      </c>
      <c r="C302" s="65" t="str">
        <f t="shared" ca="1" si="25"/>
        <v>-1900-0</v>
      </c>
      <c r="D302" s="340"/>
      <c r="E302" s="283"/>
      <c r="F302" s="12"/>
      <c r="G302" s="304"/>
      <c r="H302" s="195"/>
      <c r="I302" s="299"/>
      <c r="J302" s="284"/>
      <c r="K302" s="300"/>
      <c r="L302" s="301"/>
      <c r="M302" s="290"/>
      <c r="N302" s="291"/>
      <c r="O302" s="302"/>
      <c r="P302" s="303"/>
      <c r="Q302" s="12"/>
      <c r="R302" s="353"/>
      <c r="S302" s="7"/>
      <c r="T302" s="17">
        <f>IF(D302="",0,IF(D302=D301,COUNTIF(D$9:D301,D302)+1,1))</f>
        <v>0</v>
      </c>
      <c r="U302" s="17">
        <f t="shared" ca="1" si="26"/>
        <v>0</v>
      </c>
      <c r="V302" s="364">
        <f t="shared" si="24"/>
        <v>0</v>
      </c>
    </row>
    <row r="303" spans="1:22" ht="16.5" customHeight="1">
      <c r="A303" s="334" t="s">
        <v>579</v>
      </c>
      <c r="B303" s="65" t="str">
        <f t="shared" ca="1" si="23"/>
        <v>-1900</v>
      </c>
      <c r="C303" s="65" t="str">
        <f t="shared" ca="1" si="25"/>
        <v>-1900-0</v>
      </c>
      <c r="D303" s="340"/>
      <c r="E303" s="283"/>
      <c r="F303" s="12"/>
      <c r="G303" s="304"/>
      <c r="H303" s="195"/>
      <c r="I303" s="299"/>
      <c r="J303" s="284"/>
      <c r="K303" s="300"/>
      <c r="L303" s="301"/>
      <c r="M303" s="290"/>
      <c r="N303" s="291"/>
      <c r="O303" s="302"/>
      <c r="P303" s="303"/>
      <c r="Q303" s="12"/>
      <c r="R303" s="353"/>
      <c r="S303" s="7"/>
      <c r="T303" s="17">
        <f>IF(D303="",0,IF(D303=D302,COUNTIF(D$9:D302,D303)+1,1))</f>
        <v>0</v>
      </c>
      <c r="U303" s="17">
        <f t="shared" ca="1" si="26"/>
        <v>0</v>
      </c>
      <c r="V303" s="364">
        <f t="shared" si="24"/>
        <v>0</v>
      </c>
    </row>
    <row r="304" spans="1:22" ht="16.5" customHeight="1">
      <c r="A304" s="334" t="s">
        <v>580</v>
      </c>
      <c r="B304" s="65" t="str">
        <f t="shared" ca="1" si="23"/>
        <v>-1900</v>
      </c>
      <c r="C304" s="65" t="str">
        <f t="shared" ca="1" si="25"/>
        <v>-1900-0</v>
      </c>
      <c r="D304" s="340"/>
      <c r="E304" s="283"/>
      <c r="F304" s="12"/>
      <c r="G304" s="304"/>
      <c r="H304" s="195"/>
      <c r="I304" s="299"/>
      <c r="J304" s="284"/>
      <c r="K304" s="300"/>
      <c r="L304" s="301"/>
      <c r="M304" s="290"/>
      <c r="N304" s="291"/>
      <c r="O304" s="302"/>
      <c r="P304" s="303"/>
      <c r="Q304" s="12"/>
      <c r="R304" s="353"/>
      <c r="S304" s="7"/>
      <c r="T304" s="17">
        <f>IF(D304="",0,IF(D304=D303,COUNTIF(D$9:D303,D304)+1,1))</f>
        <v>0</v>
      </c>
      <c r="U304" s="17">
        <f t="shared" ca="1" si="26"/>
        <v>0</v>
      </c>
      <c r="V304" s="364">
        <f t="shared" si="24"/>
        <v>0</v>
      </c>
    </row>
    <row r="305" spans="1:22" ht="16.5" customHeight="1">
      <c r="A305" s="334" t="s">
        <v>581</v>
      </c>
      <c r="B305" s="65" t="str">
        <f t="shared" ca="1" si="23"/>
        <v>-1900</v>
      </c>
      <c r="C305" s="65" t="str">
        <f t="shared" ca="1" si="25"/>
        <v>-1900-0</v>
      </c>
      <c r="D305" s="340"/>
      <c r="E305" s="283"/>
      <c r="F305" s="12"/>
      <c r="G305" s="304"/>
      <c r="H305" s="195"/>
      <c r="I305" s="299"/>
      <c r="J305" s="284"/>
      <c r="K305" s="300"/>
      <c r="L305" s="301"/>
      <c r="M305" s="290"/>
      <c r="N305" s="291"/>
      <c r="O305" s="302"/>
      <c r="P305" s="303"/>
      <c r="Q305" s="12"/>
      <c r="R305" s="353"/>
      <c r="S305" s="7"/>
      <c r="T305" s="17">
        <f>IF(D305="",0,IF(D305=D304,COUNTIF(D$9:D304,D305)+1,1))</f>
        <v>0</v>
      </c>
      <c r="U305" s="17">
        <f t="shared" ca="1" si="26"/>
        <v>0</v>
      </c>
      <c r="V305" s="364">
        <f t="shared" si="24"/>
        <v>0</v>
      </c>
    </row>
    <row r="306" spans="1:22" ht="16.5" customHeight="1">
      <c r="A306" s="334" t="s">
        <v>582</v>
      </c>
      <c r="B306" s="65" t="str">
        <f t="shared" ca="1" si="23"/>
        <v>-1900</v>
      </c>
      <c r="C306" s="65" t="str">
        <f t="shared" ca="1" si="25"/>
        <v>-1900-0</v>
      </c>
      <c r="D306" s="340"/>
      <c r="E306" s="283"/>
      <c r="F306" s="12"/>
      <c r="G306" s="304"/>
      <c r="H306" s="195"/>
      <c r="I306" s="299"/>
      <c r="J306" s="284"/>
      <c r="K306" s="300"/>
      <c r="L306" s="301"/>
      <c r="M306" s="290"/>
      <c r="N306" s="291"/>
      <c r="O306" s="302"/>
      <c r="P306" s="303"/>
      <c r="Q306" s="12"/>
      <c r="R306" s="353"/>
      <c r="S306" s="7"/>
      <c r="T306" s="17">
        <f>IF(D306="",0,IF(D306=D305,COUNTIF(D$9:D305,D306)+1,1))</f>
        <v>0</v>
      </c>
      <c r="U306" s="17">
        <f t="shared" ca="1" si="26"/>
        <v>0</v>
      </c>
      <c r="V306" s="364">
        <f t="shared" si="24"/>
        <v>0</v>
      </c>
    </row>
    <row r="307" spans="1:22" ht="16.5" customHeight="1">
      <c r="A307" s="334" t="s">
        <v>583</v>
      </c>
      <c r="B307" s="65" t="str">
        <f t="shared" ca="1" si="23"/>
        <v>-1900</v>
      </c>
      <c r="C307" s="65" t="str">
        <f t="shared" ca="1" si="25"/>
        <v>-1900-0</v>
      </c>
      <c r="D307" s="340"/>
      <c r="E307" s="283"/>
      <c r="F307" s="12"/>
      <c r="G307" s="304"/>
      <c r="H307" s="195"/>
      <c r="I307" s="299"/>
      <c r="J307" s="284"/>
      <c r="K307" s="300"/>
      <c r="L307" s="301"/>
      <c r="M307" s="290"/>
      <c r="N307" s="291"/>
      <c r="O307" s="302"/>
      <c r="P307" s="303"/>
      <c r="Q307" s="12"/>
      <c r="R307" s="353"/>
      <c r="S307" s="7"/>
      <c r="T307" s="17">
        <f>IF(D307="",0,IF(D307=D306,COUNTIF(D$9:D306,D307)+1,1))</f>
        <v>0</v>
      </c>
      <c r="U307" s="17">
        <f t="shared" ca="1" si="26"/>
        <v>0</v>
      </c>
      <c r="V307" s="364">
        <f t="shared" si="24"/>
        <v>0</v>
      </c>
    </row>
    <row r="308" spans="1:22" ht="16.5" customHeight="1">
      <c r="A308" s="334" t="s">
        <v>584</v>
      </c>
      <c r="B308" s="65" t="str">
        <f t="shared" ca="1" si="23"/>
        <v>-1900</v>
      </c>
      <c r="C308" s="65" t="str">
        <f t="shared" ca="1" si="25"/>
        <v>-1900-0</v>
      </c>
      <c r="D308" s="340"/>
      <c r="E308" s="283"/>
      <c r="F308" s="12"/>
      <c r="G308" s="304"/>
      <c r="H308" s="195"/>
      <c r="I308" s="299"/>
      <c r="J308" s="284"/>
      <c r="K308" s="300"/>
      <c r="L308" s="301"/>
      <c r="M308" s="290"/>
      <c r="N308" s="291"/>
      <c r="O308" s="302"/>
      <c r="P308" s="303"/>
      <c r="Q308" s="12"/>
      <c r="R308" s="353"/>
      <c r="S308" s="7"/>
      <c r="T308" s="17">
        <f>IF(D308="",0,IF(D308=D307,COUNTIF(D$9:D307,D308)+1,1))</f>
        <v>0</v>
      </c>
      <c r="U308" s="17">
        <f t="shared" ca="1" si="26"/>
        <v>0</v>
      </c>
      <c r="V308" s="364">
        <f t="shared" si="24"/>
        <v>0</v>
      </c>
    </row>
    <row r="309" spans="1:22" ht="16.5" customHeight="1">
      <c r="A309" s="334" t="s">
        <v>585</v>
      </c>
      <c r="B309" s="65" t="str">
        <f t="shared" ca="1" si="23"/>
        <v>-1900</v>
      </c>
      <c r="C309" s="65" t="str">
        <f t="shared" ca="1" si="25"/>
        <v>-1900-0</v>
      </c>
      <c r="D309" s="340"/>
      <c r="E309" s="283"/>
      <c r="F309" s="12"/>
      <c r="G309" s="304"/>
      <c r="H309" s="195"/>
      <c r="I309" s="299"/>
      <c r="J309" s="284"/>
      <c r="K309" s="300"/>
      <c r="L309" s="301"/>
      <c r="M309" s="290"/>
      <c r="N309" s="291"/>
      <c r="O309" s="302"/>
      <c r="P309" s="303"/>
      <c r="Q309" s="12"/>
      <c r="R309" s="353"/>
      <c r="S309" s="7"/>
      <c r="T309" s="17">
        <f>IF(D309="",0,IF(D309=D308,COUNTIF(D$9:D308,D309)+1,1))</f>
        <v>0</v>
      </c>
      <c r="U309" s="17">
        <f t="shared" ca="1" si="26"/>
        <v>0</v>
      </c>
      <c r="V309" s="364">
        <f t="shared" si="24"/>
        <v>0</v>
      </c>
    </row>
    <row r="310" spans="1:22" ht="16.5" customHeight="1">
      <c r="A310" s="334" t="s">
        <v>586</v>
      </c>
      <c r="B310" s="65" t="str">
        <f t="shared" ca="1" si="23"/>
        <v>-1900</v>
      </c>
      <c r="C310" s="65" t="str">
        <f t="shared" ca="1" si="25"/>
        <v>-1900-0</v>
      </c>
      <c r="D310" s="340"/>
      <c r="E310" s="283"/>
      <c r="F310" s="12"/>
      <c r="G310" s="304"/>
      <c r="H310" s="195"/>
      <c r="I310" s="299"/>
      <c r="J310" s="284"/>
      <c r="K310" s="300"/>
      <c r="L310" s="301"/>
      <c r="M310" s="290"/>
      <c r="N310" s="291"/>
      <c r="O310" s="302"/>
      <c r="P310" s="303"/>
      <c r="Q310" s="12"/>
      <c r="R310" s="353"/>
      <c r="S310" s="7"/>
      <c r="T310" s="17">
        <f>IF(D310="",0,IF(D310=D309,COUNTIF(D$9:D309,D310)+1,1))</f>
        <v>0</v>
      </c>
      <c r="U310" s="17">
        <f t="shared" ca="1" si="26"/>
        <v>0</v>
      </c>
      <c r="V310" s="364">
        <f t="shared" si="24"/>
        <v>0</v>
      </c>
    </row>
    <row r="311" spans="1:22" ht="16.5" customHeight="1">
      <c r="A311" s="334" t="s">
        <v>587</v>
      </c>
      <c r="B311" s="65" t="str">
        <f t="shared" ca="1" si="23"/>
        <v>-1900</v>
      </c>
      <c r="C311" s="65" t="str">
        <f t="shared" ca="1" si="25"/>
        <v>-1900-0</v>
      </c>
      <c r="D311" s="340"/>
      <c r="E311" s="283"/>
      <c r="F311" s="12"/>
      <c r="G311" s="304"/>
      <c r="H311" s="195"/>
      <c r="I311" s="299"/>
      <c r="J311" s="284"/>
      <c r="K311" s="300"/>
      <c r="L311" s="301"/>
      <c r="M311" s="290"/>
      <c r="N311" s="291"/>
      <c r="O311" s="302"/>
      <c r="P311" s="303"/>
      <c r="Q311" s="12"/>
      <c r="R311" s="353"/>
      <c r="S311" s="7"/>
      <c r="T311" s="17">
        <f>IF(D311="",0,IF(D311=D310,COUNTIF(D$9:D310,D311)+1,1))</f>
        <v>0</v>
      </c>
      <c r="U311" s="17">
        <f t="shared" ca="1" si="26"/>
        <v>0</v>
      </c>
      <c r="V311" s="364">
        <f t="shared" si="24"/>
        <v>0</v>
      </c>
    </row>
    <row r="312" spans="1:22" ht="16.5" customHeight="1">
      <c r="A312" s="334" t="s">
        <v>588</v>
      </c>
      <c r="B312" s="65" t="str">
        <f t="shared" ca="1" si="23"/>
        <v>-1900</v>
      </c>
      <c r="C312" s="65" t="str">
        <f t="shared" ca="1" si="25"/>
        <v>-1900-0</v>
      </c>
      <c r="D312" s="340"/>
      <c r="E312" s="283"/>
      <c r="F312" s="12"/>
      <c r="G312" s="304"/>
      <c r="H312" s="195"/>
      <c r="I312" s="299"/>
      <c r="J312" s="284"/>
      <c r="K312" s="300"/>
      <c r="L312" s="301"/>
      <c r="M312" s="290"/>
      <c r="N312" s="291"/>
      <c r="O312" s="302"/>
      <c r="P312" s="303"/>
      <c r="Q312" s="12"/>
      <c r="R312" s="353"/>
      <c r="S312" s="7"/>
      <c r="T312" s="17">
        <f>IF(D312="",0,IF(D312=D311,COUNTIF(D$9:D311,D312)+1,1))</f>
        <v>0</v>
      </c>
      <c r="U312" s="17">
        <f t="shared" ca="1" si="26"/>
        <v>0</v>
      </c>
      <c r="V312" s="364">
        <f t="shared" si="24"/>
        <v>0</v>
      </c>
    </row>
    <row r="313" spans="1:22" ht="16.5" customHeight="1">
      <c r="A313" s="334" t="s">
        <v>589</v>
      </c>
      <c r="B313" s="65" t="str">
        <f t="shared" ca="1" si="23"/>
        <v>-1900</v>
      </c>
      <c r="C313" s="65" t="str">
        <f t="shared" ca="1" si="25"/>
        <v>-1900-0</v>
      </c>
      <c r="D313" s="340"/>
      <c r="E313" s="283"/>
      <c r="F313" s="12"/>
      <c r="G313" s="304"/>
      <c r="H313" s="195"/>
      <c r="I313" s="299"/>
      <c r="J313" s="284"/>
      <c r="K313" s="300"/>
      <c r="L313" s="301"/>
      <c r="M313" s="290"/>
      <c r="N313" s="291"/>
      <c r="O313" s="302"/>
      <c r="P313" s="303"/>
      <c r="Q313" s="12"/>
      <c r="R313" s="353"/>
      <c r="S313" s="7"/>
      <c r="T313" s="17">
        <f>IF(D313="",0,IF(D313=D312,COUNTIF(D$9:D312,D313)+1,1))</f>
        <v>0</v>
      </c>
      <c r="U313" s="17">
        <f t="shared" ca="1" si="26"/>
        <v>0</v>
      </c>
      <c r="V313" s="364">
        <f t="shared" si="24"/>
        <v>0</v>
      </c>
    </row>
    <row r="314" spans="1:22" ht="16.5" customHeight="1">
      <c r="A314" s="334" t="s">
        <v>590</v>
      </c>
      <c r="B314" s="65" t="str">
        <f t="shared" ca="1" si="23"/>
        <v>-1900</v>
      </c>
      <c r="C314" s="65" t="str">
        <f t="shared" ca="1" si="25"/>
        <v>-1900-0</v>
      </c>
      <c r="D314" s="340"/>
      <c r="E314" s="283"/>
      <c r="F314" s="12"/>
      <c r="G314" s="304"/>
      <c r="H314" s="195"/>
      <c r="I314" s="299"/>
      <c r="J314" s="284"/>
      <c r="K314" s="300"/>
      <c r="L314" s="301"/>
      <c r="M314" s="290"/>
      <c r="N314" s="291"/>
      <c r="O314" s="302"/>
      <c r="P314" s="303"/>
      <c r="Q314" s="12"/>
      <c r="R314" s="353"/>
      <c r="S314" s="7"/>
      <c r="T314" s="17">
        <f>IF(D314="",0,IF(D314=D313,COUNTIF(D$9:D313,D314)+1,1))</f>
        <v>0</v>
      </c>
      <c r="U314" s="17">
        <f t="shared" ca="1" si="26"/>
        <v>0</v>
      </c>
      <c r="V314" s="364">
        <f t="shared" si="24"/>
        <v>0</v>
      </c>
    </row>
    <row r="315" spans="1:22" ht="16.5" customHeight="1">
      <c r="A315" s="334" t="s">
        <v>591</v>
      </c>
      <c r="B315" s="65" t="str">
        <f t="shared" ca="1" si="23"/>
        <v>-1900</v>
      </c>
      <c r="C315" s="65" t="str">
        <f t="shared" ca="1" si="25"/>
        <v>-1900-0</v>
      </c>
      <c r="D315" s="340"/>
      <c r="E315" s="283"/>
      <c r="F315" s="12"/>
      <c r="G315" s="304"/>
      <c r="H315" s="195"/>
      <c r="I315" s="299"/>
      <c r="J315" s="284"/>
      <c r="K315" s="300"/>
      <c r="L315" s="301"/>
      <c r="M315" s="290"/>
      <c r="N315" s="291"/>
      <c r="O315" s="302"/>
      <c r="P315" s="303"/>
      <c r="Q315" s="12"/>
      <c r="R315" s="353"/>
      <c r="S315" s="7"/>
      <c r="T315" s="17">
        <f>IF(D315="",0,IF(D315=D314,COUNTIF(D$9:D314,D315)+1,1))</f>
        <v>0</v>
      </c>
      <c r="U315" s="17">
        <f t="shared" ca="1" si="26"/>
        <v>0</v>
      </c>
      <c r="V315" s="364">
        <f t="shared" si="24"/>
        <v>0</v>
      </c>
    </row>
    <row r="316" spans="1:22" ht="16.5" customHeight="1">
      <c r="A316" s="334" t="s">
        <v>592</v>
      </c>
      <c r="B316" s="65" t="str">
        <f t="shared" ca="1" si="23"/>
        <v>-1900</v>
      </c>
      <c r="C316" s="65" t="str">
        <f t="shared" ca="1" si="25"/>
        <v>-1900-0</v>
      </c>
      <c r="D316" s="340"/>
      <c r="E316" s="283"/>
      <c r="F316" s="12"/>
      <c r="G316" s="304"/>
      <c r="H316" s="195"/>
      <c r="I316" s="299"/>
      <c r="J316" s="284"/>
      <c r="K316" s="300"/>
      <c r="L316" s="301"/>
      <c r="M316" s="290"/>
      <c r="N316" s="291"/>
      <c r="O316" s="302"/>
      <c r="P316" s="303"/>
      <c r="Q316" s="12"/>
      <c r="R316" s="353"/>
      <c r="S316" s="7"/>
      <c r="T316" s="17">
        <f>IF(D316="",0,IF(D316=D315,COUNTIF(D$9:D315,D316)+1,1))</f>
        <v>0</v>
      </c>
      <c r="U316" s="17">
        <f t="shared" ca="1" si="26"/>
        <v>0</v>
      </c>
      <c r="V316" s="364">
        <f t="shared" si="24"/>
        <v>0</v>
      </c>
    </row>
    <row r="317" spans="1:22" ht="16.5" customHeight="1">
      <c r="A317" s="334" t="s">
        <v>593</v>
      </c>
      <c r="B317" s="65" t="str">
        <f t="shared" ca="1" si="23"/>
        <v>-1900</v>
      </c>
      <c r="C317" s="65" t="str">
        <f t="shared" ca="1" si="25"/>
        <v>-1900-0</v>
      </c>
      <c r="D317" s="340"/>
      <c r="E317" s="283"/>
      <c r="F317" s="12"/>
      <c r="G317" s="304"/>
      <c r="H317" s="195"/>
      <c r="I317" s="299"/>
      <c r="J317" s="284"/>
      <c r="K317" s="300"/>
      <c r="L317" s="301"/>
      <c r="M317" s="290"/>
      <c r="N317" s="291"/>
      <c r="O317" s="302"/>
      <c r="P317" s="303"/>
      <c r="Q317" s="12"/>
      <c r="R317" s="353"/>
      <c r="S317" s="7"/>
      <c r="T317" s="17">
        <f>IF(D317="",0,IF(D317=D316,COUNTIF(D$9:D316,D317)+1,1))</f>
        <v>0</v>
      </c>
      <c r="U317" s="17">
        <f t="shared" ca="1" si="26"/>
        <v>0</v>
      </c>
      <c r="V317" s="364">
        <f t="shared" si="24"/>
        <v>0</v>
      </c>
    </row>
    <row r="318" spans="1:22" ht="16.5" customHeight="1">
      <c r="A318" s="334" t="s">
        <v>594</v>
      </c>
      <c r="B318" s="65" t="str">
        <f t="shared" ca="1" si="23"/>
        <v>-1900</v>
      </c>
      <c r="C318" s="65" t="str">
        <f t="shared" ca="1" si="25"/>
        <v>-1900-0</v>
      </c>
      <c r="D318" s="340"/>
      <c r="E318" s="283"/>
      <c r="F318" s="12"/>
      <c r="G318" s="304"/>
      <c r="H318" s="195"/>
      <c r="I318" s="299"/>
      <c r="J318" s="284"/>
      <c r="K318" s="300"/>
      <c r="L318" s="301"/>
      <c r="M318" s="290"/>
      <c r="N318" s="291"/>
      <c r="O318" s="302"/>
      <c r="P318" s="303"/>
      <c r="Q318" s="12"/>
      <c r="R318" s="353"/>
      <c r="S318" s="7"/>
      <c r="T318" s="17">
        <f>IF(D318="",0,IF(D318=D317,COUNTIF(D$9:D317,D318)+1,1))</f>
        <v>0</v>
      </c>
      <c r="U318" s="17">
        <f t="shared" ca="1" si="26"/>
        <v>0</v>
      </c>
      <c r="V318" s="364">
        <f t="shared" si="24"/>
        <v>0</v>
      </c>
    </row>
    <row r="319" spans="1:22" ht="16.5" customHeight="1">
      <c r="A319" s="334" t="s">
        <v>595</v>
      </c>
      <c r="B319" s="65" t="str">
        <f t="shared" ca="1" si="23"/>
        <v>-1900</v>
      </c>
      <c r="C319" s="65" t="str">
        <f t="shared" ca="1" si="25"/>
        <v>-1900-0</v>
      </c>
      <c r="D319" s="340"/>
      <c r="E319" s="283"/>
      <c r="F319" s="12"/>
      <c r="G319" s="304"/>
      <c r="H319" s="195"/>
      <c r="I319" s="299"/>
      <c r="J319" s="284"/>
      <c r="K319" s="300"/>
      <c r="L319" s="301"/>
      <c r="M319" s="290"/>
      <c r="N319" s="291"/>
      <c r="O319" s="302"/>
      <c r="P319" s="303"/>
      <c r="Q319" s="12"/>
      <c r="R319" s="353"/>
      <c r="S319" s="7"/>
      <c r="T319" s="17">
        <f>IF(D319="",0,IF(D319=D318,COUNTIF(D$9:D318,D319)+1,1))</f>
        <v>0</v>
      </c>
      <c r="U319" s="17">
        <f t="shared" ca="1" si="26"/>
        <v>0</v>
      </c>
      <c r="V319" s="364">
        <f t="shared" si="24"/>
        <v>0</v>
      </c>
    </row>
    <row r="320" spans="1:22" ht="16.5" customHeight="1">
      <c r="A320" s="334" t="s">
        <v>596</v>
      </c>
      <c r="B320" s="65" t="str">
        <f t="shared" ca="1" si="23"/>
        <v>-1900</v>
      </c>
      <c r="C320" s="65" t="str">
        <f t="shared" ca="1" si="25"/>
        <v>-1900-0</v>
      </c>
      <c r="D320" s="340"/>
      <c r="E320" s="283"/>
      <c r="F320" s="12"/>
      <c r="G320" s="304"/>
      <c r="H320" s="195"/>
      <c r="I320" s="299"/>
      <c r="J320" s="284"/>
      <c r="K320" s="300"/>
      <c r="L320" s="301"/>
      <c r="M320" s="290"/>
      <c r="N320" s="291"/>
      <c r="O320" s="302"/>
      <c r="P320" s="303"/>
      <c r="Q320" s="12"/>
      <c r="R320" s="353"/>
      <c r="S320" s="7"/>
      <c r="T320" s="17">
        <f>IF(D320="",0,IF(D320=D319,COUNTIF(D$9:D319,D320)+1,1))</f>
        <v>0</v>
      </c>
      <c r="U320" s="17">
        <f t="shared" ca="1" si="26"/>
        <v>0</v>
      </c>
      <c r="V320" s="364">
        <f t="shared" si="24"/>
        <v>0</v>
      </c>
    </row>
    <row r="321" spans="1:22" ht="16.5" customHeight="1">
      <c r="A321" s="334" t="s">
        <v>597</v>
      </c>
      <c r="B321" s="65" t="str">
        <f t="shared" ca="1" si="23"/>
        <v>-1900</v>
      </c>
      <c r="C321" s="65" t="str">
        <f t="shared" ca="1" si="25"/>
        <v>-1900-0</v>
      </c>
      <c r="D321" s="340"/>
      <c r="E321" s="283"/>
      <c r="F321" s="12"/>
      <c r="G321" s="304"/>
      <c r="H321" s="195"/>
      <c r="I321" s="299"/>
      <c r="J321" s="284"/>
      <c r="K321" s="300"/>
      <c r="L321" s="301"/>
      <c r="M321" s="290"/>
      <c r="N321" s="291"/>
      <c r="O321" s="302"/>
      <c r="P321" s="303"/>
      <c r="Q321" s="12"/>
      <c r="R321" s="353"/>
      <c r="S321" s="7"/>
      <c r="T321" s="17">
        <f>IF(D321="",0,IF(D321=D320,COUNTIF(D$9:D320,D321)+1,1))</f>
        <v>0</v>
      </c>
      <c r="U321" s="17">
        <f t="shared" ca="1" si="26"/>
        <v>0</v>
      </c>
      <c r="V321" s="364">
        <f t="shared" si="24"/>
        <v>0</v>
      </c>
    </row>
    <row r="322" spans="1:22" ht="16.5" customHeight="1">
      <c r="A322" s="334" t="s">
        <v>598</v>
      </c>
      <c r="B322" s="65" t="str">
        <f t="shared" ca="1" si="23"/>
        <v>-1900</v>
      </c>
      <c r="C322" s="65" t="str">
        <f t="shared" ca="1" si="25"/>
        <v>-1900-0</v>
      </c>
      <c r="D322" s="340"/>
      <c r="E322" s="283"/>
      <c r="F322" s="12"/>
      <c r="G322" s="304"/>
      <c r="H322" s="195"/>
      <c r="I322" s="299"/>
      <c r="J322" s="284"/>
      <c r="K322" s="300"/>
      <c r="L322" s="301"/>
      <c r="M322" s="290"/>
      <c r="N322" s="291"/>
      <c r="O322" s="302"/>
      <c r="P322" s="303"/>
      <c r="Q322" s="12"/>
      <c r="R322" s="353"/>
      <c r="S322" s="7"/>
      <c r="T322" s="17">
        <f>IF(D322="",0,IF(D322=D321,COUNTIF(D$9:D321,D322)+1,1))</f>
        <v>0</v>
      </c>
      <c r="U322" s="17">
        <f t="shared" ca="1" si="26"/>
        <v>0</v>
      </c>
      <c r="V322" s="364">
        <f t="shared" si="24"/>
        <v>0</v>
      </c>
    </row>
    <row r="323" spans="1:22" ht="16.5" customHeight="1">
      <c r="A323" s="334" t="s">
        <v>599</v>
      </c>
      <c r="B323" s="65" t="str">
        <f t="shared" ca="1" si="23"/>
        <v>-1900</v>
      </c>
      <c r="C323" s="65" t="str">
        <f t="shared" ca="1" si="25"/>
        <v>-1900-0</v>
      </c>
      <c r="D323" s="340"/>
      <c r="E323" s="283"/>
      <c r="F323" s="12"/>
      <c r="G323" s="304"/>
      <c r="H323" s="195"/>
      <c r="I323" s="299"/>
      <c r="J323" s="284"/>
      <c r="K323" s="300"/>
      <c r="L323" s="301"/>
      <c r="M323" s="290"/>
      <c r="N323" s="291"/>
      <c r="O323" s="302"/>
      <c r="P323" s="303"/>
      <c r="Q323" s="12"/>
      <c r="R323" s="353"/>
      <c r="S323" s="7"/>
      <c r="T323" s="17">
        <f>IF(D323="",0,IF(D323=D322,COUNTIF(D$9:D322,D323)+1,1))</f>
        <v>0</v>
      </c>
      <c r="U323" s="17">
        <f t="shared" ca="1" si="26"/>
        <v>0</v>
      </c>
      <c r="V323" s="364">
        <f t="shared" si="24"/>
        <v>0</v>
      </c>
    </row>
    <row r="324" spans="1:22" ht="16.5" customHeight="1">
      <c r="A324" s="334" t="s">
        <v>600</v>
      </c>
      <c r="B324" s="65" t="str">
        <f t="shared" ca="1" si="23"/>
        <v>-1900</v>
      </c>
      <c r="C324" s="65" t="str">
        <f t="shared" ca="1" si="25"/>
        <v>-1900-0</v>
      </c>
      <c r="D324" s="340"/>
      <c r="E324" s="283"/>
      <c r="F324" s="12"/>
      <c r="G324" s="304"/>
      <c r="H324" s="195"/>
      <c r="I324" s="299"/>
      <c r="J324" s="284"/>
      <c r="K324" s="300"/>
      <c r="L324" s="301"/>
      <c r="M324" s="290"/>
      <c r="N324" s="291"/>
      <c r="O324" s="302"/>
      <c r="P324" s="303"/>
      <c r="Q324" s="12"/>
      <c r="R324" s="353"/>
      <c r="S324" s="7"/>
      <c r="T324" s="17">
        <f>IF(D324="",0,IF(D324=D323,COUNTIF(D$9:D323,D324)+1,1))</f>
        <v>0</v>
      </c>
      <c r="U324" s="17">
        <f t="shared" ca="1" si="26"/>
        <v>0</v>
      </c>
      <c r="V324" s="364">
        <f t="shared" si="24"/>
        <v>0</v>
      </c>
    </row>
    <row r="325" spans="1:22" ht="16.5" customHeight="1">
      <c r="A325" s="334" t="s">
        <v>601</v>
      </c>
      <c r="B325" s="65" t="str">
        <f t="shared" ca="1" si="23"/>
        <v>-1900</v>
      </c>
      <c r="C325" s="65" t="str">
        <f t="shared" ca="1" si="25"/>
        <v>-1900-0</v>
      </c>
      <c r="D325" s="340"/>
      <c r="E325" s="283"/>
      <c r="F325" s="12"/>
      <c r="G325" s="304"/>
      <c r="H325" s="195"/>
      <c r="I325" s="299"/>
      <c r="J325" s="284"/>
      <c r="K325" s="300"/>
      <c r="L325" s="301"/>
      <c r="M325" s="290"/>
      <c r="N325" s="291"/>
      <c r="O325" s="302"/>
      <c r="P325" s="303"/>
      <c r="Q325" s="12"/>
      <c r="R325" s="353"/>
      <c r="S325" s="7"/>
      <c r="T325" s="17">
        <f>IF(D325="",0,IF(D325=D324,COUNTIF(D$9:D324,D325)+1,1))</f>
        <v>0</v>
      </c>
      <c r="U325" s="17">
        <f t="shared" ca="1" si="26"/>
        <v>0</v>
      </c>
      <c r="V325" s="364">
        <f t="shared" si="24"/>
        <v>0</v>
      </c>
    </row>
    <row r="326" spans="1:22" ht="16.5" customHeight="1">
      <c r="A326" s="334" t="s">
        <v>602</v>
      </c>
      <c r="B326" s="65" t="str">
        <f t="shared" ca="1" si="23"/>
        <v>-1900</v>
      </c>
      <c r="C326" s="65" t="str">
        <f t="shared" ca="1" si="25"/>
        <v>-1900-0</v>
      </c>
      <c r="D326" s="340"/>
      <c r="E326" s="283"/>
      <c r="F326" s="12"/>
      <c r="G326" s="304"/>
      <c r="H326" s="195"/>
      <c r="I326" s="299"/>
      <c r="J326" s="284"/>
      <c r="K326" s="300"/>
      <c r="L326" s="301"/>
      <c r="M326" s="290"/>
      <c r="N326" s="291"/>
      <c r="O326" s="302"/>
      <c r="P326" s="303"/>
      <c r="Q326" s="12"/>
      <c r="R326" s="353"/>
      <c r="S326" s="7"/>
      <c r="T326" s="17">
        <f>IF(D326="",0,IF(D326=D325,COUNTIF(D$9:D325,D326)+1,1))</f>
        <v>0</v>
      </c>
      <c r="U326" s="17">
        <f t="shared" ca="1" si="26"/>
        <v>0</v>
      </c>
      <c r="V326" s="364">
        <f t="shared" si="24"/>
        <v>0</v>
      </c>
    </row>
    <row r="327" spans="1:22" ht="16.5" customHeight="1">
      <c r="A327" s="334" t="s">
        <v>603</v>
      </c>
      <c r="B327" s="65" t="str">
        <f t="shared" ca="1" si="23"/>
        <v>-1900</v>
      </c>
      <c r="C327" s="65" t="str">
        <f t="shared" ca="1" si="25"/>
        <v>-1900-0</v>
      </c>
      <c r="D327" s="340"/>
      <c r="E327" s="283"/>
      <c r="F327" s="12"/>
      <c r="G327" s="304"/>
      <c r="H327" s="195"/>
      <c r="I327" s="299"/>
      <c r="J327" s="284"/>
      <c r="K327" s="300"/>
      <c r="L327" s="301"/>
      <c r="M327" s="290"/>
      <c r="N327" s="291"/>
      <c r="O327" s="302"/>
      <c r="P327" s="303"/>
      <c r="Q327" s="12"/>
      <c r="R327" s="353"/>
      <c r="S327" s="7"/>
      <c r="T327" s="17">
        <f>IF(D327="",0,IF(D327=D326,COUNTIF(D$9:D326,D327)+1,1))</f>
        <v>0</v>
      </c>
      <c r="U327" s="17">
        <f t="shared" ca="1" si="26"/>
        <v>0</v>
      </c>
      <c r="V327" s="364">
        <f t="shared" si="24"/>
        <v>0</v>
      </c>
    </row>
    <row r="328" spans="1:22" ht="16.5" customHeight="1">
      <c r="A328" s="334" t="s">
        <v>604</v>
      </c>
      <c r="B328" s="65" t="str">
        <f t="shared" ca="1" si="23"/>
        <v>-1900</v>
      </c>
      <c r="C328" s="65" t="str">
        <f t="shared" ca="1" si="25"/>
        <v>-1900-0</v>
      </c>
      <c r="D328" s="340"/>
      <c r="E328" s="283"/>
      <c r="F328" s="12"/>
      <c r="G328" s="304"/>
      <c r="H328" s="195"/>
      <c r="I328" s="299"/>
      <c r="J328" s="284"/>
      <c r="K328" s="300"/>
      <c r="L328" s="301"/>
      <c r="M328" s="290"/>
      <c r="N328" s="291"/>
      <c r="O328" s="302"/>
      <c r="P328" s="303"/>
      <c r="Q328" s="12"/>
      <c r="R328" s="353"/>
      <c r="S328" s="7"/>
      <c r="T328" s="17">
        <f>IF(D328="",0,IF(D328=D327,COUNTIF(D$9:D327,D328)+1,1))</f>
        <v>0</v>
      </c>
      <c r="U328" s="17">
        <f t="shared" ca="1" si="26"/>
        <v>0</v>
      </c>
      <c r="V328" s="364">
        <f t="shared" si="24"/>
        <v>0</v>
      </c>
    </row>
    <row r="329" spans="1:22" ht="16.5" customHeight="1">
      <c r="A329" s="334" t="s">
        <v>605</v>
      </c>
      <c r="B329" s="65" t="str">
        <f t="shared" ca="1" si="23"/>
        <v>-1900</v>
      </c>
      <c r="C329" s="65" t="str">
        <f t="shared" ca="1" si="25"/>
        <v>-1900-0</v>
      </c>
      <c r="D329" s="340"/>
      <c r="E329" s="283"/>
      <c r="F329" s="12"/>
      <c r="G329" s="304"/>
      <c r="H329" s="195"/>
      <c r="I329" s="299"/>
      <c r="J329" s="284"/>
      <c r="K329" s="300"/>
      <c r="L329" s="301"/>
      <c r="M329" s="290"/>
      <c r="N329" s="291"/>
      <c r="O329" s="302"/>
      <c r="P329" s="303"/>
      <c r="Q329" s="12"/>
      <c r="R329" s="353"/>
      <c r="S329" s="7"/>
      <c r="T329" s="17">
        <f>IF(D329="",0,IF(D329=D328,COUNTIF(D$9:D328,D329)+1,1))</f>
        <v>0</v>
      </c>
      <c r="U329" s="17">
        <f t="shared" ca="1" si="26"/>
        <v>0</v>
      </c>
      <c r="V329" s="364">
        <f t="shared" si="24"/>
        <v>0</v>
      </c>
    </row>
    <row r="330" spans="1:22" ht="16.5" customHeight="1">
      <c r="A330" s="334" t="s">
        <v>606</v>
      </c>
      <c r="B330" s="65" t="str">
        <f t="shared" ref="B330:B393" ca="1" si="27">IF(V330=$V$1015,0,IF(N$1030=1,0,D330&amp;"-"&amp;YEAR(E330)))</f>
        <v>-1900</v>
      </c>
      <c r="C330" s="65" t="str">
        <f t="shared" ca="1" si="25"/>
        <v>-1900-0</v>
      </c>
      <c r="D330" s="340"/>
      <c r="E330" s="283"/>
      <c r="F330" s="12"/>
      <c r="G330" s="304"/>
      <c r="H330" s="195"/>
      <c r="I330" s="299"/>
      <c r="J330" s="284"/>
      <c r="K330" s="300"/>
      <c r="L330" s="301"/>
      <c r="M330" s="290"/>
      <c r="N330" s="291"/>
      <c r="O330" s="302"/>
      <c r="P330" s="303"/>
      <c r="Q330" s="12"/>
      <c r="R330" s="353"/>
      <c r="S330" s="7"/>
      <c r="T330" s="17">
        <f>IF(D330="",0,IF(D330=D329,COUNTIF(D$9:D329,D330)+1,1))</f>
        <v>0</v>
      </c>
      <c r="U330" s="17">
        <f t="shared" ca="1" si="26"/>
        <v>0</v>
      </c>
      <c r="V330" s="364">
        <f t="shared" ref="V330:V393" si="28">IF(OR(MONTH(E330)&lt;$J$1032,MONTH(E330)&gt;$J$1033),V$1015,0)</f>
        <v>0</v>
      </c>
    </row>
    <row r="331" spans="1:22" ht="16.5" customHeight="1">
      <c r="A331" s="334" t="s">
        <v>607</v>
      </c>
      <c r="B331" s="65" t="str">
        <f t="shared" ca="1" si="27"/>
        <v>-1900</v>
      </c>
      <c r="C331" s="65" t="str">
        <f t="shared" ca="1" si="25"/>
        <v>-1900-0</v>
      </c>
      <c r="D331" s="340"/>
      <c r="E331" s="283"/>
      <c r="F331" s="12"/>
      <c r="G331" s="304"/>
      <c r="H331" s="195"/>
      <c r="I331" s="299"/>
      <c r="J331" s="284"/>
      <c r="K331" s="300"/>
      <c r="L331" s="301"/>
      <c r="M331" s="290"/>
      <c r="N331" s="291"/>
      <c r="O331" s="302"/>
      <c r="P331" s="303"/>
      <c r="Q331" s="12"/>
      <c r="R331" s="353"/>
      <c r="S331" s="7"/>
      <c r="T331" s="17">
        <f>IF(D331="",0,IF(D331=D330,COUNTIF(D$9:D330,D331)+1,1))</f>
        <v>0</v>
      </c>
      <c r="U331" s="17">
        <f t="shared" ca="1" si="26"/>
        <v>0</v>
      </c>
      <c r="V331" s="364">
        <f t="shared" si="28"/>
        <v>0</v>
      </c>
    </row>
    <row r="332" spans="1:22" ht="16.5" customHeight="1">
      <c r="A332" s="334" t="s">
        <v>608</v>
      </c>
      <c r="B332" s="65" t="str">
        <f t="shared" ca="1" si="27"/>
        <v>-1900</v>
      </c>
      <c r="C332" s="65" t="str">
        <f t="shared" ca="1" si="25"/>
        <v>-1900-0</v>
      </c>
      <c r="D332" s="340"/>
      <c r="E332" s="283"/>
      <c r="F332" s="12"/>
      <c r="G332" s="304"/>
      <c r="H332" s="195"/>
      <c r="I332" s="299"/>
      <c r="J332" s="284"/>
      <c r="K332" s="300"/>
      <c r="L332" s="301"/>
      <c r="M332" s="290"/>
      <c r="N332" s="291"/>
      <c r="O332" s="302"/>
      <c r="P332" s="303"/>
      <c r="Q332" s="12"/>
      <c r="R332" s="353"/>
      <c r="S332" s="7"/>
      <c r="T332" s="17">
        <f>IF(D332="",0,IF(D332=D331,COUNTIF(D$9:D331,D332)+1,1))</f>
        <v>0</v>
      </c>
      <c r="U332" s="17">
        <f t="shared" ca="1" si="26"/>
        <v>0</v>
      </c>
      <c r="V332" s="364">
        <f t="shared" si="28"/>
        <v>0</v>
      </c>
    </row>
    <row r="333" spans="1:22" ht="16.5" customHeight="1">
      <c r="A333" s="334" t="s">
        <v>609</v>
      </c>
      <c r="B333" s="65" t="str">
        <f t="shared" ca="1" si="27"/>
        <v>-1900</v>
      </c>
      <c r="C333" s="65" t="str">
        <f t="shared" ca="1" si="25"/>
        <v>-1900-0</v>
      </c>
      <c r="D333" s="340"/>
      <c r="E333" s="283"/>
      <c r="F333" s="12"/>
      <c r="G333" s="304"/>
      <c r="H333" s="195"/>
      <c r="I333" s="299"/>
      <c r="J333" s="284"/>
      <c r="K333" s="300"/>
      <c r="L333" s="301"/>
      <c r="M333" s="290"/>
      <c r="N333" s="291"/>
      <c r="O333" s="302"/>
      <c r="P333" s="303"/>
      <c r="Q333" s="12"/>
      <c r="R333" s="353"/>
      <c r="S333" s="7"/>
      <c r="T333" s="17">
        <f>IF(D333="",0,IF(D333=D332,COUNTIF(D$9:D332,D333)+1,1))</f>
        <v>0</v>
      </c>
      <c r="U333" s="17">
        <f t="shared" ca="1" si="26"/>
        <v>0</v>
      </c>
      <c r="V333" s="364">
        <f t="shared" si="28"/>
        <v>0</v>
      </c>
    </row>
    <row r="334" spans="1:22" ht="16.5" customHeight="1">
      <c r="A334" s="334" t="s">
        <v>610</v>
      </c>
      <c r="B334" s="65" t="str">
        <f t="shared" ca="1" si="27"/>
        <v>-1900</v>
      </c>
      <c r="C334" s="65" t="str">
        <f t="shared" ca="1" si="25"/>
        <v>-1900-0</v>
      </c>
      <c r="D334" s="340"/>
      <c r="E334" s="283"/>
      <c r="F334" s="12"/>
      <c r="G334" s="304"/>
      <c r="H334" s="195"/>
      <c r="I334" s="299"/>
      <c r="J334" s="284"/>
      <c r="K334" s="300"/>
      <c r="L334" s="301"/>
      <c r="M334" s="290"/>
      <c r="N334" s="291"/>
      <c r="O334" s="302"/>
      <c r="P334" s="303"/>
      <c r="Q334" s="12"/>
      <c r="R334" s="353"/>
      <c r="S334" s="7"/>
      <c r="T334" s="17">
        <f>IF(D334="",0,IF(D334=D333,COUNTIF(D$9:D333,D334)+1,1))</f>
        <v>0</v>
      </c>
      <c r="U334" s="17">
        <f t="shared" ca="1" si="26"/>
        <v>0</v>
      </c>
      <c r="V334" s="364">
        <f t="shared" si="28"/>
        <v>0</v>
      </c>
    </row>
    <row r="335" spans="1:22" ht="16.5" customHeight="1">
      <c r="A335" s="334" t="s">
        <v>611</v>
      </c>
      <c r="B335" s="65" t="str">
        <f t="shared" ca="1" si="27"/>
        <v>-1900</v>
      </c>
      <c r="C335" s="65" t="str">
        <f t="shared" ref="C335:C398" ca="1" si="29">IF(N$1030=1,0,B335&amp;"-"&amp;T335)</f>
        <v>-1900-0</v>
      </c>
      <c r="D335" s="340"/>
      <c r="E335" s="283"/>
      <c r="F335" s="12"/>
      <c r="G335" s="304"/>
      <c r="H335" s="195"/>
      <c r="I335" s="299"/>
      <c r="J335" s="284"/>
      <c r="K335" s="300"/>
      <c r="L335" s="301"/>
      <c r="M335" s="290"/>
      <c r="N335" s="291"/>
      <c r="O335" s="302"/>
      <c r="P335" s="303"/>
      <c r="Q335" s="12"/>
      <c r="R335" s="353"/>
      <c r="S335" s="7"/>
      <c r="T335" s="17">
        <f>IF(D335="",0,IF(D335=D334,COUNTIF(D$9:D334,D335)+1,1))</f>
        <v>0</v>
      </c>
      <c r="U335" s="17">
        <f t="shared" ref="U335:U398" ca="1" si="30">IF(OR(D335="",N$1030=1),0,IF(T335=4,1,0))</f>
        <v>0</v>
      </c>
      <c r="V335" s="364">
        <f t="shared" si="28"/>
        <v>0</v>
      </c>
    </row>
    <row r="336" spans="1:22" ht="16.5" customHeight="1">
      <c r="A336" s="334" t="s">
        <v>612</v>
      </c>
      <c r="B336" s="65" t="str">
        <f t="shared" ca="1" si="27"/>
        <v>-1900</v>
      </c>
      <c r="C336" s="65" t="str">
        <f t="shared" ca="1" si="29"/>
        <v>-1900-0</v>
      </c>
      <c r="D336" s="340"/>
      <c r="E336" s="283"/>
      <c r="F336" s="12"/>
      <c r="G336" s="304"/>
      <c r="H336" s="195"/>
      <c r="I336" s="299"/>
      <c r="J336" s="284"/>
      <c r="K336" s="300"/>
      <c r="L336" s="301"/>
      <c r="M336" s="290"/>
      <c r="N336" s="291"/>
      <c r="O336" s="302"/>
      <c r="P336" s="303"/>
      <c r="Q336" s="12"/>
      <c r="R336" s="353"/>
      <c r="S336" s="7"/>
      <c r="T336" s="17">
        <f>IF(D336="",0,IF(D336=D335,COUNTIF(D$9:D335,D336)+1,1))</f>
        <v>0</v>
      </c>
      <c r="U336" s="17">
        <f t="shared" ca="1" si="30"/>
        <v>0</v>
      </c>
      <c r="V336" s="364">
        <f t="shared" si="28"/>
        <v>0</v>
      </c>
    </row>
    <row r="337" spans="1:22" ht="16.5" customHeight="1">
      <c r="A337" s="334" t="s">
        <v>613</v>
      </c>
      <c r="B337" s="65" t="str">
        <f t="shared" ca="1" si="27"/>
        <v>-1900</v>
      </c>
      <c r="C337" s="65" t="str">
        <f t="shared" ca="1" si="29"/>
        <v>-1900-0</v>
      </c>
      <c r="D337" s="340"/>
      <c r="E337" s="283"/>
      <c r="F337" s="12"/>
      <c r="G337" s="304"/>
      <c r="H337" s="195"/>
      <c r="I337" s="299"/>
      <c r="J337" s="284"/>
      <c r="K337" s="300"/>
      <c r="L337" s="301"/>
      <c r="M337" s="290"/>
      <c r="N337" s="291"/>
      <c r="O337" s="302"/>
      <c r="P337" s="303"/>
      <c r="Q337" s="12"/>
      <c r="R337" s="353"/>
      <c r="S337" s="7"/>
      <c r="T337" s="17">
        <f>IF(D337="",0,IF(D337=D336,COUNTIF(D$9:D336,D337)+1,1))</f>
        <v>0</v>
      </c>
      <c r="U337" s="17">
        <f t="shared" ca="1" si="30"/>
        <v>0</v>
      </c>
      <c r="V337" s="364">
        <f t="shared" si="28"/>
        <v>0</v>
      </c>
    </row>
    <row r="338" spans="1:22" ht="16.5" customHeight="1">
      <c r="A338" s="334" t="s">
        <v>614</v>
      </c>
      <c r="B338" s="65" t="str">
        <f t="shared" ca="1" si="27"/>
        <v>-1900</v>
      </c>
      <c r="C338" s="65" t="str">
        <f t="shared" ca="1" si="29"/>
        <v>-1900-0</v>
      </c>
      <c r="D338" s="340"/>
      <c r="E338" s="283"/>
      <c r="F338" s="12"/>
      <c r="G338" s="304"/>
      <c r="H338" s="195"/>
      <c r="I338" s="299"/>
      <c r="J338" s="284"/>
      <c r="K338" s="300"/>
      <c r="L338" s="301"/>
      <c r="M338" s="290"/>
      <c r="N338" s="291"/>
      <c r="O338" s="302"/>
      <c r="P338" s="303"/>
      <c r="Q338" s="12"/>
      <c r="R338" s="353"/>
      <c r="S338" s="7"/>
      <c r="T338" s="17">
        <f>IF(D338="",0,IF(D338=D337,COUNTIF(D$9:D337,D338)+1,1))</f>
        <v>0</v>
      </c>
      <c r="U338" s="17">
        <f t="shared" ca="1" si="30"/>
        <v>0</v>
      </c>
      <c r="V338" s="364">
        <f t="shared" si="28"/>
        <v>0</v>
      </c>
    </row>
    <row r="339" spans="1:22" ht="16.5" customHeight="1">
      <c r="A339" s="334" t="s">
        <v>615</v>
      </c>
      <c r="B339" s="65" t="str">
        <f t="shared" ca="1" si="27"/>
        <v>-1900</v>
      </c>
      <c r="C339" s="65" t="str">
        <f t="shared" ca="1" si="29"/>
        <v>-1900-0</v>
      </c>
      <c r="D339" s="340"/>
      <c r="E339" s="283"/>
      <c r="F339" s="12"/>
      <c r="G339" s="304"/>
      <c r="H339" s="195"/>
      <c r="I339" s="299"/>
      <c r="J339" s="284"/>
      <c r="K339" s="300"/>
      <c r="L339" s="301"/>
      <c r="M339" s="290"/>
      <c r="N339" s="291"/>
      <c r="O339" s="302"/>
      <c r="P339" s="303"/>
      <c r="Q339" s="12"/>
      <c r="R339" s="353"/>
      <c r="S339" s="7"/>
      <c r="T339" s="17">
        <f>IF(D339="",0,IF(D339=D338,COUNTIF(D$9:D338,D339)+1,1))</f>
        <v>0</v>
      </c>
      <c r="U339" s="17">
        <f t="shared" ca="1" si="30"/>
        <v>0</v>
      </c>
      <c r="V339" s="364">
        <f t="shared" si="28"/>
        <v>0</v>
      </c>
    </row>
    <row r="340" spans="1:22" ht="16.5" customHeight="1">
      <c r="A340" s="334" t="s">
        <v>616</v>
      </c>
      <c r="B340" s="65" t="str">
        <f t="shared" ca="1" si="27"/>
        <v>-1900</v>
      </c>
      <c r="C340" s="65" t="str">
        <f t="shared" ca="1" si="29"/>
        <v>-1900-0</v>
      </c>
      <c r="D340" s="340"/>
      <c r="E340" s="283"/>
      <c r="F340" s="12"/>
      <c r="G340" s="304"/>
      <c r="H340" s="195"/>
      <c r="I340" s="299"/>
      <c r="J340" s="284"/>
      <c r="K340" s="300"/>
      <c r="L340" s="301"/>
      <c r="M340" s="290"/>
      <c r="N340" s="291"/>
      <c r="O340" s="302"/>
      <c r="P340" s="303"/>
      <c r="Q340" s="12"/>
      <c r="R340" s="353"/>
      <c r="S340" s="7"/>
      <c r="T340" s="17">
        <f>IF(D340="",0,IF(D340=D339,COUNTIF(D$9:D339,D340)+1,1))</f>
        <v>0</v>
      </c>
      <c r="U340" s="17">
        <f t="shared" ca="1" si="30"/>
        <v>0</v>
      </c>
      <c r="V340" s="364">
        <f t="shared" si="28"/>
        <v>0</v>
      </c>
    </row>
    <row r="341" spans="1:22" ht="16.5" customHeight="1">
      <c r="A341" s="334" t="s">
        <v>617</v>
      </c>
      <c r="B341" s="65" t="str">
        <f t="shared" ca="1" si="27"/>
        <v>-1900</v>
      </c>
      <c r="C341" s="65" t="str">
        <f t="shared" ca="1" si="29"/>
        <v>-1900-0</v>
      </c>
      <c r="D341" s="340"/>
      <c r="E341" s="283"/>
      <c r="F341" s="12"/>
      <c r="G341" s="304"/>
      <c r="H341" s="195"/>
      <c r="I341" s="299"/>
      <c r="J341" s="284"/>
      <c r="K341" s="300"/>
      <c r="L341" s="301"/>
      <c r="M341" s="290"/>
      <c r="N341" s="291"/>
      <c r="O341" s="302"/>
      <c r="P341" s="303"/>
      <c r="Q341" s="12"/>
      <c r="R341" s="353"/>
      <c r="S341" s="7"/>
      <c r="T341" s="17">
        <f>IF(D341="",0,IF(D341=D340,COUNTIF(D$9:D340,D341)+1,1))</f>
        <v>0</v>
      </c>
      <c r="U341" s="17">
        <f t="shared" ca="1" si="30"/>
        <v>0</v>
      </c>
      <c r="V341" s="364">
        <f t="shared" si="28"/>
        <v>0</v>
      </c>
    </row>
    <row r="342" spans="1:22" ht="16.5" customHeight="1">
      <c r="A342" s="334" t="s">
        <v>618</v>
      </c>
      <c r="B342" s="65" t="str">
        <f t="shared" ca="1" si="27"/>
        <v>-1900</v>
      </c>
      <c r="C342" s="65" t="str">
        <f t="shared" ca="1" si="29"/>
        <v>-1900-0</v>
      </c>
      <c r="D342" s="340"/>
      <c r="E342" s="283"/>
      <c r="F342" s="12"/>
      <c r="G342" s="304"/>
      <c r="H342" s="195"/>
      <c r="I342" s="299"/>
      <c r="J342" s="284"/>
      <c r="K342" s="300"/>
      <c r="L342" s="301"/>
      <c r="M342" s="290"/>
      <c r="N342" s="291"/>
      <c r="O342" s="302"/>
      <c r="P342" s="303"/>
      <c r="Q342" s="12"/>
      <c r="R342" s="353"/>
      <c r="S342" s="7"/>
      <c r="T342" s="17">
        <f>IF(D342="",0,IF(D342=D341,COUNTIF(D$9:D341,D342)+1,1))</f>
        <v>0</v>
      </c>
      <c r="U342" s="17">
        <f t="shared" ca="1" si="30"/>
        <v>0</v>
      </c>
      <c r="V342" s="364">
        <f t="shared" si="28"/>
        <v>0</v>
      </c>
    </row>
    <row r="343" spans="1:22" ht="16.5" customHeight="1">
      <c r="A343" s="334" t="s">
        <v>619</v>
      </c>
      <c r="B343" s="65" t="str">
        <f t="shared" ca="1" si="27"/>
        <v>-1900</v>
      </c>
      <c r="C343" s="65" t="str">
        <f t="shared" ca="1" si="29"/>
        <v>-1900-0</v>
      </c>
      <c r="D343" s="340"/>
      <c r="E343" s="283"/>
      <c r="F343" s="12"/>
      <c r="G343" s="304"/>
      <c r="H343" s="195"/>
      <c r="I343" s="299"/>
      <c r="J343" s="284"/>
      <c r="K343" s="300"/>
      <c r="L343" s="301"/>
      <c r="M343" s="290"/>
      <c r="N343" s="291"/>
      <c r="O343" s="302"/>
      <c r="P343" s="303"/>
      <c r="Q343" s="12"/>
      <c r="R343" s="353"/>
      <c r="S343" s="7"/>
      <c r="T343" s="17">
        <f>IF(D343="",0,IF(D343=D342,COUNTIF(D$9:D342,D343)+1,1))</f>
        <v>0</v>
      </c>
      <c r="U343" s="17">
        <f t="shared" ca="1" si="30"/>
        <v>0</v>
      </c>
      <c r="V343" s="364">
        <f t="shared" si="28"/>
        <v>0</v>
      </c>
    </row>
    <row r="344" spans="1:22" ht="16.5" customHeight="1">
      <c r="A344" s="334" t="s">
        <v>620</v>
      </c>
      <c r="B344" s="65" t="str">
        <f t="shared" ca="1" si="27"/>
        <v>-1900</v>
      </c>
      <c r="C344" s="65" t="str">
        <f t="shared" ca="1" si="29"/>
        <v>-1900-0</v>
      </c>
      <c r="D344" s="340"/>
      <c r="E344" s="283"/>
      <c r="F344" s="12"/>
      <c r="G344" s="304"/>
      <c r="H344" s="195"/>
      <c r="I344" s="299"/>
      <c r="J344" s="284"/>
      <c r="K344" s="300"/>
      <c r="L344" s="301"/>
      <c r="M344" s="290"/>
      <c r="N344" s="291"/>
      <c r="O344" s="302"/>
      <c r="P344" s="303"/>
      <c r="Q344" s="12"/>
      <c r="R344" s="353"/>
      <c r="S344" s="7"/>
      <c r="T344" s="17">
        <f>IF(D344="",0,IF(D344=D343,COUNTIF(D$9:D343,D344)+1,1))</f>
        <v>0</v>
      </c>
      <c r="U344" s="17">
        <f t="shared" ca="1" si="30"/>
        <v>0</v>
      </c>
      <c r="V344" s="364">
        <f t="shared" si="28"/>
        <v>0</v>
      </c>
    </row>
    <row r="345" spans="1:22" ht="16.5" customHeight="1">
      <c r="A345" s="334" t="s">
        <v>621</v>
      </c>
      <c r="B345" s="65" t="str">
        <f t="shared" ca="1" si="27"/>
        <v>-1900</v>
      </c>
      <c r="C345" s="65" t="str">
        <f t="shared" ca="1" si="29"/>
        <v>-1900-0</v>
      </c>
      <c r="D345" s="340"/>
      <c r="E345" s="283"/>
      <c r="F345" s="12"/>
      <c r="G345" s="304"/>
      <c r="H345" s="195"/>
      <c r="I345" s="299"/>
      <c r="J345" s="284"/>
      <c r="K345" s="300"/>
      <c r="L345" s="301"/>
      <c r="M345" s="290"/>
      <c r="N345" s="291"/>
      <c r="O345" s="302"/>
      <c r="P345" s="303"/>
      <c r="Q345" s="12"/>
      <c r="R345" s="353"/>
      <c r="S345" s="7"/>
      <c r="T345" s="17">
        <f>IF(D345="",0,IF(D345=D344,COUNTIF(D$9:D344,D345)+1,1))</f>
        <v>0</v>
      </c>
      <c r="U345" s="17">
        <f t="shared" ca="1" si="30"/>
        <v>0</v>
      </c>
      <c r="V345" s="364">
        <f t="shared" si="28"/>
        <v>0</v>
      </c>
    </row>
    <row r="346" spans="1:22" ht="16.5" customHeight="1">
      <c r="A346" s="334" t="s">
        <v>622</v>
      </c>
      <c r="B346" s="65" t="str">
        <f t="shared" ca="1" si="27"/>
        <v>-1900</v>
      </c>
      <c r="C346" s="65" t="str">
        <f t="shared" ca="1" si="29"/>
        <v>-1900-0</v>
      </c>
      <c r="D346" s="340"/>
      <c r="E346" s="283"/>
      <c r="F346" s="12"/>
      <c r="G346" s="304"/>
      <c r="H346" s="195"/>
      <c r="I346" s="299"/>
      <c r="J346" s="284"/>
      <c r="K346" s="300"/>
      <c r="L346" s="301"/>
      <c r="M346" s="290"/>
      <c r="N346" s="291"/>
      <c r="O346" s="302"/>
      <c r="P346" s="303"/>
      <c r="Q346" s="12"/>
      <c r="R346" s="353"/>
      <c r="S346" s="7"/>
      <c r="T346" s="17">
        <f>IF(D346="",0,IF(D346=D345,COUNTIF(D$9:D345,D346)+1,1))</f>
        <v>0</v>
      </c>
      <c r="U346" s="17">
        <f t="shared" ca="1" si="30"/>
        <v>0</v>
      </c>
      <c r="V346" s="364">
        <f t="shared" si="28"/>
        <v>0</v>
      </c>
    </row>
    <row r="347" spans="1:22" ht="16.5" customHeight="1">
      <c r="A347" s="334" t="s">
        <v>623</v>
      </c>
      <c r="B347" s="65" t="str">
        <f t="shared" ca="1" si="27"/>
        <v>-1900</v>
      </c>
      <c r="C347" s="65" t="str">
        <f t="shared" ca="1" si="29"/>
        <v>-1900-0</v>
      </c>
      <c r="D347" s="340"/>
      <c r="E347" s="283"/>
      <c r="F347" s="12"/>
      <c r="G347" s="304"/>
      <c r="H347" s="195"/>
      <c r="I347" s="299"/>
      <c r="J347" s="284"/>
      <c r="K347" s="300"/>
      <c r="L347" s="301"/>
      <c r="M347" s="290"/>
      <c r="N347" s="291"/>
      <c r="O347" s="302"/>
      <c r="P347" s="303"/>
      <c r="Q347" s="12"/>
      <c r="R347" s="353"/>
      <c r="S347" s="7"/>
      <c r="T347" s="17">
        <f>IF(D347="",0,IF(D347=D346,COUNTIF(D$9:D346,D347)+1,1))</f>
        <v>0</v>
      </c>
      <c r="U347" s="17">
        <f t="shared" ca="1" si="30"/>
        <v>0</v>
      </c>
      <c r="V347" s="364">
        <f t="shared" si="28"/>
        <v>0</v>
      </c>
    </row>
    <row r="348" spans="1:22" ht="16.5" customHeight="1">
      <c r="A348" s="334" t="s">
        <v>624</v>
      </c>
      <c r="B348" s="65" t="str">
        <f t="shared" ca="1" si="27"/>
        <v>-1900</v>
      </c>
      <c r="C348" s="65" t="str">
        <f t="shared" ca="1" si="29"/>
        <v>-1900-0</v>
      </c>
      <c r="D348" s="340"/>
      <c r="E348" s="283"/>
      <c r="F348" s="12"/>
      <c r="G348" s="304"/>
      <c r="H348" s="195"/>
      <c r="I348" s="299"/>
      <c r="J348" s="284"/>
      <c r="K348" s="300"/>
      <c r="L348" s="301"/>
      <c r="M348" s="290"/>
      <c r="N348" s="291"/>
      <c r="O348" s="302"/>
      <c r="P348" s="303"/>
      <c r="Q348" s="12"/>
      <c r="R348" s="353"/>
      <c r="S348" s="7"/>
      <c r="T348" s="17">
        <f>IF(D348="",0,IF(D348=D347,COUNTIF(D$9:D347,D348)+1,1))</f>
        <v>0</v>
      </c>
      <c r="U348" s="17">
        <f t="shared" ca="1" si="30"/>
        <v>0</v>
      </c>
      <c r="V348" s="364">
        <f t="shared" si="28"/>
        <v>0</v>
      </c>
    </row>
    <row r="349" spans="1:22" ht="16.5" customHeight="1">
      <c r="A349" s="334" t="s">
        <v>625</v>
      </c>
      <c r="B349" s="65" t="str">
        <f t="shared" ca="1" si="27"/>
        <v>-1900</v>
      </c>
      <c r="C349" s="65" t="str">
        <f t="shared" ca="1" si="29"/>
        <v>-1900-0</v>
      </c>
      <c r="D349" s="340"/>
      <c r="E349" s="283"/>
      <c r="F349" s="12"/>
      <c r="G349" s="304"/>
      <c r="H349" s="195"/>
      <c r="I349" s="299"/>
      <c r="J349" s="284"/>
      <c r="K349" s="300"/>
      <c r="L349" s="301"/>
      <c r="M349" s="290"/>
      <c r="N349" s="291"/>
      <c r="O349" s="302"/>
      <c r="P349" s="303"/>
      <c r="Q349" s="12"/>
      <c r="R349" s="353"/>
      <c r="S349" s="7"/>
      <c r="T349" s="17">
        <f>IF(D349="",0,IF(D349=D348,COUNTIF(D$9:D348,D349)+1,1))</f>
        <v>0</v>
      </c>
      <c r="U349" s="17">
        <f t="shared" ca="1" si="30"/>
        <v>0</v>
      </c>
      <c r="V349" s="364">
        <f t="shared" si="28"/>
        <v>0</v>
      </c>
    </row>
    <row r="350" spans="1:22" ht="16.5" customHeight="1">
      <c r="A350" s="334" t="s">
        <v>626</v>
      </c>
      <c r="B350" s="65" t="str">
        <f t="shared" ca="1" si="27"/>
        <v>-1900</v>
      </c>
      <c r="C350" s="65" t="str">
        <f t="shared" ca="1" si="29"/>
        <v>-1900-0</v>
      </c>
      <c r="D350" s="340"/>
      <c r="E350" s="283"/>
      <c r="F350" s="12"/>
      <c r="G350" s="304"/>
      <c r="H350" s="195"/>
      <c r="I350" s="299"/>
      <c r="J350" s="284"/>
      <c r="K350" s="300"/>
      <c r="L350" s="301"/>
      <c r="M350" s="290"/>
      <c r="N350" s="291"/>
      <c r="O350" s="302"/>
      <c r="P350" s="303"/>
      <c r="Q350" s="12"/>
      <c r="R350" s="353"/>
      <c r="S350" s="7"/>
      <c r="T350" s="17">
        <f>IF(D350="",0,IF(D350=D349,COUNTIF(D$9:D349,D350)+1,1))</f>
        <v>0</v>
      </c>
      <c r="U350" s="17">
        <f t="shared" ca="1" si="30"/>
        <v>0</v>
      </c>
      <c r="V350" s="364">
        <f t="shared" si="28"/>
        <v>0</v>
      </c>
    </row>
    <row r="351" spans="1:22" ht="16.5" customHeight="1">
      <c r="A351" s="334" t="s">
        <v>627</v>
      </c>
      <c r="B351" s="65" t="str">
        <f t="shared" ca="1" si="27"/>
        <v>-1900</v>
      </c>
      <c r="C351" s="65" t="str">
        <f t="shared" ca="1" si="29"/>
        <v>-1900-0</v>
      </c>
      <c r="D351" s="340"/>
      <c r="E351" s="283"/>
      <c r="F351" s="12"/>
      <c r="G351" s="304"/>
      <c r="H351" s="195"/>
      <c r="I351" s="299"/>
      <c r="J351" s="284"/>
      <c r="K351" s="300"/>
      <c r="L351" s="301"/>
      <c r="M351" s="290"/>
      <c r="N351" s="291"/>
      <c r="O351" s="302"/>
      <c r="P351" s="303"/>
      <c r="Q351" s="12"/>
      <c r="R351" s="353"/>
      <c r="S351" s="7"/>
      <c r="T351" s="17">
        <f>IF(D351="",0,IF(D351=D350,COUNTIF(D$9:D350,D351)+1,1))</f>
        <v>0</v>
      </c>
      <c r="U351" s="17">
        <f t="shared" ca="1" si="30"/>
        <v>0</v>
      </c>
      <c r="V351" s="364">
        <f t="shared" si="28"/>
        <v>0</v>
      </c>
    </row>
    <row r="352" spans="1:22" ht="16.5" customHeight="1">
      <c r="A352" s="334" t="s">
        <v>628</v>
      </c>
      <c r="B352" s="65" t="str">
        <f t="shared" ca="1" si="27"/>
        <v>-1900</v>
      </c>
      <c r="C352" s="65" t="str">
        <f t="shared" ca="1" si="29"/>
        <v>-1900-0</v>
      </c>
      <c r="D352" s="340"/>
      <c r="E352" s="283"/>
      <c r="F352" s="12"/>
      <c r="G352" s="304"/>
      <c r="H352" s="195"/>
      <c r="I352" s="299"/>
      <c r="J352" s="284"/>
      <c r="K352" s="300"/>
      <c r="L352" s="301"/>
      <c r="M352" s="290"/>
      <c r="N352" s="291"/>
      <c r="O352" s="302"/>
      <c r="P352" s="303"/>
      <c r="Q352" s="12"/>
      <c r="R352" s="353"/>
      <c r="S352" s="7"/>
      <c r="T352" s="17">
        <f>IF(D352="",0,IF(D352=D351,COUNTIF(D$9:D351,D352)+1,1))</f>
        <v>0</v>
      </c>
      <c r="U352" s="17">
        <f t="shared" ca="1" si="30"/>
        <v>0</v>
      </c>
      <c r="V352" s="364">
        <f t="shared" si="28"/>
        <v>0</v>
      </c>
    </row>
    <row r="353" spans="1:22" ht="16.5" customHeight="1">
      <c r="A353" s="334" t="s">
        <v>629</v>
      </c>
      <c r="B353" s="65" t="str">
        <f t="shared" ca="1" si="27"/>
        <v>-1900</v>
      </c>
      <c r="C353" s="65" t="str">
        <f t="shared" ca="1" si="29"/>
        <v>-1900-0</v>
      </c>
      <c r="D353" s="340"/>
      <c r="E353" s="283"/>
      <c r="F353" s="12"/>
      <c r="G353" s="304"/>
      <c r="H353" s="195"/>
      <c r="I353" s="299"/>
      <c r="J353" s="284"/>
      <c r="K353" s="300"/>
      <c r="L353" s="301"/>
      <c r="M353" s="290"/>
      <c r="N353" s="291"/>
      <c r="O353" s="302"/>
      <c r="P353" s="303"/>
      <c r="Q353" s="12"/>
      <c r="R353" s="353"/>
      <c r="S353" s="7"/>
      <c r="T353" s="17">
        <f>IF(D353="",0,IF(D353=D352,COUNTIF(D$9:D352,D353)+1,1))</f>
        <v>0</v>
      </c>
      <c r="U353" s="17">
        <f t="shared" ca="1" si="30"/>
        <v>0</v>
      </c>
      <c r="V353" s="364">
        <f t="shared" si="28"/>
        <v>0</v>
      </c>
    </row>
    <row r="354" spans="1:22" ht="16.5" customHeight="1">
      <c r="A354" s="334" t="s">
        <v>630</v>
      </c>
      <c r="B354" s="65" t="str">
        <f t="shared" ca="1" si="27"/>
        <v>-1900</v>
      </c>
      <c r="C354" s="65" t="str">
        <f t="shared" ca="1" si="29"/>
        <v>-1900-0</v>
      </c>
      <c r="D354" s="340"/>
      <c r="E354" s="283"/>
      <c r="F354" s="12"/>
      <c r="G354" s="304"/>
      <c r="H354" s="195"/>
      <c r="I354" s="299"/>
      <c r="J354" s="284"/>
      <c r="K354" s="300"/>
      <c r="L354" s="301"/>
      <c r="M354" s="290"/>
      <c r="N354" s="291"/>
      <c r="O354" s="302"/>
      <c r="P354" s="303"/>
      <c r="Q354" s="12"/>
      <c r="R354" s="353"/>
      <c r="S354" s="7"/>
      <c r="T354" s="17">
        <f>IF(D354="",0,IF(D354=D353,COUNTIF(D$9:D353,D354)+1,1))</f>
        <v>0</v>
      </c>
      <c r="U354" s="17">
        <f t="shared" ca="1" si="30"/>
        <v>0</v>
      </c>
      <c r="V354" s="364">
        <f t="shared" si="28"/>
        <v>0</v>
      </c>
    </row>
    <row r="355" spans="1:22" ht="16.5" customHeight="1">
      <c r="A355" s="334" t="s">
        <v>631</v>
      </c>
      <c r="B355" s="65" t="str">
        <f t="shared" ca="1" si="27"/>
        <v>-1900</v>
      </c>
      <c r="C355" s="65" t="str">
        <f t="shared" ca="1" si="29"/>
        <v>-1900-0</v>
      </c>
      <c r="D355" s="340"/>
      <c r="E355" s="283"/>
      <c r="F355" s="12"/>
      <c r="G355" s="304"/>
      <c r="H355" s="195"/>
      <c r="I355" s="299"/>
      <c r="J355" s="284"/>
      <c r="K355" s="300"/>
      <c r="L355" s="301"/>
      <c r="M355" s="290"/>
      <c r="N355" s="291"/>
      <c r="O355" s="302"/>
      <c r="P355" s="303"/>
      <c r="Q355" s="12"/>
      <c r="R355" s="353"/>
      <c r="S355" s="7"/>
      <c r="T355" s="17">
        <f>IF(D355="",0,IF(D355=D354,COUNTIF(D$9:D354,D355)+1,1))</f>
        <v>0</v>
      </c>
      <c r="U355" s="17">
        <f t="shared" ca="1" si="30"/>
        <v>0</v>
      </c>
      <c r="V355" s="364">
        <f t="shared" si="28"/>
        <v>0</v>
      </c>
    </row>
    <row r="356" spans="1:22" ht="16.5" customHeight="1">
      <c r="A356" s="334" t="s">
        <v>632</v>
      </c>
      <c r="B356" s="65" t="str">
        <f t="shared" ca="1" si="27"/>
        <v>-1900</v>
      </c>
      <c r="C356" s="65" t="str">
        <f t="shared" ca="1" si="29"/>
        <v>-1900-0</v>
      </c>
      <c r="D356" s="340"/>
      <c r="E356" s="283"/>
      <c r="F356" s="12"/>
      <c r="G356" s="304"/>
      <c r="H356" s="195"/>
      <c r="I356" s="299"/>
      <c r="J356" s="284"/>
      <c r="K356" s="300"/>
      <c r="L356" s="301"/>
      <c r="M356" s="290"/>
      <c r="N356" s="291"/>
      <c r="O356" s="302"/>
      <c r="P356" s="303"/>
      <c r="Q356" s="12"/>
      <c r="R356" s="353"/>
      <c r="S356" s="7"/>
      <c r="T356" s="17">
        <f>IF(D356="",0,IF(D356=D355,COUNTIF(D$9:D355,D356)+1,1))</f>
        <v>0</v>
      </c>
      <c r="U356" s="17">
        <f t="shared" ca="1" si="30"/>
        <v>0</v>
      </c>
      <c r="V356" s="364">
        <f t="shared" si="28"/>
        <v>0</v>
      </c>
    </row>
    <row r="357" spans="1:22" ht="16.5" customHeight="1">
      <c r="A357" s="334" t="s">
        <v>633</v>
      </c>
      <c r="B357" s="65" t="str">
        <f t="shared" ca="1" si="27"/>
        <v>-1900</v>
      </c>
      <c r="C357" s="65" t="str">
        <f t="shared" ca="1" si="29"/>
        <v>-1900-0</v>
      </c>
      <c r="D357" s="340"/>
      <c r="E357" s="283"/>
      <c r="F357" s="12"/>
      <c r="G357" s="304"/>
      <c r="H357" s="195"/>
      <c r="I357" s="299"/>
      <c r="J357" s="284"/>
      <c r="K357" s="300"/>
      <c r="L357" s="301"/>
      <c r="M357" s="290"/>
      <c r="N357" s="291"/>
      <c r="O357" s="302"/>
      <c r="P357" s="303"/>
      <c r="Q357" s="12"/>
      <c r="R357" s="353"/>
      <c r="S357" s="7"/>
      <c r="T357" s="17">
        <f>IF(D357="",0,IF(D357=D356,COUNTIF(D$9:D356,D357)+1,1))</f>
        <v>0</v>
      </c>
      <c r="U357" s="17">
        <f t="shared" ca="1" si="30"/>
        <v>0</v>
      </c>
      <c r="V357" s="364">
        <f t="shared" si="28"/>
        <v>0</v>
      </c>
    </row>
    <row r="358" spans="1:22" ht="16.5" customHeight="1">
      <c r="A358" s="334" t="s">
        <v>634</v>
      </c>
      <c r="B358" s="65" t="str">
        <f t="shared" ca="1" si="27"/>
        <v>-1900</v>
      </c>
      <c r="C358" s="65" t="str">
        <f t="shared" ca="1" si="29"/>
        <v>-1900-0</v>
      </c>
      <c r="D358" s="340"/>
      <c r="E358" s="283"/>
      <c r="F358" s="12"/>
      <c r="G358" s="304"/>
      <c r="H358" s="195"/>
      <c r="I358" s="299"/>
      <c r="J358" s="284"/>
      <c r="K358" s="300"/>
      <c r="L358" s="301"/>
      <c r="M358" s="290"/>
      <c r="N358" s="291"/>
      <c r="O358" s="302"/>
      <c r="P358" s="303"/>
      <c r="Q358" s="12"/>
      <c r="R358" s="353"/>
      <c r="S358" s="7"/>
      <c r="T358" s="17">
        <f>IF(D358="",0,IF(D358=D357,COUNTIF(D$9:D357,D358)+1,1))</f>
        <v>0</v>
      </c>
      <c r="U358" s="17">
        <f t="shared" ca="1" si="30"/>
        <v>0</v>
      </c>
      <c r="V358" s="364">
        <f t="shared" si="28"/>
        <v>0</v>
      </c>
    </row>
    <row r="359" spans="1:22" ht="16.5" customHeight="1">
      <c r="A359" s="334" t="s">
        <v>635</v>
      </c>
      <c r="B359" s="65" t="str">
        <f t="shared" ca="1" si="27"/>
        <v>-1900</v>
      </c>
      <c r="C359" s="65" t="str">
        <f t="shared" ca="1" si="29"/>
        <v>-1900-0</v>
      </c>
      <c r="D359" s="340"/>
      <c r="E359" s="283"/>
      <c r="F359" s="12"/>
      <c r="G359" s="304"/>
      <c r="H359" s="195"/>
      <c r="I359" s="299"/>
      <c r="J359" s="284"/>
      <c r="K359" s="300"/>
      <c r="L359" s="301"/>
      <c r="M359" s="290"/>
      <c r="N359" s="291"/>
      <c r="O359" s="302"/>
      <c r="P359" s="303"/>
      <c r="Q359" s="12"/>
      <c r="R359" s="353"/>
      <c r="S359" s="7"/>
      <c r="T359" s="17">
        <f>IF(D359="",0,IF(D359=D358,COUNTIF(D$9:D358,D359)+1,1))</f>
        <v>0</v>
      </c>
      <c r="U359" s="17">
        <f t="shared" ca="1" si="30"/>
        <v>0</v>
      </c>
      <c r="V359" s="364">
        <f t="shared" si="28"/>
        <v>0</v>
      </c>
    </row>
    <row r="360" spans="1:22" ht="16.5" customHeight="1">
      <c r="A360" s="334" t="s">
        <v>636</v>
      </c>
      <c r="B360" s="65" t="str">
        <f t="shared" ca="1" si="27"/>
        <v>-1900</v>
      </c>
      <c r="C360" s="65" t="str">
        <f t="shared" ca="1" si="29"/>
        <v>-1900-0</v>
      </c>
      <c r="D360" s="340"/>
      <c r="E360" s="283"/>
      <c r="F360" s="12"/>
      <c r="G360" s="304"/>
      <c r="H360" s="195"/>
      <c r="I360" s="299"/>
      <c r="J360" s="284"/>
      <c r="K360" s="300"/>
      <c r="L360" s="301"/>
      <c r="M360" s="290"/>
      <c r="N360" s="291"/>
      <c r="O360" s="302"/>
      <c r="P360" s="303"/>
      <c r="Q360" s="12"/>
      <c r="R360" s="353"/>
      <c r="S360" s="7"/>
      <c r="T360" s="17">
        <f>IF(D360="",0,IF(D360=D359,COUNTIF(D$9:D359,D360)+1,1))</f>
        <v>0</v>
      </c>
      <c r="U360" s="17">
        <f t="shared" ca="1" si="30"/>
        <v>0</v>
      </c>
      <c r="V360" s="364">
        <f t="shared" si="28"/>
        <v>0</v>
      </c>
    </row>
    <row r="361" spans="1:22" ht="16.5" customHeight="1">
      <c r="A361" s="334" t="s">
        <v>637</v>
      </c>
      <c r="B361" s="65" t="str">
        <f t="shared" ca="1" si="27"/>
        <v>-1900</v>
      </c>
      <c r="C361" s="65" t="str">
        <f t="shared" ca="1" si="29"/>
        <v>-1900-0</v>
      </c>
      <c r="D361" s="340"/>
      <c r="E361" s="283"/>
      <c r="F361" s="12"/>
      <c r="G361" s="304"/>
      <c r="H361" s="195"/>
      <c r="I361" s="299"/>
      <c r="J361" s="284"/>
      <c r="K361" s="300"/>
      <c r="L361" s="301"/>
      <c r="M361" s="290"/>
      <c r="N361" s="291"/>
      <c r="O361" s="302"/>
      <c r="P361" s="303"/>
      <c r="Q361" s="12"/>
      <c r="R361" s="353"/>
      <c r="S361" s="7"/>
      <c r="T361" s="17">
        <f>IF(D361="",0,IF(D361=D360,COUNTIF(D$9:D360,D361)+1,1))</f>
        <v>0</v>
      </c>
      <c r="U361" s="17">
        <f t="shared" ca="1" si="30"/>
        <v>0</v>
      </c>
      <c r="V361" s="364">
        <f t="shared" si="28"/>
        <v>0</v>
      </c>
    </row>
    <row r="362" spans="1:22" ht="16.5" customHeight="1">
      <c r="A362" s="334" t="s">
        <v>638</v>
      </c>
      <c r="B362" s="65" t="str">
        <f t="shared" ca="1" si="27"/>
        <v>-1900</v>
      </c>
      <c r="C362" s="65" t="str">
        <f t="shared" ca="1" si="29"/>
        <v>-1900-0</v>
      </c>
      <c r="D362" s="340"/>
      <c r="E362" s="283"/>
      <c r="F362" s="12"/>
      <c r="G362" s="304"/>
      <c r="H362" s="195"/>
      <c r="I362" s="299"/>
      <c r="J362" s="284"/>
      <c r="K362" s="300"/>
      <c r="L362" s="301"/>
      <c r="M362" s="290"/>
      <c r="N362" s="291"/>
      <c r="O362" s="302"/>
      <c r="P362" s="303"/>
      <c r="Q362" s="12"/>
      <c r="R362" s="353"/>
      <c r="S362" s="7"/>
      <c r="T362" s="17">
        <f>IF(D362="",0,IF(D362=D361,COUNTIF(D$9:D361,D362)+1,1))</f>
        <v>0</v>
      </c>
      <c r="U362" s="17">
        <f t="shared" ca="1" si="30"/>
        <v>0</v>
      </c>
      <c r="V362" s="364">
        <f t="shared" si="28"/>
        <v>0</v>
      </c>
    </row>
    <row r="363" spans="1:22" ht="16.5" customHeight="1">
      <c r="A363" s="334" t="s">
        <v>639</v>
      </c>
      <c r="B363" s="65" t="str">
        <f t="shared" ca="1" si="27"/>
        <v>-1900</v>
      </c>
      <c r="C363" s="65" t="str">
        <f t="shared" ca="1" si="29"/>
        <v>-1900-0</v>
      </c>
      <c r="D363" s="340"/>
      <c r="E363" s="283"/>
      <c r="F363" s="12"/>
      <c r="G363" s="304"/>
      <c r="H363" s="195"/>
      <c r="I363" s="299"/>
      <c r="J363" s="284"/>
      <c r="K363" s="300"/>
      <c r="L363" s="301"/>
      <c r="M363" s="290"/>
      <c r="N363" s="291"/>
      <c r="O363" s="302"/>
      <c r="P363" s="303"/>
      <c r="Q363" s="12"/>
      <c r="R363" s="353"/>
      <c r="S363" s="7"/>
      <c r="T363" s="17">
        <f>IF(D363="",0,IF(D363=D362,COUNTIF(D$9:D362,D363)+1,1))</f>
        <v>0</v>
      </c>
      <c r="U363" s="17">
        <f t="shared" ca="1" si="30"/>
        <v>0</v>
      </c>
      <c r="V363" s="364">
        <f t="shared" si="28"/>
        <v>0</v>
      </c>
    </row>
    <row r="364" spans="1:22" ht="16.5" customHeight="1">
      <c r="A364" s="334" t="s">
        <v>640</v>
      </c>
      <c r="B364" s="65" t="str">
        <f t="shared" ca="1" si="27"/>
        <v>-1900</v>
      </c>
      <c r="C364" s="65" t="str">
        <f t="shared" ca="1" si="29"/>
        <v>-1900-0</v>
      </c>
      <c r="D364" s="340"/>
      <c r="E364" s="283"/>
      <c r="F364" s="12"/>
      <c r="G364" s="304"/>
      <c r="H364" s="195"/>
      <c r="I364" s="299"/>
      <c r="J364" s="284"/>
      <c r="K364" s="300"/>
      <c r="L364" s="301"/>
      <c r="M364" s="290"/>
      <c r="N364" s="291"/>
      <c r="O364" s="302"/>
      <c r="P364" s="303"/>
      <c r="Q364" s="12"/>
      <c r="R364" s="353"/>
      <c r="S364" s="7"/>
      <c r="T364" s="17">
        <f>IF(D364="",0,IF(D364=D363,COUNTIF(D$9:D363,D364)+1,1))</f>
        <v>0</v>
      </c>
      <c r="U364" s="17">
        <f t="shared" ca="1" si="30"/>
        <v>0</v>
      </c>
      <c r="V364" s="364">
        <f t="shared" si="28"/>
        <v>0</v>
      </c>
    </row>
    <row r="365" spans="1:22" ht="16.5" customHeight="1">
      <c r="A365" s="334" t="s">
        <v>641</v>
      </c>
      <c r="B365" s="65" t="str">
        <f t="shared" ca="1" si="27"/>
        <v>-1900</v>
      </c>
      <c r="C365" s="65" t="str">
        <f t="shared" ca="1" si="29"/>
        <v>-1900-0</v>
      </c>
      <c r="D365" s="340"/>
      <c r="E365" s="283"/>
      <c r="F365" s="12"/>
      <c r="G365" s="304"/>
      <c r="H365" s="195"/>
      <c r="I365" s="299"/>
      <c r="J365" s="284"/>
      <c r="K365" s="300"/>
      <c r="L365" s="301"/>
      <c r="M365" s="290"/>
      <c r="N365" s="291"/>
      <c r="O365" s="302"/>
      <c r="P365" s="303"/>
      <c r="Q365" s="12"/>
      <c r="R365" s="353"/>
      <c r="S365" s="7"/>
      <c r="T365" s="17">
        <f>IF(D365="",0,IF(D365=D364,COUNTIF(D$9:D364,D365)+1,1))</f>
        <v>0</v>
      </c>
      <c r="U365" s="17">
        <f t="shared" ca="1" si="30"/>
        <v>0</v>
      </c>
      <c r="V365" s="364">
        <f t="shared" si="28"/>
        <v>0</v>
      </c>
    </row>
    <row r="366" spans="1:22" ht="16.5" customHeight="1">
      <c r="A366" s="334" t="s">
        <v>642</v>
      </c>
      <c r="B366" s="65" t="str">
        <f t="shared" ca="1" si="27"/>
        <v>-1900</v>
      </c>
      <c r="C366" s="65" t="str">
        <f t="shared" ca="1" si="29"/>
        <v>-1900-0</v>
      </c>
      <c r="D366" s="340"/>
      <c r="E366" s="283"/>
      <c r="F366" s="12"/>
      <c r="G366" s="304"/>
      <c r="H366" s="195"/>
      <c r="I366" s="299"/>
      <c r="J366" s="284"/>
      <c r="K366" s="300"/>
      <c r="L366" s="301"/>
      <c r="M366" s="290"/>
      <c r="N366" s="291"/>
      <c r="O366" s="302"/>
      <c r="P366" s="303"/>
      <c r="Q366" s="12"/>
      <c r="R366" s="353"/>
      <c r="S366" s="7"/>
      <c r="T366" s="17">
        <f>IF(D366="",0,IF(D366=D365,COUNTIF(D$9:D365,D366)+1,1))</f>
        <v>0</v>
      </c>
      <c r="U366" s="17">
        <f t="shared" ca="1" si="30"/>
        <v>0</v>
      </c>
      <c r="V366" s="364">
        <f t="shared" si="28"/>
        <v>0</v>
      </c>
    </row>
    <row r="367" spans="1:22" ht="16.5" customHeight="1">
      <c r="A367" s="334" t="s">
        <v>643</v>
      </c>
      <c r="B367" s="65" t="str">
        <f t="shared" ca="1" si="27"/>
        <v>-1900</v>
      </c>
      <c r="C367" s="65" t="str">
        <f t="shared" ca="1" si="29"/>
        <v>-1900-0</v>
      </c>
      <c r="D367" s="340"/>
      <c r="E367" s="283"/>
      <c r="F367" s="12"/>
      <c r="G367" s="304"/>
      <c r="H367" s="195"/>
      <c r="I367" s="299"/>
      <c r="J367" s="284"/>
      <c r="K367" s="300"/>
      <c r="L367" s="301"/>
      <c r="M367" s="290"/>
      <c r="N367" s="291"/>
      <c r="O367" s="302"/>
      <c r="P367" s="303"/>
      <c r="Q367" s="12"/>
      <c r="R367" s="353"/>
      <c r="S367" s="7"/>
      <c r="T367" s="17">
        <f>IF(D367="",0,IF(D367=D366,COUNTIF(D$9:D366,D367)+1,1))</f>
        <v>0</v>
      </c>
      <c r="U367" s="17">
        <f t="shared" ca="1" si="30"/>
        <v>0</v>
      </c>
      <c r="V367" s="364">
        <f t="shared" si="28"/>
        <v>0</v>
      </c>
    </row>
    <row r="368" spans="1:22" ht="16.5" customHeight="1">
      <c r="A368" s="334" t="s">
        <v>644</v>
      </c>
      <c r="B368" s="65" t="str">
        <f t="shared" ca="1" si="27"/>
        <v>-1900</v>
      </c>
      <c r="C368" s="65" t="str">
        <f t="shared" ca="1" si="29"/>
        <v>-1900-0</v>
      </c>
      <c r="D368" s="340"/>
      <c r="E368" s="283"/>
      <c r="F368" s="12"/>
      <c r="G368" s="304"/>
      <c r="H368" s="195"/>
      <c r="I368" s="299"/>
      <c r="J368" s="284"/>
      <c r="K368" s="300"/>
      <c r="L368" s="301"/>
      <c r="M368" s="290"/>
      <c r="N368" s="291"/>
      <c r="O368" s="302"/>
      <c r="P368" s="303"/>
      <c r="Q368" s="12"/>
      <c r="R368" s="353"/>
      <c r="S368" s="7"/>
      <c r="T368" s="17">
        <f>IF(D368="",0,IF(D368=D367,COUNTIF(D$9:D367,D368)+1,1))</f>
        <v>0</v>
      </c>
      <c r="U368" s="17">
        <f t="shared" ca="1" si="30"/>
        <v>0</v>
      </c>
      <c r="V368" s="364">
        <f t="shared" si="28"/>
        <v>0</v>
      </c>
    </row>
    <row r="369" spans="1:22" ht="16.5" customHeight="1">
      <c r="A369" s="334" t="s">
        <v>645</v>
      </c>
      <c r="B369" s="65" t="str">
        <f t="shared" ca="1" si="27"/>
        <v>-1900</v>
      </c>
      <c r="C369" s="65" t="str">
        <f t="shared" ca="1" si="29"/>
        <v>-1900-0</v>
      </c>
      <c r="D369" s="340"/>
      <c r="E369" s="283"/>
      <c r="F369" s="12"/>
      <c r="G369" s="304"/>
      <c r="H369" s="195"/>
      <c r="I369" s="299"/>
      <c r="J369" s="284"/>
      <c r="K369" s="300"/>
      <c r="L369" s="301"/>
      <c r="M369" s="290"/>
      <c r="N369" s="291"/>
      <c r="O369" s="302"/>
      <c r="P369" s="303"/>
      <c r="Q369" s="12"/>
      <c r="R369" s="353"/>
      <c r="S369" s="7"/>
      <c r="T369" s="17">
        <f>IF(D369="",0,IF(D369=D368,COUNTIF(D$9:D368,D369)+1,1))</f>
        <v>0</v>
      </c>
      <c r="U369" s="17">
        <f t="shared" ca="1" si="30"/>
        <v>0</v>
      </c>
      <c r="V369" s="364">
        <f t="shared" si="28"/>
        <v>0</v>
      </c>
    </row>
    <row r="370" spans="1:22" ht="16.5" customHeight="1">
      <c r="A370" s="334" t="s">
        <v>646</v>
      </c>
      <c r="B370" s="65" t="str">
        <f t="shared" ca="1" si="27"/>
        <v>-1900</v>
      </c>
      <c r="C370" s="65" t="str">
        <f t="shared" ca="1" si="29"/>
        <v>-1900-0</v>
      </c>
      <c r="D370" s="340"/>
      <c r="E370" s="283"/>
      <c r="F370" s="12"/>
      <c r="G370" s="304"/>
      <c r="H370" s="195"/>
      <c r="I370" s="299"/>
      <c r="J370" s="284"/>
      <c r="K370" s="300"/>
      <c r="L370" s="301"/>
      <c r="M370" s="290"/>
      <c r="N370" s="291"/>
      <c r="O370" s="302"/>
      <c r="P370" s="303"/>
      <c r="Q370" s="12"/>
      <c r="R370" s="353"/>
      <c r="S370" s="7"/>
      <c r="T370" s="17">
        <f>IF(D370="",0,IF(D370=D369,COUNTIF(D$9:D369,D370)+1,1))</f>
        <v>0</v>
      </c>
      <c r="U370" s="17">
        <f t="shared" ca="1" si="30"/>
        <v>0</v>
      </c>
      <c r="V370" s="364">
        <f t="shared" si="28"/>
        <v>0</v>
      </c>
    </row>
    <row r="371" spans="1:22" ht="16.5" customHeight="1">
      <c r="A371" s="334" t="s">
        <v>647</v>
      </c>
      <c r="B371" s="65" t="str">
        <f t="shared" ca="1" si="27"/>
        <v>-1900</v>
      </c>
      <c r="C371" s="65" t="str">
        <f t="shared" ca="1" si="29"/>
        <v>-1900-0</v>
      </c>
      <c r="D371" s="340"/>
      <c r="E371" s="283"/>
      <c r="F371" s="12"/>
      <c r="G371" s="304"/>
      <c r="H371" s="195"/>
      <c r="I371" s="299"/>
      <c r="J371" s="284"/>
      <c r="K371" s="300"/>
      <c r="L371" s="301"/>
      <c r="M371" s="290"/>
      <c r="N371" s="291"/>
      <c r="O371" s="302"/>
      <c r="P371" s="303"/>
      <c r="Q371" s="12"/>
      <c r="R371" s="353"/>
      <c r="S371" s="7"/>
      <c r="T371" s="17">
        <f>IF(D371="",0,IF(D371=D370,COUNTIF(D$9:D370,D371)+1,1))</f>
        <v>0</v>
      </c>
      <c r="U371" s="17">
        <f t="shared" ca="1" si="30"/>
        <v>0</v>
      </c>
      <c r="V371" s="364">
        <f t="shared" si="28"/>
        <v>0</v>
      </c>
    </row>
    <row r="372" spans="1:22" ht="16.5" customHeight="1">
      <c r="A372" s="334" t="s">
        <v>648</v>
      </c>
      <c r="B372" s="65" t="str">
        <f t="shared" ca="1" si="27"/>
        <v>-1900</v>
      </c>
      <c r="C372" s="65" t="str">
        <f t="shared" ca="1" si="29"/>
        <v>-1900-0</v>
      </c>
      <c r="D372" s="340"/>
      <c r="E372" s="283"/>
      <c r="F372" s="12"/>
      <c r="G372" s="304"/>
      <c r="H372" s="195"/>
      <c r="I372" s="299"/>
      <c r="J372" s="284"/>
      <c r="K372" s="300"/>
      <c r="L372" s="301"/>
      <c r="M372" s="290"/>
      <c r="N372" s="291"/>
      <c r="O372" s="302"/>
      <c r="P372" s="303"/>
      <c r="Q372" s="12"/>
      <c r="R372" s="353"/>
      <c r="S372" s="7"/>
      <c r="T372" s="17">
        <f>IF(D372="",0,IF(D372=D371,COUNTIF(D$9:D371,D372)+1,1))</f>
        <v>0</v>
      </c>
      <c r="U372" s="17">
        <f t="shared" ca="1" si="30"/>
        <v>0</v>
      </c>
      <c r="V372" s="364">
        <f t="shared" si="28"/>
        <v>0</v>
      </c>
    </row>
    <row r="373" spans="1:22" ht="16.5" customHeight="1">
      <c r="A373" s="334" t="s">
        <v>649</v>
      </c>
      <c r="B373" s="65" t="str">
        <f t="shared" ca="1" si="27"/>
        <v>-1900</v>
      </c>
      <c r="C373" s="65" t="str">
        <f t="shared" ca="1" si="29"/>
        <v>-1900-0</v>
      </c>
      <c r="D373" s="340"/>
      <c r="E373" s="283"/>
      <c r="F373" s="12"/>
      <c r="G373" s="304"/>
      <c r="H373" s="195"/>
      <c r="I373" s="299"/>
      <c r="J373" s="284"/>
      <c r="K373" s="300"/>
      <c r="L373" s="301"/>
      <c r="M373" s="290"/>
      <c r="N373" s="291"/>
      <c r="O373" s="302"/>
      <c r="P373" s="303"/>
      <c r="Q373" s="12"/>
      <c r="R373" s="353"/>
      <c r="S373" s="7"/>
      <c r="T373" s="17">
        <f>IF(D373="",0,IF(D373=D372,COUNTIF(D$9:D372,D373)+1,1))</f>
        <v>0</v>
      </c>
      <c r="U373" s="17">
        <f t="shared" ca="1" si="30"/>
        <v>0</v>
      </c>
      <c r="V373" s="364">
        <f t="shared" si="28"/>
        <v>0</v>
      </c>
    </row>
    <row r="374" spans="1:22" ht="16.5" customHeight="1">
      <c r="A374" s="334" t="s">
        <v>650</v>
      </c>
      <c r="B374" s="65" t="str">
        <f t="shared" ca="1" si="27"/>
        <v>-1900</v>
      </c>
      <c r="C374" s="65" t="str">
        <f t="shared" ca="1" si="29"/>
        <v>-1900-0</v>
      </c>
      <c r="D374" s="340"/>
      <c r="E374" s="283"/>
      <c r="F374" s="12"/>
      <c r="G374" s="304"/>
      <c r="H374" s="195"/>
      <c r="I374" s="299"/>
      <c r="J374" s="284"/>
      <c r="K374" s="300"/>
      <c r="L374" s="301"/>
      <c r="M374" s="290"/>
      <c r="N374" s="291"/>
      <c r="O374" s="302"/>
      <c r="P374" s="303"/>
      <c r="Q374" s="12"/>
      <c r="R374" s="353"/>
      <c r="S374" s="7"/>
      <c r="T374" s="17">
        <f>IF(D374="",0,IF(D374=D373,COUNTIF(D$9:D373,D374)+1,1))</f>
        <v>0</v>
      </c>
      <c r="U374" s="17">
        <f t="shared" ca="1" si="30"/>
        <v>0</v>
      </c>
      <c r="V374" s="364">
        <f t="shared" si="28"/>
        <v>0</v>
      </c>
    </row>
    <row r="375" spans="1:22" ht="16.5" customHeight="1">
      <c r="A375" s="334" t="s">
        <v>651</v>
      </c>
      <c r="B375" s="65" t="str">
        <f t="shared" ca="1" si="27"/>
        <v>-1900</v>
      </c>
      <c r="C375" s="65" t="str">
        <f t="shared" ca="1" si="29"/>
        <v>-1900-0</v>
      </c>
      <c r="D375" s="340"/>
      <c r="E375" s="283"/>
      <c r="F375" s="12"/>
      <c r="G375" s="304"/>
      <c r="H375" s="195"/>
      <c r="I375" s="299"/>
      <c r="J375" s="284"/>
      <c r="K375" s="300"/>
      <c r="L375" s="301"/>
      <c r="M375" s="290"/>
      <c r="N375" s="291"/>
      <c r="O375" s="302"/>
      <c r="P375" s="303"/>
      <c r="Q375" s="12"/>
      <c r="R375" s="353"/>
      <c r="S375" s="7"/>
      <c r="T375" s="17">
        <f>IF(D375="",0,IF(D375=D374,COUNTIF(D$9:D374,D375)+1,1))</f>
        <v>0</v>
      </c>
      <c r="U375" s="17">
        <f t="shared" ca="1" si="30"/>
        <v>0</v>
      </c>
      <c r="V375" s="364">
        <f t="shared" si="28"/>
        <v>0</v>
      </c>
    </row>
    <row r="376" spans="1:22" ht="16.5" customHeight="1">
      <c r="A376" s="334" t="s">
        <v>652</v>
      </c>
      <c r="B376" s="65" t="str">
        <f t="shared" ca="1" si="27"/>
        <v>-1900</v>
      </c>
      <c r="C376" s="65" t="str">
        <f t="shared" ca="1" si="29"/>
        <v>-1900-0</v>
      </c>
      <c r="D376" s="340"/>
      <c r="E376" s="283"/>
      <c r="F376" s="12"/>
      <c r="G376" s="304"/>
      <c r="H376" s="195"/>
      <c r="I376" s="299"/>
      <c r="J376" s="284"/>
      <c r="K376" s="300"/>
      <c r="L376" s="301"/>
      <c r="M376" s="290"/>
      <c r="N376" s="291"/>
      <c r="O376" s="302"/>
      <c r="P376" s="303"/>
      <c r="Q376" s="12"/>
      <c r="R376" s="353"/>
      <c r="S376" s="7"/>
      <c r="T376" s="17">
        <f>IF(D376="",0,IF(D376=D375,COUNTIF(D$9:D375,D376)+1,1))</f>
        <v>0</v>
      </c>
      <c r="U376" s="17">
        <f t="shared" ca="1" si="30"/>
        <v>0</v>
      </c>
      <c r="V376" s="364">
        <f t="shared" si="28"/>
        <v>0</v>
      </c>
    </row>
    <row r="377" spans="1:22" ht="16.5" customHeight="1">
      <c r="A377" s="334" t="s">
        <v>653</v>
      </c>
      <c r="B377" s="65" t="str">
        <f t="shared" ca="1" si="27"/>
        <v>-1900</v>
      </c>
      <c r="C377" s="65" t="str">
        <f t="shared" ca="1" si="29"/>
        <v>-1900-0</v>
      </c>
      <c r="D377" s="340"/>
      <c r="E377" s="283"/>
      <c r="F377" s="12"/>
      <c r="G377" s="304"/>
      <c r="H377" s="195"/>
      <c r="I377" s="299"/>
      <c r="J377" s="284"/>
      <c r="K377" s="300"/>
      <c r="L377" s="301"/>
      <c r="M377" s="290"/>
      <c r="N377" s="291"/>
      <c r="O377" s="302"/>
      <c r="P377" s="303"/>
      <c r="Q377" s="12"/>
      <c r="R377" s="353"/>
      <c r="S377" s="7"/>
      <c r="T377" s="17">
        <f>IF(D377="",0,IF(D377=D376,COUNTIF(D$9:D376,D377)+1,1))</f>
        <v>0</v>
      </c>
      <c r="U377" s="17">
        <f t="shared" ca="1" si="30"/>
        <v>0</v>
      </c>
      <c r="V377" s="364">
        <f t="shared" si="28"/>
        <v>0</v>
      </c>
    </row>
    <row r="378" spans="1:22" ht="16.5" customHeight="1">
      <c r="A378" s="334" t="s">
        <v>654</v>
      </c>
      <c r="B378" s="65" t="str">
        <f t="shared" ca="1" si="27"/>
        <v>-1900</v>
      </c>
      <c r="C378" s="65" t="str">
        <f t="shared" ca="1" si="29"/>
        <v>-1900-0</v>
      </c>
      <c r="D378" s="340"/>
      <c r="E378" s="283"/>
      <c r="F378" s="12"/>
      <c r="G378" s="304"/>
      <c r="H378" s="195"/>
      <c r="I378" s="299"/>
      <c r="J378" s="284"/>
      <c r="K378" s="300"/>
      <c r="L378" s="301"/>
      <c r="M378" s="290"/>
      <c r="N378" s="291"/>
      <c r="O378" s="302"/>
      <c r="P378" s="303"/>
      <c r="Q378" s="12"/>
      <c r="R378" s="353"/>
      <c r="S378" s="7"/>
      <c r="T378" s="17">
        <f>IF(D378="",0,IF(D378=D377,COUNTIF(D$9:D377,D378)+1,1))</f>
        <v>0</v>
      </c>
      <c r="U378" s="17">
        <f t="shared" ca="1" si="30"/>
        <v>0</v>
      </c>
      <c r="V378" s="364">
        <f t="shared" si="28"/>
        <v>0</v>
      </c>
    </row>
    <row r="379" spans="1:22" ht="16.5" customHeight="1">
      <c r="A379" s="334" t="s">
        <v>655</v>
      </c>
      <c r="B379" s="65" t="str">
        <f t="shared" ca="1" si="27"/>
        <v>-1900</v>
      </c>
      <c r="C379" s="65" t="str">
        <f t="shared" ca="1" si="29"/>
        <v>-1900-0</v>
      </c>
      <c r="D379" s="340"/>
      <c r="E379" s="283"/>
      <c r="F379" s="12"/>
      <c r="G379" s="304"/>
      <c r="H379" s="195"/>
      <c r="I379" s="299"/>
      <c r="J379" s="284"/>
      <c r="K379" s="300"/>
      <c r="L379" s="301"/>
      <c r="M379" s="290"/>
      <c r="N379" s="291"/>
      <c r="O379" s="302"/>
      <c r="P379" s="303"/>
      <c r="Q379" s="12"/>
      <c r="R379" s="353"/>
      <c r="S379" s="7"/>
      <c r="T379" s="17">
        <f>IF(D379="",0,IF(D379=D378,COUNTIF(D$9:D378,D379)+1,1))</f>
        <v>0</v>
      </c>
      <c r="U379" s="17">
        <f t="shared" ca="1" si="30"/>
        <v>0</v>
      </c>
      <c r="V379" s="364">
        <f t="shared" si="28"/>
        <v>0</v>
      </c>
    </row>
    <row r="380" spans="1:22" ht="16.5" customHeight="1">
      <c r="A380" s="334" t="s">
        <v>656</v>
      </c>
      <c r="B380" s="65" t="str">
        <f t="shared" ca="1" si="27"/>
        <v>-1900</v>
      </c>
      <c r="C380" s="65" t="str">
        <f t="shared" ca="1" si="29"/>
        <v>-1900-0</v>
      </c>
      <c r="D380" s="340"/>
      <c r="E380" s="283"/>
      <c r="F380" s="12"/>
      <c r="G380" s="304"/>
      <c r="H380" s="195"/>
      <c r="I380" s="299"/>
      <c r="J380" s="284"/>
      <c r="K380" s="300"/>
      <c r="L380" s="301"/>
      <c r="M380" s="290"/>
      <c r="N380" s="291"/>
      <c r="O380" s="302"/>
      <c r="P380" s="303"/>
      <c r="Q380" s="12"/>
      <c r="R380" s="353"/>
      <c r="S380" s="7"/>
      <c r="T380" s="17">
        <f>IF(D380="",0,IF(D380=D379,COUNTIF(D$9:D379,D380)+1,1))</f>
        <v>0</v>
      </c>
      <c r="U380" s="17">
        <f t="shared" ca="1" si="30"/>
        <v>0</v>
      </c>
      <c r="V380" s="364">
        <f t="shared" si="28"/>
        <v>0</v>
      </c>
    </row>
    <row r="381" spans="1:22" ht="16.5" customHeight="1">
      <c r="A381" s="334" t="s">
        <v>657</v>
      </c>
      <c r="B381" s="65" t="str">
        <f t="shared" ca="1" si="27"/>
        <v>-1900</v>
      </c>
      <c r="C381" s="65" t="str">
        <f t="shared" ca="1" si="29"/>
        <v>-1900-0</v>
      </c>
      <c r="D381" s="340"/>
      <c r="E381" s="283"/>
      <c r="F381" s="12"/>
      <c r="G381" s="304"/>
      <c r="H381" s="195"/>
      <c r="I381" s="299"/>
      <c r="J381" s="284"/>
      <c r="K381" s="300"/>
      <c r="L381" s="301"/>
      <c r="M381" s="290"/>
      <c r="N381" s="291"/>
      <c r="O381" s="302"/>
      <c r="P381" s="303"/>
      <c r="Q381" s="12"/>
      <c r="R381" s="353"/>
      <c r="S381" s="7"/>
      <c r="T381" s="17">
        <f>IF(D381="",0,IF(D381=D380,COUNTIF(D$9:D380,D381)+1,1))</f>
        <v>0</v>
      </c>
      <c r="U381" s="17">
        <f t="shared" ca="1" si="30"/>
        <v>0</v>
      </c>
      <c r="V381" s="364">
        <f t="shared" si="28"/>
        <v>0</v>
      </c>
    </row>
    <row r="382" spans="1:22" ht="16.5" customHeight="1">
      <c r="A382" s="334" t="s">
        <v>658</v>
      </c>
      <c r="B382" s="65" t="str">
        <f t="shared" ca="1" si="27"/>
        <v>-1900</v>
      </c>
      <c r="C382" s="65" t="str">
        <f t="shared" ca="1" si="29"/>
        <v>-1900-0</v>
      </c>
      <c r="D382" s="340"/>
      <c r="E382" s="283"/>
      <c r="F382" s="12"/>
      <c r="G382" s="304"/>
      <c r="H382" s="195"/>
      <c r="I382" s="299"/>
      <c r="J382" s="284"/>
      <c r="K382" s="300"/>
      <c r="L382" s="301"/>
      <c r="M382" s="290"/>
      <c r="N382" s="291"/>
      <c r="O382" s="302"/>
      <c r="P382" s="303"/>
      <c r="Q382" s="12"/>
      <c r="R382" s="353"/>
      <c r="S382" s="7"/>
      <c r="T382" s="17">
        <f>IF(D382="",0,IF(D382=D381,COUNTIF(D$9:D381,D382)+1,1))</f>
        <v>0</v>
      </c>
      <c r="U382" s="17">
        <f t="shared" ca="1" si="30"/>
        <v>0</v>
      </c>
      <c r="V382" s="364">
        <f t="shared" si="28"/>
        <v>0</v>
      </c>
    </row>
    <row r="383" spans="1:22" ht="16.5" customHeight="1">
      <c r="A383" s="334" t="s">
        <v>659</v>
      </c>
      <c r="B383" s="65" t="str">
        <f t="shared" ca="1" si="27"/>
        <v>-1900</v>
      </c>
      <c r="C383" s="65" t="str">
        <f t="shared" ca="1" si="29"/>
        <v>-1900-0</v>
      </c>
      <c r="D383" s="340"/>
      <c r="E383" s="283"/>
      <c r="F383" s="12"/>
      <c r="G383" s="304"/>
      <c r="H383" s="195"/>
      <c r="I383" s="299"/>
      <c r="J383" s="284"/>
      <c r="K383" s="300"/>
      <c r="L383" s="301"/>
      <c r="M383" s="290"/>
      <c r="N383" s="291"/>
      <c r="O383" s="302"/>
      <c r="P383" s="303"/>
      <c r="Q383" s="12"/>
      <c r="R383" s="353"/>
      <c r="S383" s="7"/>
      <c r="T383" s="17">
        <f>IF(D383="",0,IF(D383=D382,COUNTIF(D$9:D382,D383)+1,1))</f>
        <v>0</v>
      </c>
      <c r="U383" s="17">
        <f t="shared" ca="1" si="30"/>
        <v>0</v>
      </c>
      <c r="V383" s="364">
        <f t="shared" si="28"/>
        <v>0</v>
      </c>
    </row>
    <row r="384" spans="1:22" ht="16.5" customHeight="1">
      <c r="A384" s="334" t="s">
        <v>660</v>
      </c>
      <c r="B384" s="65" t="str">
        <f t="shared" ca="1" si="27"/>
        <v>-1900</v>
      </c>
      <c r="C384" s="65" t="str">
        <f t="shared" ca="1" si="29"/>
        <v>-1900-0</v>
      </c>
      <c r="D384" s="340"/>
      <c r="E384" s="283"/>
      <c r="F384" s="12"/>
      <c r="G384" s="304"/>
      <c r="H384" s="195"/>
      <c r="I384" s="299"/>
      <c r="J384" s="284"/>
      <c r="K384" s="300"/>
      <c r="L384" s="301"/>
      <c r="M384" s="290"/>
      <c r="N384" s="291"/>
      <c r="O384" s="302"/>
      <c r="P384" s="303"/>
      <c r="Q384" s="12"/>
      <c r="R384" s="353"/>
      <c r="S384" s="7"/>
      <c r="T384" s="17">
        <f>IF(D384="",0,IF(D384=D383,COUNTIF(D$9:D383,D384)+1,1))</f>
        <v>0</v>
      </c>
      <c r="U384" s="17">
        <f t="shared" ca="1" si="30"/>
        <v>0</v>
      </c>
      <c r="V384" s="364">
        <f t="shared" si="28"/>
        <v>0</v>
      </c>
    </row>
    <row r="385" spans="1:22" ht="16.5" customHeight="1">
      <c r="A385" s="334" t="s">
        <v>661</v>
      </c>
      <c r="B385" s="65" t="str">
        <f t="shared" ca="1" si="27"/>
        <v>-1900</v>
      </c>
      <c r="C385" s="65" t="str">
        <f t="shared" ca="1" si="29"/>
        <v>-1900-0</v>
      </c>
      <c r="D385" s="340"/>
      <c r="E385" s="283"/>
      <c r="F385" s="12"/>
      <c r="G385" s="304"/>
      <c r="H385" s="195"/>
      <c r="I385" s="299"/>
      <c r="J385" s="284"/>
      <c r="K385" s="300"/>
      <c r="L385" s="301"/>
      <c r="M385" s="290"/>
      <c r="N385" s="291"/>
      <c r="O385" s="302"/>
      <c r="P385" s="303"/>
      <c r="Q385" s="12"/>
      <c r="R385" s="353"/>
      <c r="S385" s="7"/>
      <c r="T385" s="17">
        <f>IF(D385="",0,IF(D385=D384,COUNTIF(D$9:D384,D385)+1,1))</f>
        <v>0</v>
      </c>
      <c r="U385" s="17">
        <f t="shared" ca="1" si="30"/>
        <v>0</v>
      </c>
      <c r="V385" s="364">
        <f t="shared" si="28"/>
        <v>0</v>
      </c>
    </row>
    <row r="386" spans="1:22" ht="16.5" customHeight="1">
      <c r="A386" s="334" t="s">
        <v>662</v>
      </c>
      <c r="B386" s="65" t="str">
        <f t="shared" ca="1" si="27"/>
        <v>-1900</v>
      </c>
      <c r="C386" s="65" t="str">
        <f t="shared" ca="1" si="29"/>
        <v>-1900-0</v>
      </c>
      <c r="D386" s="340"/>
      <c r="E386" s="283"/>
      <c r="F386" s="12"/>
      <c r="G386" s="304"/>
      <c r="H386" s="195"/>
      <c r="I386" s="299"/>
      <c r="J386" s="284"/>
      <c r="K386" s="300"/>
      <c r="L386" s="301"/>
      <c r="M386" s="290"/>
      <c r="N386" s="291"/>
      <c r="O386" s="302"/>
      <c r="P386" s="303"/>
      <c r="Q386" s="12"/>
      <c r="R386" s="353"/>
      <c r="S386" s="7"/>
      <c r="T386" s="17">
        <f>IF(D386="",0,IF(D386=D385,COUNTIF(D$9:D385,D386)+1,1))</f>
        <v>0</v>
      </c>
      <c r="U386" s="17">
        <f t="shared" ca="1" si="30"/>
        <v>0</v>
      </c>
      <c r="V386" s="364">
        <f t="shared" si="28"/>
        <v>0</v>
      </c>
    </row>
    <row r="387" spans="1:22" ht="16.5" customHeight="1">
      <c r="A387" s="334" t="s">
        <v>663</v>
      </c>
      <c r="B387" s="65" t="str">
        <f t="shared" ca="1" si="27"/>
        <v>-1900</v>
      </c>
      <c r="C387" s="65" t="str">
        <f t="shared" ca="1" si="29"/>
        <v>-1900-0</v>
      </c>
      <c r="D387" s="340"/>
      <c r="E387" s="283"/>
      <c r="F387" s="12"/>
      <c r="G387" s="304"/>
      <c r="H387" s="195"/>
      <c r="I387" s="299"/>
      <c r="J387" s="284"/>
      <c r="K387" s="300"/>
      <c r="L387" s="301"/>
      <c r="M387" s="290"/>
      <c r="N387" s="291"/>
      <c r="O387" s="302"/>
      <c r="P387" s="303"/>
      <c r="Q387" s="12"/>
      <c r="R387" s="353"/>
      <c r="S387" s="7"/>
      <c r="T387" s="17">
        <f>IF(D387="",0,IF(D387=D386,COUNTIF(D$9:D386,D387)+1,1))</f>
        <v>0</v>
      </c>
      <c r="U387" s="17">
        <f t="shared" ca="1" si="30"/>
        <v>0</v>
      </c>
      <c r="V387" s="364">
        <f t="shared" si="28"/>
        <v>0</v>
      </c>
    </row>
    <row r="388" spans="1:22" ht="16.5" customHeight="1">
      <c r="A388" s="334" t="s">
        <v>664</v>
      </c>
      <c r="B388" s="65" t="str">
        <f t="shared" ca="1" si="27"/>
        <v>-1900</v>
      </c>
      <c r="C388" s="65" t="str">
        <f t="shared" ca="1" si="29"/>
        <v>-1900-0</v>
      </c>
      <c r="D388" s="340"/>
      <c r="E388" s="283"/>
      <c r="F388" s="12"/>
      <c r="G388" s="304"/>
      <c r="H388" s="195"/>
      <c r="I388" s="299"/>
      <c r="J388" s="284"/>
      <c r="K388" s="300"/>
      <c r="L388" s="301"/>
      <c r="M388" s="290"/>
      <c r="N388" s="291"/>
      <c r="O388" s="302"/>
      <c r="P388" s="303"/>
      <c r="Q388" s="12"/>
      <c r="R388" s="353"/>
      <c r="S388" s="7"/>
      <c r="T388" s="17">
        <f>IF(D388="",0,IF(D388=D387,COUNTIF(D$9:D387,D388)+1,1))</f>
        <v>0</v>
      </c>
      <c r="U388" s="17">
        <f t="shared" ca="1" si="30"/>
        <v>0</v>
      </c>
      <c r="V388" s="364">
        <f t="shared" si="28"/>
        <v>0</v>
      </c>
    </row>
    <row r="389" spans="1:22" ht="16.5" customHeight="1">
      <c r="A389" s="334" t="s">
        <v>665</v>
      </c>
      <c r="B389" s="65" t="str">
        <f t="shared" ca="1" si="27"/>
        <v>-1900</v>
      </c>
      <c r="C389" s="65" t="str">
        <f t="shared" ca="1" si="29"/>
        <v>-1900-0</v>
      </c>
      <c r="D389" s="340"/>
      <c r="E389" s="283"/>
      <c r="F389" s="12"/>
      <c r="G389" s="304"/>
      <c r="H389" s="195"/>
      <c r="I389" s="299"/>
      <c r="J389" s="284"/>
      <c r="K389" s="300"/>
      <c r="L389" s="301"/>
      <c r="M389" s="290"/>
      <c r="N389" s="291"/>
      <c r="O389" s="302"/>
      <c r="P389" s="303"/>
      <c r="Q389" s="12"/>
      <c r="R389" s="353"/>
      <c r="S389" s="7"/>
      <c r="T389" s="17">
        <f>IF(D389="",0,IF(D389=D388,COUNTIF(D$9:D388,D389)+1,1))</f>
        <v>0</v>
      </c>
      <c r="U389" s="17">
        <f t="shared" ca="1" si="30"/>
        <v>0</v>
      </c>
      <c r="V389" s="364">
        <f t="shared" si="28"/>
        <v>0</v>
      </c>
    </row>
    <row r="390" spans="1:22" ht="16.5" customHeight="1">
      <c r="A390" s="334" t="s">
        <v>666</v>
      </c>
      <c r="B390" s="65" t="str">
        <f t="shared" ca="1" si="27"/>
        <v>-1900</v>
      </c>
      <c r="C390" s="65" t="str">
        <f t="shared" ca="1" si="29"/>
        <v>-1900-0</v>
      </c>
      <c r="D390" s="340"/>
      <c r="E390" s="283"/>
      <c r="F390" s="12"/>
      <c r="G390" s="304"/>
      <c r="H390" s="195"/>
      <c r="I390" s="299"/>
      <c r="J390" s="284"/>
      <c r="K390" s="300"/>
      <c r="L390" s="301"/>
      <c r="M390" s="290"/>
      <c r="N390" s="291"/>
      <c r="O390" s="302"/>
      <c r="P390" s="303"/>
      <c r="Q390" s="12"/>
      <c r="R390" s="353"/>
      <c r="S390" s="7"/>
      <c r="T390" s="17">
        <f>IF(D390="",0,IF(D390=D389,COUNTIF(D$9:D389,D390)+1,1))</f>
        <v>0</v>
      </c>
      <c r="U390" s="17">
        <f t="shared" ca="1" si="30"/>
        <v>0</v>
      </c>
      <c r="V390" s="364">
        <f t="shared" si="28"/>
        <v>0</v>
      </c>
    </row>
    <row r="391" spans="1:22" ht="16.5" customHeight="1">
      <c r="A391" s="334" t="s">
        <v>667</v>
      </c>
      <c r="B391" s="65" t="str">
        <f t="shared" ca="1" si="27"/>
        <v>-1900</v>
      </c>
      <c r="C391" s="65" t="str">
        <f t="shared" ca="1" si="29"/>
        <v>-1900-0</v>
      </c>
      <c r="D391" s="340"/>
      <c r="E391" s="283"/>
      <c r="F391" s="12"/>
      <c r="G391" s="304"/>
      <c r="H391" s="195"/>
      <c r="I391" s="299"/>
      <c r="J391" s="284"/>
      <c r="K391" s="300"/>
      <c r="L391" s="301"/>
      <c r="M391" s="290"/>
      <c r="N391" s="291"/>
      <c r="O391" s="302"/>
      <c r="P391" s="303"/>
      <c r="Q391" s="12"/>
      <c r="R391" s="353"/>
      <c r="S391" s="7"/>
      <c r="T391" s="17">
        <f>IF(D391="",0,IF(D391=D390,COUNTIF(D$9:D390,D391)+1,1))</f>
        <v>0</v>
      </c>
      <c r="U391" s="17">
        <f t="shared" ca="1" si="30"/>
        <v>0</v>
      </c>
      <c r="V391" s="364">
        <f t="shared" si="28"/>
        <v>0</v>
      </c>
    </row>
    <row r="392" spans="1:22" ht="16.5" customHeight="1">
      <c r="A392" s="334" t="s">
        <v>668</v>
      </c>
      <c r="B392" s="65" t="str">
        <f t="shared" ca="1" si="27"/>
        <v>-1900</v>
      </c>
      <c r="C392" s="65" t="str">
        <f t="shared" ca="1" si="29"/>
        <v>-1900-0</v>
      </c>
      <c r="D392" s="340"/>
      <c r="E392" s="283"/>
      <c r="F392" s="12"/>
      <c r="G392" s="304"/>
      <c r="H392" s="195"/>
      <c r="I392" s="299"/>
      <c r="J392" s="284"/>
      <c r="K392" s="300"/>
      <c r="L392" s="301"/>
      <c r="M392" s="290"/>
      <c r="N392" s="291"/>
      <c r="O392" s="302"/>
      <c r="P392" s="303"/>
      <c r="Q392" s="12"/>
      <c r="R392" s="353"/>
      <c r="S392" s="7"/>
      <c r="T392" s="17">
        <f>IF(D392="",0,IF(D392=D391,COUNTIF(D$9:D391,D392)+1,1))</f>
        <v>0</v>
      </c>
      <c r="U392" s="17">
        <f t="shared" ca="1" si="30"/>
        <v>0</v>
      </c>
      <c r="V392" s="364">
        <f t="shared" si="28"/>
        <v>0</v>
      </c>
    </row>
    <row r="393" spans="1:22" ht="16.5" customHeight="1">
      <c r="A393" s="334" t="s">
        <v>669</v>
      </c>
      <c r="B393" s="65" t="str">
        <f t="shared" ca="1" si="27"/>
        <v>-1900</v>
      </c>
      <c r="C393" s="65" t="str">
        <f t="shared" ca="1" si="29"/>
        <v>-1900-0</v>
      </c>
      <c r="D393" s="340"/>
      <c r="E393" s="283"/>
      <c r="F393" s="12"/>
      <c r="G393" s="304"/>
      <c r="H393" s="195"/>
      <c r="I393" s="299"/>
      <c r="J393" s="284"/>
      <c r="K393" s="300"/>
      <c r="L393" s="301"/>
      <c r="M393" s="290"/>
      <c r="N393" s="291"/>
      <c r="O393" s="302"/>
      <c r="P393" s="303"/>
      <c r="Q393" s="12"/>
      <c r="R393" s="353"/>
      <c r="S393" s="7"/>
      <c r="T393" s="17">
        <f>IF(D393="",0,IF(D393=D392,COUNTIF(D$9:D392,D393)+1,1))</f>
        <v>0</v>
      </c>
      <c r="U393" s="17">
        <f t="shared" ca="1" si="30"/>
        <v>0</v>
      </c>
      <c r="V393" s="364">
        <f t="shared" si="28"/>
        <v>0</v>
      </c>
    </row>
    <row r="394" spans="1:22" ht="16.5" customHeight="1">
      <c r="A394" s="334" t="s">
        <v>670</v>
      </c>
      <c r="B394" s="65" t="str">
        <f t="shared" ref="B394:B457" ca="1" si="31">IF(V394=$V$1015,0,IF(N$1030=1,0,D394&amp;"-"&amp;YEAR(E394)))</f>
        <v>-1900</v>
      </c>
      <c r="C394" s="65" t="str">
        <f t="shared" ca="1" si="29"/>
        <v>-1900-0</v>
      </c>
      <c r="D394" s="340"/>
      <c r="E394" s="283"/>
      <c r="F394" s="12"/>
      <c r="G394" s="304"/>
      <c r="H394" s="195"/>
      <c r="I394" s="299"/>
      <c r="J394" s="284"/>
      <c r="K394" s="300"/>
      <c r="L394" s="301"/>
      <c r="M394" s="290"/>
      <c r="N394" s="291"/>
      <c r="O394" s="302"/>
      <c r="P394" s="303"/>
      <c r="Q394" s="12"/>
      <c r="R394" s="353"/>
      <c r="S394" s="7"/>
      <c r="T394" s="17">
        <f>IF(D394="",0,IF(D394=D393,COUNTIF(D$9:D393,D394)+1,1))</f>
        <v>0</v>
      </c>
      <c r="U394" s="17">
        <f t="shared" ca="1" si="30"/>
        <v>0</v>
      </c>
      <c r="V394" s="364">
        <f t="shared" ref="V394:V457" si="32">IF(OR(MONTH(E394)&lt;$J$1032,MONTH(E394)&gt;$J$1033),V$1015,0)</f>
        <v>0</v>
      </c>
    </row>
    <row r="395" spans="1:22" ht="16.5" customHeight="1">
      <c r="A395" s="334" t="s">
        <v>671</v>
      </c>
      <c r="B395" s="65" t="str">
        <f t="shared" ca="1" si="31"/>
        <v>-1900</v>
      </c>
      <c r="C395" s="65" t="str">
        <f t="shared" ca="1" si="29"/>
        <v>-1900-0</v>
      </c>
      <c r="D395" s="340"/>
      <c r="E395" s="283"/>
      <c r="F395" s="12"/>
      <c r="G395" s="304"/>
      <c r="H395" s="195"/>
      <c r="I395" s="299"/>
      <c r="J395" s="284"/>
      <c r="K395" s="300"/>
      <c r="L395" s="301"/>
      <c r="M395" s="290"/>
      <c r="N395" s="291"/>
      <c r="O395" s="302"/>
      <c r="P395" s="303"/>
      <c r="Q395" s="12"/>
      <c r="R395" s="353"/>
      <c r="S395" s="7"/>
      <c r="T395" s="17">
        <f>IF(D395="",0,IF(D395=D394,COUNTIF(D$9:D394,D395)+1,1))</f>
        <v>0</v>
      </c>
      <c r="U395" s="17">
        <f t="shared" ca="1" si="30"/>
        <v>0</v>
      </c>
      <c r="V395" s="364">
        <f t="shared" si="32"/>
        <v>0</v>
      </c>
    </row>
    <row r="396" spans="1:22" ht="16.5" customHeight="1">
      <c r="A396" s="334" t="s">
        <v>672</v>
      </c>
      <c r="B396" s="65" t="str">
        <f t="shared" ca="1" si="31"/>
        <v>-1900</v>
      </c>
      <c r="C396" s="65" t="str">
        <f t="shared" ca="1" si="29"/>
        <v>-1900-0</v>
      </c>
      <c r="D396" s="340"/>
      <c r="E396" s="283"/>
      <c r="F396" s="12"/>
      <c r="G396" s="304"/>
      <c r="H396" s="195"/>
      <c r="I396" s="299"/>
      <c r="J396" s="284"/>
      <c r="K396" s="300"/>
      <c r="L396" s="301"/>
      <c r="M396" s="290"/>
      <c r="N396" s="291"/>
      <c r="O396" s="302"/>
      <c r="P396" s="303"/>
      <c r="Q396" s="12"/>
      <c r="R396" s="353"/>
      <c r="S396" s="7"/>
      <c r="T396" s="17">
        <f>IF(D396="",0,IF(D396=D395,COUNTIF(D$9:D395,D396)+1,1))</f>
        <v>0</v>
      </c>
      <c r="U396" s="17">
        <f t="shared" ca="1" si="30"/>
        <v>0</v>
      </c>
      <c r="V396" s="364">
        <f t="shared" si="32"/>
        <v>0</v>
      </c>
    </row>
    <row r="397" spans="1:22" ht="16.5" customHeight="1">
      <c r="A397" s="334" t="s">
        <v>673</v>
      </c>
      <c r="B397" s="65" t="str">
        <f t="shared" ca="1" si="31"/>
        <v>-1900</v>
      </c>
      <c r="C397" s="65" t="str">
        <f t="shared" ca="1" si="29"/>
        <v>-1900-0</v>
      </c>
      <c r="D397" s="340"/>
      <c r="E397" s="283"/>
      <c r="F397" s="12"/>
      <c r="G397" s="304"/>
      <c r="H397" s="195"/>
      <c r="I397" s="299"/>
      <c r="J397" s="284"/>
      <c r="K397" s="300"/>
      <c r="L397" s="301"/>
      <c r="M397" s="290"/>
      <c r="N397" s="291"/>
      <c r="O397" s="302"/>
      <c r="P397" s="303"/>
      <c r="Q397" s="12"/>
      <c r="R397" s="353"/>
      <c r="S397" s="7"/>
      <c r="T397" s="17">
        <f>IF(D397="",0,IF(D397=D396,COUNTIF(D$9:D396,D397)+1,1))</f>
        <v>0</v>
      </c>
      <c r="U397" s="17">
        <f t="shared" ca="1" si="30"/>
        <v>0</v>
      </c>
      <c r="V397" s="364">
        <f t="shared" si="32"/>
        <v>0</v>
      </c>
    </row>
    <row r="398" spans="1:22" ht="16.5" customHeight="1">
      <c r="A398" s="334" t="s">
        <v>674</v>
      </c>
      <c r="B398" s="65" t="str">
        <f t="shared" ca="1" si="31"/>
        <v>-1900</v>
      </c>
      <c r="C398" s="65" t="str">
        <f t="shared" ca="1" si="29"/>
        <v>-1900-0</v>
      </c>
      <c r="D398" s="340"/>
      <c r="E398" s="283"/>
      <c r="F398" s="12"/>
      <c r="G398" s="304"/>
      <c r="H398" s="195"/>
      <c r="I398" s="299"/>
      <c r="J398" s="284"/>
      <c r="K398" s="300"/>
      <c r="L398" s="301"/>
      <c r="M398" s="290"/>
      <c r="N398" s="291"/>
      <c r="O398" s="302"/>
      <c r="P398" s="303"/>
      <c r="Q398" s="12"/>
      <c r="R398" s="353"/>
      <c r="S398" s="7"/>
      <c r="T398" s="17">
        <f>IF(D398="",0,IF(D398=D397,COUNTIF(D$9:D397,D398)+1,1))</f>
        <v>0</v>
      </c>
      <c r="U398" s="17">
        <f t="shared" ca="1" si="30"/>
        <v>0</v>
      </c>
      <c r="V398" s="364">
        <f t="shared" si="32"/>
        <v>0</v>
      </c>
    </row>
    <row r="399" spans="1:22" ht="16.5" customHeight="1">
      <c r="A399" s="334" t="s">
        <v>675</v>
      </c>
      <c r="B399" s="65" t="str">
        <f t="shared" ca="1" si="31"/>
        <v>-1900</v>
      </c>
      <c r="C399" s="65" t="str">
        <f t="shared" ref="C399:C462" ca="1" si="33">IF(N$1030=1,0,B399&amp;"-"&amp;T399)</f>
        <v>-1900-0</v>
      </c>
      <c r="D399" s="340"/>
      <c r="E399" s="283"/>
      <c r="F399" s="12"/>
      <c r="G399" s="304"/>
      <c r="H399" s="195"/>
      <c r="I399" s="299"/>
      <c r="J399" s="284"/>
      <c r="K399" s="300"/>
      <c r="L399" s="301"/>
      <c r="M399" s="290"/>
      <c r="N399" s="291"/>
      <c r="O399" s="302"/>
      <c r="P399" s="303"/>
      <c r="Q399" s="12"/>
      <c r="R399" s="353"/>
      <c r="S399" s="7"/>
      <c r="T399" s="17">
        <f>IF(D399="",0,IF(D399=D398,COUNTIF(D$9:D398,D399)+1,1))</f>
        <v>0</v>
      </c>
      <c r="U399" s="17">
        <f t="shared" ref="U399:U462" ca="1" si="34">IF(OR(D399="",N$1030=1),0,IF(T399=4,1,0))</f>
        <v>0</v>
      </c>
      <c r="V399" s="364">
        <f t="shared" si="32"/>
        <v>0</v>
      </c>
    </row>
    <row r="400" spans="1:22" ht="16.5" customHeight="1">
      <c r="A400" s="334" t="s">
        <v>676</v>
      </c>
      <c r="B400" s="65" t="str">
        <f t="shared" ca="1" si="31"/>
        <v>-1900</v>
      </c>
      <c r="C400" s="65" t="str">
        <f t="shared" ca="1" si="33"/>
        <v>-1900-0</v>
      </c>
      <c r="D400" s="340"/>
      <c r="E400" s="283"/>
      <c r="F400" s="12"/>
      <c r="G400" s="304"/>
      <c r="H400" s="195"/>
      <c r="I400" s="299"/>
      <c r="J400" s="284"/>
      <c r="K400" s="300"/>
      <c r="L400" s="301"/>
      <c r="M400" s="290"/>
      <c r="N400" s="291"/>
      <c r="O400" s="302"/>
      <c r="P400" s="303"/>
      <c r="Q400" s="12"/>
      <c r="R400" s="353"/>
      <c r="S400" s="7"/>
      <c r="T400" s="17">
        <f>IF(D400="",0,IF(D400=D399,COUNTIF(D$9:D399,D400)+1,1))</f>
        <v>0</v>
      </c>
      <c r="U400" s="17">
        <f t="shared" ca="1" si="34"/>
        <v>0</v>
      </c>
      <c r="V400" s="364">
        <f t="shared" si="32"/>
        <v>0</v>
      </c>
    </row>
    <row r="401" spans="1:22" ht="16.5" customHeight="1">
      <c r="A401" s="334" t="s">
        <v>677</v>
      </c>
      <c r="B401" s="65" t="str">
        <f t="shared" ca="1" si="31"/>
        <v>-1900</v>
      </c>
      <c r="C401" s="65" t="str">
        <f t="shared" ca="1" si="33"/>
        <v>-1900-0</v>
      </c>
      <c r="D401" s="340"/>
      <c r="E401" s="283"/>
      <c r="F401" s="12"/>
      <c r="G401" s="304"/>
      <c r="H401" s="195"/>
      <c r="I401" s="299"/>
      <c r="J401" s="284"/>
      <c r="K401" s="300"/>
      <c r="L401" s="301"/>
      <c r="M401" s="290"/>
      <c r="N401" s="291"/>
      <c r="O401" s="302"/>
      <c r="P401" s="303"/>
      <c r="Q401" s="12"/>
      <c r="R401" s="353"/>
      <c r="S401" s="7"/>
      <c r="T401" s="17">
        <f>IF(D401="",0,IF(D401=D400,COUNTIF(D$9:D400,D401)+1,1))</f>
        <v>0</v>
      </c>
      <c r="U401" s="17">
        <f t="shared" ca="1" si="34"/>
        <v>0</v>
      </c>
      <c r="V401" s="364">
        <f t="shared" si="32"/>
        <v>0</v>
      </c>
    </row>
    <row r="402" spans="1:22" ht="16.5" customHeight="1">
      <c r="A402" s="334" t="s">
        <v>678</v>
      </c>
      <c r="B402" s="65" t="str">
        <f t="shared" ca="1" si="31"/>
        <v>-1900</v>
      </c>
      <c r="C402" s="65" t="str">
        <f t="shared" ca="1" si="33"/>
        <v>-1900-0</v>
      </c>
      <c r="D402" s="340"/>
      <c r="E402" s="283"/>
      <c r="F402" s="12"/>
      <c r="G402" s="304"/>
      <c r="H402" s="195"/>
      <c r="I402" s="299"/>
      <c r="J402" s="284"/>
      <c r="K402" s="300"/>
      <c r="L402" s="301"/>
      <c r="M402" s="290"/>
      <c r="N402" s="291"/>
      <c r="O402" s="302"/>
      <c r="P402" s="303"/>
      <c r="Q402" s="12"/>
      <c r="R402" s="353"/>
      <c r="S402" s="7"/>
      <c r="T402" s="17">
        <f>IF(D402="",0,IF(D402=D401,COUNTIF(D$9:D401,D402)+1,1))</f>
        <v>0</v>
      </c>
      <c r="U402" s="17">
        <f t="shared" ca="1" si="34"/>
        <v>0</v>
      </c>
      <c r="V402" s="364">
        <f t="shared" si="32"/>
        <v>0</v>
      </c>
    </row>
    <row r="403" spans="1:22" ht="16.5" customHeight="1">
      <c r="A403" s="334" t="s">
        <v>679</v>
      </c>
      <c r="B403" s="65" t="str">
        <f t="shared" ca="1" si="31"/>
        <v>-1900</v>
      </c>
      <c r="C403" s="65" t="str">
        <f t="shared" ca="1" si="33"/>
        <v>-1900-0</v>
      </c>
      <c r="D403" s="340"/>
      <c r="E403" s="283"/>
      <c r="F403" s="12"/>
      <c r="G403" s="304"/>
      <c r="H403" s="195"/>
      <c r="I403" s="299"/>
      <c r="J403" s="284"/>
      <c r="K403" s="300"/>
      <c r="L403" s="301"/>
      <c r="M403" s="290"/>
      <c r="N403" s="291"/>
      <c r="O403" s="302"/>
      <c r="P403" s="303"/>
      <c r="Q403" s="12"/>
      <c r="R403" s="353"/>
      <c r="S403" s="7"/>
      <c r="T403" s="17">
        <f>IF(D403="",0,IF(D403=D402,COUNTIF(D$9:D402,D403)+1,1))</f>
        <v>0</v>
      </c>
      <c r="U403" s="17">
        <f t="shared" ca="1" si="34"/>
        <v>0</v>
      </c>
      <c r="V403" s="364">
        <f t="shared" si="32"/>
        <v>0</v>
      </c>
    </row>
    <row r="404" spans="1:22" ht="16.5" customHeight="1">
      <c r="A404" s="334" t="s">
        <v>680</v>
      </c>
      <c r="B404" s="65" t="str">
        <f t="shared" ca="1" si="31"/>
        <v>-1900</v>
      </c>
      <c r="C404" s="65" t="str">
        <f t="shared" ca="1" si="33"/>
        <v>-1900-0</v>
      </c>
      <c r="D404" s="340"/>
      <c r="E404" s="283"/>
      <c r="F404" s="12"/>
      <c r="G404" s="304"/>
      <c r="H404" s="195"/>
      <c r="I404" s="299"/>
      <c r="J404" s="284"/>
      <c r="K404" s="300"/>
      <c r="L404" s="301"/>
      <c r="M404" s="290"/>
      <c r="N404" s="291"/>
      <c r="O404" s="302"/>
      <c r="P404" s="303"/>
      <c r="Q404" s="12"/>
      <c r="R404" s="353"/>
      <c r="S404" s="7"/>
      <c r="T404" s="17">
        <f>IF(D404="",0,IF(D404=D403,COUNTIF(D$9:D403,D404)+1,1))</f>
        <v>0</v>
      </c>
      <c r="U404" s="17">
        <f t="shared" ca="1" si="34"/>
        <v>0</v>
      </c>
      <c r="V404" s="364">
        <f t="shared" si="32"/>
        <v>0</v>
      </c>
    </row>
    <row r="405" spans="1:22" ht="16.5" customHeight="1">
      <c r="A405" s="334" t="s">
        <v>681</v>
      </c>
      <c r="B405" s="65" t="str">
        <f t="shared" ca="1" si="31"/>
        <v>-1900</v>
      </c>
      <c r="C405" s="65" t="str">
        <f t="shared" ca="1" si="33"/>
        <v>-1900-0</v>
      </c>
      <c r="D405" s="340"/>
      <c r="E405" s="283"/>
      <c r="F405" s="12"/>
      <c r="G405" s="304"/>
      <c r="H405" s="195"/>
      <c r="I405" s="299"/>
      <c r="J405" s="284"/>
      <c r="K405" s="300"/>
      <c r="L405" s="301"/>
      <c r="M405" s="290"/>
      <c r="N405" s="291"/>
      <c r="O405" s="302"/>
      <c r="P405" s="303"/>
      <c r="Q405" s="12"/>
      <c r="R405" s="353"/>
      <c r="S405" s="7"/>
      <c r="T405" s="17">
        <f>IF(D405="",0,IF(D405=D404,COUNTIF(D$9:D404,D405)+1,1))</f>
        <v>0</v>
      </c>
      <c r="U405" s="17">
        <f t="shared" ca="1" si="34"/>
        <v>0</v>
      </c>
      <c r="V405" s="364">
        <f t="shared" si="32"/>
        <v>0</v>
      </c>
    </row>
    <row r="406" spans="1:22" ht="16.5" customHeight="1">
      <c r="A406" s="334" t="s">
        <v>682</v>
      </c>
      <c r="B406" s="65" t="str">
        <f t="shared" ca="1" si="31"/>
        <v>-1900</v>
      </c>
      <c r="C406" s="65" t="str">
        <f t="shared" ca="1" si="33"/>
        <v>-1900-0</v>
      </c>
      <c r="D406" s="340"/>
      <c r="E406" s="283"/>
      <c r="F406" s="12"/>
      <c r="G406" s="304"/>
      <c r="H406" s="195"/>
      <c r="I406" s="299"/>
      <c r="J406" s="284"/>
      <c r="K406" s="300"/>
      <c r="L406" s="301"/>
      <c r="M406" s="290"/>
      <c r="N406" s="291"/>
      <c r="O406" s="302"/>
      <c r="P406" s="303"/>
      <c r="Q406" s="12"/>
      <c r="R406" s="353"/>
      <c r="S406" s="7"/>
      <c r="T406" s="17">
        <f>IF(D406="",0,IF(D406=D405,COUNTIF(D$9:D405,D406)+1,1))</f>
        <v>0</v>
      </c>
      <c r="U406" s="17">
        <f t="shared" ca="1" si="34"/>
        <v>0</v>
      </c>
      <c r="V406" s="364">
        <f t="shared" si="32"/>
        <v>0</v>
      </c>
    </row>
    <row r="407" spans="1:22" ht="16.5" customHeight="1">
      <c r="A407" s="334" t="s">
        <v>683</v>
      </c>
      <c r="B407" s="65" t="str">
        <f t="shared" ca="1" si="31"/>
        <v>-1900</v>
      </c>
      <c r="C407" s="65" t="str">
        <f t="shared" ca="1" si="33"/>
        <v>-1900-0</v>
      </c>
      <c r="D407" s="340"/>
      <c r="E407" s="283"/>
      <c r="F407" s="12"/>
      <c r="G407" s="304"/>
      <c r="H407" s="195"/>
      <c r="I407" s="299"/>
      <c r="J407" s="284"/>
      <c r="K407" s="300"/>
      <c r="L407" s="301"/>
      <c r="M407" s="290"/>
      <c r="N407" s="291"/>
      <c r="O407" s="302"/>
      <c r="P407" s="303"/>
      <c r="Q407" s="12"/>
      <c r="R407" s="353"/>
      <c r="S407" s="7"/>
      <c r="T407" s="17">
        <f>IF(D407="",0,IF(D407=D406,COUNTIF(D$9:D406,D407)+1,1))</f>
        <v>0</v>
      </c>
      <c r="U407" s="17">
        <f t="shared" ca="1" si="34"/>
        <v>0</v>
      </c>
      <c r="V407" s="364">
        <f t="shared" si="32"/>
        <v>0</v>
      </c>
    </row>
    <row r="408" spans="1:22" ht="16.5" customHeight="1">
      <c r="A408" s="334" t="s">
        <v>684</v>
      </c>
      <c r="B408" s="65" t="str">
        <f t="shared" ca="1" si="31"/>
        <v>-1900</v>
      </c>
      <c r="C408" s="65" t="str">
        <f t="shared" ca="1" si="33"/>
        <v>-1900-0</v>
      </c>
      <c r="D408" s="340"/>
      <c r="E408" s="283"/>
      <c r="F408" s="12"/>
      <c r="G408" s="304"/>
      <c r="H408" s="195"/>
      <c r="I408" s="299"/>
      <c r="J408" s="284"/>
      <c r="K408" s="300"/>
      <c r="L408" s="301"/>
      <c r="M408" s="290"/>
      <c r="N408" s="291"/>
      <c r="O408" s="302"/>
      <c r="P408" s="303"/>
      <c r="Q408" s="12"/>
      <c r="R408" s="353"/>
      <c r="S408" s="7"/>
      <c r="T408" s="17">
        <f>IF(D408="",0,IF(D408=D407,COUNTIF(D$9:D407,D408)+1,1))</f>
        <v>0</v>
      </c>
      <c r="U408" s="17">
        <f t="shared" ca="1" si="34"/>
        <v>0</v>
      </c>
      <c r="V408" s="364">
        <f t="shared" si="32"/>
        <v>0</v>
      </c>
    </row>
    <row r="409" spans="1:22" ht="16.5" customHeight="1">
      <c r="A409" s="334" t="s">
        <v>685</v>
      </c>
      <c r="B409" s="65" t="str">
        <f t="shared" ca="1" si="31"/>
        <v>-1900</v>
      </c>
      <c r="C409" s="65" t="str">
        <f t="shared" ca="1" si="33"/>
        <v>-1900-0</v>
      </c>
      <c r="D409" s="340"/>
      <c r="E409" s="283"/>
      <c r="F409" s="12"/>
      <c r="G409" s="304"/>
      <c r="H409" s="195"/>
      <c r="I409" s="299"/>
      <c r="J409" s="284"/>
      <c r="K409" s="300"/>
      <c r="L409" s="301"/>
      <c r="M409" s="290"/>
      <c r="N409" s="291"/>
      <c r="O409" s="302"/>
      <c r="P409" s="303"/>
      <c r="Q409" s="12"/>
      <c r="R409" s="353"/>
      <c r="S409" s="7"/>
      <c r="T409" s="17">
        <f>IF(D409="",0,IF(D409=D408,COUNTIF(D$9:D408,D409)+1,1))</f>
        <v>0</v>
      </c>
      <c r="U409" s="17">
        <f t="shared" ca="1" si="34"/>
        <v>0</v>
      </c>
      <c r="V409" s="364">
        <f t="shared" si="32"/>
        <v>0</v>
      </c>
    </row>
    <row r="410" spans="1:22" ht="16.5" customHeight="1">
      <c r="A410" s="334" t="s">
        <v>686</v>
      </c>
      <c r="B410" s="65" t="str">
        <f t="shared" ca="1" si="31"/>
        <v>-1900</v>
      </c>
      <c r="C410" s="65" t="str">
        <f t="shared" ca="1" si="33"/>
        <v>-1900-0</v>
      </c>
      <c r="D410" s="340"/>
      <c r="E410" s="283"/>
      <c r="F410" s="12"/>
      <c r="G410" s="304"/>
      <c r="H410" s="195"/>
      <c r="I410" s="299"/>
      <c r="J410" s="284"/>
      <c r="K410" s="300"/>
      <c r="L410" s="301"/>
      <c r="M410" s="290"/>
      <c r="N410" s="291"/>
      <c r="O410" s="302"/>
      <c r="P410" s="303"/>
      <c r="Q410" s="12"/>
      <c r="R410" s="353"/>
      <c r="S410" s="7"/>
      <c r="T410" s="17">
        <f>IF(D410="",0,IF(D410=D409,COUNTIF(D$9:D409,D410)+1,1))</f>
        <v>0</v>
      </c>
      <c r="U410" s="17">
        <f t="shared" ca="1" si="34"/>
        <v>0</v>
      </c>
      <c r="V410" s="364">
        <f t="shared" si="32"/>
        <v>0</v>
      </c>
    </row>
    <row r="411" spans="1:22" ht="16.5" customHeight="1">
      <c r="A411" s="334" t="s">
        <v>687</v>
      </c>
      <c r="B411" s="65" t="str">
        <f t="shared" ca="1" si="31"/>
        <v>-1900</v>
      </c>
      <c r="C411" s="65" t="str">
        <f t="shared" ca="1" si="33"/>
        <v>-1900-0</v>
      </c>
      <c r="D411" s="340"/>
      <c r="E411" s="283"/>
      <c r="F411" s="12"/>
      <c r="G411" s="304"/>
      <c r="H411" s="195"/>
      <c r="I411" s="299"/>
      <c r="J411" s="284"/>
      <c r="K411" s="300"/>
      <c r="L411" s="301"/>
      <c r="M411" s="290"/>
      <c r="N411" s="291"/>
      <c r="O411" s="302"/>
      <c r="P411" s="303"/>
      <c r="Q411" s="12"/>
      <c r="R411" s="353"/>
      <c r="S411" s="7"/>
      <c r="T411" s="17">
        <f>IF(D411="",0,IF(D411=D410,COUNTIF(D$9:D410,D411)+1,1))</f>
        <v>0</v>
      </c>
      <c r="U411" s="17">
        <f t="shared" ca="1" si="34"/>
        <v>0</v>
      </c>
      <c r="V411" s="364">
        <f t="shared" si="32"/>
        <v>0</v>
      </c>
    </row>
    <row r="412" spans="1:22" ht="16.5" customHeight="1">
      <c r="A412" s="334" t="s">
        <v>688</v>
      </c>
      <c r="B412" s="65" t="str">
        <f t="shared" ca="1" si="31"/>
        <v>-1900</v>
      </c>
      <c r="C412" s="65" t="str">
        <f t="shared" ca="1" si="33"/>
        <v>-1900-0</v>
      </c>
      <c r="D412" s="340"/>
      <c r="E412" s="283"/>
      <c r="F412" s="12"/>
      <c r="G412" s="304"/>
      <c r="H412" s="195"/>
      <c r="I412" s="299"/>
      <c r="J412" s="284"/>
      <c r="K412" s="300"/>
      <c r="L412" s="301"/>
      <c r="M412" s="290"/>
      <c r="N412" s="291"/>
      <c r="O412" s="302"/>
      <c r="P412" s="303"/>
      <c r="Q412" s="12"/>
      <c r="R412" s="353"/>
      <c r="S412" s="7"/>
      <c r="T412" s="17">
        <f>IF(D412="",0,IF(D412=D411,COUNTIF(D$9:D411,D412)+1,1))</f>
        <v>0</v>
      </c>
      <c r="U412" s="17">
        <f t="shared" ca="1" si="34"/>
        <v>0</v>
      </c>
      <c r="V412" s="364">
        <f t="shared" si="32"/>
        <v>0</v>
      </c>
    </row>
    <row r="413" spans="1:22" ht="16.5" customHeight="1">
      <c r="A413" s="334" t="s">
        <v>689</v>
      </c>
      <c r="B413" s="65" t="str">
        <f t="shared" ca="1" si="31"/>
        <v>-1900</v>
      </c>
      <c r="C413" s="65" t="str">
        <f t="shared" ca="1" si="33"/>
        <v>-1900-0</v>
      </c>
      <c r="D413" s="340"/>
      <c r="E413" s="283"/>
      <c r="F413" s="12"/>
      <c r="G413" s="304"/>
      <c r="H413" s="195"/>
      <c r="I413" s="299"/>
      <c r="J413" s="284"/>
      <c r="K413" s="300"/>
      <c r="L413" s="301"/>
      <c r="M413" s="290"/>
      <c r="N413" s="291"/>
      <c r="O413" s="302"/>
      <c r="P413" s="303"/>
      <c r="Q413" s="12"/>
      <c r="R413" s="353"/>
      <c r="S413" s="7"/>
      <c r="T413" s="17">
        <f>IF(D413="",0,IF(D413=D412,COUNTIF(D$9:D412,D413)+1,1))</f>
        <v>0</v>
      </c>
      <c r="U413" s="17">
        <f t="shared" ca="1" si="34"/>
        <v>0</v>
      </c>
      <c r="V413" s="364">
        <f t="shared" si="32"/>
        <v>0</v>
      </c>
    </row>
    <row r="414" spans="1:22" ht="16.5" customHeight="1">
      <c r="A414" s="334" t="s">
        <v>690</v>
      </c>
      <c r="B414" s="65" t="str">
        <f t="shared" ca="1" si="31"/>
        <v>-1900</v>
      </c>
      <c r="C414" s="65" t="str">
        <f t="shared" ca="1" si="33"/>
        <v>-1900-0</v>
      </c>
      <c r="D414" s="340"/>
      <c r="E414" s="283"/>
      <c r="F414" s="12"/>
      <c r="G414" s="304"/>
      <c r="H414" s="195"/>
      <c r="I414" s="299"/>
      <c r="J414" s="284"/>
      <c r="K414" s="300"/>
      <c r="L414" s="301"/>
      <c r="M414" s="290"/>
      <c r="N414" s="291"/>
      <c r="O414" s="302"/>
      <c r="P414" s="303"/>
      <c r="Q414" s="12"/>
      <c r="R414" s="353"/>
      <c r="S414" s="7"/>
      <c r="T414" s="17">
        <f>IF(D414="",0,IF(D414=D413,COUNTIF(D$9:D413,D414)+1,1))</f>
        <v>0</v>
      </c>
      <c r="U414" s="17">
        <f t="shared" ca="1" si="34"/>
        <v>0</v>
      </c>
      <c r="V414" s="364">
        <f t="shared" si="32"/>
        <v>0</v>
      </c>
    </row>
    <row r="415" spans="1:22" ht="16.5" customHeight="1">
      <c r="A415" s="334" t="s">
        <v>691</v>
      </c>
      <c r="B415" s="65" t="str">
        <f t="shared" ca="1" si="31"/>
        <v>-1900</v>
      </c>
      <c r="C415" s="65" t="str">
        <f t="shared" ca="1" si="33"/>
        <v>-1900-0</v>
      </c>
      <c r="D415" s="340"/>
      <c r="E415" s="283"/>
      <c r="F415" s="12"/>
      <c r="G415" s="304"/>
      <c r="H415" s="195"/>
      <c r="I415" s="299"/>
      <c r="J415" s="284"/>
      <c r="K415" s="300"/>
      <c r="L415" s="301"/>
      <c r="M415" s="290"/>
      <c r="N415" s="291"/>
      <c r="O415" s="302"/>
      <c r="P415" s="303"/>
      <c r="Q415" s="12"/>
      <c r="R415" s="353"/>
      <c r="S415" s="7"/>
      <c r="T415" s="17">
        <f>IF(D415="",0,IF(D415=D414,COUNTIF(D$9:D414,D415)+1,1))</f>
        <v>0</v>
      </c>
      <c r="U415" s="17">
        <f t="shared" ca="1" si="34"/>
        <v>0</v>
      </c>
      <c r="V415" s="364">
        <f t="shared" si="32"/>
        <v>0</v>
      </c>
    </row>
    <row r="416" spans="1:22" ht="16.5" customHeight="1">
      <c r="A416" s="334" t="s">
        <v>692</v>
      </c>
      <c r="B416" s="65" t="str">
        <f t="shared" ca="1" si="31"/>
        <v>-1900</v>
      </c>
      <c r="C416" s="65" t="str">
        <f t="shared" ca="1" si="33"/>
        <v>-1900-0</v>
      </c>
      <c r="D416" s="340"/>
      <c r="E416" s="283"/>
      <c r="F416" s="12"/>
      <c r="G416" s="304"/>
      <c r="H416" s="195"/>
      <c r="I416" s="299"/>
      <c r="J416" s="284"/>
      <c r="K416" s="300"/>
      <c r="L416" s="301"/>
      <c r="M416" s="290"/>
      <c r="N416" s="291"/>
      <c r="O416" s="302"/>
      <c r="P416" s="303"/>
      <c r="Q416" s="12"/>
      <c r="R416" s="353"/>
      <c r="S416" s="7"/>
      <c r="T416" s="17">
        <f>IF(D416="",0,IF(D416=D415,COUNTIF(D$9:D415,D416)+1,1))</f>
        <v>0</v>
      </c>
      <c r="U416" s="17">
        <f t="shared" ca="1" si="34"/>
        <v>0</v>
      </c>
      <c r="V416" s="364">
        <f t="shared" si="32"/>
        <v>0</v>
      </c>
    </row>
    <row r="417" spans="1:22" ht="16.5" customHeight="1">
      <c r="A417" s="334" t="s">
        <v>693</v>
      </c>
      <c r="B417" s="65" t="str">
        <f t="shared" ca="1" si="31"/>
        <v>-1900</v>
      </c>
      <c r="C417" s="65" t="str">
        <f t="shared" ca="1" si="33"/>
        <v>-1900-0</v>
      </c>
      <c r="D417" s="340"/>
      <c r="E417" s="283"/>
      <c r="F417" s="12"/>
      <c r="G417" s="304"/>
      <c r="H417" s="195"/>
      <c r="I417" s="299"/>
      <c r="J417" s="284"/>
      <c r="K417" s="300"/>
      <c r="L417" s="301"/>
      <c r="M417" s="290"/>
      <c r="N417" s="291"/>
      <c r="O417" s="302"/>
      <c r="P417" s="303"/>
      <c r="Q417" s="12"/>
      <c r="R417" s="353"/>
      <c r="S417" s="7"/>
      <c r="T417" s="17">
        <f>IF(D417="",0,IF(D417=D416,COUNTIF(D$9:D416,D417)+1,1))</f>
        <v>0</v>
      </c>
      <c r="U417" s="17">
        <f t="shared" ca="1" si="34"/>
        <v>0</v>
      </c>
      <c r="V417" s="364">
        <f t="shared" si="32"/>
        <v>0</v>
      </c>
    </row>
    <row r="418" spans="1:22" ht="16.5" customHeight="1">
      <c r="A418" s="334" t="s">
        <v>694</v>
      </c>
      <c r="B418" s="65" t="str">
        <f t="shared" ca="1" si="31"/>
        <v>-1900</v>
      </c>
      <c r="C418" s="65" t="str">
        <f t="shared" ca="1" si="33"/>
        <v>-1900-0</v>
      </c>
      <c r="D418" s="340"/>
      <c r="E418" s="283"/>
      <c r="F418" s="12"/>
      <c r="G418" s="304"/>
      <c r="H418" s="195"/>
      <c r="I418" s="299"/>
      <c r="J418" s="284"/>
      <c r="K418" s="300"/>
      <c r="L418" s="301"/>
      <c r="M418" s="290"/>
      <c r="N418" s="291"/>
      <c r="O418" s="302"/>
      <c r="P418" s="303"/>
      <c r="Q418" s="12"/>
      <c r="R418" s="353"/>
      <c r="S418" s="7"/>
      <c r="T418" s="17">
        <f>IF(D418="",0,IF(D418=D417,COUNTIF(D$9:D417,D418)+1,1))</f>
        <v>0</v>
      </c>
      <c r="U418" s="17">
        <f t="shared" ca="1" si="34"/>
        <v>0</v>
      </c>
      <c r="V418" s="364">
        <f t="shared" si="32"/>
        <v>0</v>
      </c>
    </row>
    <row r="419" spans="1:22" ht="16.5" customHeight="1">
      <c r="A419" s="334" t="s">
        <v>695</v>
      </c>
      <c r="B419" s="65" t="str">
        <f t="shared" ca="1" si="31"/>
        <v>-1900</v>
      </c>
      <c r="C419" s="65" t="str">
        <f t="shared" ca="1" si="33"/>
        <v>-1900-0</v>
      </c>
      <c r="D419" s="340"/>
      <c r="E419" s="283"/>
      <c r="F419" s="12"/>
      <c r="G419" s="304"/>
      <c r="H419" s="195"/>
      <c r="I419" s="299"/>
      <c r="J419" s="284"/>
      <c r="K419" s="300"/>
      <c r="L419" s="301"/>
      <c r="M419" s="290"/>
      <c r="N419" s="291"/>
      <c r="O419" s="302"/>
      <c r="P419" s="303"/>
      <c r="Q419" s="12"/>
      <c r="R419" s="353"/>
      <c r="S419" s="7"/>
      <c r="T419" s="17">
        <f>IF(D419="",0,IF(D419=D418,COUNTIF(D$9:D418,D419)+1,1))</f>
        <v>0</v>
      </c>
      <c r="U419" s="17">
        <f t="shared" ca="1" si="34"/>
        <v>0</v>
      </c>
      <c r="V419" s="364">
        <f t="shared" si="32"/>
        <v>0</v>
      </c>
    </row>
    <row r="420" spans="1:22" ht="16.5" customHeight="1">
      <c r="A420" s="334" t="s">
        <v>696</v>
      </c>
      <c r="B420" s="65" t="str">
        <f t="shared" ca="1" si="31"/>
        <v>-1900</v>
      </c>
      <c r="C420" s="65" t="str">
        <f t="shared" ca="1" si="33"/>
        <v>-1900-0</v>
      </c>
      <c r="D420" s="340"/>
      <c r="E420" s="283"/>
      <c r="F420" s="12"/>
      <c r="G420" s="304"/>
      <c r="H420" s="195"/>
      <c r="I420" s="299"/>
      <c r="J420" s="284"/>
      <c r="K420" s="300"/>
      <c r="L420" s="301"/>
      <c r="M420" s="290"/>
      <c r="N420" s="291"/>
      <c r="O420" s="302"/>
      <c r="P420" s="303"/>
      <c r="Q420" s="12"/>
      <c r="R420" s="353"/>
      <c r="S420" s="7"/>
      <c r="T420" s="17">
        <f>IF(D420="",0,IF(D420=D419,COUNTIF(D$9:D419,D420)+1,1))</f>
        <v>0</v>
      </c>
      <c r="U420" s="17">
        <f t="shared" ca="1" si="34"/>
        <v>0</v>
      </c>
      <c r="V420" s="364">
        <f t="shared" si="32"/>
        <v>0</v>
      </c>
    </row>
    <row r="421" spans="1:22" ht="16.5" customHeight="1">
      <c r="A421" s="334" t="s">
        <v>697</v>
      </c>
      <c r="B421" s="65" t="str">
        <f t="shared" ca="1" si="31"/>
        <v>-1900</v>
      </c>
      <c r="C421" s="65" t="str">
        <f t="shared" ca="1" si="33"/>
        <v>-1900-0</v>
      </c>
      <c r="D421" s="340"/>
      <c r="E421" s="283"/>
      <c r="F421" s="12"/>
      <c r="G421" s="304"/>
      <c r="H421" s="195"/>
      <c r="I421" s="299"/>
      <c r="J421" s="284"/>
      <c r="K421" s="300"/>
      <c r="L421" s="301"/>
      <c r="M421" s="290"/>
      <c r="N421" s="291"/>
      <c r="O421" s="302"/>
      <c r="P421" s="303"/>
      <c r="Q421" s="12"/>
      <c r="R421" s="353"/>
      <c r="S421" s="7"/>
      <c r="T421" s="17">
        <f>IF(D421="",0,IF(D421=D420,COUNTIF(D$9:D420,D421)+1,1))</f>
        <v>0</v>
      </c>
      <c r="U421" s="17">
        <f t="shared" ca="1" si="34"/>
        <v>0</v>
      </c>
      <c r="V421" s="364">
        <f t="shared" si="32"/>
        <v>0</v>
      </c>
    </row>
    <row r="422" spans="1:22" ht="16.5" customHeight="1">
      <c r="A422" s="334" t="s">
        <v>698</v>
      </c>
      <c r="B422" s="65" t="str">
        <f t="shared" ca="1" si="31"/>
        <v>-1900</v>
      </c>
      <c r="C422" s="65" t="str">
        <f t="shared" ca="1" si="33"/>
        <v>-1900-0</v>
      </c>
      <c r="D422" s="340"/>
      <c r="E422" s="283"/>
      <c r="F422" s="12"/>
      <c r="G422" s="304"/>
      <c r="H422" s="195"/>
      <c r="I422" s="299"/>
      <c r="J422" s="284"/>
      <c r="K422" s="300"/>
      <c r="L422" s="301"/>
      <c r="M422" s="290"/>
      <c r="N422" s="291"/>
      <c r="O422" s="302"/>
      <c r="P422" s="303"/>
      <c r="Q422" s="12"/>
      <c r="R422" s="353"/>
      <c r="S422" s="7"/>
      <c r="T422" s="17">
        <f>IF(D422="",0,IF(D422=D421,COUNTIF(D$9:D421,D422)+1,1))</f>
        <v>0</v>
      </c>
      <c r="U422" s="17">
        <f t="shared" ca="1" si="34"/>
        <v>0</v>
      </c>
      <c r="V422" s="364">
        <f t="shared" si="32"/>
        <v>0</v>
      </c>
    </row>
    <row r="423" spans="1:22" ht="16.5" customHeight="1">
      <c r="A423" s="334" t="s">
        <v>699</v>
      </c>
      <c r="B423" s="65" t="str">
        <f t="shared" ca="1" si="31"/>
        <v>-1900</v>
      </c>
      <c r="C423" s="65" t="str">
        <f t="shared" ca="1" si="33"/>
        <v>-1900-0</v>
      </c>
      <c r="D423" s="340"/>
      <c r="E423" s="283"/>
      <c r="F423" s="12"/>
      <c r="G423" s="304"/>
      <c r="H423" s="195"/>
      <c r="I423" s="299"/>
      <c r="J423" s="284"/>
      <c r="K423" s="300"/>
      <c r="L423" s="301"/>
      <c r="M423" s="290"/>
      <c r="N423" s="291"/>
      <c r="O423" s="302"/>
      <c r="P423" s="303"/>
      <c r="Q423" s="12"/>
      <c r="R423" s="353"/>
      <c r="S423" s="7"/>
      <c r="T423" s="17">
        <f>IF(D423="",0,IF(D423=D422,COUNTIF(D$9:D422,D423)+1,1))</f>
        <v>0</v>
      </c>
      <c r="U423" s="17">
        <f t="shared" ca="1" si="34"/>
        <v>0</v>
      </c>
      <c r="V423" s="364">
        <f t="shared" si="32"/>
        <v>0</v>
      </c>
    </row>
    <row r="424" spans="1:22" ht="16.5" customHeight="1">
      <c r="A424" s="334" t="s">
        <v>700</v>
      </c>
      <c r="B424" s="65" t="str">
        <f t="shared" ca="1" si="31"/>
        <v>-1900</v>
      </c>
      <c r="C424" s="65" t="str">
        <f t="shared" ca="1" si="33"/>
        <v>-1900-0</v>
      </c>
      <c r="D424" s="340"/>
      <c r="E424" s="283"/>
      <c r="F424" s="12"/>
      <c r="G424" s="304"/>
      <c r="H424" s="195"/>
      <c r="I424" s="299"/>
      <c r="J424" s="284"/>
      <c r="K424" s="300"/>
      <c r="L424" s="301"/>
      <c r="M424" s="290"/>
      <c r="N424" s="291"/>
      <c r="O424" s="302"/>
      <c r="P424" s="303"/>
      <c r="Q424" s="12"/>
      <c r="R424" s="353"/>
      <c r="S424" s="7"/>
      <c r="T424" s="17">
        <f>IF(D424="",0,IF(D424=D423,COUNTIF(D$9:D423,D424)+1,1))</f>
        <v>0</v>
      </c>
      <c r="U424" s="17">
        <f t="shared" ca="1" si="34"/>
        <v>0</v>
      </c>
      <c r="V424" s="364">
        <f t="shared" si="32"/>
        <v>0</v>
      </c>
    </row>
    <row r="425" spans="1:22" ht="16.5" customHeight="1">
      <c r="A425" s="334" t="s">
        <v>701</v>
      </c>
      <c r="B425" s="65" t="str">
        <f t="shared" ca="1" si="31"/>
        <v>-1900</v>
      </c>
      <c r="C425" s="65" t="str">
        <f t="shared" ca="1" si="33"/>
        <v>-1900-0</v>
      </c>
      <c r="D425" s="340"/>
      <c r="E425" s="283"/>
      <c r="F425" s="12"/>
      <c r="G425" s="304"/>
      <c r="H425" s="195"/>
      <c r="I425" s="299"/>
      <c r="J425" s="284"/>
      <c r="K425" s="300"/>
      <c r="L425" s="301"/>
      <c r="M425" s="290"/>
      <c r="N425" s="291"/>
      <c r="O425" s="302"/>
      <c r="P425" s="303"/>
      <c r="Q425" s="12"/>
      <c r="R425" s="353"/>
      <c r="S425" s="7"/>
      <c r="T425" s="17">
        <f>IF(D425="",0,IF(D425=D424,COUNTIF(D$9:D424,D425)+1,1))</f>
        <v>0</v>
      </c>
      <c r="U425" s="17">
        <f t="shared" ca="1" si="34"/>
        <v>0</v>
      </c>
      <c r="V425" s="364">
        <f t="shared" si="32"/>
        <v>0</v>
      </c>
    </row>
    <row r="426" spans="1:22" ht="16.5" customHeight="1">
      <c r="A426" s="334" t="s">
        <v>702</v>
      </c>
      <c r="B426" s="65" t="str">
        <f t="shared" ca="1" si="31"/>
        <v>-1900</v>
      </c>
      <c r="C426" s="65" t="str">
        <f t="shared" ca="1" si="33"/>
        <v>-1900-0</v>
      </c>
      <c r="D426" s="340"/>
      <c r="E426" s="283"/>
      <c r="F426" s="12"/>
      <c r="G426" s="304"/>
      <c r="H426" s="195"/>
      <c r="I426" s="299"/>
      <c r="J426" s="284"/>
      <c r="K426" s="300"/>
      <c r="L426" s="301"/>
      <c r="M426" s="290"/>
      <c r="N426" s="291"/>
      <c r="O426" s="302"/>
      <c r="P426" s="303"/>
      <c r="Q426" s="12"/>
      <c r="R426" s="353"/>
      <c r="S426" s="7"/>
      <c r="T426" s="17">
        <f>IF(D426="",0,IF(D426=D425,COUNTIF(D$9:D425,D426)+1,1))</f>
        <v>0</v>
      </c>
      <c r="U426" s="17">
        <f t="shared" ca="1" si="34"/>
        <v>0</v>
      </c>
      <c r="V426" s="364">
        <f t="shared" si="32"/>
        <v>0</v>
      </c>
    </row>
    <row r="427" spans="1:22" ht="16.5" customHeight="1">
      <c r="A427" s="334" t="s">
        <v>703</v>
      </c>
      <c r="B427" s="65" t="str">
        <f t="shared" ca="1" si="31"/>
        <v>-1900</v>
      </c>
      <c r="C427" s="65" t="str">
        <f t="shared" ca="1" si="33"/>
        <v>-1900-0</v>
      </c>
      <c r="D427" s="340"/>
      <c r="E427" s="283"/>
      <c r="F427" s="12"/>
      <c r="G427" s="304"/>
      <c r="H427" s="195"/>
      <c r="I427" s="299"/>
      <c r="J427" s="284"/>
      <c r="K427" s="300"/>
      <c r="L427" s="301"/>
      <c r="M427" s="290"/>
      <c r="N427" s="291"/>
      <c r="O427" s="302"/>
      <c r="P427" s="303"/>
      <c r="Q427" s="12"/>
      <c r="R427" s="353"/>
      <c r="S427" s="7"/>
      <c r="T427" s="17">
        <f>IF(D427="",0,IF(D427=D426,COUNTIF(D$9:D426,D427)+1,1))</f>
        <v>0</v>
      </c>
      <c r="U427" s="17">
        <f t="shared" ca="1" si="34"/>
        <v>0</v>
      </c>
      <c r="V427" s="364">
        <f t="shared" si="32"/>
        <v>0</v>
      </c>
    </row>
    <row r="428" spans="1:22" ht="16.5" customHeight="1">
      <c r="A428" s="334" t="s">
        <v>704</v>
      </c>
      <c r="B428" s="65" t="str">
        <f t="shared" ca="1" si="31"/>
        <v>-1900</v>
      </c>
      <c r="C428" s="65" t="str">
        <f t="shared" ca="1" si="33"/>
        <v>-1900-0</v>
      </c>
      <c r="D428" s="340"/>
      <c r="E428" s="283"/>
      <c r="F428" s="12"/>
      <c r="G428" s="304"/>
      <c r="H428" s="195"/>
      <c r="I428" s="299"/>
      <c r="J428" s="284"/>
      <c r="K428" s="300"/>
      <c r="L428" s="301"/>
      <c r="M428" s="290"/>
      <c r="N428" s="291"/>
      <c r="O428" s="302"/>
      <c r="P428" s="303"/>
      <c r="Q428" s="12"/>
      <c r="R428" s="353"/>
      <c r="S428" s="7"/>
      <c r="T428" s="17">
        <f>IF(D428="",0,IF(D428=D427,COUNTIF(D$9:D427,D428)+1,1))</f>
        <v>0</v>
      </c>
      <c r="U428" s="17">
        <f t="shared" ca="1" si="34"/>
        <v>0</v>
      </c>
      <c r="V428" s="364">
        <f t="shared" si="32"/>
        <v>0</v>
      </c>
    </row>
    <row r="429" spans="1:22" ht="16.5" customHeight="1">
      <c r="A429" s="334" t="s">
        <v>705</v>
      </c>
      <c r="B429" s="65" t="str">
        <f t="shared" ca="1" si="31"/>
        <v>-1900</v>
      </c>
      <c r="C429" s="65" t="str">
        <f t="shared" ca="1" si="33"/>
        <v>-1900-0</v>
      </c>
      <c r="D429" s="340"/>
      <c r="E429" s="283"/>
      <c r="F429" s="12"/>
      <c r="G429" s="304"/>
      <c r="H429" s="195"/>
      <c r="I429" s="299"/>
      <c r="J429" s="284"/>
      <c r="K429" s="300"/>
      <c r="L429" s="301"/>
      <c r="M429" s="290"/>
      <c r="N429" s="291"/>
      <c r="O429" s="302"/>
      <c r="P429" s="303"/>
      <c r="Q429" s="12"/>
      <c r="R429" s="353"/>
      <c r="S429" s="7"/>
      <c r="T429" s="17">
        <f>IF(D429="",0,IF(D429=D428,COUNTIF(D$9:D428,D429)+1,1))</f>
        <v>0</v>
      </c>
      <c r="U429" s="17">
        <f t="shared" ca="1" si="34"/>
        <v>0</v>
      </c>
      <c r="V429" s="364">
        <f t="shared" si="32"/>
        <v>0</v>
      </c>
    </row>
    <row r="430" spans="1:22" ht="16.5" customHeight="1">
      <c r="A430" s="334" t="s">
        <v>706</v>
      </c>
      <c r="B430" s="65" t="str">
        <f t="shared" ca="1" si="31"/>
        <v>-1900</v>
      </c>
      <c r="C430" s="65" t="str">
        <f t="shared" ca="1" si="33"/>
        <v>-1900-0</v>
      </c>
      <c r="D430" s="340"/>
      <c r="E430" s="283"/>
      <c r="F430" s="12"/>
      <c r="G430" s="304"/>
      <c r="H430" s="195"/>
      <c r="I430" s="299"/>
      <c r="J430" s="284"/>
      <c r="K430" s="300"/>
      <c r="L430" s="301"/>
      <c r="M430" s="290"/>
      <c r="N430" s="291"/>
      <c r="O430" s="302"/>
      <c r="P430" s="303"/>
      <c r="Q430" s="12"/>
      <c r="R430" s="353"/>
      <c r="S430" s="7"/>
      <c r="T430" s="17">
        <f>IF(D430="",0,IF(D430=D429,COUNTIF(D$9:D429,D430)+1,1))</f>
        <v>0</v>
      </c>
      <c r="U430" s="17">
        <f t="shared" ca="1" si="34"/>
        <v>0</v>
      </c>
      <c r="V430" s="364">
        <f t="shared" si="32"/>
        <v>0</v>
      </c>
    </row>
    <row r="431" spans="1:22" ht="16.5" customHeight="1">
      <c r="A431" s="334" t="s">
        <v>707</v>
      </c>
      <c r="B431" s="65" t="str">
        <f t="shared" ca="1" si="31"/>
        <v>-1900</v>
      </c>
      <c r="C431" s="65" t="str">
        <f t="shared" ca="1" si="33"/>
        <v>-1900-0</v>
      </c>
      <c r="D431" s="340"/>
      <c r="E431" s="283"/>
      <c r="F431" s="12"/>
      <c r="G431" s="304"/>
      <c r="H431" s="195"/>
      <c r="I431" s="299"/>
      <c r="J431" s="284"/>
      <c r="K431" s="300"/>
      <c r="L431" s="301"/>
      <c r="M431" s="290"/>
      <c r="N431" s="291"/>
      <c r="O431" s="302"/>
      <c r="P431" s="303"/>
      <c r="Q431" s="12"/>
      <c r="R431" s="353"/>
      <c r="S431" s="7"/>
      <c r="T431" s="17">
        <f>IF(D431="",0,IF(D431=D430,COUNTIF(D$9:D430,D431)+1,1))</f>
        <v>0</v>
      </c>
      <c r="U431" s="17">
        <f t="shared" ca="1" si="34"/>
        <v>0</v>
      </c>
      <c r="V431" s="364">
        <f t="shared" si="32"/>
        <v>0</v>
      </c>
    </row>
    <row r="432" spans="1:22" ht="16.5" customHeight="1">
      <c r="A432" s="334" t="s">
        <v>708</v>
      </c>
      <c r="B432" s="65" t="str">
        <f t="shared" ca="1" si="31"/>
        <v>-1900</v>
      </c>
      <c r="C432" s="65" t="str">
        <f t="shared" ca="1" si="33"/>
        <v>-1900-0</v>
      </c>
      <c r="D432" s="340"/>
      <c r="E432" s="283"/>
      <c r="F432" s="12"/>
      <c r="G432" s="304"/>
      <c r="H432" s="195"/>
      <c r="I432" s="299"/>
      <c r="J432" s="284"/>
      <c r="K432" s="300"/>
      <c r="L432" s="301"/>
      <c r="M432" s="290"/>
      <c r="N432" s="291"/>
      <c r="O432" s="302"/>
      <c r="P432" s="303"/>
      <c r="Q432" s="12"/>
      <c r="R432" s="353"/>
      <c r="S432" s="7"/>
      <c r="T432" s="17">
        <f>IF(D432="",0,IF(D432=D431,COUNTIF(D$9:D431,D432)+1,1))</f>
        <v>0</v>
      </c>
      <c r="U432" s="17">
        <f t="shared" ca="1" si="34"/>
        <v>0</v>
      </c>
      <c r="V432" s="364">
        <f t="shared" si="32"/>
        <v>0</v>
      </c>
    </row>
    <row r="433" spans="1:22" ht="16.5" customHeight="1">
      <c r="A433" s="334" t="s">
        <v>709</v>
      </c>
      <c r="B433" s="65" t="str">
        <f t="shared" ca="1" si="31"/>
        <v>-1900</v>
      </c>
      <c r="C433" s="65" t="str">
        <f t="shared" ca="1" si="33"/>
        <v>-1900-0</v>
      </c>
      <c r="D433" s="340"/>
      <c r="E433" s="283"/>
      <c r="F433" s="12"/>
      <c r="G433" s="304"/>
      <c r="H433" s="195"/>
      <c r="I433" s="299"/>
      <c r="J433" s="284"/>
      <c r="K433" s="300"/>
      <c r="L433" s="301"/>
      <c r="M433" s="290"/>
      <c r="N433" s="291"/>
      <c r="O433" s="302"/>
      <c r="P433" s="303"/>
      <c r="Q433" s="12"/>
      <c r="R433" s="353"/>
      <c r="S433" s="7"/>
      <c r="T433" s="17">
        <f>IF(D433="",0,IF(D433=D432,COUNTIF(D$9:D432,D433)+1,1))</f>
        <v>0</v>
      </c>
      <c r="U433" s="17">
        <f t="shared" ca="1" si="34"/>
        <v>0</v>
      </c>
      <c r="V433" s="364">
        <f t="shared" si="32"/>
        <v>0</v>
      </c>
    </row>
    <row r="434" spans="1:22" ht="16.5" customHeight="1">
      <c r="A434" s="334" t="s">
        <v>710</v>
      </c>
      <c r="B434" s="65" t="str">
        <f t="shared" ca="1" si="31"/>
        <v>-1900</v>
      </c>
      <c r="C434" s="65" t="str">
        <f t="shared" ca="1" si="33"/>
        <v>-1900-0</v>
      </c>
      <c r="D434" s="340"/>
      <c r="E434" s="283"/>
      <c r="F434" s="12"/>
      <c r="G434" s="304"/>
      <c r="H434" s="195"/>
      <c r="I434" s="299"/>
      <c r="J434" s="284"/>
      <c r="K434" s="300"/>
      <c r="L434" s="301"/>
      <c r="M434" s="290"/>
      <c r="N434" s="291"/>
      <c r="O434" s="302"/>
      <c r="P434" s="303"/>
      <c r="Q434" s="12"/>
      <c r="R434" s="353"/>
      <c r="S434" s="7"/>
      <c r="T434" s="17">
        <f>IF(D434="",0,IF(D434=D433,COUNTIF(D$9:D433,D434)+1,1))</f>
        <v>0</v>
      </c>
      <c r="U434" s="17">
        <f t="shared" ca="1" si="34"/>
        <v>0</v>
      </c>
      <c r="V434" s="364">
        <f t="shared" si="32"/>
        <v>0</v>
      </c>
    </row>
    <row r="435" spans="1:22" ht="16.5" customHeight="1">
      <c r="A435" s="334" t="s">
        <v>711</v>
      </c>
      <c r="B435" s="65" t="str">
        <f t="shared" ca="1" si="31"/>
        <v>-1900</v>
      </c>
      <c r="C435" s="65" t="str">
        <f t="shared" ca="1" si="33"/>
        <v>-1900-0</v>
      </c>
      <c r="D435" s="340"/>
      <c r="E435" s="283"/>
      <c r="F435" s="12"/>
      <c r="G435" s="304"/>
      <c r="H435" s="195"/>
      <c r="I435" s="299"/>
      <c r="J435" s="284"/>
      <c r="K435" s="300"/>
      <c r="L435" s="301"/>
      <c r="M435" s="290"/>
      <c r="N435" s="291"/>
      <c r="O435" s="302"/>
      <c r="P435" s="303"/>
      <c r="Q435" s="12"/>
      <c r="R435" s="353"/>
      <c r="S435" s="7"/>
      <c r="T435" s="17">
        <f>IF(D435="",0,IF(D435=D434,COUNTIF(D$9:D434,D435)+1,1))</f>
        <v>0</v>
      </c>
      <c r="U435" s="17">
        <f t="shared" ca="1" si="34"/>
        <v>0</v>
      </c>
      <c r="V435" s="364">
        <f t="shared" si="32"/>
        <v>0</v>
      </c>
    </row>
    <row r="436" spans="1:22" ht="16.5" customHeight="1">
      <c r="A436" s="334" t="s">
        <v>712</v>
      </c>
      <c r="B436" s="65" t="str">
        <f t="shared" ca="1" si="31"/>
        <v>-1900</v>
      </c>
      <c r="C436" s="65" t="str">
        <f t="shared" ca="1" si="33"/>
        <v>-1900-0</v>
      </c>
      <c r="D436" s="340"/>
      <c r="E436" s="283"/>
      <c r="F436" s="12"/>
      <c r="G436" s="304"/>
      <c r="H436" s="195"/>
      <c r="I436" s="299"/>
      <c r="J436" s="284"/>
      <c r="K436" s="300"/>
      <c r="L436" s="301"/>
      <c r="M436" s="290"/>
      <c r="N436" s="291"/>
      <c r="O436" s="302"/>
      <c r="P436" s="303"/>
      <c r="Q436" s="12"/>
      <c r="R436" s="353"/>
      <c r="S436" s="7"/>
      <c r="T436" s="17">
        <f>IF(D436="",0,IF(D436=D435,COUNTIF(D$9:D435,D436)+1,1))</f>
        <v>0</v>
      </c>
      <c r="U436" s="17">
        <f t="shared" ca="1" si="34"/>
        <v>0</v>
      </c>
      <c r="V436" s="364">
        <f t="shared" si="32"/>
        <v>0</v>
      </c>
    </row>
    <row r="437" spans="1:22" ht="16.5" customHeight="1">
      <c r="A437" s="334" t="s">
        <v>713</v>
      </c>
      <c r="B437" s="65" t="str">
        <f t="shared" ca="1" si="31"/>
        <v>-1900</v>
      </c>
      <c r="C437" s="65" t="str">
        <f t="shared" ca="1" si="33"/>
        <v>-1900-0</v>
      </c>
      <c r="D437" s="340"/>
      <c r="E437" s="283"/>
      <c r="F437" s="12"/>
      <c r="G437" s="304"/>
      <c r="H437" s="195"/>
      <c r="I437" s="299"/>
      <c r="J437" s="284"/>
      <c r="K437" s="300"/>
      <c r="L437" s="301"/>
      <c r="M437" s="290"/>
      <c r="N437" s="291"/>
      <c r="O437" s="302"/>
      <c r="P437" s="303"/>
      <c r="Q437" s="12"/>
      <c r="R437" s="353"/>
      <c r="S437" s="7"/>
      <c r="T437" s="17">
        <f>IF(D437="",0,IF(D437=D436,COUNTIF(D$9:D436,D437)+1,1))</f>
        <v>0</v>
      </c>
      <c r="U437" s="17">
        <f t="shared" ca="1" si="34"/>
        <v>0</v>
      </c>
      <c r="V437" s="364">
        <f t="shared" si="32"/>
        <v>0</v>
      </c>
    </row>
    <row r="438" spans="1:22" ht="16.5" customHeight="1">
      <c r="A438" s="334" t="s">
        <v>714</v>
      </c>
      <c r="B438" s="65" t="str">
        <f t="shared" ca="1" si="31"/>
        <v>-1900</v>
      </c>
      <c r="C438" s="65" t="str">
        <f t="shared" ca="1" si="33"/>
        <v>-1900-0</v>
      </c>
      <c r="D438" s="340"/>
      <c r="E438" s="283"/>
      <c r="F438" s="12"/>
      <c r="G438" s="304"/>
      <c r="H438" s="195"/>
      <c r="I438" s="299"/>
      <c r="J438" s="284"/>
      <c r="K438" s="300"/>
      <c r="L438" s="301"/>
      <c r="M438" s="290"/>
      <c r="N438" s="291"/>
      <c r="O438" s="302"/>
      <c r="P438" s="303"/>
      <c r="Q438" s="12"/>
      <c r="R438" s="353"/>
      <c r="S438" s="7"/>
      <c r="T438" s="17">
        <f>IF(D438="",0,IF(D438=D437,COUNTIF(D$9:D437,D438)+1,1))</f>
        <v>0</v>
      </c>
      <c r="U438" s="17">
        <f t="shared" ca="1" si="34"/>
        <v>0</v>
      </c>
      <c r="V438" s="364">
        <f t="shared" si="32"/>
        <v>0</v>
      </c>
    </row>
    <row r="439" spans="1:22" ht="16.5" customHeight="1">
      <c r="A439" s="334" t="s">
        <v>715</v>
      </c>
      <c r="B439" s="65" t="str">
        <f t="shared" ca="1" si="31"/>
        <v>-1900</v>
      </c>
      <c r="C439" s="65" t="str">
        <f t="shared" ca="1" si="33"/>
        <v>-1900-0</v>
      </c>
      <c r="D439" s="340"/>
      <c r="E439" s="283"/>
      <c r="F439" s="12"/>
      <c r="G439" s="304"/>
      <c r="H439" s="195"/>
      <c r="I439" s="299"/>
      <c r="J439" s="284"/>
      <c r="K439" s="300"/>
      <c r="L439" s="301"/>
      <c r="M439" s="290"/>
      <c r="N439" s="291"/>
      <c r="O439" s="302"/>
      <c r="P439" s="303"/>
      <c r="Q439" s="12"/>
      <c r="R439" s="353"/>
      <c r="S439" s="7"/>
      <c r="T439" s="17">
        <f>IF(D439="",0,IF(D439=D438,COUNTIF(D$9:D438,D439)+1,1))</f>
        <v>0</v>
      </c>
      <c r="U439" s="17">
        <f t="shared" ca="1" si="34"/>
        <v>0</v>
      </c>
      <c r="V439" s="364">
        <f t="shared" si="32"/>
        <v>0</v>
      </c>
    </row>
    <row r="440" spans="1:22" ht="16.5" customHeight="1">
      <c r="A440" s="334" t="s">
        <v>716</v>
      </c>
      <c r="B440" s="65" t="str">
        <f t="shared" ca="1" si="31"/>
        <v>-1900</v>
      </c>
      <c r="C440" s="65" t="str">
        <f t="shared" ca="1" si="33"/>
        <v>-1900-0</v>
      </c>
      <c r="D440" s="340"/>
      <c r="E440" s="283"/>
      <c r="F440" s="12"/>
      <c r="G440" s="304"/>
      <c r="H440" s="195"/>
      <c r="I440" s="299"/>
      <c r="J440" s="284"/>
      <c r="K440" s="300"/>
      <c r="L440" s="301"/>
      <c r="M440" s="290"/>
      <c r="N440" s="291"/>
      <c r="O440" s="302"/>
      <c r="P440" s="303"/>
      <c r="Q440" s="12"/>
      <c r="R440" s="353"/>
      <c r="S440" s="7"/>
      <c r="T440" s="17">
        <f>IF(D440="",0,IF(D440=D439,COUNTIF(D$9:D439,D440)+1,1))</f>
        <v>0</v>
      </c>
      <c r="U440" s="17">
        <f t="shared" ca="1" si="34"/>
        <v>0</v>
      </c>
      <c r="V440" s="364">
        <f t="shared" si="32"/>
        <v>0</v>
      </c>
    </row>
    <row r="441" spans="1:22" ht="16.5" customHeight="1">
      <c r="A441" s="334" t="s">
        <v>717</v>
      </c>
      <c r="B441" s="65" t="str">
        <f t="shared" ca="1" si="31"/>
        <v>-1900</v>
      </c>
      <c r="C441" s="65" t="str">
        <f t="shared" ca="1" si="33"/>
        <v>-1900-0</v>
      </c>
      <c r="D441" s="340"/>
      <c r="E441" s="283"/>
      <c r="F441" s="12"/>
      <c r="G441" s="304"/>
      <c r="H441" s="195"/>
      <c r="I441" s="299"/>
      <c r="J441" s="284"/>
      <c r="K441" s="300"/>
      <c r="L441" s="301"/>
      <c r="M441" s="290"/>
      <c r="N441" s="291"/>
      <c r="O441" s="302"/>
      <c r="P441" s="303"/>
      <c r="Q441" s="12"/>
      <c r="R441" s="353"/>
      <c r="S441" s="7"/>
      <c r="T441" s="17">
        <f>IF(D441="",0,IF(D441=D440,COUNTIF(D$9:D440,D441)+1,1))</f>
        <v>0</v>
      </c>
      <c r="U441" s="17">
        <f t="shared" ca="1" si="34"/>
        <v>0</v>
      </c>
      <c r="V441" s="364">
        <f t="shared" si="32"/>
        <v>0</v>
      </c>
    </row>
    <row r="442" spans="1:22" ht="16.5" customHeight="1">
      <c r="A442" s="334" t="s">
        <v>718</v>
      </c>
      <c r="B442" s="65" t="str">
        <f t="shared" ca="1" si="31"/>
        <v>-1900</v>
      </c>
      <c r="C442" s="65" t="str">
        <f t="shared" ca="1" si="33"/>
        <v>-1900-0</v>
      </c>
      <c r="D442" s="340"/>
      <c r="E442" s="283"/>
      <c r="F442" s="12"/>
      <c r="G442" s="304"/>
      <c r="H442" s="195"/>
      <c r="I442" s="299"/>
      <c r="J442" s="284"/>
      <c r="K442" s="300"/>
      <c r="L442" s="301"/>
      <c r="M442" s="290"/>
      <c r="N442" s="291"/>
      <c r="O442" s="302"/>
      <c r="P442" s="303"/>
      <c r="Q442" s="12"/>
      <c r="R442" s="353"/>
      <c r="S442" s="7"/>
      <c r="T442" s="17">
        <f>IF(D442="",0,IF(D442=D441,COUNTIF(D$9:D441,D442)+1,1))</f>
        <v>0</v>
      </c>
      <c r="U442" s="17">
        <f t="shared" ca="1" si="34"/>
        <v>0</v>
      </c>
      <c r="V442" s="364">
        <f t="shared" si="32"/>
        <v>0</v>
      </c>
    </row>
    <row r="443" spans="1:22" ht="16.5" customHeight="1">
      <c r="A443" s="334" t="s">
        <v>719</v>
      </c>
      <c r="B443" s="65" t="str">
        <f t="shared" ca="1" si="31"/>
        <v>-1900</v>
      </c>
      <c r="C443" s="65" t="str">
        <f t="shared" ca="1" si="33"/>
        <v>-1900-0</v>
      </c>
      <c r="D443" s="340"/>
      <c r="E443" s="283"/>
      <c r="F443" s="12"/>
      <c r="G443" s="304"/>
      <c r="H443" s="195"/>
      <c r="I443" s="299"/>
      <c r="J443" s="284"/>
      <c r="K443" s="300"/>
      <c r="L443" s="301"/>
      <c r="M443" s="290"/>
      <c r="N443" s="291"/>
      <c r="O443" s="302"/>
      <c r="P443" s="303"/>
      <c r="Q443" s="12"/>
      <c r="R443" s="353"/>
      <c r="S443" s="7"/>
      <c r="T443" s="17">
        <f>IF(D443="",0,IF(D443=D442,COUNTIF(D$9:D442,D443)+1,1))</f>
        <v>0</v>
      </c>
      <c r="U443" s="17">
        <f t="shared" ca="1" si="34"/>
        <v>0</v>
      </c>
      <c r="V443" s="364">
        <f t="shared" si="32"/>
        <v>0</v>
      </c>
    </row>
    <row r="444" spans="1:22" ht="16.5" customHeight="1">
      <c r="A444" s="334" t="s">
        <v>720</v>
      </c>
      <c r="B444" s="65" t="str">
        <f t="shared" ca="1" si="31"/>
        <v>-1900</v>
      </c>
      <c r="C444" s="65" t="str">
        <f t="shared" ca="1" si="33"/>
        <v>-1900-0</v>
      </c>
      <c r="D444" s="340"/>
      <c r="E444" s="283"/>
      <c r="F444" s="12"/>
      <c r="G444" s="304"/>
      <c r="H444" s="195"/>
      <c r="I444" s="299"/>
      <c r="J444" s="284"/>
      <c r="K444" s="300"/>
      <c r="L444" s="301"/>
      <c r="M444" s="290"/>
      <c r="N444" s="291"/>
      <c r="O444" s="302"/>
      <c r="P444" s="303"/>
      <c r="Q444" s="12"/>
      <c r="R444" s="353"/>
      <c r="S444" s="7"/>
      <c r="T444" s="17">
        <f>IF(D444="",0,IF(D444=D443,COUNTIF(D$9:D443,D444)+1,1))</f>
        <v>0</v>
      </c>
      <c r="U444" s="17">
        <f t="shared" ca="1" si="34"/>
        <v>0</v>
      </c>
      <c r="V444" s="364">
        <f t="shared" si="32"/>
        <v>0</v>
      </c>
    </row>
    <row r="445" spans="1:22" ht="16.5" customHeight="1">
      <c r="A445" s="334" t="s">
        <v>721</v>
      </c>
      <c r="B445" s="65" t="str">
        <f t="shared" ca="1" si="31"/>
        <v>-1900</v>
      </c>
      <c r="C445" s="65" t="str">
        <f t="shared" ca="1" si="33"/>
        <v>-1900-0</v>
      </c>
      <c r="D445" s="340"/>
      <c r="E445" s="283"/>
      <c r="F445" s="12"/>
      <c r="G445" s="304"/>
      <c r="H445" s="195"/>
      <c r="I445" s="299"/>
      <c r="J445" s="284"/>
      <c r="K445" s="300"/>
      <c r="L445" s="301"/>
      <c r="M445" s="290"/>
      <c r="N445" s="291"/>
      <c r="O445" s="302"/>
      <c r="P445" s="303"/>
      <c r="Q445" s="12"/>
      <c r="R445" s="353"/>
      <c r="S445" s="7"/>
      <c r="T445" s="17">
        <f>IF(D445="",0,IF(D445=D444,COUNTIF(D$9:D444,D445)+1,1))</f>
        <v>0</v>
      </c>
      <c r="U445" s="17">
        <f t="shared" ca="1" si="34"/>
        <v>0</v>
      </c>
      <c r="V445" s="364">
        <f t="shared" si="32"/>
        <v>0</v>
      </c>
    </row>
    <row r="446" spans="1:22" ht="16.5" customHeight="1">
      <c r="A446" s="334" t="s">
        <v>722</v>
      </c>
      <c r="B446" s="65" t="str">
        <f t="shared" ca="1" si="31"/>
        <v>-1900</v>
      </c>
      <c r="C446" s="65" t="str">
        <f t="shared" ca="1" si="33"/>
        <v>-1900-0</v>
      </c>
      <c r="D446" s="340"/>
      <c r="E446" s="283"/>
      <c r="F446" s="12"/>
      <c r="G446" s="304"/>
      <c r="H446" s="195"/>
      <c r="I446" s="299"/>
      <c r="J446" s="284"/>
      <c r="K446" s="300"/>
      <c r="L446" s="301"/>
      <c r="M446" s="290"/>
      <c r="N446" s="291"/>
      <c r="O446" s="302"/>
      <c r="P446" s="303"/>
      <c r="Q446" s="12"/>
      <c r="R446" s="353"/>
      <c r="S446" s="7"/>
      <c r="T446" s="17">
        <f>IF(D446="",0,IF(D446=D445,COUNTIF(D$9:D445,D446)+1,1))</f>
        <v>0</v>
      </c>
      <c r="U446" s="17">
        <f t="shared" ca="1" si="34"/>
        <v>0</v>
      </c>
      <c r="V446" s="364">
        <f t="shared" si="32"/>
        <v>0</v>
      </c>
    </row>
    <row r="447" spans="1:22" ht="16.5" customHeight="1">
      <c r="A447" s="334" t="s">
        <v>723</v>
      </c>
      <c r="B447" s="65" t="str">
        <f t="shared" ca="1" si="31"/>
        <v>-1900</v>
      </c>
      <c r="C447" s="65" t="str">
        <f t="shared" ca="1" si="33"/>
        <v>-1900-0</v>
      </c>
      <c r="D447" s="340"/>
      <c r="E447" s="283"/>
      <c r="F447" s="12"/>
      <c r="G447" s="304"/>
      <c r="H447" s="195"/>
      <c r="I447" s="299"/>
      <c r="J447" s="284"/>
      <c r="K447" s="300"/>
      <c r="L447" s="301"/>
      <c r="M447" s="290"/>
      <c r="N447" s="291"/>
      <c r="O447" s="302"/>
      <c r="P447" s="303"/>
      <c r="Q447" s="12"/>
      <c r="R447" s="353"/>
      <c r="S447" s="7"/>
      <c r="T447" s="17">
        <f>IF(D447="",0,IF(D447=D446,COUNTIF(D$9:D446,D447)+1,1))</f>
        <v>0</v>
      </c>
      <c r="U447" s="17">
        <f t="shared" ca="1" si="34"/>
        <v>0</v>
      </c>
      <c r="V447" s="364">
        <f t="shared" si="32"/>
        <v>0</v>
      </c>
    </row>
    <row r="448" spans="1:22" ht="16.5" customHeight="1">
      <c r="A448" s="334" t="s">
        <v>724</v>
      </c>
      <c r="B448" s="65" t="str">
        <f t="shared" ca="1" si="31"/>
        <v>-1900</v>
      </c>
      <c r="C448" s="65" t="str">
        <f t="shared" ca="1" si="33"/>
        <v>-1900-0</v>
      </c>
      <c r="D448" s="340"/>
      <c r="E448" s="283"/>
      <c r="F448" s="12"/>
      <c r="G448" s="304"/>
      <c r="H448" s="195"/>
      <c r="I448" s="299"/>
      <c r="J448" s="284"/>
      <c r="K448" s="300"/>
      <c r="L448" s="301"/>
      <c r="M448" s="290"/>
      <c r="N448" s="291"/>
      <c r="O448" s="302"/>
      <c r="P448" s="303"/>
      <c r="Q448" s="12"/>
      <c r="R448" s="353"/>
      <c r="S448" s="7"/>
      <c r="T448" s="17">
        <f>IF(D448="",0,IF(D448=D447,COUNTIF(D$9:D447,D448)+1,1))</f>
        <v>0</v>
      </c>
      <c r="U448" s="17">
        <f t="shared" ca="1" si="34"/>
        <v>0</v>
      </c>
      <c r="V448" s="364">
        <f t="shared" si="32"/>
        <v>0</v>
      </c>
    </row>
    <row r="449" spans="1:22" ht="16.5" customHeight="1">
      <c r="A449" s="334" t="s">
        <v>725</v>
      </c>
      <c r="B449" s="65" t="str">
        <f t="shared" ca="1" si="31"/>
        <v>-1900</v>
      </c>
      <c r="C449" s="65" t="str">
        <f t="shared" ca="1" si="33"/>
        <v>-1900-0</v>
      </c>
      <c r="D449" s="340"/>
      <c r="E449" s="283"/>
      <c r="F449" s="12"/>
      <c r="G449" s="304"/>
      <c r="H449" s="195"/>
      <c r="I449" s="299"/>
      <c r="J449" s="284"/>
      <c r="K449" s="300"/>
      <c r="L449" s="301"/>
      <c r="M449" s="290"/>
      <c r="N449" s="291"/>
      <c r="O449" s="302"/>
      <c r="P449" s="303"/>
      <c r="Q449" s="12"/>
      <c r="R449" s="353"/>
      <c r="S449" s="7"/>
      <c r="T449" s="17">
        <f>IF(D449="",0,IF(D449=D448,COUNTIF(D$9:D448,D449)+1,1))</f>
        <v>0</v>
      </c>
      <c r="U449" s="17">
        <f t="shared" ca="1" si="34"/>
        <v>0</v>
      </c>
      <c r="V449" s="364">
        <f t="shared" si="32"/>
        <v>0</v>
      </c>
    </row>
    <row r="450" spans="1:22" ht="16.5" customHeight="1">
      <c r="A450" s="334" t="s">
        <v>726</v>
      </c>
      <c r="B450" s="65" t="str">
        <f t="shared" ca="1" si="31"/>
        <v>-1900</v>
      </c>
      <c r="C450" s="65" t="str">
        <f t="shared" ca="1" si="33"/>
        <v>-1900-0</v>
      </c>
      <c r="D450" s="340"/>
      <c r="E450" s="283"/>
      <c r="F450" s="12"/>
      <c r="G450" s="304"/>
      <c r="H450" s="195"/>
      <c r="I450" s="299"/>
      <c r="J450" s="284"/>
      <c r="K450" s="300"/>
      <c r="L450" s="301"/>
      <c r="M450" s="290"/>
      <c r="N450" s="291"/>
      <c r="O450" s="302"/>
      <c r="P450" s="303"/>
      <c r="Q450" s="12"/>
      <c r="R450" s="353"/>
      <c r="S450" s="7"/>
      <c r="T450" s="17">
        <f>IF(D450="",0,IF(D450=D449,COUNTIF(D$9:D449,D450)+1,1))</f>
        <v>0</v>
      </c>
      <c r="U450" s="17">
        <f t="shared" ca="1" si="34"/>
        <v>0</v>
      </c>
      <c r="V450" s="364">
        <f t="shared" si="32"/>
        <v>0</v>
      </c>
    </row>
    <row r="451" spans="1:22" ht="16.5" customHeight="1">
      <c r="A451" s="334" t="s">
        <v>727</v>
      </c>
      <c r="B451" s="65" t="str">
        <f t="shared" ca="1" si="31"/>
        <v>-1900</v>
      </c>
      <c r="C451" s="65" t="str">
        <f t="shared" ca="1" si="33"/>
        <v>-1900-0</v>
      </c>
      <c r="D451" s="340"/>
      <c r="E451" s="283"/>
      <c r="F451" s="12"/>
      <c r="G451" s="304"/>
      <c r="H451" s="195"/>
      <c r="I451" s="299"/>
      <c r="J451" s="284"/>
      <c r="K451" s="300"/>
      <c r="L451" s="301"/>
      <c r="M451" s="290"/>
      <c r="N451" s="291"/>
      <c r="O451" s="302"/>
      <c r="P451" s="303"/>
      <c r="Q451" s="12"/>
      <c r="R451" s="353"/>
      <c r="S451" s="7"/>
      <c r="T451" s="17">
        <f>IF(D451="",0,IF(D451=D450,COUNTIF(D$9:D450,D451)+1,1))</f>
        <v>0</v>
      </c>
      <c r="U451" s="17">
        <f t="shared" ca="1" si="34"/>
        <v>0</v>
      </c>
      <c r="V451" s="364">
        <f t="shared" si="32"/>
        <v>0</v>
      </c>
    </row>
    <row r="452" spans="1:22" ht="16.5" customHeight="1">
      <c r="A452" s="334" t="s">
        <v>728</v>
      </c>
      <c r="B452" s="65" t="str">
        <f t="shared" ca="1" si="31"/>
        <v>-1900</v>
      </c>
      <c r="C452" s="65" t="str">
        <f t="shared" ca="1" si="33"/>
        <v>-1900-0</v>
      </c>
      <c r="D452" s="340"/>
      <c r="E452" s="283"/>
      <c r="F452" s="12"/>
      <c r="G452" s="304"/>
      <c r="H452" s="195"/>
      <c r="I452" s="299"/>
      <c r="J452" s="284"/>
      <c r="K452" s="300"/>
      <c r="L452" s="301"/>
      <c r="M452" s="290"/>
      <c r="N452" s="291"/>
      <c r="O452" s="302"/>
      <c r="P452" s="303"/>
      <c r="Q452" s="12"/>
      <c r="R452" s="353"/>
      <c r="S452" s="7"/>
      <c r="T452" s="17">
        <f>IF(D452="",0,IF(D452=D451,COUNTIF(D$9:D451,D452)+1,1))</f>
        <v>0</v>
      </c>
      <c r="U452" s="17">
        <f t="shared" ca="1" si="34"/>
        <v>0</v>
      </c>
      <c r="V452" s="364">
        <f t="shared" si="32"/>
        <v>0</v>
      </c>
    </row>
    <row r="453" spans="1:22" ht="16.5" customHeight="1">
      <c r="A453" s="334" t="s">
        <v>729</v>
      </c>
      <c r="B453" s="65" t="str">
        <f t="shared" ca="1" si="31"/>
        <v>-1900</v>
      </c>
      <c r="C453" s="65" t="str">
        <f t="shared" ca="1" si="33"/>
        <v>-1900-0</v>
      </c>
      <c r="D453" s="340"/>
      <c r="E453" s="283"/>
      <c r="F453" s="12"/>
      <c r="G453" s="304"/>
      <c r="H453" s="195"/>
      <c r="I453" s="299"/>
      <c r="J453" s="284"/>
      <c r="K453" s="300"/>
      <c r="L453" s="301"/>
      <c r="M453" s="290"/>
      <c r="N453" s="291"/>
      <c r="O453" s="302"/>
      <c r="P453" s="303"/>
      <c r="Q453" s="12"/>
      <c r="R453" s="353"/>
      <c r="S453" s="7"/>
      <c r="T453" s="17">
        <f>IF(D453="",0,IF(D453=D452,COUNTIF(D$9:D452,D453)+1,1))</f>
        <v>0</v>
      </c>
      <c r="U453" s="17">
        <f t="shared" ca="1" si="34"/>
        <v>0</v>
      </c>
      <c r="V453" s="364">
        <f t="shared" si="32"/>
        <v>0</v>
      </c>
    </row>
    <row r="454" spans="1:22" ht="16.5" customHeight="1">
      <c r="A454" s="334" t="s">
        <v>730</v>
      </c>
      <c r="B454" s="65" t="str">
        <f t="shared" ca="1" si="31"/>
        <v>-1900</v>
      </c>
      <c r="C454" s="65" t="str">
        <f t="shared" ca="1" si="33"/>
        <v>-1900-0</v>
      </c>
      <c r="D454" s="340"/>
      <c r="E454" s="283"/>
      <c r="F454" s="12"/>
      <c r="G454" s="304"/>
      <c r="H454" s="195"/>
      <c r="I454" s="299"/>
      <c r="J454" s="284"/>
      <c r="K454" s="300"/>
      <c r="L454" s="301"/>
      <c r="M454" s="290"/>
      <c r="N454" s="291"/>
      <c r="O454" s="302"/>
      <c r="P454" s="303"/>
      <c r="Q454" s="12"/>
      <c r="R454" s="353"/>
      <c r="S454" s="7"/>
      <c r="T454" s="17">
        <f>IF(D454="",0,IF(D454=D453,COUNTIF(D$9:D453,D454)+1,1))</f>
        <v>0</v>
      </c>
      <c r="U454" s="17">
        <f t="shared" ca="1" si="34"/>
        <v>0</v>
      </c>
      <c r="V454" s="364">
        <f t="shared" si="32"/>
        <v>0</v>
      </c>
    </row>
    <row r="455" spans="1:22" ht="16.5" customHeight="1">
      <c r="A455" s="334" t="s">
        <v>731</v>
      </c>
      <c r="B455" s="65" t="str">
        <f t="shared" ca="1" si="31"/>
        <v>-1900</v>
      </c>
      <c r="C455" s="65" t="str">
        <f t="shared" ca="1" si="33"/>
        <v>-1900-0</v>
      </c>
      <c r="D455" s="340"/>
      <c r="E455" s="283"/>
      <c r="F455" s="12"/>
      <c r="G455" s="304"/>
      <c r="H455" s="195"/>
      <c r="I455" s="299"/>
      <c r="J455" s="284"/>
      <c r="K455" s="300"/>
      <c r="L455" s="301"/>
      <c r="M455" s="290"/>
      <c r="N455" s="291"/>
      <c r="O455" s="302"/>
      <c r="P455" s="303"/>
      <c r="Q455" s="12"/>
      <c r="R455" s="353"/>
      <c r="S455" s="7"/>
      <c r="T455" s="17">
        <f>IF(D455="",0,IF(D455=D454,COUNTIF(D$9:D454,D455)+1,1))</f>
        <v>0</v>
      </c>
      <c r="U455" s="17">
        <f t="shared" ca="1" si="34"/>
        <v>0</v>
      </c>
      <c r="V455" s="364">
        <f t="shared" si="32"/>
        <v>0</v>
      </c>
    </row>
    <row r="456" spans="1:22" ht="16.5" customHeight="1">
      <c r="A456" s="334" t="s">
        <v>732</v>
      </c>
      <c r="B456" s="65" t="str">
        <f t="shared" ca="1" si="31"/>
        <v>-1900</v>
      </c>
      <c r="C456" s="65" t="str">
        <f t="shared" ca="1" si="33"/>
        <v>-1900-0</v>
      </c>
      <c r="D456" s="340"/>
      <c r="E456" s="283"/>
      <c r="F456" s="12"/>
      <c r="G456" s="304"/>
      <c r="H456" s="195"/>
      <c r="I456" s="299"/>
      <c r="J456" s="284"/>
      <c r="K456" s="300"/>
      <c r="L456" s="301"/>
      <c r="M456" s="290"/>
      <c r="N456" s="291"/>
      <c r="O456" s="302"/>
      <c r="P456" s="303"/>
      <c r="Q456" s="12"/>
      <c r="R456" s="353"/>
      <c r="S456" s="7"/>
      <c r="T456" s="17">
        <f>IF(D456="",0,IF(D456=D455,COUNTIF(D$9:D455,D456)+1,1))</f>
        <v>0</v>
      </c>
      <c r="U456" s="17">
        <f t="shared" ca="1" si="34"/>
        <v>0</v>
      </c>
      <c r="V456" s="364">
        <f t="shared" si="32"/>
        <v>0</v>
      </c>
    </row>
    <row r="457" spans="1:22" ht="16.5" customHeight="1">
      <c r="A457" s="334" t="s">
        <v>733</v>
      </c>
      <c r="B457" s="65" t="str">
        <f t="shared" ca="1" si="31"/>
        <v>-1900</v>
      </c>
      <c r="C457" s="65" t="str">
        <f t="shared" ca="1" si="33"/>
        <v>-1900-0</v>
      </c>
      <c r="D457" s="340"/>
      <c r="E457" s="283"/>
      <c r="F457" s="12"/>
      <c r="G457" s="304"/>
      <c r="H457" s="195"/>
      <c r="I457" s="299"/>
      <c r="J457" s="284"/>
      <c r="K457" s="300"/>
      <c r="L457" s="301"/>
      <c r="M457" s="290"/>
      <c r="N457" s="291"/>
      <c r="O457" s="302"/>
      <c r="P457" s="303"/>
      <c r="Q457" s="12"/>
      <c r="R457" s="353"/>
      <c r="S457" s="7"/>
      <c r="T457" s="17">
        <f>IF(D457="",0,IF(D457=D456,COUNTIF(D$9:D456,D457)+1,1))</f>
        <v>0</v>
      </c>
      <c r="U457" s="17">
        <f t="shared" ca="1" si="34"/>
        <v>0</v>
      </c>
      <c r="V457" s="364">
        <f t="shared" si="32"/>
        <v>0</v>
      </c>
    </row>
    <row r="458" spans="1:22" ht="16.5" customHeight="1">
      <c r="A458" s="334" t="s">
        <v>734</v>
      </c>
      <c r="B458" s="65" t="str">
        <f t="shared" ref="B458:B521" ca="1" si="35">IF(V458=$V$1015,0,IF(N$1030=1,0,D458&amp;"-"&amp;YEAR(E458)))</f>
        <v>-1900</v>
      </c>
      <c r="C458" s="65" t="str">
        <f t="shared" ca="1" si="33"/>
        <v>-1900-0</v>
      </c>
      <c r="D458" s="340"/>
      <c r="E458" s="283"/>
      <c r="F458" s="12"/>
      <c r="G458" s="304"/>
      <c r="H458" s="195"/>
      <c r="I458" s="299"/>
      <c r="J458" s="284"/>
      <c r="K458" s="300"/>
      <c r="L458" s="301"/>
      <c r="M458" s="290"/>
      <c r="N458" s="291"/>
      <c r="O458" s="302"/>
      <c r="P458" s="303"/>
      <c r="Q458" s="12"/>
      <c r="R458" s="353"/>
      <c r="S458" s="7"/>
      <c r="T458" s="17">
        <f>IF(D458="",0,IF(D458=D457,COUNTIF(D$9:D457,D458)+1,1))</f>
        <v>0</v>
      </c>
      <c r="U458" s="17">
        <f t="shared" ca="1" si="34"/>
        <v>0</v>
      </c>
      <c r="V458" s="364">
        <f t="shared" ref="V458:V521" si="36">IF(OR(MONTH(E458)&lt;$J$1032,MONTH(E458)&gt;$J$1033),V$1015,0)</f>
        <v>0</v>
      </c>
    </row>
    <row r="459" spans="1:22" ht="16.5" customHeight="1">
      <c r="A459" s="334" t="s">
        <v>735</v>
      </c>
      <c r="B459" s="65" t="str">
        <f t="shared" ca="1" si="35"/>
        <v>-1900</v>
      </c>
      <c r="C459" s="65" t="str">
        <f t="shared" ca="1" si="33"/>
        <v>-1900-0</v>
      </c>
      <c r="D459" s="340"/>
      <c r="E459" s="283"/>
      <c r="F459" s="12"/>
      <c r="G459" s="304"/>
      <c r="H459" s="195"/>
      <c r="I459" s="299"/>
      <c r="J459" s="284"/>
      <c r="K459" s="300"/>
      <c r="L459" s="301"/>
      <c r="M459" s="290"/>
      <c r="N459" s="291"/>
      <c r="O459" s="302"/>
      <c r="P459" s="303"/>
      <c r="Q459" s="12"/>
      <c r="R459" s="353"/>
      <c r="S459" s="7"/>
      <c r="T459" s="17">
        <f>IF(D459="",0,IF(D459=D458,COUNTIF(D$9:D458,D459)+1,1))</f>
        <v>0</v>
      </c>
      <c r="U459" s="17">
        <f t="shared" ca="1" si="34"/>
        <v>0</v>
      </c>
      <c r="V459" s="364">
        <f t="shared" si="36"/>
        <v>0</v>
      </c>
    </row>
    <row r="460" spans="1:22" ht="16.5" customHeight="1">
      <c r="A460" s="334" t="s">
        <v>736</v>
      </c>
      <c r="B460" s="65" t="str">
        <f t="shared" ca="1" si="35"/>
        <v>-1900</v>
      </c>
      <c r="C460" s="65" t="str">
        <f t="shared" ca="1" si="33"/>
        <v>-1900-0</v>
      </c>
      <c r="D460" s="340"/>
      <c r="E460" s="283"/>
      <c r="F460" s="12"/>
      <c r="G460" s="304"/>
      <c r="H460" s="195"/>
      <c r="I460" s="299"/>
      <c r="J460" s="284"/>
      <c r="K460" s="300"/>
      <c r="L460" s="301"/>
      <c r="M460" s="290"/>
      <c r="N460" s="291"/>
      <c r="O460" s="302"/>
      <c r="P460" s="303"/>
      <c r="Q460" s="12"/>
      <c r="R460" s="353"/>
      <c r="S460" s="7"/>
      <c r="T460" s="17">
        <f>IF(D460="",0,IF(D460=D459,COUNTIF(D$9:D459,D460)+1,1))</f>
        <v>0</v>
      </c>
      <c r="U460" s="17">
        <f t="shared" ca="1" si="34"/>
        <v>0</v>
      </c>
      <c r="V460" s="364">
        <f t="shared" si="36"/>
        <v>0</v>
      </c>
    </row>
    <row r="461" spans="1:22" ht="16.5" customHeight="1">
      <c r="A461" s="334" t="s">
        <v>737</v>
      </c>
      <c r="B461" s="65" t="str">
        <f t="shared" ca="1" si="35"/>
        <v>-1900</v>
      </c>
      <c r="C461" s="65" t="str">
        <f t="shared" ca="1" si="33"/>
        <v>-1900-0</v>
      </c>
      <c r="D461" s="340"/>
      <c r="E461" s="283"/>
      <c r="F461" s="12"/>
      <c r="G461" s="304"/>
      <c r="H461" s="195"/>
      <c r="I461" s="299"/>
      <c r="J461" s="284"/>
      <c r="K461" s="300"/>
      <c r="L461" s="301"/>
      <c r="M461" s="290"/>
      <c r="N461" s="291"/>
      <c r="O461" s="302"/>
      <c r="P461" s="303"/>
      <c r="Q461" s="12"/>
      <c r="R461" s="353"/>
      <c r="S461" s="7"/>
      <c r="T461" s="17">
        <f>IF(D461="",0,IF(D461=D460,COUNTIF(D$9:D460,D461)+1,1))</f>
        <v>0</v>
      </c>
      <c r="U461" s="17">
        <f t="shared" ca="1" si="34"/>
        <v>0</v>
      </c>
      <c r="V461" s="364">
        <f t="shared" si="36"/>
        <v>0</v>
      </c>
    </row>
    <row r="462" spans="1:22" ht="16.5" customHeight="1">
      <c r="A462" s="334" t="s">
        <v>738</v>
      </c>
      <c r="B462" s="65" t="str">
        <f t="shared" ca="1" si="35"/>
        <v>-1900</v>
      </c>
      <c r="C462" s="65" t="str">
        <f t="shared" ca="1" si="33"/>
        <v>-1900-0</v>
      </c>
      <c r="D462" s="340"/>
      <c r="E462" s="283"/>
      <c r="F462" s="12"/>
      <c r="G462" s="304"/>
      <c r="H462" s="195"/>
      <c r="I462" s="299"/>
      <c r="J462" s="284"/>
      <c r="K462" s="300"/>
      <c r="L462" s="301"/>
      <c r="M462" s="290"/>
      <c r="N462" s="291"/>
      <c r="O462" s="302"/>
      <c r="P462" s="303"/>
      <c r="Q462" s="12"/>
      <c r="R462" s="353"/>
      <c r="S462" s="7"/>
      <c r="T462" s="17">
        <f>IF(D462="",0,IF(D462=D461,COUNTIF(D$9:D461,D462)+1,1))</f>
        <v>0</v>
      </c>
      <c r="U462" s="17">
        <f t="shared" ca="1" si="34"/>
        <v>0</v>
      </c>
      <c r="V462" s="364">
        <f t="shared" si="36"/>
        <v>0</v>
      </c>
    </row>
    <row r="463" spans="1:22" ht="16.5" customHeight="1">
      <c r="A463" s="334" t="s">
        <v>739</v>
      </c>
      <c r="B463" s="65" t="str">
        <f t="shared" ca="1" si="35"/>
        <v>-1900</v>
      </c>
      <c r="C463" s="65" t="str">
        <f t="shared" ref="C463:C526" ca="1" si="37">IF(N$1030=1,0,B463&amp;"-"&amp;T463)</f>
        <v>-1900-0</v>
      </c>
      <c r="D463" s="340"/>
      <c r="E463" s="283"/>
      <c r="F463" s="12"/>
      <c r="G463" s="304"/>
      <c r="H463" s="195"/>
      <c r="I463" s="299"/>
      <c r="J463" s="284"/>
      <c r="K463" s="300"/>
      <c r="L463" s="301"/>
      <c r="M463" s="290"/>
      <c r="N463" s="291"/>
      <c r="O463" s="302"/>
      <c r="P463" s="303"/>
      <c r="Q463" s="12"/>
      <c r="R463" s="353"/>
      <c r="S463" s="7"/>
      <c r="T463" s="17">
        <f>IF(D463="",0,IF(D463=D462,COUNTIF(D$9:D462,D463)+1,1))</f>
        <v>0</v>
      </c>
      <c r="U463" s="17">
        <f t="shared" ref="U463:U526" ca="1" si="38">IF(OR(D463="",N$1030=1),0,IF(T463=4,1,0))</f>
        <v>0</v>
      </c>
      <c r="V463" s="364">
        <f t="shared" si="36"/>
        <v>0</v>
      </c>
    </row>
    <row r="464" spans="1:22" ht="16.5" customHeight="1">
      <c r="A464" s="334" t="s">
        <v>740</v>
      </c>
      <c r="B464" s="65" t="str">
        <f t="shared" ca="1" si="35"/>
        <v>-1900</v>
      </c>
      <c r="C464" s="65" t="str">
        <f t="shared" ca="1" si="37"/>
        <v>-1900-0</v>
      </c>
      <c r="D464" s="340"/>
      <c r="E464" s="283"/>
      <c r="F464" s="12"/>
      <c r="G464" s="304"/>
      <c r="H464" s="195"/>
      <c r="I464" s="299"/>
      <c r="J464" s="284"/>
      <c r="K464" s="300"/>
      <c r="L464" s="301"/>
      <c r="M464" s="290"/>
      <c r="N464" s="291"/>
      <c r="O464" s="302"/>
      <c r="P464" s="303"/>
      <c r="Q464" s="12"/>
      <c r="R464" s="353"/>
      <c r="S464" s="7"/>
      <c r="T464" s="17">
        <f>IF(D464="",0,IF(D464=D463,COUNTIF(D$9:D463,D464)+1,1))</f>
        <v>0</v>
      </c>
      <c r="U464" s="17">
        <f t="shared" ca="1" si="38"/>
        <v>0</v>
      </c>
      <c r="V464" s="364">
        <f t="shared" si="36"/>
        <v>0</v>
      </c>
    </row>
    <row r="465" spans="1:22" ht="16.5" customHeight="1">
      <c r="A465" s="334" t="s">
        <v>741</v>
      </c>
      <c r="B465" s="65" t="str">
        <f t="shared" ca="1" si="35"/>
        <v>-1900</v>
      </c>
      <c r="C465" s="65" t="str">
        <f t="shared" ca="1" si="37"/>
        <v>-1900-0</v>
      </c>
      <c r="D465" s="340"/>
      <c r="E465" s="283"/>
      <c r="F465" s="12"/>
      <c r="G465" s="304"/>
      <c r="H465" s="195"/>
      <c r="I465" s="299"/>
      <c r="J465" s="284"/>
      <c r="K465" s="300"/>
      <c r="L465" s="301"/>
      <c r="M465" s="290"/>
      <c r="N465" s="291"/>
      <c r="O465" s="302"/>
      <c r="P465" s="303"/>
      <c r="Q465" s="12"/>
      <c r="R465" s="353"/>
      <c r="S465" s="7"/>
      <c r="T465" s="17">
        <f>IF(D465="",0,IF(D465=D464,COUNTIF(D$9:D464,D465)+1,1))</f>
        <v>0</v>
      </c>
      <c r="U465" s="17">
        <f t="shared" ca="1" si="38"/>
        <v>0</v>
      </c>
      <c r="V465" s="364">
        <f t="shared" si="36"/>
        <v>0</v>
      </c>
    </row>
    <row r="466" spans="1:22" ht="16.5" customHeight="1">
      <c r="A466" s="334" t="s">
        <v>742</v>
      </c>
      <c r="B466" s="65" t="str">
        <f t="shared" ca="1" si="35"/>
        <v>-1900</v>
      </c>
      <c r="C466" s="65" t="str">
        <f t="shared" ca="1" si="37"/>
        <v>-1900-0</v>
      </c>
      <c r="D466" s="340"/>
      <c r="E466" s="283"/>
      <c r="F466" s="12"/>
      <c r="G466" s="304"/>
      <c r="H466" s="195"/>
      <c r="I466" s="299"/>
      <c r="J466" s="284"/>
      <c r="K466" s="300"/>
      <c r="L466" s="301"/>
      <c r="M466" s="290"/>
      <c r="N466" s="291"/>
      <c r="O466" s="302"/>
      <c r="P466" s="303"/>
      <c r="Q466" s="12"/>
      <c r="R466" s="353"/>
      <c r="S466" s="7"/>
      <c r="T466" s="17">
        <f>IF(D466="",0,IF(D466=D465,COUNTIF(D$9:D465,D466)+1,1))</f>
        <v>0</v>
      </c>
      <c r="U466" s="17">
        <f t="shared" ca="1" si="38"/>
        <v>0</v>
      </c>
      <c r="V466" s="364">
        <f t="shared" si="36"/>
        <v>0</v>
      </c>
    </row>
    <row r="467" spans="1:22" ht="16.5" customHeight="1">
      <c r="A467" s="334" t="s">
        <v>743</v>
      </c>
      <c r="B467" s="65" t="str">
        <f t="shared" ca="1" si="35"/>
        <v>-1900</v>
      </c>
      <c r="C467" s="65" t="str">
        <f t="shared" ca="1" si="37"/>
        <v>-1900-0</v>
      </c>
      <c r="D467" s="340"/>
      <c r="E467" s="283"/>
      <c r="F467" s="12"/>
      <c r="G467" s="304"/>
      <c r="H467" s="195"/>
      <c r="I467" s="299"/>
      <c r="J467" s="284"/>
      <c r="K467" s="300"/>
      <c r="L467" s="301"/>
      <c r="M467" s="290"/>
      <c r="N467" s="291"/>
      <c r="O467" s="302"/>
      <c r="P467" s="303"/>
      <c r="Q467" s="12"/>
      <c r="R467" s="353"/>
      <c r="S467" s="7"/>
      <c r="T467" s="17">
        <f>IF(D467="",0,IF(D467=D466,COUNTIF(D$9:D466,D467)+1,1))</f>
        <v>0</v>
      </c>
      <c r="U467" s="17">
        <f t="shared" ca="1" si="38"/>
        <v>0</v>
      </c>
      <c r="V467" s="364">
        <f t="shared" si="36"/>
        <v>0</v>
      </c>
    </row>
    <row r="468" spans="1:22" ht="16.5" customHeight="1">
      <c r="A468" s="334" t="s">
        <v>744</v>
      </c>
      <c r="B468" s="65" t="str">
        <f t="shared" ca="1" si="35"/>
        <v>-1900</v>
      </c>
      <c r="C468" s="65" t="str">
        <f t="shared" ca="1" si="37"/>
        <v>-1900-0</v>
      </c>
      <c r="D468" s="340"/>
      <c r="E468" s="283"/>
      <c r="F468" s="12"/>
      <c r="G468" s="304"/>
      <c r="H468" s="195"/>
      <c r="I468" s="299"/>
      <c r="J468" s="284"/>
      <c r="K468" s="300"/>
      <c r="L468" s="301"/>
      <c r="M468" s="290"/>
      <c r="N468" s="291"/>
      <c r="O468" s="302"/>
      <c r="P468" s="303"/>
      <c r="Q468" s="12"/>
      <c r="R468" s="353"/>
      <c r="S468" s="7"/>
      <c r="T468" s="17">
        <f>IF(D468="",0,IF(D468=D467,COUNTIF(D$9:D467,D468)+1,1))</f>
        <v>0</v>
      </c>
      <c r="U468" s="17">
        <f t="shared" ca="1" si="38"/>
        <v>0</v>
      </c>
      <c r="V468" s="364">
        <f t="shared" si="36"/>
        <v>0</v>
      </c>
    </row>
    <row r="469" spans="1:22" ht="16.5" customHeight="1">
      <c r="A469" s="334" t="s">
        <v>745</v>
      </c>
      <c r="B469" s="65" t="str">
        <f t="shared" ca="1" si="35"/>
        <v>-1900</v>
      </c>
      <c r="C469" s="65" t="str">
        <f t="shared" ca="1" si="37"/>
        <v>-1900-0</v>
      </c>
      <c r="D469" s="340"/>
      <c r="E469" s="283"/>
      <c r="F469" s="12"/>
      <c r="G469" s="304"/>
      <c r="H469" s="195"/>
      <c r="I469" s="299"/>
      <c r="J469" s="284"/>
      <c r="K469" s="300"/>
      <c r="L469" s="301"/>
      <c r="M469" s="290"/>
      <c r="N469" s="291"/>
      <c r="O469" s="302"/>
      <c r="P469" s="303"/>
      <c r="Q469" s="12"/>
      <c r="R469" s="353"/>
      <c r="S469" s="7"/>
      <c r="T469" s="17">
        <f>IF(D469="",0,IF(D469=D468,COUNTIF(D$9:D468,D469)+1,1))</f>
        <v>0</v>
      </c>
      <c r="U469" s="17">
        <f t="shared" ca="1" si="38"/>
        <v>0</v>
      </c>
      <c r="V469" s="364">
        <f t="shared" si="36"/>
        <v>0</v>
      </c>
    </row>
    <row r="470" spans="1:22" ht="16.5" customHeight="1">
      <c r="A470" s="334" t="s">
        <v>746</v>
      </c>
      <c r="B470" s="65" t="str">
        <f t="shared" ca="1" si="35"/>
        <v>-1900</v>
      </c>
      <c r="C470" s="65" t="str">
        <f t="shared" ca="1" si="37"/>
        <v>-1900-0</v>
      </c>
      <c r="D470" s="340"/>
      <c r="E470" s="283"/>
      <c r="F470" s="12"/>
      <c r="G470" s="304"/>
      <c r="H470" s="195"/>
      <c r="I470" s="299"/>
      <c r="J470" s="284"/>
      <c r="K470" s="300"/>
      <c r="L470" s="301"/>
      <c r="M470" s="290"/>
      <c r="N470" s="291"/>
      <c r="O470" s="302"/>
      <c r="P470" s="303"/>
      <c r="Q470" s="12"/>
      <c r="R470" s="353"/>
      <c r="S470" s="7"/>
      <c r="T470" s="17">
        <f>IF(D470="",0,IF(D470=D469,COUNTIF(D$9:D469,D470)+1,1))</f>
        <v>0</v>
      </c>
      <c r="U470" s="17">
        <f t="shared" ca="1" si="38"/>
        <v>0</v>
      </c>
      <c r="V470" s="364">
        <f t="shared" si="36"/>
        <v>0</v>
      </c>
    </row>
    <row r="471" spans="1:22" ht="16.5" customHeight="1">
      <c r="A471" s="334" t="s">
        <v>747</v>
      </c>
      <c r="B471" s="65" t="str">
        <f t="shared" ca="1" si="35"/>
        <v>-1900</v>
      </c>
      <c r="C471" s="65" t="str">
        <f t="shared" ca="1" si="37"/>
        <v>-1900-0</v>
      </c>
      <c r="D471" s="340"/>
      <c r="E471" s="283"/>
      <c r="F471" s="12"/>
      <c r="G471" s="304"/>
      <c r="H471" s="195"/>
      <c r="I471" s="299"/>
      <c r="J471" s="284"/>
      <c r="K471" s="300"/>
      <c r="L471" s="301"/>
      <c r="M471" s="290"/>
      <c r="N471" s="291"/>
      <c r="O471" s="302"/>
      <c r="P471" s="303"/>
      <c r="Q471" s="12"/>
      <c r="R471" s="353"/>
      <c r="S471" s="7"/>
      <c r="T471" s="17">
        <f>IF(D471="",0,IF(D471=D470,COUNTIF(D$9:D470,D471)+1,1))</f>
        <v>0</v>
      </c>
      <c r="U471" s="17">
        <f t="shared" ca="1" si="38"/>
        <v>0</v>
      </c>
      <c r="V471" s="364">
        <f t="shared" si="36"/>
        <v>0</v>
      </c>
    </row>
    <row r="472" spans="1:22" ht="16.5" customHeight="1">
      <c r="A472" s="334" t="s">
        <v>748</v>
      </c>
      <c r="B472" s="65" t="str">
        <f t="shared" ca="1" si="35"/>
        <v>-1900</v>
      </c>
      <c r="C472" s="65" t="str">
        <f t="shared" ca="1" si="37"/>
        <v>-1900-0</v>
      </c>
      <c r="D472" s="340"/>
      <c r="E472" s="283"/>
      <c r="F472" s="12"/>
      <c r="G472" s="304"/>
      <c r="H472" s="195"/>
      <c r="I472" s="299"/>
      <c r="J472" s="284"/>
      <c r="K472" s="300"/>
      <c r="L472" s="301"/>
      <c r="M472" s="290"/>
      <c r="N472" s="291"/>
      <c r="O472" s="302"/>
      <c r="P472" s="303"/>
      <c r="Q472" s="12"/>
      <c r="R472" s="353"/>
      <c r="S472" s="7"/>
      <c r="T472" s="17">
        <f>IF(D472="",0,IF(D472=D471,COUNTIF(D$9:D471,D472)+1,1))</f>
        <v>0</v>
      </c>
      <c r="U472" s="17">
        <f t="shared" ca="1" si="38"/>
        <v>0</v>
      </c>
      <c r="V472" s="364">
        <f t="shared" si="36"/>
        <v>0</v>
      </c>
    </row>
    <row r="473" spans="1:22" ht="16.5" customHeight="1">
      <c r="A473" s="334" t="s">
        <v>749</v>
      </c>
      <c r="B473" s="65" t="str">
        <f t="shared" ca="1" si="35"/>
        <v>-1900</v>
      </c>
      <c r="C473" s="65" t="str">
        <f t="shared" ca="1" si="37"/>
        <v>-1900-0</v>
      </c>
      <c r="D473" s="340"/>
      <c r="E473" s="283"/>
      <c r="F473" s="12"/>
      <c r="G473" s="304"/>
      <c r="H473" s="195"/>
      <c r="I473" s="299"/>
      <c r="J473" s="284"/>
      <c r="K473" s="300"/>
      <c r="L473" s="301"/>
      <c r="M473" s="290"/>
      <c r="N473" s="291"/>
      <c r="O473" s="302"/>
      <c r="P473" s="303"/>
      <c r="Q473" s="12"/>
      <c r="R473" s="353"/>
      <c r="S473" s="7"/>
      <c r="T473" s="17">
        <f>IF(D473="",0,IF(D473=D472,COUNTIF(D$9:D472,D473)+1,1))</f>
        <v>0</v>
      </c>
      <c r="U473" s="17">
        <f t="shared" ca="1" si="38"/>
        <v>0</v>
      </c>
      <c r="V473" s="364">
        <f t="shared" si="36"/>
        <v>0</v>
      </c>
    </row>
    <row r="474" spans="1:22" ht="16.5" customHeight="1">
      <c r="A474" s="334" t="s">
        <v>750</v>
      </c>
      <c r="B474" s="65" t="str">
        <f t="shared" ca="1" si="35"/>
        <v>-1900</v>
      </c>
      <c r="C474" s="65" t="str">
        <f t="shared" ca="1" si="37"/>
        <v>-1900-0</v>
      </c>
      <c r="D474" s="340"/>
      <c r="E474" s="283"/>
      <c r="F474" s="12"/>
      <c r="G474" s="304"/>
      <c r="H474" s="195"/>
      <c r="I474" s="299"/>
      <c r="J474" s="284"/>
      <c r="K474" s="300"/>
      <c r="L474" s="301"/>
      <c r="M474" s="290"/>
      <c r="N474" s="291"/>
      <c r="O474" s="302"/>
      <c r="P474" s="303"/>
      <c r="Q474" s="12"/>
      <c r="R474" s="353"/>
      <c r="S474" s="7"/>
      <c r="T474" s="17">
        <f>IF(D474="",0,IF(D474=D473,COUNTIF(D$9:D473,D474)+1,1))</f>
        <v>0</v>
      </c>
      <c r="U474" s="17">
        <f t="shared" ca="1" si="38"/>
        <v>0</v>
      </c>
      <c r="V474" s="364">
        <f t="shared" si="36"/>
        <v>0</v>
      </c>
    </row>
    <row r="475" spans="1:22" ht="16.5" customHeight="1">
      <c r="A475" s="334" t="s">
        <v>751</v>
      </c>
      <c r="B475" s="65" t="str">
        <f t="shared" ca="1" si="35"/>
        <v>-1900</v>
      </c>
      <c r="C475" s="65" t="str">
        <f t="shared" ca="1" si="37"/>
        <v>-1900-0</v>
      </c>
      <c r="D475" s="340"/>
      <c r="E475" s="283"/>
      <c r="F475" s="12"/>
      <c r="G475" s="304"/>
      <c r="H475" s="195"/>
      <c r="I475" s="299"/>
      <c r="J475" s="284"/>
      <c r="K475" s="300"/>
      <c r="L475" s="301"/>
      <c r="M475" s="290"/>
      <c r="N475" s="291"/>
      <c r="O475" s="302"/>
      <c r="P475" s="303"/>
      <c r="Q475" s="12"/>
      <c r="R475" s="353"/>
      <c r="S475" s="7"/>
      <c r="T475" s="17">
        <f>IF(D475="",0,IF(D475=D474,COUNTIF(D$9:D474,D475)+1,1))</f>
        <v>0</v>
      </c>
      <c r="U475" s="17">
        <f t="shared" ca="1" si="38"/>
        <v>0</v>
      </c>
      <c r="V475" s="364">
        <f t="shared" si="36"/>
        <v>0</v>
      </c>
    </row>
    <row r="476" spans="1:22" ht="16.5" customHeight="1">
      <c r="A476" s="334" t="s">
        <v>752</v>
      </c>
      <c r="B476" s="65" t="str">
        <f t="shared" ca="1" si="35"/>
        <v>-1900</v>
      </c>
      <c r="C476" s="65" t="str">
        <f t="shared" ca="1" si="37"/>
        <v>-1900-0</v>
      </c>
      <c r="D476" s="340"/>
      <c r="E476" s="283"/>
      <c r="F476" s="12"/>
      <c r="G476" s="304"/>
      <c r="H476" s="195"/>
      <c r="I476" s="299"/>
      <c r="J476" s="284"/>
      <c r="K476" s="300"/>
      <c r="L476" s="301"/>
      <c r="M476" s="290"/>
      <c r="N476" s="291"/>
      <c r="O476" s="302"/>
      <c r="P476" s="303"/>
      <c r="Q476" s="12"/>
      <c r="R476" s="353"/>
      <c r="S476" s="7"/>
      <c r="T476" s="17">
        <f>IF(D476="",0,IF(D476=D475,COUNTIF(D$9:D475,D476)+1,1))</f>
        <v>0</v>
      </c>
      <c r="U476" s="17">
        <f t="shared" ca="1" si="38"/>
        <v>0</v>
      </c>
      <c r="V476" s="364">
        <f t="shared" si="36"/>
        <v>0</v>
      </c>
    </row>
    <row r="477" spans="1:22" ht="16.5" customHeight="1">
      <c r="A477" s="334" t="s">
        <v>753</v>
      </c>
      <c r="B477" s="65" t="str">
        <f t="shared" ca="1" si="35"/>
        <v>-1900</v>
      </c>
      <c r="C477" s="65" t="str">
        <f t="shared" ca="1" si="37"/>
        <v>-1900-0</v>
      </c>
      <c r="D477" s="340"/>
      <c r="E477" s="283"/>
      <c r="F477" s="12"/>
      <c r="G477" s="304"/>
      <c r="H477" s="195"/>
      <c r="I477" s="299"/>
      <c r="J477" s="284"/>
      <c r="K477" s="300"/>
      <c r="L477" s="301"/>
      <c r="M477" s="290"/>
      <c r="N477" s="291"/>
      <c r="O477" s="302"/>
      <c r="P477" s="303"/>
      <c r="Q477" s="12"/>
      <c r="R477" s="353"/>
      <c r="S477" s="7"/>
      <c r="T477" s="17">
        <f>IF(D477="",0,IF(D477=D476,COUNTIF(D$9:D476,D477)+1,1))</f>
        <v>0</v>
      </c>
      <c r="U477" s="17">
        <f t="shared" ca="1" si="38"/>
        <v>0</v>
      </c>
      <c r="V477" s="364">
        <f t="shared" si="36"/>
        <v>0</v>
      </c>
    </row>
    <row r="478" spans="1:22" ht="16.5" customHeight="1">
      <c r="A478" s="334" t="s">
        <v>754</v>
      </c>
      <c r="B478" s="65" t="str">
        <f t="shared" ca="1" si="35"/>
        <v>-1900</v>
      </c>
      <c r="C478" s="65" t="str">
        <f t="shared" ca="1" si="37"/>
        <v>-1900-0</v>
      </c>
      <c r="D478" s="340"/>
      <c r="E478" s="283"/>
      <c r="F478" s="12"/>
      <c r="G478" s="304"/>
      <c r="H478" s="195"/>
      <c r="I478" s="299"/>
      <c r="J478" s="284"/>
      <c r="K478" s="300"/>
      <c r="L478" s="301"/>
      <c r="M478" s="290"/>
      <c r="N478" s="291"/>
      <c r="O478" s="302"/>
      <c r="P478" s="303"/>
      <c r="Q478" s="12"/>
      <c r="R478" s="353"/>
      <c r="S478" s="7"/>
      <c r="T478" s="17">
        <f>IF(D478="",0,IF(D478=D477,COUNTIF(D$9:D477,D478)+1,1))</f>
        <v>0</v>
      </c>
      <c r="U478" s="17">
        <f t="shared" ca="1" si="38"/>
        <v>0</v>
      </c>
      <c r="V478" s="364">
        <f t="shared" si="36"/>
        <v>0</v>
      </c>
    </row>
    <row r="479" spans="1:22" ht="16.5" customHeight="1">
      <c r="A479" s="334" t="s">
        <v>755</v>
      </c>
      <c r="B479" s="65" t="str">
        <f t="shared" ca="1" si="35"/>
        <v>-1900</v>
      </c>
      <c r="C479" s="65" t="str">
        <f t="shared" ca="1" si="37"/>
        <v>-1900-0</v>
      </c>
      <c r="D479" s="340"/>
      <c r="E479" s="283"/>
      <c r="F479" s="12"/>
      <c r="G479" s="304"/>
      <c r="H479" s="195"/>
      <c r="I479" s="299"/>
      <c r="J479" s="284"/>
      <c r="K479" s="300"/>
      <c r="L479" s="301"/>
      <c r="M479" s="290"/>
      <c r="N479" s="291"/>
      <c r="O479" s="302"/>
      <c r="P479" s="303"/>
      <c r="Q479" s="12"/>
      <c r="R479" s="353"/>
      <c r="S479" s="7"/>
      <c r="T479" s="17">
        <f>IF(D479="",0,IF(D479=D478,COUNTIF(D$9:D478,D479)+1,1))</f>
        <v>0</v>
      </c>
      <c r="U479" s="17">
        <f t="shared" ca="1" si="38"/>
        <v>0</v>
      </c>
      <c r="V479" s="364">
        <f t="shared" si="36"/>
        <v>0</v>
      </c>
    </row>
    <row r="480" spans="1:22" ht="16.5" customHeight="1">
      <c r="A480" s="334" t="s">
        <v>756</v>
      </c>
      <c r="B480" s="65" t="str">
        <f t="shared" ca="1" si="35"/>
        <v>-1900</v>
      </c>
      <c r="C480" s="65" t="str">
        <f t="shared" ca="1" si="37"/>
        <v>-1900-0</v>
      </c>
      <c r="D480" s="340"/>
      <c r="E480" s="283"/>
      <c r="F480" s="12"/>
      <c r="G480" s="304"/>
      <c r="H480" s="195"/>
      <c r="I480" s="299"/>
      <c r="J480" s="284"/>
      <c r="K480" s="300"/>
      <c r="L480" s="301"/>
      <c r="M480" s="290"/>
      <c r="N480" s="291"/>
      <c r="O480" s="302"/>
      <c r="P480" s="303"/>
      <c r="Q480" s="12"/>
      <c r="R480" s="353"/>
      <c r="S480" s="7"/>
      <c r="T480" s="17">
        <f>IF(D480="",0,IF(D480=D479,COUNTIF(D$9:D479,D480)+1,1))</f>
        <v>0</v>
      </c>
      <c r="U480" s="17">
        <f t="shared" ca="1" si="38"/>
        <v>0</v>
      </c>
      <c r="V480" s="364">
        <f t="shared" si="36"/>
        <v>0</v>
      </c>
    </row>
    <row r="481" spans="1:22" ht="16.5" customHeight="1">
      <c r="A481" s="334" t="s">
        <v>757</v>
      </c>
      <c r="B481" s="65" t="str">
        <f t="shared" ca="1" si="35"/>
        <v>-1900</v>
      </c>
      <c r="C481" s="65" t="str">
        <f t="shared" ca="1" si="37"/>
        <v>-1900-0</v>
      </c>
      <c r="D481" s="340"/>
      <c r="E481" s="283"/>
      <c r="F481" s="12"/>
      <c r="G481" s="304"/>
      <c r="H481" s="195"/>
      <c r="I481" s="299"/>
      <c r="J481" s="284"/>
      <c r="K481" s="300"/>
      <c r="L481" s="301"/>
      <c r="M481" s="290"/>
      <c r="N481" s="291"/>
      <c r="O481" s="302"/>
      <c r="P481" s="303"/>
      <c r="Q481" s="12"/>
      <c r="R481" s="353"/>
      <c r="S481" s="7"/>
      <c r="T481" s="17">
        <f>IF(D481="",0,IF(D481=D480,COUNTIF(D$9:D480,D481)+1,1))</f>
        <v>0</v>
      </c>
      <c r="U481" s="17">
        <f t="shared" ca="1" si="38"/>
        <v>0</v>
      </c>
      <c r="V481" s="364">
        <f t="shared" si="36"/>
        <v>0</v>
      </c>
    </row>
    <row r="482" spans="1:22" ht="16.5" customHeight="1">
      <c r="A482" s="334" t="s">
        <v>758</v>
      </c>
      <c r="B482" s="65" t="str">
        <f t="shared" ca="1" si="35"/>
        <v>-1900</v>
      </c>
      <c r="C482" s="65" t="str">
        <f t="shared" ca="1" si="37"/>
        <v>-1900-0</v>
      </c>
      <c r="D482" s="340"/>
      <c r="E482" s="283"/>
      <c r="F482" s="12"/>
      <c r="G482" s="304"/>
      <c r="H482" s="195"/>
      <c r="I482" s="299"/>
      <c r="J482" s="284"/>
      <c r="K482" s="300"/>
      <c r="L482" s="301"/>
      <c r="M482" s="290"/>
      <c r="N482" s="291"/>
      <c r="O482" s="302"/>
      <c r="P482" s="303"/>
      <c r="Q482" s="12"/>
      <c r="R482" s="353"/>
      <c r="S482" s="7"/>
      <c r="T482" s="17">
        <f>IF(D482="",0,IF(D482=D481,COUNTIF(D$9:D481,D482)+1,1))</f>
        <v>0</v>
      </c>
      <c r="U482" s="17">
        <f t="shared" ca="1" si="38"/>
        <v>0</v>
      </c>
      <c r="V482" s="364">
        <f t="shared" si="36"/>
        <v>0</v>
      </c>
    </row>
    <row r="483" spans="1:22" ht="16.5" customHeight="1">
      <c r="A483" s="334" t="s">
        <v>759</v>
      </c>
      <c r="B483" s="65" t="str">
        <f t="shared" ca="1" si="35"/>
        <v>-1900</v>
      </c>
      <c r="C483" s="65" t="str">
        <f t="shared" ca="1" si="37"/>
        <v>-1900-0</v>
      </c>
      <c r="D483" s="340"/>
      <c r="E483" s="283"/>
      <c r="F483" s="12"/>
      <c r="G483" s="304"/>
      <c r="H483" s="195"/>
      <c r="I483" s="299"/>
      <c r="J483" s="284"/>
      <c r="K483" s="300"/>
      <c r="L483" s="301"/>
      <c r="M483" s="290"/>
      <c r="N483" s="291"/>
      <c r="O483" s="302"/>
      <c r="P483" s="303"/>
      <c r="Q483" s="12"/>
      <c r="R483" s="353"/>
      <c r="S483" s="7"/>
      <c r="T483" s="17">
        <f>IF(D483="",0,IF(D483=D482,COUNTIF(D$9:D482,D483)+1,1))</f>
        <v>0</v>
      </c>
      <c r="U483" s="17">
        <f t="shared" ca="1" si="38"/>
        <v>0</v>
      </c>
      <c r="V483" s="364">
        <f t="shared" si="36"/>
        <v>0</v>
      </c>
    </row>
    <row r="484" spans="1:22" ht="16.5" customHeight="1">
      <c r="A484" s="334" t="s">
        <v>760</v>
      </c>
      <c r="B484" s="65" t="str">
        <f t="shared" ca="1" si="35"/>
        <v>-1900</v>
      </c>
      <c r="C484" s="65" t="str">
        <f t="shared" ca="1" si="37"/>
        <v>-1900-0</v>
      </c>
      <c r="D484" s="340"/>
      <c r="E484" s="283"/>
      <c r="F484" s="12"/>
      <c r="G484" s="304"/>
      <c r="H484" s="195"/>
      <c r="I484" s="299"/>
      <c r="J484" s="284"/>
      <c r="K484" s="300"/>
      <c r="L484" s="301"/>
      <c r="M484" s="290"/>
      <c r="N484" s="291"/>
      <c r="O484" s="302"/>
      <c r="P484" s="303"/>
      <c r="Q484" s="12"/>
      <c r="R484" s="353"/>
      <c r="S484" s="7"/>
      <c r="T484" s="17">
        <f>IF(D484="",0,IF(D484=D483,COUNTIF(D$9:D483,D484)+1,1))</f>
        <v>0</v>
      </c>
      <c r="U484" s="17">
        <f t="shared" ca="1" si="38"/>
        <v>0</v>
      </c>
      <c r="V484" s="364">
        <f t="shared" si="36"/>
        <v>0</v>
      </c>
    </row>
    <row r="485" spans="1:22" ht="16.5" customHeight="1">
      <c r="A485" s="334" t="s">
        <v>761</v>
      </c>
      <c r="B485" s="65" t="str">
        <f t="shared" ca="1" si="35"/>
        <v>-1900</v>
      </c>
      <c r="C485" s="65" t="str">
        <f t="shared" ca="1" si="37"/>
        <v>-1900-0</v>
      </c>
      <c r="D485" s="340"/>
      <c r="E485" s="283"/>
      <c r="F485" s="12"/>
      <c r="G485" s="304"/>
      <c r="H485" s="195"/>
      <c r="I485" s="299"/>
      <c r="J485" s="284"/>
      <c r="K485" s="300"/>
      <c r="L485" s="301"/>
      <c r="M485" s="290"/>
      <c r="N485" s="291"/>
      <c r="O485" s="302"/>
      <c r="P485" s="303"/>
      <c r="Q485" s="12"/>
      <c r="R485" s="353"/>
      <c r="S485" s="7"/>
      <c r="T485" s="17">
        <f>IF(D485="",0,IF(D485=D484,COUNTIF(D$9:D484,D485)+1,1))</f>
        <v>0</v>
      </c>
      <c r="U485" s="17">
        <f t="shared" ca="1" si="38"/>
        <v>0</v>
      </c>
      <c r="V485" s="364">
        <f t="shared" si="36"/>
        <v>0</v>
      </c>
    </row>
    <row r="486" spans="1:22" ht="16.5" customHeight="1">
      <c r="A486" s="334" t="s">
        <v>762</v>
      </c>
      <c r="B486" s="65" t="str">
        <f t="shared" ca="1" si="35"/>
        <v>-1900</v>
      </c>
      <c r="C486" s="65" t="str">
        <f t="shared" ca="1" si="37"/>
        <v>-1900-0</v>
      </c>
      <c r="D486" s="340"/>
      <c r="E486" s="283"/>
      <c r="F486" s="12"/>
      <c r="G486" s="304"/>
      <c r="H486" s="195"/>
      <c r="I486" s="299"/>
      <c r="J486" s="284"/>
      <c r="K486" s="300"/>
      <c r="L486" s="301"/>
      <c r="M486" s="290"/>
      <c r="N486" s="291"/>
      <c r="O486" s="302"/>
      <c r="P486" s="303"/>
      <c r="Q486" s="12"/>
      <c r="R486" s="353"/>
      <c r="S486" s="7"/>
      <c r="T486" s="17">
        <f>IF(D486="",0,IF(D486=D485,COUNTIF(D$9:D485,D486)+1,1))</f>
        <v>0</v>
      </c>
      <c r="U486" s="17">
        <f t="shared" ca="1" si="38"/>
        <v>0</v>
      </c>
      <c r="V486" s="364">
        <f t="shared" si="36"/>
        <v>0</v>
      </c>
    </row>
    <row r="487" spans="1:22" ht="16.5" customHeight="1">
      <c r="A487" s="334" t="s">
        <v>763</v>
      </c>
      <c r="B487" s="65" t="str">
        <f t="shared" ca="1" si="35"/>
        <v>-1900</v>
      </c>
      <c r="C487" s="65" t="str">
        <f t="shared" ca="1" si="37"/>
        <v>-1900-0</v>
      </c>
      <c r="D487" s="340"/>
      <c r="E487" s="283"/>
      <c r="F487" s="12"/>
      <c r="G487" s="304"/>
      <c r="H487" s="195"/>
      <c r="I487" s="299"/>
      <c r="J487" s="284"/>
      <c r="K487" s="300"/>
      <c r="L487" s="301"/>
      <c r="M487" s="290"/>
      <c r="N487" s="291"/>
      <c r="O487" s="302"/>
      <c r="P487" s="303"/>
      <c r="Q487" s="12"/>
      <c r="R487" s="353"/>
      <c r="S487" s="7"/>
      <c r="T487" s="17">
        <f>IF(D487="",0,IF(D487=D486,COUNTIF(D$9:D486,D487)+1,1))</f>
        <v>0</v>
      </c>
      <c r="U487" s="17">
        <f t="shared" ca="1" si="38"/>
        <v>0</v>
      </c>
      <c r="V487" s="364">
        <f t="shared" si="36"/>
        <v>0</v>
      </c>
    </row>
    <row r="488" spans="1:22" ht="16.5" customHeight="1">
      <c r="A488" s="334" t="s">
        <v>764</v>
      </c>
      <c r="B488" s="65" t="str">
        <f t="shared" ca="1" si="35"/>
        <v>-1900</v>
      </c>
      <c r="C488" s="65" t="str">
        <f t="shared" ca="1" si="37"/>
        <v>-1900-0</v>
      </c>
      <c r="D488" s="340"/>
      <c r="E488" s="283"/>
      <c r="F488" s="12"/>
      <c r="G488" s="304"/>
      <c r="H488" s="195"/>
      <c r="I488" s="299"/>
      <c r="J488" s="284"/>
      <c r="K488" s="300"/>
      <c r="L488" s="301"/>
      <c r="M488" s="290"/>
      <c r="N488" s="291"/>
      <c r="O488" s="302"/>
      <c r="P488" s="303"/>
      <c r="Q488" s="12"/>
      <c r="R488" s="353"/>
      <c r="S488" s="7"/>
      <c r="T488" s="17">
        <f>IF(D488="",0,IF(D488=D487,COUNTIF(D$9:D487,D488)+1,1))</f>
        <v>0</v>
      </c>
      <c r="U488" s="17">
        <f t="shared" ca="1" si="38"/>
        <v>0</v>
      </c>
      <c r="V488" s="364">
        <f t="shared" si="36"/>
        <v>0</v>
      </c>
    </row>
    <row r="489" spans="1:22" ht="16.5" customHeight="1">
      <c r="A489" s="334" t="s">
        <v>765</v>
      </c>
      <c r="B489" s="65" t="str">
        <f t="shared" ca="1" si="35"/>
        <v>-1900</v>
      </c>
      <c r="C489" s="65" t="str">
        <f t="shared" ca="1" si="37"/>
        <v>-1900-0</v>
      </c>
      <c r="D489" s="340"/>
      <c r="E489" s="283"/>
      <c r="F489" s="12"/>
      <c r="G489" s="304"/>
      <c r="H489" s="195"/>
      <c r="I489" s="299"/>
      <c r="J489" s="284"/>
      <c r="K489" s="300"/>
      <c r="L489" s="301"/>
      <c r="M489" s="290"/>
      <c r="N489" s="291"/>
      <c r="O489" s="302"/>
      <c r="P489" s="303"/>
      <c r="Q489" s="12"/>
      <c r="R489" s="353"/>
      <c r="S489" s="7"/>
      <c r="T489" s="17">
        <f>IF(D489="",0,IF(D489=D488,COUNTIF(D$9:D488,D489)+1,1))</f>
        <v>0</v>
      </c>
      <c r="U489" s="17">
        <f t="shared" ca="1" si="38"/>
        <v>0</v>
      </c>
      <c r="V489" s="364">
        <f t="shared" si="36"/>
        <v>0</v>
      </c>
    </row>
    <row r="490" spans="1:22" ht="16.5" customHeight="1">
      <c r="A490" s="334" t="s">
        <v>766</v>
      </c>
      <c r="B490" s="65" t="str">
        <f t="shared" ca="1" si="35"/>
        <v>-1900</v>
      </c>
      <c r="C490" s="65" t="str">
        <f t="shared" ca="1" si="37"/>
        <v>-1900-0</v>
      </c>
      <c r="D490" s="340"/>
      <c r="E490" s="283"/>
      <c r="F490" s="12"/>
      <c r="G490" s="304"/>
      <c r="H490" s="195"/>
      <c r="I490" s="299"/>
      <c r="J490" s="284"/>
      <c r="K490" s="300"/>
      <c r="L490" s="301"/>
      <c r="M490" s="290"/>
      <c r="N490" s="291"/>
      <c r="O490" s="302"/>
      <c r="P490" s="303"/>
      <c r="Q490" s="12"/>
      <c r="R490" s="353"/>
      <c r="S490" s="7"/>
      <c r="T490" s="17">
        <f>IF(D490="",0,IF(D490=D489,COUNTIF(D$9:D489,D490)+1,1))</f>
        <v>0</v>
      </c>
      <c r="U490" s="17">
        <f t="shared" ca="1" si="38"/>
        <v>0</v>
      </c>
      <c r="V490" s="364">
        <f t="shared" si="36"/>
        <v>0</v>
      </c>
    </row>
    <row r="491" spans="1:22" ht="16.5" customHeight="1">
      <c r="A491" s="334" t="s">
        <v>767</v>
      </c>
      <c r="B491" s="65" t="str">
        <f t="shared" ca="1" si="35"/>
        <v>-1900</v>
      </c>
      <c r="C491" s="65" t="str">
        <f t="shared" ca="1" si="37"/>
        <v>-1900-0</v>
      </c>
      <c r="D491" s="340"/>
      <c r="E491" s="283"/>
      <c r="F491" s="12"/>
      <c r="G491" s="304"/>
      <c r="H491" s="195"/>
      <c r="I491" s="299"/>
      <c r="J491" s="284"/>
      <c r="K491" s="300"/>
      <c r="L491" s="301"/>
      <c r="M491" s="290"/>
      <c r="N491" s="291"/>
      <c r="O491" s="302"/>
      <c r="P491" s="303"/>
      <c r="Q491" s="12"/>
      <c r="R491" s="353"/>
      <c r="S491" s="7"/>
      <c r="T491" s="17">
        <f>IF(D491="",0,IF(D491=D490,COUNTIF(D$9:D490,D491)+1,1))</f>
        <v>0</v>
      </c>
      <c r="U491" s="17">
        <f t="shared" ca="1" si="38"/>
        <v>0</v>
      </c>
      <c r="V491" s="364">
        <f t="shared" si="36"/>
        <v>0</v>
      </c>
    </row>
    <row r="492" spans="1:22" ht="16.5" customHeight="1">
      <c r="A492" s="334" t="s">
        <v>768</v>
      </c>
      <c r="B492" s="65" t="str">
        <f t="shared" ca="1" si="35"/>
        <v>-1900</v>
      </c>
      <c r="C492" s="65" t="str">
        <f t="shared" ca="1" si="37"/>
        <v>-1900-0</v>
      </c>
      <c r="D492" s="340"/>
      <c r="E492" s="283"/>
      <c r="F492" s="12"/>
      <c r="G492" s="304"/>
      <c r="H492" s="195"/>
      <c r="I492" s="299"/>
      <c r="J492" s="284"/>
      <c r="K492" s="300"/>
      <c r="L492" s="301"/>
      <c r="M492" s="290"/>
      <c r="N492" s="291"/>
      <c r="O492" s="302"/>
      <c r="P492" s="303"/>
      <c r="Q492" s="12"/>
      <c r="R492" s="353"/>
      <c r="S492" s="7"/>
      <c r="T492" s="17">
        <f>IF(D492="",0,IF(D492=D491,COUNTIF(D$9:D491,D492)+1,1))</f>
        <v>0</v>
      </c>
      <c r="U492" s="17">
        <f t="shared" ca="1" si="38"/>
        <v>0</v>
      </c>
      <c r="V492" s="364">
        <f t="shared" si="36"/>
        <v>0</v>
      </c>
    </row>
    <row r="493" spans="1:22" ht="16.5" customHeight="1">
      <c r="A493" s="334" t="s">
        <v>769</v>
      </c>
      <c r="B493" s="65" t="str">
        <f t="shared" ca="1" si="35"/>
        <v>-1900</v>
      </c>
      <c r="C493" s="65" t="str">
        <f t="shared" ca="1" si="37"/>
        <v>-1900-0</v>
      </c>
      <c r="D493" s="340"/>
      <c r="E493" s="283"/>
      <c r="F493" s="12"/>
      <c r="G493" s="304"/>
      <c r="H493" s="195"/>
      <c r="I493" s="299"/>
      <c r="J493" s="284"/>
      <c r="K493" s="300"/>
      <c r="L493" s="301"/>
      <c r="M493" s="290"/>
      <c r="N493" s="291"/>
      <c r="O493" s="302"/>
      <c r="P493" s="303"/>
      <c r="Q493" s="12"/>
      <c r="R493" s="353"/>
      <c r="S493" s="7"/>
      <c r="T493" s="17">
        <f>IF(D493="",0,IF(D493=D492,COUNTIF(D$9:D492,D493)+1,1))</f>
        <v>0</v>
      </c>
      <c r="U493" s="17">
        <f t="shared" ca="1" si="38"/>
        <v>0</v>
      </c>
      <c r="V493" s="364">
        <f t="shared" si="36"/>
        <v>0</v>
      </c>
    </row>
    <row r="494" spans="1:22" ht="16.5" customHeight="1">
      <c r="A494" s="334" t="s">
        <v>770</v>
      </c>
      <c r="B494" s="65" t="str">
        <f t="shared" ca="1" si="35"/>
        <v>-1900</v>
      </c>
      <c r="C494" s="65" t="str">
        <f t="shared" ca="1" si="37"/>
        <v>-1900-0</v>
      </c>
      <c r="D494" s="340"/>
      <c r="E494" s="283"/>
      <c r="F494" s="12"/>
      <c r="G494" s="304"/>
      <c r="H494" s="195"/>
      <c r="I494" s="299"/>
      <c r="J494" s="284"/>
      <c r="K494" s="300"/>
      <c r="L494" s="301"/>
      <c r="M494" s="290"/>
      <c r="N494" s="291"/>
      <c r="O494" s="302"/>
      <c r="P494" s="303"/>
      <c r="Q494" s="12"/>
      <c r="R494" s="353"/>
      <c r="S494" s="7"/>
      <c r="T494" s="17">
        <f>IF(D494="",0,IF(D494=D493,COUNTIF(D$9:D493,D494)+1,1))</f>
        <v>0</v>
      </c>
      <c r="U494" s="17">
        <f t="shared" ca="1" si="38"/>
        <v>0</v>
      </c>
      <c r="V494" s="364">
        <f t="shared" si="36"/>
        <v>0</v>
      </c>
    </row>
    <row r="495" spans="1:22" ht="16.5" customHeight="1">
      <c r="A495" s="334" t="s">
        <v>771</v>
      </c>
      <c r="B495" s="65" t="str">
        <f t="shared" ca="1" si="35"/>
        <v>-1900</v>
      </c>
      <c r="C495" s="65" t="str">
        <f t="shared" ca="1" si="37"/>
        <v>-1900-0</v>
      </c>
      <c r="D495" s="340"/>
      <c r="E495" s="283"/>
      <c r="F495" s="12"/>
      <c r="G495" s="304"/>
      <c r="H495" s="195"/>
      <c r="I495" s="299"/>
      <c r="J495" s="284"/>
      <c r="K495" s="300"/>
      <c r="L495" s="301"/>
      <c r="M495" s="290"/>
      <c r="N495" s="291"/>
      <c r="O495" s="302"/>
      <c r="P495" s="303"/>
      <c r="Q495" s="12"/>
      <c r="R495" s="353"/>
      <c r="S495" s="7"/>
      <c r="T495" s="17">
        <f>IF(D495="",0,IF(D495=D494,COUNTIF(D$9:D494,D495)+1,1))</f>
        <v>0</v>
      </c>
      <c r="U495" s="17">
        <f t="shared" ca="1" si="38"/>
        <v>0</v>
      </c>
      <c r="V495" s="364">
        <f t="shared" si="36"/>
        <v>0</v>
      </c>
    </row>
    <row r="496" spans="1:22" ht="16.5" customHeight="1">
      <c r="A496" s="334" t="s">
        <v>772</v>
      </c>
      <c r="B496" s="65" t="str">
        <f t="shared" ca="1" si="35"/>
        <v>-1900</v>
      </c>
      <c r="C496" s="65" t="str">
        <f t="shared" ca="1" si="37"/>
        <v>-1900-0</v>
      </c>
      <c r="D496" s="340"/>
      <c r="E496" s="283"/>
      <c r="F496" s="12"/>
      <c r="G496" s="304"/>
      <c r="H496" s="195"/>
      <c r="I496" s="299"/>
      <c r="J496" s="284"/>
      <c r="K496" s="300"/>
      <c r="L496" s="301"/>
      <c r="M496" s="290"/>
      <c r="N496" s="291"/>
      <c r="O496" s="302"/>
      <c r="P496" s="303"/>
      <c r="Q496" s="12"/>
      <c r="R496" s="353"/>
      <c r="S496" s="7"/>
      <c r="T496" s="17">
        <f>IF(D496="",0,IF(D496=D495,COUNTIF(D$9:D495,D496)+1,1))</f>
        <v>0</v>
      </c>
      <c r="U496" s="17">
        <f t="shared" ca="1" si="38"/>
        <v>0</v>
      </c>
      <c r="V496" s="364">
        <f t="shared" si="36"/>
        <v>0</v>
      </c>
    </row>
    <row r="497" spans="1:22" ht="16.5" customHeight="1">
      <c r="A497" s="334" t="s">
        <v>773</v>
      </c>
      <c r="B497" s="65" t="str">
        <f t="shared" ca="1" si="35"/>
        <v>-1900</v>
      </c>
      <c r="C497" s="65" t="str">
        <f t="shared" ca="1" si="37"/>
        <v>-1900-0</v>
      </c>
      <c r="D497" s="340"/>
      <c r="E497" s="283"/>
      <c r="F497" s="12"/>
      <c r="G497" s="304"/>
      <c r="H497" s="195"/>
      <c r="I497" s="299"/>
      <c r="J497" s="284"/>
      <c r="K497" s="300"/>
      <c r="L497" s="301"/>
      <c r="M497" s="290"/>
      <c r="N497" s="291"/>
      <c r="O497" s="302"/>
      <c r="P497" s="303"/>
      <c r="Q497" s="12"/>
      <c r="R497" s="353"/>
      <c r="S497" s="7"/>
      <c r="T497" s="17">
        <f>IF(D497="",0,IF(D497=D496,COUNTIF(D$9:D496,D497)+1,1))</f>
        <v>0</v>
      </c>
      <c r="U497" s="17">
        <f t="shared" ca="1" si="38"/>
        <v>0</v>
      </c>
      <c r="V497" s="364">
        <f t="shared" si="36"/>
        <v>0</v>
      </c>
    </row>
    <row r="498" spans="1:22" ht="16.5" customHeight="1">
      <c r="A498" s="334" t="s">
        <v>774</v>
      </c>
      <c r="B498" s="65" t="str">
        <f t="shared" ca="1" si="35"/>
        <v>-1900</v>
      </c>
      <c r="C498" s="65" t="str">
        <f t="shared" ca="1" si="37"/>
        <v>-1900-0</v>
      </c>
      <c r="D498" s="340"/>
      <c r="E498" s="283"/>
      <c r="F498" s="12"/>
      <c r="G498" s="304"/>
      <c r="H498" s="195"/>
      <c r="I498" s="299"/>
      <c r="J498" s="284"/>
      <c r="K498" s="300"/>
      <c r="L498" s="301"/>
      <c r="M498" s="290"/>
      <c r="N498" s="291"/>
      <c r="O498" s="302"/>
      <c r="P498" s="303"/>
      <c r="Q498" s="12"/>
      <c r="R498" s="353"/>
      <c r="S498" s="7"/>
      <c r="T498" s="17">
        <f>IF(D498="",0,IF(D498=D497,COUNTIF(D$9:D497,D498)+1,1))</f>
        <v>0</v>
      </c>
      <c r="U498" s="17">
        <f t="shared" ca="1" si="38"/>
        <v>0</v>
      </c>
      <c r="V498" s="364">
        <f t="shared" si="36"/>
        <v>0</v>
      </c>
    </row>
    <row r="499" spans="1:22" ht="16.5" customHeight="1">
      <c r="A499" s="334" t="s">
        <v>775</v>
      </c>
      <c r="B499" s="65" t="str">
        <f t="shared" ca="1" si="35"/>
        <v>-1900</v>
      </c>
      <c r="C499" s="65" t="str">
        <f t="shared" ca="1" si="37"/>
        <v>-1900-0</v>
      </c>
      <c r="D499" s="340"/>
      <c r="E499" s="283"/>
      <c r="F499" s="12"/>
      <c r="G499" s="304"/>
      <c r="H499" s="195"/>
      <c r="I499" s="299"/>
      <c r="J499" s="284"/>
      <c r="K499" s="300"/>
      <c r="L499" s="301"/>
      <c r="M499" s="290"/>
      <c r="N499" s="291"/>
      <c r="O499" s="302"/>
      <c r="P499" s="303"/>
      <c r="Q499" s="12"/>
      <c r="R499" s="353"/>
      <c r="S499" s="7"/>
      <c r="T499" s="17">
        <f>IF(D499="",0,IF(D499=D498,COUNTIF(D$9:D498,D499)+1,1))</f>
        <v>0</v>
      </c>
      <c r="U499" s="17">
        <f t="shared" ca="1" si="38"/>
        <v>0</v>
      </c>
      <c r="V499" s="364">
        <f t="shared" si="36"/>
        <v>0</v>
      </c>
    </row>
    <row r="500" spans="1:22" ht="16.5" customHeight="1">
      <c r="A500" s="334" t="s">
        <v>776</v>
      </c>
      <c r="B500" s="65" t="str">
        <f t="shared" ca="1" si="35"/>
        <v>-1900</v>
      </c>
      <c r="C500" s="65" t="str">
        <f t="shared" ca="1" si="37"/>
        <v>-1900-0</v>
      </c>
      <c r="D500" s="340"/>
      <c r="E500" s="283"/>
      <c r="F500" s="12"/>
      <c r="G500" s="304"/>
      <c r="H500" s="195"/>
      <c r="I500" s="299"/>
      <c r="J500" s="284"/>
      <c r="K500" s="300"/>
      <c r="L500" s="301"/>
      <c r="M500" s="290"/>
      <c r="N500" s="291"/>
      <c r="O500" s="302"/>
      <c r="P500" s="303"/>
      <c r="Q500" s="12"/>
      <c r="R500" s="353"/>
      <c r="S500" s="7"/>
      <c r="T500" s="17">
        <f>IF(D500="",0,IF(D500=D499,COUNTIF(D$9:D499,D500)+1,1))</f>
        <v>0</v>
      </c>
      <c r="U500" s="17">
        <f t="shared" ca="1" si="38"/>
        <v>0</v>
      </c>
      <c r="V500" s="364">
        <f t="shared" si="36"/>
        <v>0</v>
      </c>
    </row>
    <row r="501" spans="1:22" ht="16.5" customHeight="1">
      <c r="A501" s="334" t="s">
        <v>777</v>
      </c>
      <c r="B501" s="65" t="str">
        <f t="shared" ca="1" si="35"/>
        <v>-1900</v>
      </c>
      <c r="C501" s="65" t="str">
        <f t="shared" ca="1" si="37"/>
        <v>-1900-0</v>
      </c>
      <c r="D501" s="340"/>
      <c r="E501" s="283"/>
      <c r="F501" s="12"/>
      <c r="G501" s="304"/>
      <c r="H501" s="195"/>
      <c r="I501" s="299"/>
      <c r="J501" s="284"/>
      <c r="K501" s="300"/>
      <c r="L501" s="301"/>
      <c r="M501" s="290"/>
      <c r="N501" s="291"/>
      <c r="O501" s="302"/>
      <c r="P501" s="303"/>
      <c r="Q501" s="12"/>
      <c r="R501" s="353"/>
      <c r="S501" s="7"/>
      <c r="T501" s="17">
        <f>IF(D501="",0,IF(D501=D500,COUNTIF(D$9:D500,D501)+1,1))</f>
        <v>0</v>
      </c>
      <c r="U501" s="17">
        <f t="shared" ca="1" si="38"/>
        <v>0</v>
      </c>
      <c r="V501" s="364">
        <f t="shared" si="36"/>
        <v>0</v>
      </c>
    </row>
    <row r="502" spans="1:22" ht="16.5" customHeight="1">
      <c r="A502" s="334" t="s">
        <v>778</v>
      </c>
      <c r="B502" s="65" t="str">
        <f t="shared" ca="1" si="35"/>
        <v>-1900</v>
      </c>
      <c r="C502" s="65" t="str">
        <f t="shared" ca="1" si="37"/>
        <v>-1900-0</v>
      </c>
      <c r="D502" s="340"/>
      <c r="E502" s="283"/>
      <c r="F502" s="12"/>
      <c r="G502" s="304"/>
      <c r="H502" s="195"/>
      <c r="I502" s="299"/>
      <c r="J502" s="284"/>
      <c r="K502" s="300"/>
      <c r="L502" s="301"/>
      <c r="M502" s="290"/>
      <c r="N502" s="291"/>
      <c r="O502" s="302"/>
      <c r="P502" s="303"/>
      <c r="Q502" s="12"/>
      <c r="R502" s="353"/>
      <c r="S502" s="7"/>
      <c r="T502" s="17">
        <f>IF(D502="",0,IF(D502=D501,COUNTIF(D$9:D501,D502)+1,1))</f>
        <v>0</v>
      </c>
      <c r="U502" s="17">
        <f t="shared" ca="1" si="38"/>
        <v>0</v>
      </c>
      <c r="V502" s="364">
        <f t="shared" si="36"/>
        <v>0</v>
      </c>
    </row>
    <row r="503" spans="1:22" ht="16.5" customHeight="1">
      <c r="A503" s="334" t="s">
        <v>779</v>
      </c>
      <c r="B503" s="65" t="str">
        <f t="shared" ca="1" si="35"/>
        <v>-1900</v>
      </c>
      <c r="C503" s="65" t="str">
        <f t="shared" ca="1" si="37"/>
        <v>-1900-0</v>
      </c>
      <c r="D503" s="340"/>
      <c r="E503" s="283"/>
      <c r="F503" s="12"/>
      <c r="G503" s="304"/>
      <c r="H503" s="195"/>
      <c r="I503" s="299"/>
      <c r="J503" s="284"/>
      <c r="K503" s="300"/>
      <c r="L503" s="301"/>
      <c r="M503" s="290"/>
      <c r="N503" s="291"/>
      <c r="O503" s="302"/>
      <c r="P503" s="303"/>
      <c r="Q503" s="12"/>
      <c r="R503" s="353"/>
      <c r="S503" s="7"/>
      <c r="T503" s="17">
        <f>IF(D503="",0,IF(D503=D502,COUNTIF(D$9:D502,D503)+1,1))</f>
        <v>0</v>
      </c>
      <c r="U503" s="17">
        <f t="shared" ca="1" si="38"/>
        <v>0</v>
      </c>
      <c r="V503" s="364">
        <f t="shared" si="36"/>
        <v>0</v>
      </c>
    </row>
    <row r="504" spans="1:22" ht="16.5" customHeight="1">
      <c r="A504" s="334" t="s">
        <v>780</v>
      </c>
      <c r="B504" s="65" t="str">
        <f t="shared" ca="1" si="35"/>
        <v>-1900</v>
      </c>
      <c r="C504" s="65" t="str">
        <f t="shared" ca="1" si="37"/>
        <v>-1900-0</v>
      </c>
      <c r="D504" s="340"/>
      <c r="E504" s="283"/>
      <c r="F504" s="12"/>
      <c r="G504" s="304"/>
      <c r="H504" s="195"/>
      <c r="I504" s="299"/>
      <c r="J504" s="284"/>
      <c r="K504" s="300"/>
      <c r="L504" s="301"/>
      <c r="M504" s="290"/>
      <c r="N504" s="291"/>
      <c r="O504" s="302"/>
      <c r="P504" s="303"/>
      <c r="Q504" s="12"/>
      <c r="R504" s="353"/>
      <c r="S504" s="7"/>
      <c r="T504" s="17">
        <f>IF(D504="",0,IF(D504=D503,COUNTIF(D$9:D503,D504)+1,1))</f>
        <v>0</v>
      </c>
      <c r="U504" s="17">
        <f t="shared" ca="1" si="38"/>
        <v>0</v>
      </c>
      <c r="V504" s="364">
        <f t="shared" si="36"/>
        <v>0</v>
      </c>
    </row>
    <row r="505" spans="1:22" ht="16.5" customHeight="1">
      <c r="A505" s="334" t="s">
        <v>781</v>
      </c>
      <c r="B505" s="65" t="str">
        <f t="shared" ca="1" si="35"/>
        <v>-1900</v>
      </c>
      <c r="C505" s="65" t="str">
        <f t="shared" ca="1" si="37"/>
        <v>-1900-0</v>
      </c>
      <c r="D505" s="340"/>
      <c r="E505" s="283"/>
      <c r="F505" s="12"/>
      <c r="G505" s="304"/>
      <c r="H505" s="195"/>
      <c r="I505" s="299"/>
      <c r="J505" s="284"/>
      <c r="K505" s="300"/>
      <c r="L505" s="301"/>
      <c r="M505" s="290"/>
      <c r="N505" s="291"/>
      <c r="O505" s="302"/>
      <c r="P505" s="303"/>
      <c r="Q505" s="12"/>
      <c r="R505" s="353"/>
      <c r="S505" s="7"/>
      <c r="T505" s="17">
        <f>IF(D505="",0,IF(D505=D504,COUNTIF(D$9:D504,D505)+1,1))</f>
        <v>0</v>
      </c>
      <c r="U505" s="17">
        <f t="shared" ca="1" si="38"/>
        <v>0</v>
      </c>
      <c r="V505" s="364">
        <f t="shared" si="36"/>
        <v>0</v>
      </c>
    </row>
    <row r="506" spans="1:22" ht="16.5" customHeight="1">
      <c r="A506" s="334" t="s">
        <v>782</v>
      </c>
      <c r="B506" s="65" t="str">
        <f t="shared" ca="1" si="35"/>
        <v>-1900</v>
      </c>
      <c r="C506" s="65" t="str">
        <f t="shared" ca="1" si="37"/>
        <v>-1900-0</v>
      </c>
      <c r="D506" s="340"/>
      <c r="E506" s="283"/>
      <c r="F506" s="12"/>
      <c r="G506" s="304"/>
      <c r="H506" s="195"/>
      <c r="I506" s="299"/>
      <c r="J506" s="284"/>
      <c r="K506" s="300"/>
      <c r="L506" s="301"/>
      <c r="M506" s="290"/>
      <c r="N506" s="291"/>
      <c r="O506" s="302"/>
      <c r="P506" s="303"/>
      <c r="Q506" s="12"/>
      <c r="R506" s="353"/>
      <c r="S506" s="7"/>
      <c r="T506" s="17">
        <f>IF(D506="",0,IF(D506=D505,COUNTIF(D$9:D505,D506)+1,1))</f>
        <v>0</v>
      </c>
      <c r="U506" s="17">
        <f t="shared" ca="1" si="38"/>
        <v>0</v>
      </c>
      <c r="V506" s="364">
        <f t="shared" si="36"/>
        <v>0</v>
      </c>
    </row>
    <row r="507" spans="1:22" ht="16.5" customHeight="1">
      <c r="A507" s="334" t="s">
        <v>783</v>
      </c>
      <c r="B507" s="65" t="str">
        <f t="shared" ca="1" si="35"/>
        <v>-1900</v>
      </c>
      <c r="C507" s="65" t="str">
        <f t="shared" ca="1" si="37"/>
        <v>-1900-0</v>
      </c>
      <c r="D507" s="340"/>
      <c r="E507" s="283"/>
      <c r="F507" s="12"/>
      <c r="G507" s="304"/>
      <c r="H507" s="195"/>
      <c r="I507" s="299"/>
      <c r="J507" s="284"/>
      <c r="K507" s="300"/>
      <c r="L507" s="301"/>
      <c r="M507" s="290"/>
      <c r="N507" s="291"/>
      <c r="O507" s="302"/>
      <c r="P507" s="303"/>
      <c r="Q507" s="12"/>
      <c r="R507" s="353"/>
      <c r="S507" s="7"/>
      <c r="T507" s="17">
        <f>IF(D507="",0,IF(D507=D506,COUNTIF(D$9:D506,D507)+1,1))</f>
        <v>0</v>
      </c>
      <c r="U507" s="17">
        <f t="shared" ca="1" si="38"/>
        <v>0</v>
      </c>
      <c r="V507" s="364">
        <f t="shared" si="36"/>
        <v>0</v>
      </c>
    </row>
    <row r="508" spans="1:22" ht="16.5" customHeight="1">
      <c r="A508" s="334" t="s">
        <v>1284</v>
      </c>
      <c r="B508" s="65" t="str">
        <f t="shared" ca="1" si="35"/>
        <v>-1900</v>
      </c>
      <c r="C508" s="65" t="str">
        <f t="shared" ca="1" si="37"/>
        <v>-1900-0</v>
      </c>
      <c r="D508" s="340"/>
      <c r="E508" s="283"/>
      <c r="F508" s="12"/>
      <c r="G508" s="304"/>
      <c r="H508" s="195"/>
      <c r="I508" s="299"/>
      <c r="J508" s="284"/>
      <c r="K508" s="300"/>
      <c r="L508" s="301"/>
      <c r="M508" s="290"/>
      <c r="N508" s="291"/>
      <c r="O508" s="302"/>
      <c r="P508" s="303"/>
      <c r="Q508" s="12"/>
      <c r="R508" s="353"/>
      <c r="S508" s="7"/>
      <c r="T508" s="17">
        <f>IF(D508="",0,IF(D508=D507,COUNTIF(D$9:D507,D508)+1,1))</f>
        <v>0</v>
      </c>
      <c r="U508" s="17">
        <f t="shared" ca="1" si="38"/>
        <v>0</v>
      </c>
      <c r="V508" s="364">
        <f t="shared" si="36"/>
        <v>0</v>
      </c>
    </row>
    <row r="509" spans="1:22" ht="16.5" customHeight="1">
      <c r="A509" s="334" t="s">
        <v>785</v>
      </c>
      <c r="B509" s="65" t="str">
        <f t="shared" ca="1" si="35"/>
        <v>-1900</v>
      </c>
      <c r="C509" s="65" t="str">
        <f t="shared" ca="1" si="37"/>
        <v>-1900-0</v>
      </c>
      <c r="D509" s="340"/>
      <c r="E509" s="283"/>
      <c r="F509" s="12"/>
      <c r="G509" s="304"/>
      <c r="H509" s="195"/>
      <c r="I509" s="299"/>
      <c r="J509" s="284"/>
      <c r="K509" s="300"/>
      <c r="L509" s="301"/>
      <c r="M509" s="290"/>
      <c r="N509" s="291"/>
      <c r="O509" s="302"/>
      <c r="P509" s="303"/>
      <c r="Q509" s="12"/>
      <c r="R509" s="353"/>
      <c r="S509" s="7"/>
      <c r="T509" s="17">
        <f>IF(D509="",0,IF(D509=D508,COUNTIF(D$9:D508,D509)+1,1))</f>
        <v>0</v>
      </c>
      <c r="U509" s="17">
        <f t="shared" ca="1" si="38"/>
        <v>0</v>
      </c>
      <c r="V509" s="364">
        <f t="shared" si="36"/>
        <v>0</v>
      </c>
    </row>
    <row r="510" spans="1:22" ht="16.5" customHeight="1">
      <c r="A510" s="334" t="s">
        <v>786</v>
      </c>
      <c r="B510" s="65" t="str">
        <f t="shared" ca="1" si="35"/>
        <v>-1900</v>
      </c>
      <c r="C510" s="65" t="str">
        <f t="shared" ca="1" si="37"/>
        <v>-1900-0</v>
      </c>
      <c r="D510" s="340"/>
      <c r="E510" s="283"/>
      <c r="F510" s="12"/>
      <c r="G510" s="304"/>
      <c r="H510" s="195"/>
      <c r="I510" s="299"/>
      <c r="J510" s="284"/>
      <c r="K510" s="300"/>
      <c r="L510" s="301"/>
      <c r="M510" s="290"/>
      <c r="N510" s="291"/>
      <c r="O510" s="302"/>
      <c r="P510" s="303"/>
      <c r="Q510" s="12"/>
      <c r="R510" s="353"/>
      <c r="S510" s="7"/>
      <c r="T510" s="17">
        <f>IF(D510="",0,IF(D510=D509,COUNTIF(D$9:D509,D510)+1,1))</f>
        <v>0</v>
      </c>
      <c r="U510" s="17">
        <f t="shared" ca="1" si="38"/>
        <v>0</v>
      </c>
      <c r="V510" s="364">
        <f t="shared" si="36"/>
        <v>0</v>
      </c>
    </row>
    <row r="511" spans="1:22" ht="16.5" customHeight="1">
      <c r="A511" s="334" t="s">
        <v>787</v>
      </c>
      <c r="B511" s="65" t="str">
        <f t="shared" ca="1" si="35"/>
        <v>-1900</v>
      </c>
      <c r="C511" s="65" t="str">
        <f t="shared" ca="1" si="37"/>
        <v>-1900-0</v>
      </c>
      <c r="D511" s="340"/>
      <c r="E511" s="283"/>
      <c r="F511" s="12"/>
      <c r="G511" s="304"/>
      <c r="H511" s="195"/>
      <c r="I511" s="299"/>
      <c r="J511" s="284"/>
      <c r="K511" s="300"/>
      <c r="L511" s="301"/>
      <c r="M511" s="290"/>
      <c r="N511" s="291"/>
      <c r="O511" s="302"/>
      <c r="P511" s="303"/>
      <c r="Q511" s="12"/>
      <c r="R511" s="353"/>
      <c r="S511" s="7"/>
      <c r="T511" s="17">
        <f>IF(D511="",0,IF(D511=D510,COUNTIF(D$9:D510,D511)+1,1))</f>
        <v>0</v>
      </c>
      <c r="U511" s="17">
        <f t="shared" ca="1" si="38"/>
        <v>0</v>
      </c>
      <c r="V511" s="364">
        <f t="shared" si="36"/>
        <v>0</v>
      </c>
    </row>
    <row r="512" spans="1:22" ht="16.5" customHeight="1">
      <c r="A512" s="334" t="s">
        <v>788</v>
      </c>
      <c r="B512" s="65" t="str">
        <f t="shared" ca="1" si="35"/>
        <v>-1900</v>
      </c>
      <c r="C512" s="65" t="str">
        <f t="shared" ca="1" si="37"/>
        <v>-1900-0</v>
      </c>
      <c r="D512" s="340"/>
      <c r="E512" s="283"/>
      <c r="F512" s="12"/>
      <c r="G512" s="304"/>
      <c r="H512" s="195"/>
      <c r="I512" s="299"/>
      <c r="J512" s="284"/>
      <c r="K512" s="300"/>
      <c r="L512" s="301"/>
      <c r="M512" s="290"/>
      <c r="N512" s="291"/>
      <c r="O512" s="302"/>
      <c r="P512" s="303"/>
      <c r="Q512" s="12"/>
      <c r="R512" s="353"/>
      <c r="S512" s="7"/>
      <c r="T512" s="17">
        <f>IF(D512="",0,IF(D512=D511,COUNTIF(D$9:D511,D512)+1,1))</f>
        <v>0</v>
      </c>
      <c r="U512" s="17">
        <f t="shared" ca="1" si="38"/>
        <v>0</v>
      </c>
      <c r="V512" s="364">
        <f t="shared" si="36"/>
        <v>0</v>
      </c>
    </row>
    <row r="513" spans="1:22" ht="16.5" customHeight="1">
      <c r="A513" s="334" t="s">
        <v>789</v>
      </c>
      <c r="B513" s="65" t="str">
        <f t="shared" ca="1" si="35"/>
        <v>-1900</v>
      </c>
      <c r="C513" s="65" t="str">
        <f t="shared" ca="1" si="37"/>
        <v>-1900-0</v>
      </c>
      <c r="D513" s="340"/>
      <c r="E513" s="283"/>
      <c r="F513" s="12"/>
      <c r="G513" s="304"/>
      <c r="H513" s="195"/>
      <c r="I513" s="299"/>
      <c r="J513" s="284"/>
      <c r="K513" s="300"/>
      <c r="L513" s="301"/>
      <c r="M513" s="290"/>
      <c r="N513" s="291"/>
      <c r="O513" s="302"/>
      <c r="P513" s="303"/>
      <c r="Q513" s="12"/>
      <c r="R513" s="353"/>
      <c r="S513" s="7"/>
      <c r="T513" s="17">
        <f>IF(D513="",0,IF(D513=D512,COUNTIF(D$9:D512,D513)+1,1))</f>
        <v>0</v>
      </c>
      <c r="U513" s="17">
        <f t="shared" ca="1" si="38"/>
        <v>0</v>
      </c>
      <c r="V513" s="364">
        <f t="shared" si="36"/>
        <v>0</v>
      </c>
    </row>
    <row r="514" spans="1:22" ht="16.5" customHeight="1">
      <c r="A514" s="334" t="s">
        <v>790</v>
      </c>
      <c r="B514" s="65" t="str">
        <f t="shared" ca="1" si="35"/>
        <v>-1900</v>
      </c>
      <c r="C514" s="65" t="str">
        <f t="shared" ca="1" si="37"/>
        <v>-1900-0</v>
      </c>
      <c r="D514" s="340"/>
      <c r="E514" s="283"/>
      <c r="F514" s="12"/>
      <c r="G514" s="304"/>
      <c r="H514" s="195"/>
      <c r="I514" s="299"/>
      <c r="J514" s="284"/>
      <c r="K514" s="300"/>
      <c r="L514" s="301"/>
      <c r="M514" s="290"/>
      <c r="N514" s="291"/>
      <c r="O514" s="302"/>
      <c r="P514" s="303"/>
      <c r="Q514" s="12"/>
      <c r="R514" s="353"/>
      <c r="S514" s="7"/>
      <c r="T514" s="17">
        <f>IF(D514="",0,IF(D514=D513,COUNTIF(D$9:D513,D514)+1,1))</f>
        <v>0</v>
      </c>
      <c r="U514" s="17">
        <f t="shared" ca="1" si="38"/>
        <v>0</v>
      </c>
      <c r="V514" s="364">
        <f t="shared" si="36"/>
        <v>0</v>
      </c>
    </row>
    <row r="515" spans="1:22" ht="16.5" customHeight="1">
      <c r="A515" s="334" t="s">
        <v>791</v>
      </c>
      <c r="B515" s="65" t="str">
        <f t="shared" ca="1" si="35"/>
        <v>-1900</v>
      </c>
      <c r="C515" s="65" t="str">
        <f t="shared" ca="1" si="37"/>
        <v>-1900-0</v>
      </c>
      <c r="D515" s="340"/>
      <c r="E515" s="283"/>
      <c r="F515" s="12"/>
      <c r="G515" s="304"/>
      <c r="H515" s="195"/>
      <c r="I515" s="299"/>
      <c r="J515" s="284"/>
      <c r="K515" s="300"/>
      <c r="L515" s="301"/>
      <c r="M515" s="290"/>
      <c r="N515" s="291"/>
      <c r="O515" s="302"/>
      <c r="P515" s="303"/>
      <c r="Q515" s="12"/>
      <c r="R515" s="353"/>
      <c r="S515" s="7"/>
      <c r="T515" s="17">
        <f>IF(D515="",0,IF(D515=D514,COUNTIF(D$9:D514,D515)+1,1))</f>
        <v>0</v>
      </c>
      <c r="U515" s="17">
        <f t="shared" ca="1" si="38"/>
        <v>0</v>
      </c>
      <c r="V515" s="364">
        <f t="shared" si="36"/>
        <v>0</v>
      </c>
    </row>
    <row r="516" spans="1:22" ht="16.5" customHeight="1">
      <c r="A516" s="334" t="s">
        <v>792</v>
      </c>
      <c r="B516" s="65" t="str">
        <f t="shared" ca="1" si="35"/>
        <v>-1900</v>
      </c>
      <c r="C516" s="65" t="str">
        <f t="shared" ca="1" si="37"/>
        <v>-1900-0</v>
      </c>
      <c r="D516" s="340"/>
      <c r="E516" s="283"/>
      <c r="F516" s="12"/>
      <c r="G516" s="304"/>
      <c r="H516" s="195"/>
      <c r="I516" s="299"/>
      <c r="J516" s="284"/>
      <c r="K516" s="300"/>
      <c r="L516" s="301"/>
      <c r="M516" s="290"/>
      <c r="N516" s="291"/>
      <c r="O516" s="302"/>
      <c r="P516" s="303"/>
      <c r="Q516" s="12"/>
      <c r="R516" s="353"/>
      <c r="S516" s="7"/>
      <c r="T516" s="17">
        <f>IF(D516="",0,IF(D516=D515,COUNTIF(D$9:D515,D516)+1,1))</f>
        <v>0</v>
      </c>
      <c r="U516" s="17">
        <f t="shared" ca="1" si="38"/>
        <v>0</v>
      </c>
      <c r="V516" s="364">
        <f t="shared" si="36"/>
        <v>0</v>
      </c>
    </row>
    <row r="517" spans="1:22" ht="16.5" customHeight="1">
      <c r="A517" s="334" t="s">
        <v>793</v>
      </c>
      <c r="B517" s="65" t="str">
        <f t="shared" ca="1" si="35"/>
        <v>-1900</v>
      </c>
      <c r="C517" s="65" t="str">
        <f t="shared" ca="1" si="37"/>
        <v>-1900-0</v>
      </c>
      <c r="D517" s="340"/>
      <c r="E517" s="283"/>
      <c r="F517" s="12"/>
      <c r="G517" s="304"/>
      <c r="H517" s="195"/>
      <c r="I517" s="299"/>
      <c r="J517" s="284"/>
      <c r="K517" s="300"/>
      <c r="L517" s="301"/>
      <c r="M517" s="290"/>
      <c r="N517" s="291"/>
      <c r="O517" s="302"/>
      <c r="P517" s="303"/>
      <c r="Q517" s="12"/>
      <c r="R517" s="353"/>
      <c r="S517" s="7"/>
      <c r="T517" s="17">
        <f>IF(D517="",0,IF(D517=D516,COUNTIF(D$9:D516,D517)+1,1))</f>
        <v>0</v>
      </c>
      <c r="U517" s="17">
        <f t="shared" ca="1" si="38"/>
        <v>0</v>
      </c>
      <c r="V517" s="364">
        <f t="shared" si="36"/>
        <v>0</v>
      </c>
    </row>
    <row r="518" spans="1:22" ht="16.5" customHeight="1">
      <c r="A518" s="334" t="s">
        <v>794</v>
      </c>
      <c r="B518" s="65" t="str">
        <f t="shared" ca="1" si="35"/>
        <v>-1900</v>
      </c>
      <c r="C518" s="65" t="str">
        <f t="shared" ca="1" si="37"/>
        <v>-1900-0</v>
      </c>
      <c r="D518" s="340"/>
      <c r="E518" s="283"/>
      <c r="F518" s="12"/>
      <c r="G518" s="304"/>
      <c r="H518" s="195"/>
      <c r="I518" s="299"/>
      <c r="J518" s="284"/>
      <c r="K518" s="300"/>
      <c r="L518" s="301"/>
      <c r="M518" s="290"/>
      <c r="N518" s="291"/>
      <c r="O518" s="302"/>
      <c r="P518" s="303"/>
      <c r="Q518" s="12"/>
      <c r="R518" s="353"/>
      <c r="S518" s="7"/>
      <c r="T518" s="17">
        <f>IF(D518="",0,IF(D518=D517,COUNTIF(D$9:D517,D518)+1,1))</f>
        <v>0</v>
      </c>
      <c r="U518" s="17">
        <f t="shared" ca="1" si="38"/>
        <v>0</v>
      </c>
      <c r="V518" s="364">
        <f t="shared" si="36"/>
        <v>0</v>
      </c>
    </row>
    <row r="519" spans="1:22" ht="16.5" customHeight="1">
      <c r="A519" s="334" t="s">
        <v>795</v>
      </c>
      <c r="B519" s="65" t="str">
        <f t="shared" ca="1" si="35"/>
        <v>-1900</v>
      </c>
      <c r="C519" s="65" t="str">
        <f t="shared" ca="1" si="37"/>
        <v>-1900-0</v>
      </c>
      <c r="D519" s="340"/>
      <c r="E519" s="283"/>
      <c r="F519" s="12"/>
      <c r="G519" s="304"/>
      <c r="H519" s="195"/>
      <c r="I519" s="299"/>
      <c r="J519" s="284"/>
      <c r="K519" s="300"/>
      <c r="L519" s="301"/>
      <c r="M519" s="290"/>
      <c r="N519" s="291"/>
      <c r="O519" s="302"/>
      <c r="P519" s="303"/>
      <c r="Q519" s="12"/>
      <c r="R519" s="353"/>
      <c r="S519" s="7"/>
      <c r="T519" s="17">
        <f>IF(D519="",0,IF(D519=D518,COUNTIF(D$9:D518,D519)+1,1))</f>
        <v>0</v>
      </c>
      <c r="U519" s="17">
        <f t="shared" ca="1" si="38"/>
        <v>0</v>
      </c>
      <c r="V519" s="364">
        <f t="shared" si="36"/>
        <v>0</v>
      </c>
    </row>
    <row r="520" spans="1:22" ht="16.5" customHeight="1">
      <c r="A520" s="334" t="s">
        <v>796</v>
      </c>
      <c r="B520" s="65" t="str">
        <f t="shared" ca="1" si="35"/>
        <v>-1900</v>
      </c>
      <c r="C520" s="65" t="str">
        <f t="shared" ca="1" si="37"/>
        <v>-1900-0</v>
      </c>
      <c r="D520" s="340"/>
      <c r="E520" s="283"/>
      <c r="F520" s="12"/>
      <c r="G520" s="304"/>
      <c r="H520" s="195"/>
      <c r="I520" s="299"/>
      <c r="J520" s="284"/>
      <c r="K520" s="300"/>
      <c r="L520" s="301"/>
      <c r="M520" s="290"/>
      <c r="N520" s="291"/>
      <c r="O520" s="302"/>
      <c r="P520" s="303"/>
      <c r="Q520" s="12"/>
      <c r="R520" s="353"/>
      <c r="S520" s="7"/>
      <c r="T520" s="17">
        <f>IF(D520="",0,IF(D520=D519,COUNTIF(D$9:D519,D520)+1,1))</f>
        <v>0</v>
      </c>
      <c r="U520" s="17">
        <f t="shared" ca="1" si="38"/>
        <v>0</v>
      </c>
      <c r="V520" s="364">
        <f t="shared" si="36"/>
        <v>0</v>
      </c>
    </row>
    <row r="521" spans="1:22" ht="16.5" customHeight="1">
      <c r="A521" s="334" t="s">
        <v>797</v>
      </c>
      <c r="B521" s="65" t="str">
        <f t="shared" ca="1" si="35"/>
        <v>-1900</v>
      </c>
      <c r="C521" s="65" t="str">
        <f t="shared" ca="1" si="37"/>
        <v>-1900-0</v>
      </c>
      <c r="D521" s="340"/>
      <c r="E521" s="283"/>
      <c r="F521" s="12"/>
      <c r="G521" s="304"/>
      <c r="H521" s="195"/>
      <c r="I521" s="299"/>
      <c r="J521" s="284"/>
      <c r="K521" s="300"/>
      <c r="L521" s="301"/>
      <c r="M521" s="290"/>
      <c r="N521" s="291"/>
      <c r="O521" s="302"/>
      <c r="P521" s="303"/>
      <c r="Q521" s="12"/>
      <c r="R521" s="353"/>
      <c r="S521" s="7"/>
      <c r="T521" s="17">
        <f>IF(D521="",0,IF(D521=D520,COUNTIF(D$9:D520,D521)+1,1))</f>
        <v>0</v>
      </c>
      <c r="U521" s="17">
        <f t="shared" ca="1" si="38"/>
        <v>0</v>
      </c>
      <c r="V521" s="364">
        <f t="shared" si="36"/>
        <v>0</v>
      </c>
    </row>
    <row r="522" spans="1:22" ht="16.5" customHeight="1">
      <c r="A522" s="334" t="s">
        <v>798</v>
      </c>
      <c r="B522" s="65" t="str">
        <f t="shared" ref="B522:B585" ca="1" si="39">IF(V522=$V$1015,0,IF(N$1030=1,0,D522&amp;"-"&amp;YEAR(E522)))</f>
        <v>-1900</v>
      </c>
      <c r="C522" s="65" t="str">
        <f t="shared" ca="1" si="37"/>
        <v>-1900-0</v>
      </c>
      <c r="D522" s="340"/>
      <c r="E522" s="283"/>
      <c r="F522" s="12"/>
      <c r="G522" s="304"/>
      <c r="H522" s="195"/>
      <c r="I522" s="299"/>
      <c r="J522" s="284"/>
      <c r="K522" s="300"/>
      <c r="L522" s="301"/>
      <c r="M522" s="290"/>
      <c r="N522" s="291"/>
      <c r="O522" s="302"/>
      <c r="P522" s="303"/>
      <c r="Q522" s="12"/>
      <c r="R522" s="353"/>
      <c r="S522" s="7"/>
      <c r="T522" s="17">
        <f>IF(D522="",0,IF(D522=D521,COUNTIF(D$9:D521,D522)+1,1))</f>
        <v>0</v>
      </c>
      <c r="U522" s="17">
        <f t="shared" ca="1" si="38"/>
        <v>0</v>
      </c>
      <c r="V522" s="364">
        <f t="shared" ref="V522:V585" si="40">IF(OR(MONTH(E522)&lt;$J$1032,MONTH(E522)&gt;$J$1033),V$1015,0)</f>
        <v>0</v>
      </c>
    </row>
    <row r="523" spans="1:22" ht="16.5" customHeight="1">
      <c r="A523" s="334" t="s">
        <v>799</v>
      </c>
      <c r="B523" s="65" t="str">
        <f t="shared" ca="1" si="39"/>
        <v>-1900</v>
      </c>
      <c r="C523" s="65" t="str">
        <f t="shared" ca="1" si="37"/>
        <v>-1900-0</v>
      </c>
      <c r="D523" s="340"/>
      <c r="E523" s="283"/>
      <c r="F523" s="12"/>
      <c r="G523" s="304"/>
      <c r="H523" s="195"/>
      <c r="I523" s="299"/>
      <c r="J523" s="284"/>
      <c r="K523" s="300"/>
      <c r="L523" s="301"/>
      <c r="M523" s="290"/>
      <c r="N523" s="291"/>
      <c r="O523" s="302"/>
      <c r="P523" s="303"/>
      <c r="Q523" s="12"/>
      <c r="R523" s="353"/>
      <c r="S523" s="7"/>
      <c r="T523" s="17">
        <f>IF(D523="",0,IF(D523=D522,COUNTIF(D$9:D522,D523)+1,1))</f>
        <v>0</v>
      </c>
      <c r="U523" s="17">
        <f t="shared" ca="1" si="38"/>
        <v>0</v>
      </c>
      <c r="V523" s="364">
        <f t="shared" si="40"/>
        <v>0</v>
      </c>
    </row>
    <row r="524" spans="1:22" ht="16.5" customHeight="1">
      <c r="A524" s="334" t="s">
        <v>800</v>
      </c>
      <c r="B524" s="65" t="str">
        <f t="shared" ca="1" si="39"/>
        <v>-1900</v>
      </c>
      <c r="C524" s="65" t="str">
        <f t="shared" ca="1" si="37"/>
        <v>-1900-0</v>
      </c>
      <c r="D524" s="340"/>
      <c r="E524" s="283"/>
      <c r="F524" s="12"/>
      <c r="G524" s="304"/>
      <c r="H524" s="195"/>
      <c r="I524" s="299"/>
      <c r="J524" s="284"/>
      <c r="K524" s="300"/>
      <c r="L524" s="301"/>
      <c r="M524" s="290"/>
      <c r="N524" s="291"/>
      <c r="O524" s="302"/>
      <c r="P524" s="303"/>
      <c r="Q524" s="12"/>
      <c r="R524" s="353"/>
      <c r="S524" s="7"/>
      <c r="T524" s="17">
        <f>IF(D524="",0,IF(D524=D523,COUNTIF(D$9:D523,D524)+1,1))</f>
        <v>0</v>
      </c>
      <c r="U524" s="17">
        <f t="shared" ca="1" si="38"/>
        <v>0</v>
      </c>
      <c r="V524" s="364">
        <f t="shared" si="40"/>
        <v>0</v>
      </c>
    </row>
    <row r="525" spans="1:22" ht="16.5" customHeight="1">
      <c r="A525" s="334" t="s">
        <v>801</v>
      </c>
      <c r="B525" s="65" t="str">
        <f t="shared" ca="1" si="39"/>
        <v>-1900</v>
      </c>
      <c r="C525" s="65" t="str">
        <f t="shared" ca="1" si="37"/>
        <v>-1900-0</v>
      </c>
      <c r="D525" s="340"/>
      <c r="E525" s="283"/>
      <c r="F525" s="12"/>
      <c r="G525" s="304"/>
      <c r="H525" s="195"/>
      <c r="I525" s="299"/>
      <c r="J525" s="284"/>
      <c r="K525" s="300"/>
      <c r="L525" s="301"/>
      <c r="M525" s="290"/>
      <c r="N525" s="291"/>
      <c r="O525" s="302"/>
      <c r="P525" s="303"/>
      <c r="Q525" s="12"/>
      <c r="R525" s="353"/>
      <c r="S525" s="7"/>
      <c r="T525" s="17">
        <f>IF(D525="",0,IF(D525=D524,COUNTIF(D$9:D524,D525)+1,1))</f>
        <v>0</v>
      </c>
      <c r="U525" s="17">
        <f t="shared" ca="1" si="38"/>
        <v>0</v>
      </c>
      <c r="V525" s="364">
        <f t="shared" si="40"/>
        <v>0</v>
      </c>
    </row>
    <row r="526" spans="1:22" ht="16.5" customHeight="1">
      <c r="A526" s="334" t="s">
        <v>802</v>
      </c>
      <c r="B526" s="65" t="str">
        <f t="shared" ca="1" si="39"/>
        <v>-1900</v>
      </c>
      <c r="C526" s="65" t="str">
        <f t="shared" ca="1" si="37"/>
        <v>-1900-0</v>
      </c>
      <c r="D526" s="340"/>
      <c r="E526" s="283"/>
      <c r="F526" s="12"/>
      <c r="G526" s="304"/>
      <c r="H526" s="195"/>
      <c r="I526" s="299"/>
      <c r="J526" s="284"/>
      <c r="K526" s="300"/>
      <c r="L526" s="301"/>
      <c r="M526" s="290"/>
      <c r="N526" s="291"/>
      <c r="O526" s="302"/>
      <c r="P526" s="303"/>
      <c r="Q526" s="12"/>
      <c r="R526" s="353"/>
      <c r="S526" s="7"/>
      <c r="T526" s="17">
        <f>IF(D526="",0,IF(D526=D525,COUNTIF(D$9:D525,D526)+1,1))</f>
        <v>0</v>
      </c>
      <c r="U526" s="17">
        <f t="shared" ca="1" si="38"/>
        <v>0</v>
      </c>
      <c r="V526" s="364">
        <f t="shared" si="40"/>
        <v>0</v>
      </c>
    </row>
    <row r="527" spans="1:22" ht="16.5" customHeight="1">
      <c r="A527" s="334" t="s">
        <v>803</v>
      </c>
      <c r="B527" s="65" t="str">
        <f t="shared" ca="1" si="39"/>
        <v>-1900</v>
      </c>
      <c r="C527" s="65" t="str">
        <f t="shared" ref="C527:C590" ca="1" si="41">IF(N$1030=1,0,B527&amp;"-"&amp;T527)</f>
        <v>-1900-0</v>
      </c>
      <c r="D527" s="340"/>
      <c r="E527" s="283"/>
      <c r="F527" s="12"/>
      <c r="G527" s="304"/>
      <c r="H527" s="195"/>
      <c r="I527" s="299"/>
      <c r="J527" s="284"/>
      <c r="K527" s="300"/>
      <c r="L527" s="301"/>
      <c r="M527" s="290"/>
      <c r="N527" s="291"/>
      <c r="O527" s="302"/>
      <c r="P527" s="303"/>
      <c r="Q527" s="12"/>
      <c r="R527" s="353"/>
      <c r="S527" s="7"/>
      <c r="T527" s="17">
        <f>IF(D527="",0,IF(D527=D526,COUNTIF(D$9:D526,D527)+1,1))</f>
        <v>0</v>
      </c>
      <c r="U527" s="17">
        <f t="shared" ref="U527:U590" ca="1" si="42">IF(OR(D527="",N$1030=1),0,IF(T527=4,1,0))</f>
        <v>0</v>
      </c>
      <c r="V527" s="364">
        <f t="shared" si="40"/>
        <v>0</v>
      </c>
    </row>
    <row r="528" spans="1:22" ht="16.5" customHeight="1">
      <c r="A528" s="334" t="s">
        <v>804</v>
      </c>
      <c r="B528" s="65" t="str">
        <f t="shared" ca="1" si="39"/>
        <v>-1900</v>
      </c>
      <c r="C528" s="65" t="str">
        <f t="shared" ca="1" si="41"/>
        <v>-1900-0</v>
      </c>
      <c r="D528" s="340"/>
      <c r="E528" s="283"/>
      <c r="F528" s="12"/>
      <c r="G528" s="304"/>
      <c r="H528" s="195"/>
      <c r="I528" s="299"/>
      <c r="J528" s="284"/>
      <c r="K528" s="300"/>
      <c r="L528" s="301"/>
      <c r="M528" s="290"/>
      <c r="N528" s="291"/>
      <c r="O528" s="302"/>
      <c r="P528" s="303"/>
      <c r="Q528" s="12"/>
      <c r="R528" s="353"/>
      <c r="S528" s="7"/>
      <c r="T528" s="17">
        <f>IF(D528="",0,IF(D528=D527,COUNTIF(D$9:D527,D528)+1,1))</f>
        <v>0</v>
      </c>
      <c r="U528" s="17">
        <f t="shared" ca="1" si="42"/>
        <v>0</v>
      </c>
      <c r="V528" s="364">
        <f t="shared" si="40"/>
        <v>0</v>
      </c>
    </row>
    <row r="529" spans="1:22" ht="16.5" customHeight="1">
      <c r="A529" s="334" t="s">
        <v>805</v>
      </c>
      <c r="B529" s="65" t="str">
        <f t="shared" ca="1" si="39"/>
        <v>-1900</v>
      </c>
      <c r="C529" s="65" t="str">
        <f t="shared" ca="1" si="41"/>
        <v>-1900-0</v>
      </c>
      <c r="D529" s="340"/>
      <c r="E529" s="283"/>
      <c r="F529" s="12"/>
      <c r="G529" s="304"/>
      <c r="H529" s="195"/>
      <c r="I529" s="299"/>
      <c r="J529" s="284"/>
      <c r="K529" s="300"/>
      <c r="L529" s="301"/>
      <c r="M529" s="290"/>
      <c r="N529" s="291"/>
      <c r="O529" s="302"/>
      <c r="P529" s="303"/>
      <c r="Q529" s="12"/>
      <c r="R529" s="353"/>
      <c r="S529" s="7"/>
      <c r="T529" s="17">
        <f>IF(D529="",0,IF(D529=D528,COUNTIF(D$9:D528,D529)+1,1))</f>
        <v>0</v>
      </c>
      <c r="U529" s="17">
        <f t="shared" ca="1" si="42"/>
        <v>0</v>
      </c>
      <c r="V529" s="364">
        <f t="shared" si="40"/>
        <v>0</v>
      </c>
    </row>
    <row r="530" spans="1:22" ht="16.5" customHeight="1">
      <c r="A530" s="334" t="s">
        <v>806</v>
      </c>
      <c r="B530" s="65" t="str">
        <f t="shared" ca="1" si="39"/>
        <v>-1900</v>
      </c>
      <c r="C530" s="65" t="str">
        <f t="shared" ca="1" si="41"/>
        <v>-1900-0</v>
      </c>
      <c r="D530" s="340"/>
      <c r="E530" s="283"/>
      <c r="F530" s="12"/>
      <c r="G530" s="304"/>
      <c r="H530" s="195"/>
      <c r="I530" s="299"/>
      <c r="J530" s="284"/>
      <c r="K530" s="300"/>
      <c r="L530" s="301"/>
      <c r="M530" s="290"/>
      <c r="N530" s="291"/>
      <c r="O530" s="302"/>
      <c r="P530" s="303"/>
      <c r="Q530" s="12"/>
      <c r="R530" s="353"/>
      <c r="S530" s="7"/>
      <c r="T530" s="17">
        <f>IF(D530="",0,IF(D530=D529,COUNTIF(D$9:D529,D530)+1,1))</f>
        <v>0</v>
      </c>
      <c r="U530" s="17">
        <f t="shared" ca="1" si="42"/>
        <v>0</v>
      </c>
      <c r="V530" s="364">
        <f t="shared" si="40"/>
        <v>0</v>
      </c>
    </row>
    <row r="531" spans="1:22" ht="16.5" customHeight="1">
      <c r="A531" s="334" t="s">
        <v>807</v>
      </c>
      <c r="B531" s="65" t="str">
        <f t="shared" ca="1" si="39"/>
        <v>-1900</v>
      </c>
      <c r="C531" s="65" t="str">
        <f t="shared" ca="1" si="41"/>
        <v>-1900-0</v>
      </c>
      <c r="D531" s="340"/>
      <c r="E531" s="283"/>
      <c r="F531" s="12"/>
      <c r="G531" s="304"/>
      <c r="H531" s="195"/>
      <c r="I531" s="299"/>
      <c r="J531" s="284"/>
      <c r="K531" s="300"/>
      <c r="L531" s="301"/>
      <c r="M531" s="290"/>
      <c r="N531" s="291"/>
      <c r="O531" s="302"/>
      <c r="P531" s="303"/>
      <c r="Q531" s="12"/>
      <c r="R531" s="353"/>
      <c r="S531" s="7"/>
      <c r="T531" s="17">
        <f>IF(D531="",0,IF(D531=D530,COUNTIF(D$9:D530,D531)+1,1))</f>
        <v>0</v>
      </c>
      <c r="U531" s="17">
        <f t="shared" ca="1" si="42"/>
        <v>0</v>
      </c>
      <c r="V531" s="364">
        <f t="shared" si="40"/>
        <v>0</v>
      </c>
    </row>
    <row r="532" spans="1:22" ht="16.5" customHeight="1">
      <c r="A532" s="334" t="s">
        <v>808</v>
      </c>
      <c r="B532" s="65" t="str">
        <f t="shared" ca="1" si="39"/>
        <v>-1900</v>
      </c>
      <c r="C532" s="65" t="str">
        <f t="shared" ca="1" si="41"/>
        <v>-1900-0</v>
      </c>
      <c r="D532" s="340"/>
      <c r="E532" s="283"/>
      <c r="F532" s="12"/>
      <c r="G532" s="304"/>
      <c r="H532" s="195"/>
      <c r="I532" s="299"/>
      <c r="J532" s="284"/>
      <c r="K532" s="300"/>
      <c r="L532" s="301"/>
      <c r="M532" s="290"/>
      <c r="N532" s="291"/>
      <c r="O532" s="302"/>
      <c r="P532" s="303"/>
      <c r="Q532" s="12"/>
      <c r="R532" s="353"/>
      <c r="S532" s="7"/>
      <c r="T532" s="17">
        <f>IF(D532="",0,IF(D532=D531,COUNTIF(D$9:D531,D532)+1,1))</f>
        <v>0</v>
      </c>
      <c r="U532" s="17">
        <f t="shared" ca="1" si="42"/>
        <v>0</v>
      </c>
      <c r="V532" s="364">
        <f t="shared" si="40"/>
        <v>0</v>
      </c>
    </row>
    <row r="533" spans="1:22" ht="16.5" customHeight="1">
      <c r="A533" s="334" t="s">
        <v>809</v>
      </c>
      <c r="B533" s="65" t="str">
        <f t="shared" ca="1" si="39"/>
        <v>-1900</v>
      </c>
      <c r="C533" s="65" t="str">
        <f t="shared" ca="1" si="41"/>
        <v>-1900-0</v>
      </c>
      <c r="D533" s="340"/>
      <c r="E533" s="283"/>
      <c r="F533" s="12"/>
      <c r="G533" s="304"/>
      <c r="H533" s="195"/>
      <c r="I533" s="299"/>
      <c r="J533" s="284"/>
      <c r="K533" s="300"/>
      <c r="L533" s="301"/>
      <c r="M533" s="290"/>
      <c r="N533" s="291"/>
      <c r="O533" s="302"/>
      <c r="P533" s="303"/>
      <c r="Q533" s="12"/>
      <c r="R533" s="353"/>
      <c r="S533" s="7"/>
      <c r="T533" s="17">
        <f>IF(D533="",0,IF(D533=D532,COUNTIF(D$9:D532,D533)+1,1))</f>
        <v>0</v>
      </c>
      <c r="U533" s="17">
        <f t="shared" ca="1" si="42"/>
        <v>0</v>
      </c>
      <c r="V533" s="364">
        <f t="shared" si="40"/>
        <v>0</v>
      </c>
    </row>
    <row r="534" spans="1:22" ht="16.5" customHeight="1">
      <c r="A534" s="334" t="s">
        <v>810</v>
      </c>
      <c r="B534" s="65" t="str">
        <f t="shared" ca="1" si="39"/>
        <v>-1900</v>
      </c>
      <c r="C534" s="65" t="str">
        <f t="shared" ca="1" si="41"/>
        <v>-1900-0</v>
      </c>
      <c r="D534" s="340"/>
      <c r="E534" s="283"/>
      <c r="F534" s="12"/>
      <c r="G534" s="304"/>
      <c r="H534" s="195"/>
      <c r="I534" s="299"/>
      <c r="J534" s="284"/>
      <c r="K534" s="300"/>
      <c r="L534" s="301"/>
      <c r="M534" s="290"/>
      <c r="N534" s="291"/>
      <c r="O534" s="302"/>
      <c r="P534" s="303"/>
      <c r="Q534" s="12"/>
      <c r="R534" s="353"/>
      <c r="S534" s="7"/>
      <c r="T534" s="17">
        <f>IF(D534="",0,IF(D534=D533,COUNTIF(D$9:D533,D534)+1,1))</f>
        <v>0</v>
      </c>
      <c r="U534" s="17">
        <f t="shared" ca="1" si="42"/>
        <v>0</v>
      </c>
      <c r="V534" s="364">
        <f t="shared" si="40"/>
        <v>0</v>
      </c>
    </row>
    <row r="535" spans="1:22" ht="16.5" customHeight="1">
      <c r="A535" s="334" t="s">
        <v>811</v>
      </c>
      <c r="B535" s="65" t="str">
        <f t="shared" ca="1" si="39"/>
        <v>-1900</v>
      </c>
      <c r="C535" s="65" t="str">
        <f t="shared" ca="1" si="41"/>
        <v>-1900-0</v>
      </c>
      <c r="D535" s="340"/>
      <c r="E535" s="283"/>
      <c r="F535" s="12"/>
      <c r="G535" s="304"/>
      <c r="H535" s="195"/>
      <c r="I535" s="299"/>
      <c r="J535" s="284"/>
      <c r="K535" s="300"/>
      <c r="L535" s="301"/>
      <c r="M535" s="290"/>
      <c r="N535" s="291"/>
      <c r="O535" s="302"/>
      <c r="P535" s="303"/>
      <c r="Q535" s="12"/>
      <c r="R535" s="353"/>
      <c r="S535" s="7"/>
      <c r="T535" s="17">
        <f>IF(D535="",0,IF(D535=D534,COUNTIF(D$9:D534,D535)+1,1))</f>
        <v>0</v>
      </c>
      <c r="U535" s="17">
        <f t="shared" ca="1" si="42"/>
        <v>0</v>
      </c>
      <c r="V535" s="364">
        <f t="shared" si="40"/>
        <v>0</v>
      </c>
    </row>
    <row r="536" spans="1:22" ht="16.5" customHeight="1">
      <c r="A536" s="334" t="s">
        <v>812</v>
      </c>
      <c r="B536" s="65" t="str">
        <f t="shared" ca="1" si="39"/>
        <v>-1900</v>
      </c>
      <c r="C536" s="65" t="str">
        <f t="shared" ca="1" si="41"/>
        <v>-1900-0</v>
      </c>
      <c r="D536" s="340"/>
      <c r="E536" s="283"/>
      <c r="F536" s="12"/>
      <c r="G536" s="304"/>
      <c r="H536" s="195"/>
      <c r="I536" s="299"/>
      <c r="J536" s="284"/>
      <c r="K536" s="300"/>
      <c r="L536" s="301"/>
      <c r="M536" s="290"/>
      <c r="N536" s="291"/>
      <c r="O536" s="302"/>
      <c r="P536" s="303"/>
      <c r="Q536" s="12"/>
      <c r="R536" s="353"/>
      <c r="S536" s="7"/>
      <c r="T536" s="17">
        <f>IF(D536="",0,IF(D536=D535,COUNTIF(D$9:D535,D536)+1,1))</f>
        <v>0</v>
      </c>
      <c r="U536" s="17">
        <f t="shared" ca="1" si="42"/>
        <v>0</v>
      </c>
      <c r="V536" s="364">
        <f t="shared" si="40"/>
        <v>0</v>
      </c>
    </row>
    <row r="537" spans="1:22" ht="16.5" customHeight="1">
      <c r="A537" s="334" t="s">
        <v>813</v>
      </c>
      <c r="B537" s="65" t="str">
        <f t="shared" ca="1" si="39"/>
        <v>-1900</v>
      </c>
      <c r="C537" s="65" t="str">
        <f t="shared" ca="1" si="41"/>
        <v>-1900-0</v>
      </c>
      <c r="D537" s="340"/>
      <c r="E537" s="283"/>
      <c r="F537" s="12"/>
      <c r="G537" s="304"/>
      <c r="H537" s="195"/>
      <c r="I537" s="299"/>
      <c r="J537" s="284"/>
      <c r="K537" s="300"/>
      <c r="L537" s="301"/>
      <c r="M537" s="290"/>
      <c r="N537" s="291"/>
      <c r="O537" s="302"/>
      <c r="P537" s="303"/>
      <c r="Q537" s="12"/>
      <c r="R537" s="353"/>
      <c r="S537" s="7"/>
      <c r="T537" s="17">
        <f>IF(D537="",0,IF(D537=D536,COUNTIF(D$9:D536,D537)+1,1))</f>
        <v>0</v>
      </c>
      <c r="U537" s="17">
        <f t="shared" ca="1" si="42"/>
        <v>0</v>
      </c>
      <c r="V537" s="364">
        <f t="shared" si="40"/>
        <v>0</v>
      </c>
    </row>
    <row r="538" spans="1:22" ht="16.5" customHeight="1">
      <c r="A538" s="334" t="s">
        <v>814</v>
      </c>
      <c r="B538" s="65" t="str">
        <f t="shared" ca="1" si="39"/>
        <v>-1900</v>
      </c>
      <c r="C538" s="65" t="str">
        <f t="shared" ca="1" si="41"/>
        <v>-1900-0</v>
      </c>
      <c r="D538" s="340"/>
      <c r="E538" s="283"/>
      <c r="F538" s="12"/>
      <c r="G538" s="304"/>
      <c r="H538" s="195"/>
      <c r="I538" s="299"/>
      <c r="J538" s="284"/>
      <c r="K538" s="300"/>
      <c r="L538" s="301"/>
      <c r="M538" s="290"/>
      <c r="N538" s="291"/>
      <c r="O538" s="302"/>
      <c r="P538" s="303"/>
      <c r="Q538" s="12"/>
      <c r="R538" s="353"/>
      <c r="S538" s="7"/>
      <c r="T538" s="17">
        <f>IF(D538="",0,IF(D538=D537,COUNTIF(D$9:D537,D538)+1,1))</f>
        <v>0</v>
      </c>
      <c r="U538" s="17">
        <f t="shared" ca="1" si="42"/>
        <v>0</v>
      </c>
      <c r="V538" s="364">
        <f t="shared" si="40"/>
        <v>0</v>
      </c>
    </row>
    <row r="539" spans="1:22" ht="16.5" customHeight="1">
      <c r="A539" s="334" t="s">
        <v>815</v>
      </c>
      <c r="B539" s="65" t="str">
        <f t="shared" ca="1" si="39"/>
        <v>-1900</v>
      </c>
      <c r="C539" s="65" t="str">
        <f t="shared" ca="1" si="41"/>
        <v>-1900-0</v>
      </c>
      <c r="D539" s="340"/>
      <c r="E539" s="283"/>
      <c r="F539" s="12"/>
      <c r="G539" s="304"/>
      <c r="H539" s="195"/>
      <c r="I539" s="299"/>
      <c r="J539" s="284"/>
      <c r="K539" s="300"/>
      <c r="L539" s="301"/>
      <c r="M539" s="290"/>
      <c r="N539" s="291"/>
      <c r="O539" s="302"/>
      <c r="P539" s="303"/>
      <c r="Q539" s="12"/>
      <c r="R539" s="353"/>
      <c r="S539" s="7"/>
      <c r="T539" s="17">
        <f>IF(D539="",0,IF(D539=D538,COUNTIF(D$9:D538,D539)+1,1))</f>
        <v>0</v>
      </c>
      <c r="U539" s="17">
        <f t="shared" ca="1" si="42"/>
        <v>0</v>
      </c>
      <c r="V539" s="364">
        <f t="shared" si="40"/>
        <v>0</v>
      </c>
    </row>
    <row r="540" spans="1:22" ht="16.5" customHeight="1">
      <c r="A540" s="334" t="s">
        <v>816</v>
      </c>
      <c r="B540" s="65" t="str">
        <f t="shared" ca="1" si="39"/>
        <v>-1900</v>
      </c>
      <c r="C540" s="65" t="str">
        <f t="shared" ca="1" si="41"/>
        <v>-1900-0</v>
      </c>
      <c r="D540" s="340"/>
      <c r="E540" s="283"/>
      <c r="F540" s="12"/>
      <c r="G540" s="304"/>
      <c r="H540" s="195"/>
      <c r="I540" s="299"/>
      <c r="J540" s="284"/>
      <c r="K540" s="300"/>
      <c r="L540" s="301"/>
      <c r="M540" s="290"/>
      <c r="N540" s="291"/>
      <c r="O540" s="302"/>
      <c r="P540" s="303"/>
      <c r="Q540" s="12"/>
      <c r="R540" s="353"/>
      <c r="S540" s="7"/>
      <c r="T540" s="17">
        <f>IF(D540="",0,IF(D540=D539,COUNTIF(D$9:D539,D540)+1,1))</f>
        <v>0</v>
      </c>
      <c r="U540" s="17">
        <f t="shared" ca="1" si="42"/>
        <v>0</v>
      </c>
      <c r="V540" s="364">
        <f t="shared" si="40"/>
        <v>0</v>
      </c>
    </row>
    <row r="541" spans="1:22" ht="16.5" customHeight="1">
      <c r="A541" s="334" t="s">
        <v>817</v>
      </c>
      <c r="B541" s="65" t="str">
        <f t="shared" ca="1" si="39"/>
        <v>-1900</v>
      </c>
      <c r="C541" s="65" t="str">
        <f t="shared" ca="1" si="41"/>
        <v>-1900-0</v>
      </c>
      <c r="D541" s="340"/>
      <c r="E541" s="283"/>
      <c r="F541" s="12"/>
      <c r="G541" s="304"/>
      <c r="H541" s="195"/>
      <c r="I541" s="299"/>
      <c r="J541" s="284"/>
      <c r="K541" s="300"/>
      <c r="L541" s="301"/>
      <c r="M541" s="290"/>
      <c r="N541" s="291"/>
      <c r="O541" s="302"/>
      <c r="P541" s="303"/>
      <c r="Q541" s="12"/>
      <c r="R541" s="353"/>
      <c r="S541" s="7"/>
      <c r="T541" s="17">
        <f>IF(D541="",0,IF(D541=D540,COUNTIF(D$9:D540,D541)+1,1))</f>
        <v>0</v>
      </c>
      <c r="U541" s="17">
        <f t="shared" ca="1" si="42"/>
        <v>0</v>
      </c>
      <c r="V541" s="364">
        <f t="shared" si="40"/>
        <v>0</v>
      </c>
    </row>
    <row r="542" spans="1:22" ht="16.5" customHeight="1">
      <c r="A542" s="334" t="s">
        <v>818</v>
      </c>
      <c r="B542" s="65" t="str">
        <f t="shared" ca="1" si="39"/>
        <v>-1900</v>
      </c>
      <c r="C542" s="65" t="str">
        <f t="shared" ca="1" si="41"/>
        <v>-1900-0</v>
      </c>
      <c r="D542" s="340"/>
      <c r="E542" s="283"/>
      <c r="F542" s="12"/>
      <c r="G542" s="304"/>
      <c r="H542" s="195"/>
      <c r="I542" s="299"/>
      <c r="J542" s="284"/>
      <c r="K542" s="300"/>
      <c r="L542" s="301"/>
      <c r="M542" s="290"/>
      <c r="N542" s="291"/>
      <c r="O542" s="302"/>
      <c r="P542" s="303"/>
      <c r="Q542" s="12"/>
      <c r="R542" s="353"/>
      <c r="S542" s="7"/>
      <c r="T542" s="17">
        <f>IF(D542="",0,IF(D542=D541,COUNTIF(D$9:D541,D542)+1,1))</f>
        <v>0</v>
      </c>
      <c r="U542" s="17">
        <f t="shared" ca="1" si="42"/>
        <v>0</v>
      </c>
      <c r="V542" s="364">
        <f t="shared" si="40"/>
        <v>0</v>
      </c>
    </row>
    <row r="543" spans="1:22" ht="16.5" customHeight="1">
      <c r="A543" s="334" t="s">
        <v>819</v>
      </c>
      <c r="B543" s="65" t="str">
        <f t="shared" ca="1" si="39"/>
        <v>-1900</v>
      </c>
      <c r="C543" s="65" t="str">
        <f t="shared" ca="1" si="41"/>
        <v>-1900-0</v>
      </c>
      <c r="D543" s="340"/>
      <c r="E543" s="283"/>
      <c r="F543" s="12"/>
      <c r="G543" s="304"/>
      <c r="H543" s="195"/>
      <c r="I543" s="299"/>
      <c r="J543" s="284"/>
      <c r="K543" s="300"/>
      <c r="L543" s="301"/>
      <c r="M543" s="290"/>
      <c r="N543" s="291"/>
      <c r="O543" s="302"/>
      <c r="P543" s="303"/>
      <c r="Q543" s="12"/>
      <c r="R543" s="353"/>
      <c r="S543" s="7"/>
      <c r="T543" s="17">
        <f>IF(D543="",0,IF(D543=D542,COUNTIF(D$9:D542,D543)+1,1))</f>
        <v>0</v>
      </c>
      <c r="U543" s="17">
        <f t="shared" ca="1" si="42"/>
        <v>0</v>
      </c>
      <c r="V543" s="364">
        <f t="shared" si="40"/>
        <v>0</v>
      </c>
    </row>
    <row r="544" spans="1:22" ht="16.5" customHeight="1">
      <c r="A544" s="334" t="s">
        <v>820</v>
      </c>
      <c r="B544" s="65" t="str">
        <f t="shared" ca="1" si="39"/>
        <v>-1900</v>
      </c>
      <c r="C544" s="65" t="str">
        <f t="shared" ca="1" si="41"/>
        <v>-1900-0</v>
      </c>
      <c r="D544" s="340"/>
      <c r="E544" s="283"/>
      <c r="F544" s="12"/>
      <c r="G544" s="304"/>
      <c r="H544" s="195"/>
      <c r="I544" s="299"/>
      <c r="J544" s="284"/>
      <c r="K544" s="300"/>
      <c r="L544" s="301"/>
      <c r="M544" s="290"/>
      <c r="N544" s="291"/>
      <c r="O544" s="302"/>
      <c r="P544" s="303"/>
      <c r="Q544" s="12"/>
      <c r="R544" s="353"/>
      <c r="S544" s="7"/>
      <c r="T544" s="17">
        <f>IF(D544="",0,IF(D544=D543,COUNTIF(D$9:D543,D544)+1,1))</f>
        <v>0</v>
      </c>
      <c r="U544" s="17">
        <f t="shared" ca="1" si="42"/>
        <v>0</v>
      </c>
      <c r="V544" s="364">
        <f t="shared" si="40"/>
        <v>0</v>
      </c>
    </row>
    <row r="545" spans="1:22" ht="16.5" customHeight="1">
      <c r="A545" s="334" t="s">
        <v>821</v>
      </c>
      <c r="B545" s="65" t="str">
        <f t="shared" ca="1" si="39"/>
        <v>-1900</v>
      </c>
      <c r="C545" s="65" t="str">
        <f t="shared" ca="1" si="41"/>
        <v>-1900-0</v>
      </c>
      <c r="D545" s="340"/>
      <c r="E545" s="283"/>
      <c r="F545" s="12"/>
      <c r="G545" s="304"/>
      <c r="H545" s="195"/>
      <c r="I545" s="299"/>
      <c r="J545" s="284"/>
      <c r="K545" s="300"/>
      <c r="L545" s="301"/>
      <c r="M545" s="290"/>
      <c r="N545" s="291"/>
      <c r="O545" s="302"/>
      <c r="P545" s="303"/>
      <c r="Q545" s="12"/>
      <c r="R545" s="353"/>
      <c r="S545" s="7"/>
      <c r="T545" s="17">
        <f>IF(D545="",0,IF(D545=D544,COUNTIF(D$9:D544,D545)+1,1))</f>
        <v>0</v>
      </c>
      <c r="U545" s="17">
        <f t="shared" ca="1" si="42"/>
        <v>0</v>
      </c>
      <c r="V545" s="364">
        <f t="shared" si="40"/>
        <v>0</v>
      </c>
    </row>
    <row r="546" spans="1:22" ht="16.5" customHeight="1">
      <c r="A546" s="334" t="s">
        <v>822</v>
      </c>
      <c r="B546" s="65" t="str">
        <f t="shared" ca="1" si="39"/>
        <v>-1900</v>
      </c>
      <c r="C546" s="65" t="str">
        <f t="shared" ca="1" si="41"/>
        <v>-1900-0</v>
      </c>
      <c r="D546" s="340"/>
      <c r="E546" s="283"/>
      <c r="F546" s="12"/>
      <c r="G546" s="304"/>
      <c r="H546" s="195"/>
      <c r="I546" s="299"/>
      <c r="J546" s="284"/>
      <c r="K546" s="300"/>
      <c r="L546" s="301"/>
      <c r="M546" s="290"/>
      <c r="N546" s="291"/>
      <c r="O546" s="302"/>
      <c r="P546" s="303"/>
      <c r="Q546" s="12"/>
      <c r="R546" s="353"/>
      <c r="S546" s="7"/>
      <c r="T546" s="17">
        <f>IF(D546="",0,IF(D546=D545,COUNTIF(D$9:D545,D546)+1,1))</f>
        <v>0</v>
      </c>
      <c r="U546" s="17">
        <f t="shared" ca="1" si="42"/>
        <v>0</v>
      </c>
      <c r="V546" s="364">
        <f t="shared" si="40"/>
        <v>0</v>
      </c>
    </row>
    <row r="547" spans="1:22" ht="16.5" customHeight="1">
      <c r="A547" s="334" t="s">
        <v>823</v>
      </c>
      <c r="B547" s="65" t="str">
        <f t="shared" ca="1" si="39"/>
        <v>-1900</v>
      </c>
      <c r="C547" s="65" t="str">
        <f t="shared" ca="1" si="41"/>
        <v>-1900-0</v>
      </c>
      <c r="D547" s="340"/>
      <c r="E547" s="283"/>
      <c r="F547" s="12"/>
      <c r="G547" s="304"/>
      <c r="H547" s="195"/>
      <c r="I547" s="299"/>
      <c r="J547" s="284"/>
      <c r="K547" s="300"/>
      <c r="L547" s="301"/>
      <c r="M547" s="290"/>
      <c r="N547" s="291"/>
      <c r="O547" s="302"/>
      <c r="P547" s="303"/>
      <c r="Q547" s="12"/>
      <c r="R547" s="353"/>
      <c r="S547" s="7"/>
      <c r="T547" s="17">
        <f>IF(D547="",0,IF(D547=D546,COUNTIF(D$9:D546,D547)+1,1))</f>
        <v>0</v>
      </c>
      <c r="U547" s="17">
        <f t="shared" ca="1" si="42"/>
        <v>0</v>
      </c>
      <c r="V547" s="364">
        <f t="shared" si="40"/>
        <v>0</v>
      </c>
    </row>
    <row r="548" spans="1:22" ht="16.5" customHeight="1">
      <c r="A548" s="334" t="s">
        <v>824</v>
      </c>
      <c r="B548" s="65" t="str">
        <f t="shared" ca="1" si="39"/>
        <v>-1900</v>
      </c>
      <c r="C548" s="65" t="str">
        <f t="shared" ca="1" si="41"/>
        <v>-1900-0</v>
      </c>
      <c r="D548" s="340"/>
      <c r="E548" s="283"/>
      <c r="F548" s="12"/>
      <c r="G548" s="304"/>
      <c r="H548" s="195"/>
      <c r="I548" s="299"/>
      <c r="J548" s="284"/>
      <c r="K548" s="300"/>
      <c r="L548" s="301"/>
      <c r="M548" s="290"/>
      <c r="N548" s="291"/>
      <c r="O548" s="302"/>
      <c r="P548" s="303"/>
      <c r="Q548" s="12"/>
      <c r="R548" s="353"/>
      <c r="S548" s="7"/>
      <c r="T548" s="17">
        <f>IF(D548="",0,IF(D548=D547,COUNTIF(D$9:D547,D548)+1,1))</f>
        <v>0</v>
      </c>
      <c r="U548" s="17">
        <f t="shared" ca="1" si="42"/>
        <v>0</v>
      </c>
      <c r="V548" s="364">
        <f t="shared" si="40"/>
        <v>0</v>
      </c>
    </row>
    <row r="549" spans="1:22" ht="16.5" customHeight="1">
      <c r="A549" s="334" t="s">
        <v>825</v>
      </c>
      <c r="B549" s="65" t="str">
        <f t="shared" ca="1" si="39"/>
        <v>-1900</v>
      </c>
      <c r="C549" s="65" t="str">
        <f t="shared" ca="1" si="41"/>
        <v>-1900-0</v>
      </c>
      <c r="D549" s="340"/>
      <c r="E549" s="283"/>
      <c r="F549" s="12"/>
      <c r="G549" s="304"/>
      <c r="H549" s="195"/>
      <c r="I549" s="299"/>
      <c r="J549" s="284"/>
      <c r="K549" s="300"/>
      <c r="L549" s="301"/>
      <c r="M549" s="290"/>
      <c r="N549" s="291"/>
      <c r="O549" s="302"/>
      <c r="P549" s="303"/>
      <c r="Q549" s="12"/>
      <c r="R549" s="353"/>
      <c r="S549" s="7"/>
      <c r="T549" s="17">
        <f>IF(D549="",0,IF(D549=D548,COUNTIF(D$9:D548,D549)+1,1))</f>
        <v>0</v>
      </c>
      <c r="U549" s="17">
        <f t="shared" ca="1" si="42"/>
        <v>0</v>
      </c>
      <c r="V549" s="364">
        <f t="shared" si="40"/>
        <v>0</v>
      </c>
    </row>
    <row r="550" spans="1:22" ht="16.5" customHeight="1">
      <c r="A550" s="334" t="s">
        <v>826</v>
      </c>
      <c r="B550" s="65" t="str">
        <f t="shared" ca="1" si="39"/>
        <v>-1900</v>
      </c>
      <c r="C550" s="65" t="str">
        <f t="shared" ca="1" si="41"/>
        <v>-1900-0</v>
      </c>
      <c r="D550" s="340"/>
      <c r="E550" s="283"/>
      <c r="F550" s="12"/>
      <c r="G550" s="304"/>
      <c r="H550" s="195"/>
      <c r="I550" s="299"/>
      <c r="J550" s="284"/>
      <c r="K550" s="300"/>
      <c r="L550" s="301"/>
      <c r="M550" s="290"/>
      <c r="N550" s="291"/>
      <c r="O550" s="302"/>
      <c r="P550" s="303"/>
      <c r="Q550" s="12"/>
      <c r="R550" s="353"/>
      <c r="S550" s="7"/>
      <c r="T550" s="17">
        <f>IF(D550="",0,IF(D550=D549,COUNTIF(D$9:D549,D550)+1,1))</f>
        <v>0</v>
      </c>
      <c r="U550" s="17">
        <f t="shared" ca="1" si="42"/>
        <v>0</v>
      </c>
      <c r="V550" s="364">
        <f t="shared" si="40"/>
        <v>0</v>
      </c>
    </row>
    <row r="551" spans="1:22" ht="16.5" customHeight="1">
      <c r="A551" s="334" t="s">
        <v>827</v>
      </c>
      <c r="B551" s="65" t="str">
        <f t="shared" ca="1" si="39"/>
        <v>-1900</v>
      </c>
      <c r="C551" s="65" t="str">
        <f t="shared" ca="1" si="41"/>
        <v>-1900-0</v>
      </c>
      <c r="D551" s="340"/>
      <c r="E551" s="283"/>
      <c r="F551" s="12"/>
      <c r="G551" s="304"/>
      <c r="H551" s="195"/>
      <c r="I551" s="299"/>
      <c r="J551" s="284"/>
      <c r="K551" s="300"/>
      <c r="L551" s="301"/>
      <c r="M551" s="290"/>
      <c r="N551" s="291"/>
      <c r="O551" s="302"/>
      <c r="P551" s="303"/>
      <c r="Q551" s="12"/>
      <c r="R551" s="353"/>
      <c r="S551" s="7"/>
      <c r="T551" s="17">
        <f>IF(D551="",0,IF(D551=D550,COUNTIF(D$9:D550,D551)+1,1))</f>
        <v>0</v>
      </c>
      <c r="U551" s="17">
        <f t="shared" ca="1" si="42"/>
        <v>0</v>
      </c>
      <c r="V551" s="364">
        <f t="shared" si="40"/>
        <v>0</v>
      </c>
    </row>
    <row r="552" spans="1:22" ht="16.5" customHeight="1">
      <c r="A552" s="334" t="s">
        <v>828</v>
      </c>
      <c r="B552" s="65" t="str">
        <f t="shared" ca="1" si="39"/>
        <v>-1900</v>
      </c>
      <c r="C552" s="65" t="str">
        <f t="shared" ca="1" si="41"/>
        <v>-1900-0</v>
      </c>
      <c r="D552" s="340"/>
      <c r="E552" s="283"/>
      <c r="F552" s="12"/>
      <c r="G552" s="304"/>
      <c r="H552" s="195"/>
      <c r="I552" s="299"/>
      <c r="J552" s="284"/>
      <c r="K552" s="300"/>
      <c r="L552" s="301"/>
      <c r="M552" s="290"/>
      <c r="N552" s="291"/>
      <c r="O552" s="302"/>
      <c r="P552" s="303"/>
      <c r="Q552" s="12"/>
      <c r="R552" s="353"/>
      <c r="S552" s="7"/>
      <c r="T552" s="17">
        <f>IF(D552="",0,IF(D552=D551,COUNTIF(D$9:D551,D552)+1,1))</f>
        <v>0</v>
      </c>
      <c r="U552" s="17">
        <f t="shared" ca="1" si="42"/>
        <v>0</v>
      </c>
      <c r="V552" s="364">
        <f t="shared" si="40"/>
        <v>0</v>
      </c>
    </row>
    <row r="553" spans="1:22" ht="16.5" customHeight="1">
      <c r="A553" s="334" t="s">
        <v>829</v>
      </c>
      <c r="B553" s="65" t="str">
        <f t="shared" ca="1" si="39"/>
        <v>-1900</v>
      </c>
      <c r="C553" s="65" t="str">
        <f t="shared" ca="1" si="41"/>
        <v>-1900-0</v>
      </c>
      <c r="D553" s="340"/>
      <c r="E553" s="283"/>
      <c r="F553" s="12"/>
      <c r="G553" s="304"/>
      <c r="H553" s="195"/>
      <c r="I553" s="299"/>
      <c r="J553" s="284"/>
      <c r="K553" s="300"/>
      <c r="L553" s="301"/>
      <c r="M553" s="290"/>
      <c r="N553" s="291"/>
      <c r="O553" s="302"/>
      <c r="P553" s="303"/>
      <c r="Q553" s="12"/>
      <c r="R553" s="353"/>
      <c r="S553" s="7"/>
      <c r="T553" s="17">
        <f>IF(D553="",0,IF(D553=D552,COUNTIF(D$9:D552,D553)+1,1))</f>
        <v>0</v>
      </c>
      <c r="U553" s="17">
        <f t="shared" ca="1" si="42"/>
        <v>0</v>
      </c>
      <c r="V553" s="364">
        <f t="shared" si="40"/>
        <v>0</v>
      </c>
    </row>
    <row r="554" spans="1:22" ht="16.5" customHeight="1">
      <c r="A554" s="334" t="s">
        <v>830</v>
      </c>
      <c r="B554" s="65" t="str">
        <f t="shared" ca="1" si="39"/>
        <v>-1900</v>
      </c>
      <c r="C554" s="65" t="str">
        <f t="shared" ca="1" si="41"/>
        <v>-1900-0</v>
      </c>
      <c r="D554" s="340"/>
      <c r="E554" s="283"/>
      <c r="F554" s="12"/>
      <c r="G554" s="304"/>
      <c r="H554" s="195"/>
      <c r="I554" s="299"/>
      <c r="J554" s="284"/>
      <c r="K554" s="300"/>
      <c r="L554" s="301"/>
      <c r="M554" s="290"/>
      <c r="N554" s="291"/>
      <c r="O554" s="302"/>
      <c r="P554" s="303"/>
      <c r="Q554" s="12"/>
      <c r="R554" s="353"/>
      <c r="S554" s="7"/>
      <c r="T554" s="17">
        <f>IF(D554="",0,IF(D554=D553,COUNTIF(D$9:D553,D554)+1,1))</f>
        <v>0</v>
      </c>
      <c r="U554" s="17">
        <f t="shared" ca="1" si="42"/>
        <v>0</v>
      </c>
      <c r="V554" s="364">
        <f t="shared" si="40"/>
        <v>0</v>
      </c>
    </row>
    <row r="555" spans="1:22" ht="16.5" customHeight="1">
      <c r="A555" s="334" t="s">
        <v>831</v>
      </c>
      <c r="B555" s="65" t="str">
        <f t="shared" ca="1" si="39"/>
        <v>-1900</v>
      </c>
      <c r="C555" s="65" t="str">
        <f t="shared" ca="1" si="41"/>
        <v>-1900-0</v>
      </c>
      <c r="D555" s="340"/>
      <c r="E555" s="283"/>
      <c r="F555" s="12"/>
      <c r="G555" s="304"/>
      <c r="H555" s="195"/>
      <c r="I555" s="299"/>
      <c r="J555" s="284"/>
      <c r="K555" s="300"/>
      <c r="L555" s="301"/>
      <c r="M555" s="290"/>
      <c r="N555" s="291"/>
      <c r="O555" s="302"/>
      <c r="P555" s="303"/>
      <c r="Q555" s="12"/>
      <c r="R555" s="353"/>
      <c r="S555" s="7"/>
      <c r="T555" s="17">
        <f>IF(D555="",0,IF(D555=D554,COUNTIF(D$9:D554,D555)+1,1))</f>
        <v>0</v>
      </c>
      <c r="U555" s="17">
        <f t="shared" ca="1" si="42"/>
        <v>0</v>
      </c>
      <c r="V555" s="364">
        <f t="shared" si="40"/>
        <v>0</v>
      </c>
    </row>
    <row r="556" spans="1:22" ht="16.5" customHeight="1">
      <c r="A556" s="334" t="s">
        <v>832</v>
      </c>
      <c r="B556" s="65" t="str">
        <f t="shared" ca="1" si="39"/>
        <v>-1900</v>
      </c>
      <c r="C556" s="65" t="str">
        <f t="shared" ca="1" si="41"/>
        <v>-1900-0</v>
      </c>
      <c r="D556" s="340"/>
      <c r="E556" s="283"/>
      <c r="F556" s="12"/>
      <c r="G556" s="304"/>
      <c r="H556" s="195"/>
      <c r="I556" s="299"/>
      <c r="J556" s="284"/>
      <c r="K556" s="300"/>
      <c r="L556" s="301"/>
      <c r="M556" s="290"/>
      <c r="N556" s="291"/>
      <c r="O556" s="302"/>
      <c r="P556" s="303"/>
      <c r="Q556" s="12"/>
      <c r="R556" s="353"/>
      <c r="S556" s="7"/>
      <c r="T556" s="17">
        <f>IF(D556="",0,IF(D556=D555,COUNTIF(D$9:D555,D556)+1,1))</f>
        <v>0</v>
      </c>
      <c r="U556" s="17">
        <f t="shared" ca="1" si="42"/>
        <v>0</v>
      </c>
      <c r="V556" s="364">
        <f t="shared" si="40"/>
        <v>0</v>
      </c>
    </row>
    <row r="557" spans="1:22" ht="16.5" customHeight="1">
      <c r="A557" s="334" t="s">
        <v>833</v>
      </c>
      <c r="B557" s="65" t="str">
        <f t="shared" ca="1" si="39"/>
        <v>-1900</v>
      </c>
      <c r="C557" s="65" t="str">
        <f t="shared" ca="1" si="41"/>
        <v>-1900-0</v>
      </c>
      <c r="D557" s="340"/>
      <c r="E557" s="283"/>
      <c r="F557" s="12"/>
      <c r="G557" s="304"/>
      <c r="H557" s="195"/>
      <c r="I557" s="299"/>
      <c r="J557" s="284"/>
      <c r="K557" s="300"/>
      <c r="L557" s="301"/>
      <c r="M557" s="290"/>
      <c r="N557" s="291"/>
      <c r="O557" s="302"/>
      <c r="P557" s="303"/>
      <c r="Q557" s="12"/>
      <c r="R557" s="353"/>
      <c r="S557" s="7"/>
      <c r="T557" s="17">
        <f>IF(D557="",0,IF(D557=D556,COUNTIF(D$9:D556,D557)+1,1))</f>
        <v>0</v>
      </c>
      <c r="U557" s="17">
        <f t="shared" ca="1" si="42"/>
        <v>0</v>
      </c>
      <c r="V557" s="364">
        <f t="shared" si="40"/>
        <v>0</v>
      </c>
    </row>
    <row r="558" spans="1:22" ht="16.5" customHeight="1">
      <c r="A558" s="334" t="s">
        <v>834</v>
      </c>
      <c r="B558" s="65" t="str">
        <f t="shared" ca="1" si="39"/>
        <v>-1900</v>
      </c>
      <c r="C558" s="65" t="str">
        <f t="shared" ca="1" si="41"/>
        <v>-1900-0</v>
      </c>
      <c r="D558" s="340"/>
      <c r="E558" s="283"/>
      <c r="F558" s="12"/>
      <c r="G558" s="304"/>
      <c r="H558" s="195"/>
      <c r="I558" s="299"/>
      <c r="J558" s="284"/>
      <c r="K558" s="300"/>
      <c r="L558" s="301"/>
      <c r="M558" s="290"/>
      <c r="N558" s="291"/>
      <c r="O558" s="302"/>
      <c r="P558" s="303"/>
      <c r="Q558" s="12"/>
      <c r="R558" s="353"/>
      <c r="S558" s="7"/>
      <c r="T558" s="17">
        <f>IF(D558="",0,IF(D558=D557,COUNTIF(D$9:D557,D558)+1,1))</f>
        <v>0</v>
      </c>
      <c r="U558" s="17">
        <f t="shared" ca="1" si="42"/>
        <v>0</v>
      </c>
      <c r="V558" s="364">
        <f t="shared" si="40"/>
        <v>0</v>
      </c>
    </row>
    <row r="559" spans="1:22" ht="16.5" customHeight="1">
      <c r="A559" s="334" t="s">
        <v>835</v>
      </c>
      <c r="B559" s="65" t="str">
        <f t="shared" ca="1" si="39"/>
        <v>-1900</v>
      </c>
      <c r="C559" s="65" t="str">
        <f t="shared" ca="1" si="41"/>
        <v>-1900-0</v>
      </c>
      <c r="D559" s="340"/>
      <c r="E559" s="283"/>
      <c r="F559" s="12"/>
      <c r="G559" s="304"/>
      <c r="H559" s="195"/>
      <c r="I559" s="299"/>
      <c r="J559" s="284"/>
      <c r="K559" s="300"/>
      <c r="L559" s="301"/>
      <c r="M559" s="290"/>
      <c r="N559" s="291"/>
      <c r="O559" s="302"/>
      <c r="P559" s="303"/>
      <c r="Q559" s="12"/>
      <c r="R559" s="353"/>
      <c r="S559" s="7"/>
      <c r="T559" s="17">
        <f>IF(D559="",0,IF(D559=D558,COUNTIF(D$9:D558,D559)+1,1))</f>
        <v>0</v>
      </c>
      <c r="U559" s="17">
        <f t="shared" ca="1" si="42"/>
        <v>0</v>
      </c>
      <c r="V559" s="364">
        <f t="shared" si="40"/>
        <v>0</v>
      </c>
    </row>
    <row r="560" spans="1:22" ht="16.5" customHeight="1">
      <c r="A560" s="334" t="s">
        <v>836</v>
      </c>
      <c r="B560" s="65" t="str">
        <f t="shared" ca="1" si="39"/>
        <v>-1900</v>
      </c>
      <c r="C560" s="65" t="str">
        <f t="shared" ca="1" si="41"/>
        <v>-1900-0</v>
      </c>
      <c r="D560" s="340"/>
      <c r="E560" s="283"/>
      <c r="F560" s="12"/>
      <c r="G560" s="304"/>
      <c r="H560" s="195"/>
      <c r="I560" s="299"/>
      <c r="J560" s="284"/>
      <c r="K560" s="300"/>
      <c r="L560" s="301"/>
      <c r="M560" s="290"/>
      <c r="N560" s="291"/>
      <c r="O560" s="302"/>
      <c r="P560" s="303"/>
      <c r="Q560" s="12"/>
      <c r="R560" s="353"/>
      <c r="S560" s="7"/>
      <c r="T560" s="17">
        <f>IF(D560="",0,IF(D560=D559,COUNTIF(D$9:D559,D560)+1,1))</f>
        <v>0</v>
      </c>
      <c r="U560" s="17">
        <f t="shared" ca="1" si="42"/>
        <v>0</v>
      </c>
      <c r="V560" s="364">
        <f t="shared" si="40"/>
        <v>0</v>
      </c>
    </row>
    <row r="561" spans="1:22" ht="16.5" customHeight="1">
      <c r="A561" s="334" t="s">
        <v>837</v>
      </c>
      <c r="B561" s="65" t="str">
        <f t="shared" ca="1" si="39"/>
        <v>-1900</v>
      </c>
      <c r="C561" s="65" t="str">
        <f t="shared" ca="1" si="41"/>
        <v>-1900-0</v>
      </c>
      <c r="D561" s="340"/>
      <c r="E561" s="283"/>
      <c r="F561" s="12"/>
      <c r="G561" s="304"/>
      <c r="H561" s="195"/>
      <c r="I561" s="299"/>
      <c r="J561" s="284"/>
      <c r="K561" s="300"/>
      <c r="L561" s="301"/>
      <c r="M561" s="290"/>
      <c r="N561" s="291"/>
      <c r="O561" s="302"/>
      <c r="P561" s="303"/>
      <c r="Q561" s="12"/>
      <c r="R561" s="353"/>
      <c r="S561" s="7"/>
      <c r="T561" s="17">
        <f>IF(D561="",0,IF(D561=D560,COUNTIF(D$9:D560,D561)+1,1))</f>
        <v>0</v>
      </c>
      <c r="U561" s="17">
        <f t="shared" ca="1" si="42"/>
        <v>0</v>
      </c>
      <c r="V561" s="364">
        <f t="shared" si="40"/>
        <v>0</v>
      </c>
    </row>
    <row r="562" spans="1:22" ht="16.5" customHeight="1">
      <c r="A562" s="334" t="s">
        <v>838</v>
      </c>
      <c r="B562" s="65" t="str">
        <f t="shared" ca="1" si="39"/>
        <v>-1900</v>
      </c>
      <c r="C562" s="65" t="str">
        <f t="shared" ca="1" si="41"/>
        <v>-1900-0</v>
      </c>
      <c r="D562" s="340"/>
      <c r="E562" s="283"/>
      <c r="F562" s="12"/>
      <c r="G562" s="304"/>
      <c r="H562" s="195"/>
      <c r="I562" s="299"/>
      <c r="J562" s="284"/>
      <c r="K562" s="300"/>
      <c r="L562" s="301"/>
      <c r="M562" s="290"/>
      <c r="N562" s="291"/>
      <c r="O562" s="302"/>
      <c r="P562" s="303"/>
      <c r="Q562" s="12"/>
      <c r="R562" s="353"/>
      <c r="S562" s="7"/>
      <c r="T562" s="17">
        <f>IF(D562="",0,IF(D562=D561,COUNTIF(D$9:D561,D562)+1,1))</f>
        <v>0</v>
      </c>
      <c r="U562" s="17">
        <f t="shared" ca="1" si="42"/>
        <v>0</v>
      </c>
      <c r="V562" s="364">
        <f t="shared" si="40"/>
        <v>0</v>
      </c>
    </row>
    <row r="563" spans="1:22" ht="16.5" customHeight="1">
      <c r="A563" s="334" t="s">
        <v>839</v>
      </c>
      <c r="B563" s="65" t="str">
        <f t="shared" ca="1" si="39"/>
        <v>-1900</v>
      </c>
      <c r="C563" s="65" t="str">
        <f t="shared" ca="1" si="41"/>
        <v>-1900-0</v>
      </c>
      <c r="D563" s="340"/>
      <c r="E563" s="283"/>
      <c r="F563" s="12"/>
      <c r="G563" s="304"/>
      <c r="H563" s="195"/>
      <c r="I563" s="299"/>
      <c r="J563" s="284"/>
      <c r="K563" s="300"/>
      <c r="L563" s="301"/>
      <c r="M563" s="290"/>
      <c r="N563" s="291"/>
      <c r="O563" s="302"/>
      <c r="P563" s="303"/>
      <c r="Q563" s="12"/>
      <c r="R563" s="353"/>
      <c r="S563" s="7"/>
      <c r="T563" s="17">
        <f>IF(D563="",0,IF(D563=D562,COUNTIF(D$9:D562,D563)+1,1))</f>
        <v>0</v>
      </c>
      <c r="U563" s="17">
        <f t="shared" ca="1" si="42"/>
        <v>0</v>
      </c>
      <c r="V563" s="364">
        <f t="shared" si="40"/>
        <v>0</v>
      </c>
    </row>
    <row r="564" spans="1:22" ht="16.5" customHeight="1">
      <c r="A564" s="334" t="s">
        <v>840</v>
      </c>
      <c r="B564" s="65" t="str">
        <f t="shared" ca="1" si="39"/>
        <v>-1900</v>
      </c>
      <c r="C564" s="65" t="str">
        <f t="shared" ca="1" si="41"/>
        <v>-1900-0</v>
      </c>
      <c r="D564" s="340"/>
      <c r="E564" s="283"/>
      <c r="F564" s="12"/>
      <c r="G564" s="304"/>
      <c r="H564" s="195"/>
      <c r="I564" s="299"/>
      <c r="J564" s="284"/>
      <c r="K564" s="300"/>
      <c r="L564" s="301"/>
      <c r="M564" s="290"/>
      <c r="N564" s="291"/>
      <c r="O564" s="302"/>
      <c r="P564" s="303"/>
      <c r="Q564" s="12"/>
      <c r="R564" s="353"/>
      <c r="S564" s="7"/>
      <c r="T564" s="17">
        <f>IF(D564="",0,IF(D564=D563,COUNTIF(D$9:D563,D564)+1,1))</f>
        <v>0</v>
      </c>
      <c r="U564" s="17">
        <f t="shared" ca="1" si="42"/>
        <v>0</v>
      </c>
      <c r="V564" s="364">
        <f t="shared" si="40"/>
        <v>0</v>
      </c>
    </row>
    <row r="565" spans="1:22" ht="16.5" customHeight="1">
      <c r="A565" s="334" t="s">
        <v>841</v>
      </c>
      <c r="B565" s="65" t="str">
        <f t="shared" ca="1" si="39"/>
        <v>-1900</v>
      </c>
      <c r="C565" s="65" t="str">
        <f t="shared" ca="1" si="41"/>
        <v>-1900-0</v>
      </c>
      <c r="D565" s="340"/>
      <c r="E565" s="283"/>
      <c r="F565" s="12"/>
      <c r="G565" s="304"/>
      <c r="H565" s="195"/>
      <c r="I565" s="299"/>
      <c r="J565" s="284"/>
      <c r="K565" s="300"/>
      <c r="L565" s="301"/>
      <c r="M565" s="290"/>
      <c r="N565" s="291"/>
      <c r="O565" s="302"/>
      <c r="P565" s="303"/>
      <c r="Q565" s="12"/>
      <c r="R565" s="353"/>
      <c r="S565" s="7"/>
      <c r="T565" s="17">
        <f>IF(D565="",0,IF(D565=D564,COUNTIF(D$9:D564,D565)+1,1))</f>
        <v>0</v>
      </c>
      <c r="U565" s="17">
        <f t="shared" ca="1" si="42"/>
        <v>0</v>
      </c>
      <c r="V565" s="364">
        <f t="shared" si="40"/>
        <v>0</v>
      </c>
    </row>
    <row r="566" spans="1:22" ht="16.5" customHeight="1">
      <c r="A566" s="334" t="s">
        <v>842</v>
      </c>
      <c r="B566" s="65" t="str">
        <f t="shared" ca="1" si="39"/>
        <v>-1900</v>
      </c>
      <c r="C566" s="65" t="str">
        <f t="shared" ca="1" si="41"/>
        <v>-1900-0</v>
      </c>
      <c r="D566" s="340"/>
      <c r="E566" s="283"/>
      <c r="F566" s="12"/>
      <c r="G566" s="304"/>
      <c r="H566" s="195"/>
      <c r="I566" s="299"/>
      <c r="J566" s="284"/>
      <c r="K566" s="300"/>
      <c r="L566" s="301"/>
      <c r="M566" s="290"/>
      <c r="N566" s="291"/>
      <c r="O566" s="302"/>
      <c r="P566" s="303"/>
      <c r="Q566" s="12"/>
      <c r="R566" s="353"/>
      <c r="S566" s="7"/>
      <c r="T566" s="17">
        <f>IF(D566="",0,IF(D566=D565,COUNTIF(D$9:D565,D566)+1,1))</f>
        <v>0</v>
      </c>
      <c r="U566" s="17">
        <f t="shared" ca="1" si="42"/>
        <v>0</v>
      </c>
      <c r="V566" s="364">
        <f t="shared" si="40"/>
        <v>0</v>
      </c>
    </row>
    <row r="567" spans="1:22" ht="16.5" customHeight="1">
      <c r="A567" s="334" t="s">
        <v>843</v>
      </c>
      <c r="B567" s="65" t="str">
        <f t="shared" ca="1" si="39"/>
        <v>-1900</v>
      </c>
      <c r="C567" s="65" t="str">
        <f t="shared" ca="1" si="41"/>
        <v>-1900-0</v>
      </c>
      <c r="D567" s="340"/>
      <c r="E567" s="283"/>
      <c r="F567" s="12"/>
      <c r="G567" s="304"/>
      <c r="H567" s="195"/>
      <c r="I567" s="299"/>
      <c r="J567" s="284"/>
      <c r="K567" s="300"/>
      <c r="L567" s="301"/>
      <c r="M567" s="290"/>
      <c r="N567" s="291"/>
      <c r="O567" s="302"/>
      <c r="P567" s="303"/>
      <c r="Q567" s="12"/>
      <c r="R567" s="353"/>
      <c r="S567" s="7"/>
      <c r="T567" s="17">
        <f>IF(D567="",0,IF(D567=D566,COUNTIF(D$9:D566,D567)+1,1))</f>
        <v>0</v>
      </c>
      <c r="U567" s="17">
        <f t="shared" ca="1" si="42"/>
        <v>0</v>
      </c>
      <c r="V567" s="364">
        <f t="shared" si="40"/>
        <v>0</v>
      </c>
    </row>
    <row r="568" spans="1:22" ht="16.5" customHeight="1">
      <c r="A568" s="334" t="s">
        <v>844</v>
      </c>
      <c r="B568" s="65" t="str">
        <f t="shared" ca="1" si="39"/>
        <v>-1900</v>
      </c>
      <c r="C568" s="65" t="str">
        <f t="shared" ca="1" si="41"/>
        <v>-1900-0</v>
      </c>
      <c r="D568" s="340"/>
      <c r="E568" s="283"/>
      <c r="F568" s="12"/>
      <c r="G568" s="304"/>
      <c r="H568" s="195"/>
      <c r="I568" s="299"/>
      <c r="J568" s="284"/>
      <c r="K568" s="300"/>
      <c r="L568" s="301"/>
      <c r="M568" s="290"/>
      <c r="N568" s="291"/>
      <c r="O568" s="302"/>
      <c r="P568" s="303"/>
      <c r="Q568" s="12"/>
      <c r="R568" s="353"/>
      <c r="S568" s="7"/>
      <c r="T568" s="17">
        <f>IF(D568="",0,IF(D568=D567,COUNTIF(D$9:D567,D568)+1,1))</f>
        <v>0</v>
      </c>
      <c r="U568" s="17">
        <f t="shared" ca="1" si="42"/>
        <v>0</v>
      </c>
      <c r="V568" s="364">
        <f t="shared" si="40"/>
        <v>0</v>
      </c>
    </row>
    <row r="569" spans="1:22" ht="16.5" customHeight="1">
      <c r="A569" s="334" t="s">
        <v>845</v>
      </c>
      <c r="B569" s="65" t="str">
        <f t="shared" ca="1" si="39"/>
        <v>-1900</v>
      </c>
      <c r="C569" s="65" t="str">
        <f t="shared" ca="1" si="41"/>
        <v>-1900-0</v>
      </c>
      <c r="D569" s="340"/>
      <c r="E569" s="283"/>
      <c r="F569" s="12"/>
      <c r="G569" s="304"/>
      <c r="H569" s="195"/>
      <c r="I569" s="299"/>
      <c r="J569" s="284"/>
      <c r="K569" s="300"/>
      <c r="L569" s="301"/>
      <c r="M569" s="290"/>
      <c r="N569" s="291"/>
      <c r="O569" s="302"/>
      <c r="P569" s="303"/>
      <c r="Q569" s="12"/>
      <c r="R569" s="353"/>
      <c r="S569" s="7"/>
      <c r="T569" s="17">
        <f>IF(D569="",0,IF(D569=D568,COUNTIF(D$9:D568,D569)+1,1))</f>
        <v>0</v>
      </c>
      <c r="U569" s="17">
        <f t="shared" ca="1" si="42"/>
        <v>0</v>
      </c>
      <c r="V569" s="364">
        <f t="shared" si="40"/>
        <v>0</v>
      </c>
    </row>
    <row r="570" spans="1:22" ht="16.5" customHeight="1">
      <c r="A570" s="334" t="s">
        <v>846</v>
      </c>
      <c r="B570" s="65" t="str">
        <f t="shared" ca="1" si="39"/>
        <v>-1900</v>
      </c>
      <c r="C570" s="65" t="str">
        <f t="shared" ca="1" si="41"/>
        <v>-1900-0</v>
      </c>
      <c r="D570" s="340"/>
      <c r="E570" s="283"/>
      <c r="F570" s="12"/>
      <c r="G570" s="304"/>
      <c r="H570" s="195"/>
      <c r="I570" s="299"/>
      <c r="J570" s="284"/>
      <c r="K570" s="300"/>
      <c r="L570" s="301"/>
      <c r="M570" s="290"/>
      <c r="N570" s="291"/>
      <c r="O570" s="302"/>
      <c r="P570" s="303"/>
      <c r="Q570" s="12"/>
      <c r="R570" s="353"/>
      <c r="S570" s="7"/>
      <c r="T570" s="17">
        <f>IF(D570="",0,IF(D570=D569,COUNTIF(D$9:D569,D570)+1,1))</f>
        <v>0</v>
      </c>
      <c r="U570" s="17">
        <f t="shared" ca="1" si="42"/>
        <v>0</v>
      </c>
      <c r="V570" s="364">
        <f t="shared" si="40"/>
        <v>0</v>
      </c>
    </row>
    <row r="571" spans="1:22" ht="16.5" customHeight="1">
      <c r="A571" s="334" t="s">
        <v>847</v>
      </c>
      <c r="B571" s="65" t="str">
        <f t="shared" ca="1" si="39"/>
        <v>-1900</v>
      </c>
      <c r="C571" s="65" t="str">
        <f t="shared" ca="1" si="41"/>
        <v>-1900-0</v>
      </c>
      <c r="D571" s="340"/>
      <c r="E571" s="283"/>
      <c r="F571" s="12"/>
      <c r="G571" s="304"/>
      <c r="H571" s="195"/>
      <c r="I571" s="299"/>
      <c r="J571" s="284"/>
      <c r="K571" s="300"/>
      <c r="L571" s="301"/>
      <c r="M571" s="290"/>
      <c r="N571" s="291"/>
      <c r="O571" s="302"/>
      <c r="P571" s="303"/>
      <c r="Q571" s="12"/>
      <c r="R571" s="353"/>
      <c r="S571" s="7"/>
      <c r="T571" s="17">
        <f>IF(D571="",0,IF(D571=D570,COUNTIF(D$9:D570,D571)+1,1))</f>
        <v>0</v>
      </c>
      <c r="U571" s="17">
        <f t="shared" ca="1" si="42"/>
        <v>0</v>
      </c>
      <c r="V571" s="364">
        <f t="shared" si="40"/>
        <v>0</v>
      </c>
    </row>
    <row r="572" spans="1:22" ht="16.5" customHeight="1">
      <c r="A572" s="334" t="s">
        <v>848</v>
      </c>
      <c r="B572" s="65" t="str">
        <f t="shared" ca="1" si="39"/>
        <v>-1900</v>
      </c>
      <c r="C572" s="65" t="str">
        <f t="shared" ca="1" si="41"/>
        <v>-1900-0</v>
      </c>
      <c r="D572" s="340"/>
      <c r="E572" s="283"/>
      <c r="F572" s="12"/>
      <c r="G572" s="304"/>
      <c r="H572" s="195"/>
      <c r="I572" s="299"/>
      <c r="J572" s="284"/>
      <c r="K572" s="300"/>
      <c r="L572" s="301"/>
      <c r="M572" s="290"/>
      <c r="N572" s="291"/>
      <c r="O572" s="302"/>
      <c r="P572" s="303"/>
      <c r="Q572" s="12"/>
      <c r="R572" s="353"/>
      <c r="S572" s="7"/>
      <c r="T572" s="17">
        <f>IF(D572="",0,IF(D572=D571,COUNTIF(D$9:D571,D572)+1,1))</f>
        <v>0</v>
      </c>
      <c r="U572" s="17">
        <f t="shared" ca="1" si="42"/>
        <v>0</v>
      </c>
      <c r="V572" s="364">
        <f t="shared" si="40"/>
        <v>0</v>
      </c>
    </row>
    <row r="573" spans="1:22" ht="16.5" customHeight="1">
      <c r="A573" s="334" t="s">
        <v>849</v>
      </c>
      <c r="B573" s="65" t="str">
        <f t="shared" ca="1" si="39"/>
        <v>-1900</v>
      </c>
      <c r="C573" s="65" t="str">
        <f t="shared" ca="1" si="41"/>
        <v>-1900-0</v>
      </c>
      <c r="D573" s="340"/>
      <c r="E573" s="283"/>
      <c r="F573" s="12"/>
      <c r="G573" s="304"/>
      <c r="H573" s="195"/>
      <c r="I573" s="299"/>
      <c r="J573" s="284"/>
      <c r="K573" s="300"/>
      <c r="L573" s="301"/>
      <c r="M573" s="290"/>
      <c r="N573" s="291"/>
      <c r="O573" s="302"/>
      <c r="P573" s="303"/>
      <c r="Q573" s="12"/>
      <c r="R573" s="353"/>
      <c r="S573" s="7"/>
      <c r="T573" s="17">
        <f>IF(D573="",0,IF(D573=D572,COUNTIF(D$9:D572,D573)+1,1))</f>
        <v>0</v>
      </c>
      <c r="U573" s="17">
        <f t="shared" ca="1" si="42"/>
        <v>0</v>
      </c>
      <c r="V573" s="364">
        <f t="shared" si="40"/>
        <v>0</v>
      </c>
    </row>
    <row r="574" spans="1:22" ht="16.5" customHeight="1">
      <c r="A574" s="334" t="s">
        <v>850</v>
      </c>
      <c r="B574" s="65" t="str">
        <f t="shared" ca="1" si="39"/>
        <v>-1900</v>
      </c>
      <c r="C574" s="65" t="str">
        <f t="shared" ca="1" si="41"/>
        <v>-1900-0</v>
      </c>
      <c r="D574" s="340"/>
      <c r="E574" s="283"/>
      <c r="F574" s="12"/>
      <c r="G574" s="304"/>
      <c r="H574" s="195"/>
      <c r="I574" s="299"/>
      <c r="J574" s="284"/>
      <c r="K574" s="300"/>
      <c r="L574" s="301"/>
      <c r="M574" s="290"/>
      <c r="N574" s="291"/>
      <c r="O574" s="302"/>
      <c r="P574" s="303"/>
      <c r="Q574" s="12"/>
      <c r="R574" s="353"/>
      <c r="S574" s="7"/>
      <c r="T574" s="17">
        <f>IF(D574="",0,IF(D574=D573,COUNTIF(D$9:D573,D574)+1,1))</f>
        <v>0</v>
      </c>
      <c r="U574" s="17">
        <f t="shared" ca="1" si="42"/>
        <v>0</v>
      </c>
      <c r="V574" s="364">
        <f t="shared" si="40"/>
        <v>0</v>
      </c>
    </row>
    <row r="575" spans="1:22" ht="16.5" customHeight="1">
      <c r="A575" s="334" t="s">
        <v>851</v>
      </c>
      <c r="B575" s="65" t="str">
        <f t="shared" ca="1" si="39"/>
        <v>-1900</v>
      </c>
      <c r="C575" s="65" t="str">
        <f t="shared" ca="1" si="41"/>
        <v>-1900-0</v>
      </c>
      <c r="D575" s="340"/>
      <c r="E575" s="283"/>
      <c r="F575" s="12"/>
      <c r="G575" s="304"/>
      <c r="H575" s="195"/>
      <c r="I575" s="299"/>
      <c r="J575" s="284"/>
      <c r="K575" s="300"/>
      <c r="L575" s="301"/>
      <c r="M575" s="290"/>
      <c r="N575" s="291"/>
      <c r="O575" s="302"/>
      <c r="P575" s="303"/>
      <c r="Q575" s="12"/>
      <c r="R575" s="353"/>
      <c r="S575" s="7"/>
      <c r="T575" s="17">
        <f>IF(D575="",0,IF(D575=D574,COUNTIF(D$9:D574,D575)+1,1))</f>
        <v>0</v>
      </c>
      <c r="U575" s="17">
        <f t="shared" ca="1" si="42"/>
        <v>0</v>
      </c>
      <c r="V575" s="364">
        <f t="shared" si="40"/>
        <v>0</v>
      </c>
    </row>
    <row r="576" spans="1:22" ht="16.5" customHeight="1">
      <c r="A576" s="334" t="s">
        <v>852</v>
      </c>
      <c r="B576" s="65" t="str">
        <f t="shared" ca="1" si="39"/>
        <v>-1900</v>
      </c>
      <c r="C576" s="65" t="str">
        <f t="shared" ca="1" si="41"/>
        <v>-1900-0</v>
      </c>
      <c r="D576" s="340"/>
      <c r="E576" s="283"/>
      <c r="F576" s="12"/>
      <c r="G576" s="304"/>
      <c r="H576" s="195"/>
      <c r="I576" s="299"/>
      <c r="J576" s="284"/>
      <c r="K576" s="300"/>
      <c r="L576" s="301"/>
      <c r="M576" s="290"/>
      <c r="N576" s="291"/>
      <c r="O576" s="302"/>
      <c r="P576" s="303"/>
      <c r="Q576" s="12"/>
      <c r="R576" s="353"/>
      <c r="S576" s="7"/>
      <c r="T576" s="17">
        <f>IF(D576="",0,IF(D576=D575,COUNTIF(D$9:D575,D576)+1,1))</f>
        <v>0</v>
      </c>
      <c r="U576" s="17">
        <f t="shared" ca="1" si="42"/>
        <v>0</v>
      </c>
      <c r="V576" s="364">
        <f t="shared" si="40"/>
        <v>0</v>
      </c>
    </row>
    <row r="577" spans="1:22" ht="16.5" customHeight="1">
      <c r="A577" s="334" t="s">
        <v>853</v>
      </c>
      <c r="B577" s="65" t="str">
        <f t="shared" ca="1" si="39"/>
        <v>-1900</v>
      </c>
      <c r="C577" s="65" t="str">
        <f t="shared" ca="1" si="41"/>
        <v>-1900-0</v>
      </c>
      <c r="D577" s="340"/>
      <c r="E577" s="283"/>
      <c r="F577" s="12"/>
      <c r="G577" s="304"/>
      <c r="H577" s="195"/>
      <c r="I577" s="299"/>
      <c r="J577" s="284"/>
      <c r="K577" s="300"/>
      <c r="L577" s="301"/>
      <c r="M577" s="290"/>
      <c r="N577" s="291"/>
      <c r="O577" s="302"/>
      <c r="P577" s="303"/>
      <c r="Q577" s="12"/>
      <c r="R577" s="353"/>
      <c r="S577" s="7"/>
      <c r="T577" s="17">
        <f>IF(D577="",0,IF(D577=D576,COUNTIF(D$9:D576,D577)+1,1))</f>
        <v>0</v>
      </c>
      <c r="U577" s="17">
        <f t="shared" ca="1" si="42"/>
        <v>0</v>
      </c>
      <c r="V577" s="364">
        <f t="shared" si="40"/>
        <v>0</v>
      </c>
    </row>
    <row r="578" spans="1:22" ht="16.5" customHeight="1">
      <c r="A578" s="334" t="s">
        <v>854</v>
      </c>
      <c r="B578" s="65" t="str">
        <f t="shared" ca="1" si="39"/>
        <v>-1900</v>
      </c>
      <c r="C578" s="65" t="str">
        <f t="shared" ca="1" si="41"/>
        <v>-1900-0</v>
      </c>
      <c r="D578" s="340"/>
      <c r="E578" s="283"/>
      <c r="F578" s="12"/>
      <c r="G578" s="304"/>
      <c r="H578" s="195"/>
      <c r="I578" s="299"/>
      <c r="J578" s="284"/>
      <c r="K578" s="300"/>
      <c r="L578" s="301"/>
      <c r="M578" s="290"/>
      <c r="N578" s="291"/>
      <c r="O578" s="302"/>
      <c r="P578" s="303"/>
      <c r="Q578" s="12"/>
      <c r="R578" s="353"/>
      <c r="S578" s="7"/>
      <c r="T578" s="17">
        <f>IF(D578="",0,IF(D578=D577,COUNTIF(D$9:D577,D578)+1,1))</f>
        <v>0</v>
      </c>
      <c r="U578" s="17">
        <f t="shared" ca="1" si="42"/>
        <v>0</v>
      </c>
      <c r="V578" s="364">
        <f t="shared" si="40"/>
        <v>0</v>
      </c>
    </row>
    <row r="579" spans="1:22" ht="16.5" customHeight="1">
      <c r="A579" s="334" t="s">
        <v>855</v>
      </c>
      <c r="B579" s="65" t="str">
        <f t="shared" ca="1" si="39"/>
        <v>-1900</v>
      </c>
      <c r="C579" s="65" t="str">
        <f t="shared" ca="1" si="41"/>
        <v>-1900-0</v>
      </c>
      <c r="D579" s="340"/>
      <c r="E579" s="283"/>
      <c r="F579" s="12"/>
      <c r="G579" s="304"/>
      <c r="H579" s="195"/>
      <c r="I579" s="299"/>
      <c r="J579" s="284"/>
      <c r="K579" s="300"/>
      <c r="L579" s="301"/>
      <c r="M579" s="290"/>
      <c r="N579" s="291"/>
      <c r="O579" s="302"/>
      <c r="P579" s="303"/>
      <c r="Q579" s="12"/>
      <c r="R579" s="353"/>
      <c r="S579" s="7"/>
      <c r="T579" s="17">
        <f>IF(D579="",0,IF(D579=D578,COUNTIF(D$9:D578,D579)+1,1))</f>
        <v>0</v>
      </c>
      <c r="U579" s="17">
        <f t="shared" ca="1" si="42"/>
        <v>0</v>
      </c>
      <c r="V579" s="364">
        <f t="shared" si="40"/>
        <v>0</v>
      </c>
    </row>
    <row r="580" spans="1:22" ht="16.5" customHeight="1">
      <c r="A580" s="334" t="s">
        <v>856</v>
      </c>
      <c r="B580" s="65" t="str">
        <f t="shared" ca="1" si="39"/>
        <v>-1900</v>
      </c>
      <c r="C580" s="65" t="str">
        <f t="shared" ca="1" si="41"/>
        <v>-1900-0</v>
      </c>
      <c r="D580" s="340"/>
      <c r="E580" s="283"/>
      <c r="F580" s="12"/>
      <c r="G580" s="304"/>
      <c r="H580" s="195"/>
      <c r="I580" s="299"/>
      <c r="J580" s="284"/>
      <c r="K580" s="300"/>
      <c r="L580" s="301"/>
      <c r="M580" s="290"/>
      <c r="N580" s="291"/>
      <c r="O580" s="302"/>
      <c r="P580" s="303"/>
      <c r="Q580" s="12"/>
      <c r="R580" s="353"/>
      <c r="S580" s="7"/>
      <c r="T580" s="17">
        <f>IF(D580="",0,IF(D580=D579,COUNTIF(D$9:D579,D580)+1,1))</f>
        <v>0</v>
      </c>
      <c r="U580" s="17">
        <f t="shared" ca="1" si="42"/>
        <v>0</v>
      </c>
      <c r="V580" s="364">
        <f t="shared" si="40"/>
        <v>0</v>
      </c>
    </row>
    <row r="581" spans="1:22" ht="16.5" customHeight="1">
      <c r="A581" s="334" t="s">
        <v>857</v>
      </c>
      <c r="B581" s="65" t="str">
        <f t="shared" ca="1" si="39"/>
        <v>-1900</v>
      </c>
      <c r="C581" s="65" t="str">
        <f t="shared" ca="1" si="41"/>
        <v>-1900-0</v>
      </c>
      <c r="D581" s="340"/>
      <c r="E581" s="283"/>
      <c r="F581" s="12"/>
      <c r="G581" s="304"/>
      <c r="H581" s="195"/>
      <c r="I581" s="299"/>
      <c r="J581" s="284"/>
      <c r="K581" s="300"/>
      <c r="L581" s="301"/>
      <c r="M581" s="290"/>
      <c r="N581" s="291"/>
      <c r="O581" s="302"/>
      <c r="P581" s="303"/>
      <c r="Q581" s="12"/>
      <c r="R581" s="353"/>
      <c r="S581" s="7"/>
      <c r="T581" s="17">
        <f>IF(D581="",0,IF(D581=D580,COUNTIF(D$9:D580,D581)+1,1))</f>
        <v>0</v>
      </c>
      <c r="U581" s="17">
        <f t="shared" ca="1" si="42"/>
        <v>0</v>
      </c>
      <c r="V581" s="364">
        <f t="shared" si="40"/>
        <v>0</v>
      </c>
    </row>
    <row r="582" spans="1:22" ht="16.5" customHeight="1">
      <c r="A582" s="334" t="s">
        <v>858</v>
      </c>
      <c r="B582" s="65" t="str">
        <f t="shared" ca="1" si="39"/>
        <v>-1900</v>
      </c>
      <c r="C582" s="65" t="str">
        <f t="shared" ca="1" si="41"/>
        <v>-1900-0</v>
      </c>
      <c r="D582" s="340"/>
      <c r="E582" s="283"/>
      <c r="F582" s="12"/>
      <c r="G582" s="304"/>
      <c r="H582" s="195"/>
      <c r="I582" s="299"/>
      <c r="J582" s="284"/>
      <c r="K582" s="300"/>
      <c r="L582" s="301"/>
      <c r="M582" s="290"/>
      <c r="N582" s="291"/>
      <c r="O582" s="302"/>
      <c r="P582" s="303"/>
      <c r="Q582" s="12"/>
      <c r="R582" s="353"/>
      <c r="S582" s="7"/>
      <c r="T582" s="17">
        <f>IF(D582="",0,IF(D582=D581,COUNTIF(D$9:D581,D582)+1,1))</f>
        <v>0</v>
      </c>
      <c r="U582" s="17">
        <f t="shared" ca="1" si="42"/>
        <v>0</v>
      </c>
      <c r="V582" s="364">
        <f t="shared" si="40"/>
        <v>0</v>
      </c>
    </row>
    <row r="583" spans="1:22" ht="16.5" customHeight="1">
      <c r="A583" s="334" t="s">
        <v>859</v>
      </c>
      <c r="B583" s="65" t="str">
        <f t="shared" ca="1" si="39"/>
        <v>-1900</v>
      </c>
      <c r="C583" s="65" t="str">
        <f t="shared" ca="1" si="41"/>
        <v>-1900-0</v>
      </c>
      <c r="D583" s="340"/>
      <c r="E583" s="283"/>
      <c r="F583" s="12"/>
      <c r="G583" s="304"/>
      <c r="H583" s="195"/>
      <c r="I583" s="299"/>
      <c r="J583" s="284"/>
      <c r="K583" s="300"/>
      <c r="L583" s="301"/>
      <c r="M583" s="290"/>
      <c r="N583" s="291"/>
      <c r="O583" s="302"/>
      <c r="P583" s="303"/>
      <c r="Q583" s="12"/>
      <c r="R583" s="353"/>
      <c r="S583" s="7"/>
      <c r="T583" s="17">
        <f>IF(D583="",0,IF(D583=D582,COUNTIF(D$9:D582,D583)+1,1))</f>
        <v>0</v>
      </c>
      <c r="U583" s="17">
        <f t="shared" ca="1" si="42"/>
        <v>0</v>
      </c>
      <c r="V583" s="364">
        <f t="shared" si="40"/>
        <v>0</v>
      </c>
    </row>
    <row r="584" spans="1:22" ht="16.5" customHeight="1">
      <c r="A584" s="334" t="s">
        <v>860</v>
      </c>
      <c r="B584" s="65" t="str">
        <f t="shared" ca="1" si="39"/>
        <v>-1900</v>
      </c>
      <c r="C584" s="65" t="str">
        <f t="shared" ca="1" si="41"/>
        <v>-1900-0</v>
      </c>
      <c r="D584" s="340"/>
      <c r="E584" s="283"/>
      <c r="F584" s="12"/>
      <c r="G584" s="304"/>
      <c r="H584" s="195"/>
      <c r="I584" s="299"/>
      <c r="J584" s="284"/>
      <c r="K584" s="300"/>
      <c r="L584" s="301"/>
      <c r="M584" s="290"/>
      <c r="N584" s="291"/>
      <c r="O584" s="302"/>
      <c r="P584" s="303"/>
      <c r="Q584" s="12"/>
      <c r="R584" s="353"/>
      <c r="S584" s="7"/>
      <c r="T584" s="17">
        <f>IF(D584="",0,IF(D584=D583,COUNTIF(D$9:D583,D584)+1,1))</f>
        <v>0</v>
      </c>
      <c r="U584" s="17">
        <f t="shared" ca="1" si="42"/>
        <v>0</v>
      </c>
      <c r="V584" s="364">
        <f t="shared" si="40"/>
        <v>0</v>
      </c>
    </row>
    <row r="585" spans="1:22" ht="16.5" customHeight="1">
      <c r="A585" s="334" t="s">
        <v>861</v>
      </c>
      <c r="B585" s="65" t="str">
        <f t="shared" ca="1" si="39"/>
        <v>-1900</v>
      </c>
      <c r="C585" s="65" t="str">
        <f t="shared" ca="1" si="41"/>
        <v>-1900-0</v>
      </c>
      <c r="D585" s="340"/>
      <c r="E585" s="283"/>
      <c r="F585" s="12"/>
      <c r="G585" s="304"/>
      <c r="H585" s="195"/>
      <c r="I585" s="299"/>
      <c r="J585" s="284"/>
      <c r="K585" s="300"/>
      <c r="L585" s="301"/>
      <c r="M585" s="290"/>
      <c r="N585" s="291"/>
      <c r="O585" s="302"/>
      <c r="P585" s="303"/>
      <c r="Q585" s="12"/>
      <c r="R585" s="353"/>
      <c r="S585" s="7"/>
      <c r="T585" s="17">
        <f>IF(D585="",0,IF(D585=D584,COUNTIF(D$9:D584,D585)+1,1))</f>
        <v>0</v>
      </c>
      <c r="U585" s="17">
        <f t="shared" ca="1" si="42"/>
        <v>0</v>
      </c>
      <c r="V585" s="364">
        <f t="shared" si="40"/>
        <v>0</v>
      </c>
    </row>
    <row r="586" spans="1:22" ht="16.5" customHeight="1">
      <c r="A586" s="334" t="s">
        <v>862</v>
      </c>
      <c r="B586" s="65" t="str">
        <f t="shared" ref="B586:B649" ca="1" si="43">IF(V586=$V$1015,0,IF(N$1030=1,0,D586&amp;"-"&amp;YEAR(E586)))</f>
        <v>-1900</v>
      </c>
      <c r="C586" s="65" t="str">
        <f t="shared" ca="1" si="41"/>
        <v>-1900-0</v>
      </c>
      <c r="D586" s="340"/>
      <c r="E586" s="283"/>
      <c r="F586" s="12"/>
      <c r="G586" s="304"/>
      <c r="H586" s="195"/>
      <c r="I586" s="299"/>
      <c r="J586" s="284"/>
      <c r="K586" s="300"/>
      <c r="L586" s="301"/>
      <c r="M586" s="290"/>
      <c r="N586" s="291"/>
      <c r="O586" s="302"/>
      <c r="P586" s="303"/>
      <c r="Q586" s="12"/>
      <c r="R586" s="353"/>
      <c r="S586" s="7"/>
      <c r="T586" s="17">
        <f>IF(D586="",0,IF(D586=D585,COUNTIF(D$9:D585,D586)+1,1))</f>
        <v>0</v>
      </c>
      <c r="U586" s="17">
        <f t="shared" ca="1" si="42"/>
        <v>0</v>
      </c>
      <c r="V586" s="364">
        <f t="shared" ref="V586:V649" si="44">IF(OR(MONTH(E586)&lt;$J$1032,MONTH(E586)&gt;$J$1033),V$1015,0)</f>
        <v>0</v>
      </c>
    </row>
    <row r="587" spans="1:22" ht="16.5" customHeight="1">
      <c r="A587" s="334" t="s">
        <v>863</v>
      </c>
      <c r="B587" s="65" t="str">
        <f t="shared" ca="1" si="43"/>
        <v>-1900</v>
      </c>
      <c r="C587" s="65" t="str">
        <f t="shared" ca="1" si="41"/>
        <v>-1900-0</v>
      </c>
      <c r="D587" s="340"/>
      <c r="E587" s="283"/>
      <c r="F587" s="12"/>
      <c r="G587" s="304"/>
      <c r="H587" s="195"/>
      <c r="I587" s="299"/>
      <c r="J587" s="284"/>
      <c r="K587" s="300"/>
      <c r="L587" s="301"/>
      <c r="M587" s="290"/>
      <c r="N587" s="291"/>
      <c r="O587" s="302"/>
      <c r="P587" s="303"/>
      <c r="Q587" s="12"/>
      <c r="R587" s="353"/>
      <c r="S587" s="7"/>
      <c r="T587" s="17">
        <f>IF(D587="",0,IF(D587=D586,COUNTIF(D$9:D586,D587)+1,1))</f>
        <v>0</v>
      </c>
      <c r="U587" s="17">
        <f t="shared" ca="1" si="42"/>
        <v>0</v>
      </c>
      <c r="V587" s="364">
        <f t="shared" si="44"/>
        <v>0</v>
      </c>
    </row>
    <row r="588" spans="1:22" ht="16.5" customHeight="1">
      <c r="A588" s="334" t="s">
        <v>864</v>
      </c>
      <c r="B588" s="65" t="str">
        <f t="shared" ca="1" si="43"/>
        <v>-1900</v>
      </c>
      <c r="C588" s="65" t="str">
        <f t="shared" ca="1" si="41"/>
        <v>-1900-0</v>
      </c>
      <c r="D588" s="340"/>
      <c r="E588" s="283"/>
      <c r="F588" s="12"/>
      <c r="G588" s="304"/>
      <c r="H588" s="195"/>
      <c r="I588" s="299"/>
      <c r="J588" s="284"/>
      <c r="K588" s="300"/>
      <c r="L588" s="301"/>
      <c r="M588" s="290"/>
      <c r="N588" s="291"/>
      <c r="O588" s="302"/>
      <c r="P588" s="303"/>
      <c r="Q588" s="12"/>
      <c r="R588" s="353"/>
      <c r="S588" s="7"/>
      <c r="T588" s="17">
        <f>IF(D588="",0,IF(D588=D587,COUNTIF(D$9:D587,D588)+1,1))</f>
        <v>0</v>
      </c>
      <c r="U588" s="17">
        <f t="shared" ca="1" si="42"/>
        <v>0</v>
      </c>
      <c r="V588" s="364">
        <f t="shared" si="44"/>
        <v>0</v>
      </c>
    </row>
    <row r="589" spans="1:22" ht="16.5" customHeight="1">
      <c r="A589" s="334" t="s">
        <v>865</v>
      </c>
      <c r="B589" s="65" t="str">
        <f t="shared" ca="1" si="43"/>
        <v>-1900</v>
      </c>
      <c r="C589" s="65" t="str">
        <f t="shared" ca="1" si="41"/>
        <v>-1900-0</v>
      </c>
      <c r="D589" s="340"/>
      <c r="E589" s="283"/>
      <c r="F589" s="12"/>
      <c r="G589" s="304"/>
      <c r="H589" s="195"/>
      <c r="I589" s="299"/>
      <c r="J589" s="284"/>
      <c r="K589" s="300"/>
      <c r="L589" s="301"/>
      <c r="M589" s="290"/>
      <c r="N589" s="291"/>
      <c r="O589" s="302"/>
      <c r="P589" s="303"/>
      <c r="Q589" s="12"/>
      <c r="R589" s="353"/>
      <c r="S589" s="7"/>
      <c r="T589" s="17">
        <f>IF(D589="",0,IF(D589=D588,COUNTIF(D$9:D588,D589)+1,1))</f>
        <v>0</v>
      </c>
      <c r="U589" s="17">
        <f t="shared" ca="1" si="42"/>
        <v>0</v>
      </c>
      <c r="V589" s="364">
        <f t="shared" si="44"/>
        <v>0</v>
      </c>
    </row>
    <row r="590" spans="1:22" ht="16.5" customHeight="1">
      <c r="A590" s="334" t="s">
        <v>866</v>
      </c>
      <c r="B590" s="65" t="str">
        <f t="shared" ca="1" si="43"/>
        <v>-1900</v>
      </c>
      <c r="C590" s="65" t="str">
        <f t="shared" ca="1" si="41"/>
        <v>-1900-0</v>
      </c>
      <c r="D590" s="340"/>
      <c r="E590" s="283"/>
      <c r="F590" s="12"/>
      <c r="G590" s="304"/>
      <c r="H590" s="195"/>
      <c r="I590" s="299"/>
      <c r="J590" s="284"/>
      <c r="K590" s="300"/>
      <c r="L590" s="301"/>
      <c r="M590" s="290"/>
      <c r="N590" s="291"/>
      <c r="O590" s="302"/>
      <c r="P590" s="303"/>
      <c r="Q590" s="12"/>
      <c r="R590" s="353"/>
      <c r="S590" s="7"/>
      <c r="T590" s="17">
        <f>IF(D590="",0,IF(D590=D589,COUNTIF(D$9:D589,D590)+1,1))</f>
        <v>0</v>
      </c>
      <c r="U590" s="17">
        <f t="shared" ca="1" si="42"/>
        <v>0</v>
      </c>
      <c r="V590" s="364">
        <f t="shared" si="44"/>
        <v>0</v>
      </c>
    </row>
    <row r="591" spans="1:22" ht="16.5" customHeight="1">
      <c r="A591" s="334" t="s">
        <v>867</v>
      </c>
      <c r="B591" s="65" t="str">
        <f t="shared" ca="1" si="43"/>
        <v>-1900</v>
      </c>
      <c r="C591" s="65" t="str">
        <f t="shared" ref="C591:C654" ca="1" si="45">IF(N$1030=1,0,B591&amp;"-"&amp;T591)</f>
        <v>-1900-0</v>
      </c>
      <c r="D591" s="340"/>
      <c r="E591" s="283"/>
      <c r="F591" s="12"/>
      <c r="G591" s="304"/>
      <c r="H591" s="195"/>
      <c r="I591" s="299"/>
      <c r="J591" s="284"/>
      <c r="K591" s="300"/>
      <c r="L591" s="301"/>
      <c r="M591" s="290"/>
      <c r="N591" s="291"/>
      <c r="O591" s="302"/>
      <c r="P591" s="303"/>
      <c r="Q591" s="12"/>
      <c r="R591" s="353"/>
      <c r="S591" s="7"/>
      <c r="T591" s="17">
        <f>IF(D591="",0,IF(D591=D590,COUNTIF(D$9:D590,D591)+1,1))</f>
        <v>0</v>
      </c>
      <c r="U591" s="17">
        <f t="shared" ref="U591:U654" ca="1" si="46">IF(OR(D591="",N$1030=1),0,IF(T591=4,1,0))</f>
        <v>0</v>
      </c>
      <c r="V591" s="364">
        <f t="shared" si="44"/>
        <v>0</v>
      </c>
    </row>
    <row r="592" spans="1:22" ht="16.5" customHeight="1">
      <c r="A592" s="334" t="s">
        <v>868</v>
      </c>
      <c r="B592" s="65" t="str">
        <f t="shared" ca="1" si="43"/>
        <v>-1900</v>
      </c>
      <c r="C592" s="65" t="str">
        <f t="shared" ca="1" si="45"/>
        <v>-1900-0</v>
      </c>
      <c r="D592" s="340"/>
      <c r="E592" s="283"/>
      <c r="F592" s="12"/>
      <c r="G592" s="304"/>
      <c r="H592" s="195"/>
      <c r="I592" s="299"/>
      <c r="J592" s="284"/>
      <c r="K592" s="300"/>
      <c r="L592" s="301"/>
      <c r="M592" s="290"/>
      <c r="N592" s="291"/>
      <c r="O592" s="302"/>
      <c r="P592" s="303"/>
      <c r="Q592" s="12"/>
      <c r="R592" s="353"/>
      <c r="S592" s="7"/>
      <c r="T592" s="17">
        <f>IF(D592="",0,IF(D592=D591,COUNTIF(D$9:D591,D592)+1,1))</f>
        <v>0</v>
      </c>
      <c r="U592" s="17">
        <f t="shared" ca="1" si="46"/>
        <v>0</v>
      </c>
      <c r="V592" s="364">
        <f t="shared" si="44"/>
        <v>0</v>
      </c>
    </row>
    <row r="593" spans="1:22" ht="16.5" customHeight="1">
      <c r="A593" s="334" t="s">
        <v>869</v>
      </c>
      <c r="B593" s="65" t="str">
        <f t="shared" ca="1" si="43"/>
        <v>-1900</v>
      </c>
      <c r="C593" s="65" t="str">
        <f t="shared" ca="1" si="45"/>
        <v>-1900-0</v>
      </c>
      <c r="D593" s="340"/>
      <c r="E593" s="283"/>
      <c r="F593" s="12"/>
      <c r="G593" s="304"/>
      <c r="H593" s="195"/>
      <c r="I593" s="299"/>
      <c r="J593" s="284"/>
      <c r="K593" s="300"/>
      <c r="L593" s="301"/>
      <c r="M593" s="290"/>
      <c r="N593" s="291"/>
      <c r="O593" s="302"/>
      <c r="P593" s="303"/>
      <c r="Q593" s="12"/>
      <c r="R593" s="353"/>
      <c r="S593" s="7"/>
      <c r="T593" s="17">
        <f>IF(D593="",0,IF(D593=D592,COUNTIF(D$9:D592,D593)+1,1))</f>
        <v>0</v>
      </c>
      <c r="U593" s="17">
        <f t="shared" ca="1" si="46"/>
        <v>0</v>
      </c>
      <c r="V593" s="364">
        <f t="shared" si="44"/>
        <v>0</v>
      </c>
    </row>
    <row r="594" spans="1:22" ht="16.5" customHeight="1">
      <c r="A594" s="334" t="s">
        <v>870</v>
      </c>
      <c r="B594" s="65" t="str">
        <f t="shared" ca="1" si="43"/>
        <v>-1900</v>
      </c>
      <c r="C594" s="65" t="str">
        <f t="shared" ca="1" si="45"/>
        <v>-1900-0</v>
      </c>
      <c r="D594" s="340"/>
      <c r="E594" s="283"/>
      <c r="F594" s="12"/>
      <c r="G594" s="304"/>
      <c r="H594" s="195"/>
      <c r="I594" s="299"/>
      <c r="J594" s="284"/>
      <c r="K594" s="300"/>
      <c r="L594" s="301"/>
      <c r="M594" s="290"/>
      <c r="N594" s="291"/>
      <c r="O594" s="302"/>
      <c r="P594" s="303"/>
      <c r="Q594" s="12"/>
      <c r="R594" s="353"/>
      <c r="S594" s="7"/>
      <c r="T594" s="17">
        <f>IF(D594="",0,IF(D594=D593,COUNTIF(D$9:D593,D594)+1,1))</f>
        <v>0</v>
      </c>
      <c r="U594" s="17">
        <f t="shared" ca="1" si="46"/>
        <v>0</v>
      </c>
      <c r="V594" s="364">
        <f t="shared" si="44"/>
        <v>0</v>
      </c>
    </row>
    <row r="595" spans="1:22" ht="16.5" customHeight="1">
      <c r="A595" s="334" t="s">
        <v>871</v>
      </c>
      <c r="B595" s="65" t="str">
        <f t="shared" ca="1" si="43"/>
        <v>-1900</v>
      </c>
      <c r="C595" s="65" t="str">
        <f t="shared" ca="1" si="45"/>
        <v>-1900-0</v>
      </c>
      <c r="D595" s="340"/>
      <c r="E595" s="283"/>
      <c r="F595" s="12"/>
      <c r="G595" s="304"/>
      <c r="H595" s="195"/>
      <c r="I595" s="299"/>
      <c r="J595" s="284"/>
      <c r="K595" s="300"/>
      <c r="L595" s="301"/>
      <c r="M595" s="290"/>
      <c r="N595" s="291"/>
      <c r="O595" s="302"/>
      <c r="P595" s="303"/>
      <c r="Q595" s="12"/>
      <c r="R595" s="353"/>
      <c r="S595" s="7"/>
      <c r="T595" s="17">
        <f>IF(D595="",0,IF(D595=D594,COUNTIF(D$9:D594,D595)+1,1))</f>
        <v>0</v>
      </c>
      <c r="U595" s="17">
        <f t="shared" ca="1" si="46"/>
        <v>0</v>
      </c>
      <c r="V595" s="364">
        <f t="shared" si="44"/>
        <v>0</v>
      </c>
    </row>
    <row r="596" spans="1:22" ht="16.5" customHeight="1">
      <c r="A596" s="334" t="s">
        <v>872</v>
      </c>
      <c r="B596" s="65" t="str">
        <f t="shared" ca="1" si="43"/>
        <v>-1900</v>
      </c>
      <c r="C596" s="65" t="str">
        <f t="shared" ca="1" si="45"/>
        <v>-1900-0</v>
      </c>
      <c r="D596" s="340"/>
      <c r="E596" s="283"/>
      <c r="F596" s="12"/>
      <c r="G596" s="304"/>
      <c r="H596" s="195"/>
      <c r="I596" s="299"/>
      <c r="J596" s="284"/>
      <c r="K596" s="300"/>
      <c r="L596" s="301"/>
      <c r="M596" s="290"/>
      <c r="N596" s="291"/>
      <c r="O596" s="302"/>
      <c r="P596" s="303"/>
      <c r="Q596" s="12"/>
      <c r="R596" s="353"/>
      <c r="S596" s="7"/>
      <c r="T596" s="17">
        <f>IF(D596="",0,IF(D596=D595,COUNTIF(D$9:D595,D596)+1,1))</f>
        <v>0</v>
      </c>
      <c r="U596" s="17">
        <f t="shared" ca="1" si="46"/>
        <v>0</v>
      </c>
      <c r="V596" s="364">
        <f t="shared" si="44"/>
        <v>0</v>
      </c>
    </row>
    <row r="597" spans="1:22" ht="16.5" customHeight="1">
      <c r="A597" s="334" t="s">
        <v>873</v>
      </c>
      <c r="B597" s="65" t="str">
        <f t="shared" ca="1" si="43"/>
        <v>-1900</v>
      </c>
      <c r="C597" s="65" t="str">
        <f t="shared" ca="1" si="45"/>
        <v>-1900-0</v>
      </c>
      <c r="D597" s="340"/>
      <c r="E597" s="283"/>
      <c r="F597" s="12"/>
      <c r="G597" s="304"/>
      <c r="H597" s="195"/>
      <c r="I597" s="299"/>
      <c r="J597" s="284"/>
      <c r="K597" s="300"/>
      <c r="L597" s="301"/>
      <c r="M597" s="290"/>
      <c r="N597" s="291"/>
      <c r="O597" s="302"/>
      <c r="P597" s="303"/>
      <c r="Q597" s="12"/>
      <c r="R597" s="353"/>
      <c r="S597" s="7"/>
      <c r="T597" s="17">
        <f>IF(D597="",0,IF(D597=D596,COUNTIF(D$9:D596,D597)+1,1))</f>
        <v>0</v>
      </c>
      <c r="U597" s="17">
        <f t="shared" ca="1" si="46"/>
        <v>0</v>
      </c>
      <c r="V597" s="364">
        <f t="shared" si="44"/>
        <v>0</v>
      </c>
    </row>
    <row r="598" spans="1:22" ht="16.5" customHeight="1">
      <c r="A598" s="334" t="s">
        <v>874</v>
      </c>
      <c r="B598" s="65" t="str">
        <f t="shared" ca="1" si="43"/>
        <v>-1900</v>
      </c>
      <c r="C598" s="65" t="str">
        <f t="shared" ca="1" si="45"/>
        <v>-1900-0</v>
      </c>
      <c r="D598" s="340"/>
      <c r="E598" s="283"/>
      <c r="F598" s="12"/>
      <c r="G598" s="304"/>
      <c r="H598" s="195"/>
      <c r="I598" s="299"/>
      <c r="J598" s="284"/>
      <c r="K598" s="300"/>
      <c r="L598" s="301"/>
      <c r="M598" s="290"/>
      <c r="N598" s="291"/>
      <c r="O598" s="302"/>
      <c r="P598" s="303"/>
      <c r="Q598" s="12"/>
      <c r="R598" s="353"/>
      <c r="S598" s="7"/>
      <c r="T598" s="17">
        <f>IF(D598="",0,IF(D598=D597,COUNTIF(D$9:D597,D598)+1,1))</f>
        <v>0</v>
      </c>
      <c r="U598" s="17">
        <f t="shared" ca="1" si="46"/>
        <v>0</v>
      </c>
      <c r="V598" s="364">
        <f t="shared" si="44"/>
        <v>0</v>
      </c>
    </row>
    <row r="599" spans="1:22" ht="16.5" customHeight="1">
      <c r="A599" s="334" t="s">
        <v>875</v>
      </c>
      <c r="B599" s="65" t="str">
        <f t="shared" ca="1" si="43"/>
        <v>-1900</v>
      </c>
      <c r="C599" s="65" t="str">
        <f t="shared" ca="1" si="45"/>
        <v>-1900-0</v>
      </c>
      <c r="D599" s="340"/>
      <c r="E599" s="283"/>
      <c r="F599" s="12"/>
      <c r="G599" s="304"/>
      <c r="H599" s="195"/>
      <c r="I599" s="299"/>
      <c r="J599" s="284"/>
      <c r="K599" s="300"/>
      <c r="L599" s="301"/>
      <c r="M599" s="290"/>
      <c r="N599" s="291"/>
      <c r="O599" s="302"/>
      <c r="P599" s="303"/>
      <c r="Q599" s="12"/>
      <c r="R599" s="353"/>
      <c r="S599" s="7"/>
      <c r="T599" s="17">
        <f>IF(D599="",0,IF(D599=D598,COUNTIF(D$9:D598,D599)+1,1))</f>
        <v>0</v>
      </c>
      <c r="U599" s="17">
        <f t="shared" ca="1" si="46"/>
        <v>0</v>
      </c>
      <c r="V599" s="364">
        <f t="shared" si="44"/>
        <v>0</v>
      </c>
    </row>
    <row r="600" spans="1:22" ht="16.5" customHeight="1">
      <c r="A600" s="334" t="s">
        <v>876</v>
      </c>
      <c r="B600" s="65" t="str">
        <f t="shared" ca="1" si="43"/>
        <v>-1900</v>
      </c>
      <c r="C600" s="65" t="str">
        <f t="shared" ca="1" si="45"/>
        <v>-1900-0</v>
      </c>
      <c r="D600" s="340"/>
      <c r="E600" s="283"/>
      <c r="F600" s="12"/>
      <c r="G600" s="304"/>
      <c r="H600" s="195"/>
      <c r="I600" s="299"/>
      <c r="J600" s="284"/>
      <c r="K600" s="300"/>
      <c r="L600" s="301"/>
      <c r="M600" s="290"/>
      <c r="N600" s="291"/>
      <c r="O600" s="302"/>
      <c r="P600" s="303"/>
      <c r="Q600" s="12"/>
      <c r="R600" s="353"/>
      <c r="S600" s="7"/>
      <c r="T600" s="17">
        <f>IF(D600="",0,IF(D600=D599,COUNTIF(D$9:D599,D600)+1,1))</f>
        <v>0</v>
      </c>
      <c r="U600" s="17">
        <f t="shared" ca="1" si="46"/>
        <v>0</v>
      </c>
      <c r="V600" s="364">
        <f t="shared" si="44"/>
        <v>0</v>
      </c>
    </row>
    <row r="601" spans="1:22" ht="16.5" customHeight="1">
      <c r="A601" s="334" t="s">
        <v>877</v>
      </c>
      <c r="B601" s="65" t="str">
        <f t="shared" ca="1" si="43"/>
        <v>-1900</v>
      </c>
      <c r="C601" s="65" t="str">
        <f t="shared" ca="1" si="45"/>
        <v>-1900-0</v>
      </c>
      <c r="D601" s="340"/>
      <c r="E601" s="283"/>
      <c r="F601" s="12"/>
      <c r="G601" s="304"/>
      <c r="H601" s="195"/>
      <c r="I601" s="299"/>
      <c r="J601" s="284"/>
      <c r="K601" s="300"/>
      <c r="L601" s="301"/>
      <c r="M601" s="290"/>
      <c r="N601" s="291"/>
      <c r="O601" s="302"/>
      <c r="P601" s="303"/>
      <c r="Q601" s="12"/>
      <c r="R601" s="353"/>
      <c r="S601" s="7"/>
      <c r="T601" s="17">
        <f>IF(D601="",0,IF(D601=D600,COUNTIF(D$9:D600,D601)+1,1))</f>
        <v>0</v>
      </c>
      <c r="U601" s="17">
        <f t="shared" ca="1" si="46"/>
        <v>0</v>
      </c>
      <c r="V601" s="364">
        <f t="shared" si="44"/>
        <v>0</v>
      </c>
    </row>
    <row r="602" spans="1:22" ht="16.5" customHeight="1">
      <c r="A602" s="334" t="s">
        <v>878</v>
      </c>
      <c r="B602" s="65" t="str">
        <f t="shared" ca="1" si="43"/>
        <v>-1900</v>
      </c>
      <c r="C602" s="65" t="str">
        <f t="shared" ca="1" si="45"/>
        <v>-1900-0</v>
      </c>
      <c r="D602" s="340"/>
      <c r="E602" s="283"/>
      <c r="F602" s="12"/>
      <c r="G602" s="304"/>
      <c r="H602" s="195"/>
      <c r="I602" s="299"/>
      <c r="J602" s="284"/>
      <c r="K602" s="300"/>
      <c r="L602" s="301"/>
      <c r="M602" s="290"/>
      <c r="N602" s="291"/>
      <c r="O602" s="302"/>
      <c r="P602" s="303"/>
      <c r="Q602" s="12"/>
      <c r="R602" s="353"/>
      <c r="S602" s="7"/>
      <c r="T602" s="17">
        <f>IF(D602="",0,IF(D602=D601,COUNTIF(D$9:D601,D602)+1,1))</f>
        <v>0</v>
      </c>
      <c r="U602" s="17">
        <f t="shared" ca="1" si="46"/>
        <v>0</v>
      </c>
      <c r="V602" s="364">
        <f t="shared" si="44"/>
        <v>0</v>
      </c>
    </row>
    <row r="603" spans="1:22" ht="16.5" customHeight="1">
      <c r="A603" s="334" t="s">
        <v>879</v>
      </c>
      <c r="B603" s="65" t="str">
        <f t="shared" ca="1" si="43"/>
        <v>-1900</v>
      </c>
      <c r="C603" s="65" t="str">
        <f t="shared" ca="1" si="45"/>
        <v>-1900-0</v>
      </c>
      <c r="D603" s="340"/>
      <c r="E603" s="283"/>
      <c r="F603" s="12"/>
      <c r="G603" s="304"/>
      <c r="H603" s="195"/>
      <c r="I603" s="299"/>
      <c r="J603" s="284"/>
      <c r="K603" s="300"/>
      <c r="L603" s="301"/>
      <c r="M603" s="290"/>
      <c r="N603" s="291"/>
      <c r="O603" s="302"/>
      <c r="P603" s="303"/>
      <c r="Q603" s="12"/>
      <c r="R603" s="353"/>
      <c r="S603" s="7"/>
      <c r="T603" s="17">
        <f>IF(D603="",0,IF(D603=D602,COUNTIF(D$9:D602,D603)+1,1))</f>
        <v>0</v>
      </c>
      <c r="U603" s="17">
        <f t="shared" ca="1" si="46"/>
        <v>0</v>
      </c>
      <c r="V603" s="364">
        <f t="shared" si="44"/>
        <v>0</v>
      </c>
    </row>
    <row r="604" spans="1:22" ht="16.5" customHeight="1">
      <c r="A604" s="334" t="s">
        <v>880</v>
      </c>
      <c r="B604" s="65" t="str">
        <f t="shared" ca="1" si="43"/>
        <v>-1900</v>
      </c>
      <c r="C604" s="65" t="str">
        <f t="shared" ca="1" si="45"/>
        <v>-1900-0</v>
      </c>
      <c r="D604" s="340"/>
      <c r="E604" s="283"/>
      <c r="F604" s="12"/>
      <c r="G604" s="304"/>
      <c r="H604" s="195"/>
      <c r="I604" s="299"/>
      <c r="J604" s="284"/>
      <c r="K604" s="300"/>
      <c r="L604" s="301"/>
      <c r="M604" s="290"/>
      <c r="N604" s="291"/>
      <c r="O604" s="302"/>
      <c r="P604" s="303"/>
      <c r="Q604" s="12"/>
      <c r="R604" s="353"/>
      <c r="S604" s="7"/>
      <c r="T604" s="17">
        <f>IF(D604="",0,IF(D604=D603,COUNTIF(D$9:D603,D604)+1,1))</f>
        <v>0</v>
      </c>
      <c r="U604" s="17">
        <f t="shared" ca="1" si="46"/>
        <v>0</v>
      </c>
      <c r="V604" s="364">
        <f t="shared" si="44"/>
        <v>0</v>
      </c>
    </row>
    <row r="605" spans="1:22" ht="16.5" customHeight="1">
      <c r="A605" s="334" t="s">
        <v>881</v>
      </c>
      <c r="B605" s="65" t="str">
        <f t="shared" ca="1" si="43"/>
        <v>-1900</v>
      </c>
      <c r="C605" s="65" t="str">
        <f t="shared" ca="1" si="45"/>
        <v>-1900-0</v>
      </c>
      <c r="D605" s="340"/>
      <c r="E605" s="283"/>
      <c r="F605" s="12"/>
      <c r="G605" s="304"/>
      <c r="H605" s="195"/>
      <c r="I605" s="299"/>
      <c r="J605" s="284"/>
      <c r="K605" s="300"/>
      <c r="L605" s="301"/>
      <c r="M605" s="290"/>
      <c r="N605" s="291"/>
      <c r="O605" s="302"/>
      <c r="P605" s="303"/>
      <c r="Q605" s="12"/>
      <c r="R605" s="353"/>
      <c r="S605" s="7"/>
      <c r="T605" s="17">
        <f>IF(D605="",0,IF(D605=D604,COUNTIF(D$9:D604,D605)+1,1))</f>
        <v>0</v>
      </c>
      <c r="U605" s="17">
        <f t="shared" ca="1" si="46"/>
        <v>0</v>
      </c>
      <c r="V605" s="364">
        <f t="shared" si="44"/>
        <v>0</v>
      </c>
    </row>
    <row r="606" spans="1:22" ht="16.5" customHeight="1">
      <c r="A606" s="334" t="s">
        <v>882</v>
      </c>
      <c r="B606" s="65" t="str">
        <f t="shared" ca="1" si="43"/>
        <v>-1900</v>
      </c>
      <c r="C606" s="65" t="str">
        <f t="shared" ca="1" si="45"/>
        <v>-1900-0</v>
      </c>
      <c r="D606" s="340"/>
      <c r="E606" s="283"/>
      <c r="F606" s="12"/>
      <c r="G606" s="304"/>
      <c r="H606" s="195"/>
      <c r="I606" s="299"/>
      <c r="J606" s="284"/>
      <c r="K606" s="300"/>
      <c r="L606" s="301"/>
      <c r="M606" s="290"/>
      <c r="N606" s="291"/>
      <c r="O606" s="302"/>
      <c r="P606" s="303"/>
      <c r="Q606" s="12"/>
      <c r="R606" s="353"/>
      <c r="S606" s="7"/>
      <c r="T606" s="17">
        <f>IF(D606="",0,IF(D606=D605,COUNTIF(D$9:D605,D606)+1,1))</f>
        <v>0</v>
      </c>
      <c r="U606" s="17">
        <f t="shared" ca="1" si="46"/>
        <v>0</v>
      </c>
      <c r="V606" s="364">
        <f t="shared" si="44"/>
        <v>0</v>
      </c>
    </row>
    <row r="607" spans="1:22" ht="16.5" customHeight="1">
      <c r="A607" s="334" t="s">
        <v>883</v>
      </c>
      <c r="B607" s="65" t="str">
        <f t="shared" ca="1" si="43"/>
        <v>-1900</v>
      </c>
      <c r="C607" s="65" t="str">
        <f t="shared" ca="1" si="45"/>
        <v>-1900-0</v>
      </c>
      <c r="D607" s="340"/>
      <c r="E607" s="283"/>
      <c r="F607" s="12"/>
      <c r="G607" s="304"/>
      <c r="H607" s="195"/>
      <c r="I607" s="299"/>
      <c r="J607" s="284"/>
      <c r="K607" s="300"/>
      <c r="L607" s="301"/>
      <c r="M607" s="290"/>
      <c r="N607" s="291"/>
      <c r="O607" s="302"/>
      <c r="P607" s="303"/>
      <c r="Q607" s="12"/>
      <c r="R607" s="353"/>
      <c r="S607" s="7"/>
      <c r="T607" s="17">
        <f>IF(D607="",0,IF(D607=D606,COUNTIF(D$9:D606,D607)+1,1))</f>
        <v>0</v>
      </c>
      <c r="U607" s="17">
        <f t="shared" ca="1" si="46"/>
        <v>0</v>
      </c>
      <c r="V607" s="364">
        <f t="shared" si="44"/>
        <v>0</v>
      </c>
    </row>
    <row r="608" spans="1:22" ht="16.5" customHeight="1">
      <c r="A608" s="334" t="s">
        <v>884</v>
      </c>
      <c r="B608" s="65" t="str">
        <f t="shared" ca="1" si="43"/>
        <v>-1900</v>
      </c>
      <c r="C608" s="65" t="str">
        <f t="shared" ca="1" si="45"/>
        <v>-1900-0</v>
      </c>
      <c r="D608" s="340"/>
      <c r="E608" s="283"/>
      <c r="F608" s="12"/>
      <c r="G608" s="304"/>
      <c r="H608" s="195"/>
      <c r="I608" s="299"/>
      <c r="J608" s="284"/>
      <c r="K608" s="300"/>
      <c r="L608" s="301"/>
      <c r="M608" s="290"/>
      <c r="N608" s="291"/>
      <c r="O608" s="302"/>
      <c r="P608" s="303"/>
      <c r="Q608" s="12"/>
      <c r="R608" s="353"/>
      <c r="S608" s="7"/>
      <c r="T608" s="17">
        <f>IF(D608="",0,IF(D608=D607,COUNTIF(D$9:D607,D608)+1,1))</f>
        <v>0</v>
      </c>
      <c r="U608" s="17">
        <f t="shared" ca="1" si="46"/>
        <v>0</v>
      </c>
      <c r="V608" s="364">
        <f t="shared" si="44"/>
        <v>0</v>
      </c>
    </row>
    <row r="609" spans="1:22" ht="16.5" customHeight="1">
      <c r="A609" s="334" t="s">
        <v>885</v>
      </c>
      <c r="B609" s="65" t="str">
        <f t="shared" ca="1" si="43"/>
        <v>-1900</v>
      </c>
      <c r="C609" s="65" t="str">
        <f t="shared" ca="1" si="45"/>
        <v>-1900-0</v>
      </c>
      <c r="D609" s="340"/>
      <c r="E609" s="283"/>
      <c r="F609" s="12"/>
      <c r="G609" s="304"/>
      <c r="H609" s="195"/>
      <c r="I609" s="299"/>
      <c r="J609" s="284"/>
      <c r="K609" s="300"/>
      <c r="L609" s="301"/>
      <c r="M609" s="290"/>
      <c r="N609" s="291"/>
      <c r="O609" s="302"/>
      <c r="P609" s="303"/>
      <c r="Q609" s="12"/>
      <c r="R609" s="353"/>
      <c r="S609" s="7"/>
      <c r="T609" s="17">
        <f>IF(D609="",0,IF(D609=D608,COUNTIF(D$9:D608,D609)+1,1))</f>
        <v>0</v>
      </c>
      <c r="U609" s="17">
        <f t="shared" ca="1" si="46"/>
        <v>0</v>
      </c>
      <c r="V609" s="364">
        <f t="shared" si="44"/>
        <v>0</v>
      </c>
    </row>
    <row r="610" spans="1:22" ht="16.5" customHeight="1">
      <c r="A610" s="334" t="s">
        <v>886</v>
      </c>
      <c r="B610" s="65" t="str">
        <f t="shared" ca="1" si="43"/>
        <v>-1900</v>
      </c>
      <c r="C610" s="65" t="str">
        <f t="shared" ca="1" si="45"/>
        <v>-1900-0</v>
      </c>
      <c r="D610" s="340"/>
      <c r="E610" s="283"/>
      <c r="F610" s="12"/>
      <c r="G610" s="304"/>
      <c r="H610" s="195"/>
      <c r="I610" s="299"/>
      <c r="J610" s="284"/>
      <c r="K610" s="300"/>
      <c r="L610" s="301"/>
      <c r="M610" s="290"/>
      <c r="N610" s="291"/>
      <c r="O610" s="302"/>
      <c r="P610" s="303"/>
      <c r="Q610" s="12"/>
      <c r="R610" s="353"/>
      <c r="S610" s="7"/>
      <c r="T610" s="17">
        <f>IF(D610="",0,IF(D610=D609,COUNTIF(D$9:D609,D610)+1,1))</f>
        <v>0</v>
      </c>
      <c r="U610" s="17">
        <f t="shared" ca="1" si="46"/>
        <v>0</v>
      </c>
      <c r="V610" s="364">
        <f t="shared" si="44"/>
        <v>0</v>
      </c>
    </row>
    <row r="611" spans="1:22" ht="16.5" customHeight="1">
      <c r="A611" s="334" t="s">
        <v>887</v>
      </c>
      <c r="B611" s="65" t="str">
        <f t="shared" ca="1" si="43"/>
        <v>-1900</v>
      </c>
      <c r="C611" s="65" t="str">
        <f t="shared" ca="1" si="45"/>
        <v>-1900-0</v>
      </c>
      <c r="D611" s="340"/>
      <c r="E611" s="283"/>
      <c r="F611" s="12"/>
      <c r="G611" s="304"/>
      <c r="H611" s="195"/>
      <c r="I611" s="299"/>
      <c r="J611" s="284"/>
      <c r="K611" s="300"/>
      <c r="L611" s="301"/>
      <c r="M611" s="290"/>
      <c r="N611" s="291"/>
      <c r="O611" s="302"/>
      <c r="P611" s="303"/>
      <c r="Q611" s="12"/>
      <c r="R611" s="353"/>
      <c r="S611" s="7"/>
      <c r="T611" s="17">
        <f>IF(D611="",0,IF(D611=D610,COUNTIF(D$9:D610,D611)+1,1))</f>
        <v>0</v>
      </c>
      <c r="U611" s="17">
        <f t="shared" ca="1" si="46"/>
        <v>0</v>
      </c>
      <c r="V611" s="364">
        <f t="shared" si="44"/>
        <v>0</v>
      </c>
    </row>
    <row r="612" spans="1:22" ht="16.5" customHeight="1">
      <c r="A612" s="334" t="s">
        <v>888</v>
      </c>
      <c r="B612" s="65" t="str">
        <f t="shared" ca="1" si="43"/>
        <v>-1900</v>
      </c>
      <c r="C612" s="65" t="str">
        <f t="shared" ca="1" si="45"/>
        <v>-1900-0</v>
      </c>
      <c r="D612" s="340"/>
      <c r="E612" s="283"/>
      <c r="F612" s="12"/>
      <c r="G612" s="304"/>
      <c r="H612" s="195"/>
      <c r="I612" s="299"/>
      <c r="J612" s="284"/>
      <c r="K612" s="300"/>
      <c r="L612" s="301"/>
      <c r="M612" s="290"/>
      <c r="N612" s="291"/>
      <c r="O612" s="302"/>
      <c r="P612" s="303"/>
      <c r="Q612" s="12"/>
      <c r="R612" s="353"/>
      <c r="S612" s="7"/>
      <c r="T612" s="17">
        <f>IF(D612="",0,IF(D612=D611,COUNTIF(D$9:D611,D612)+1,1))</f>
        <v>0</v>
      </c>
      <c r="U612" s="17">
        <f t="shared" ca="1" si="46"/>
        <v>0</v>
      </c>
      <c r="V612" s="364">
        <f t="shared" si="44"/>
        <v>0</v>
      </c>
    </row>
    <row r="613" spans="1:22" ht="16.5" customHeight="1">
      <c r="A613" s="334" t="s">
        <v>889</v>
      </c>
      <c r="B613" s="65" t="str">
        <f t="shared" ca="1" si="43"/>
        <v>-1900</v>
      </c>
      <c r="C613" s="65" t="str">
        <f t="shared" ca="1" si="45"/>
        <v>-1900-0</v>
      </c>
      <c r="D613" s="340"/>
      <c r="E613" s="283"/>
      <c r="F613" s="12"/>
      <c r="G613" s="304"/>
      <c r="H613" s="195"/>
      <c r="I613" s="299"/>
      <c r="J613" s="284"/>
      <c r="K613" s="300"/>
      <c r="L613" s="301"/>
      <c r="M613" s="290"/>
      <c r="N613" s="291"/>
      <c r="O613" s="302"/>
      <c r="P613" s="303"/>
      <c r="Q613" s="12"/>
      <c r="R613" s="353"/>
      <c r="S613" s="7"/>
      <c r="T613" s="17">
        <f>IF(D613="",0,IF(D613=D612,COUNTIF(D$9:D612,D613)+1,1))</f>
        <v>0</v>
      </c>
      <c r="U613" s="17">
        <f t="shared" ca="1" si="46"/>
        <v>0</v>
      </c>
      <c r="V613" s="364">
        <f t="shared" si="44"/>
        <v>0</v>
      </c>
    </row>
    <row r="614" spans="1:22" ht="16.5" customHeight="1">
      <c r="A614" s="334" t="s">
        <v>890</v>
      </c>
      <c r="B614" s="65" t="str">
        <f t="shared" ca="1" si="43"/>
        <v>-1900</v>
      </c>
      <c r="C614" s="65" t="str">
        <f t="shared" ca="1" si="45"/>
        <v>-1900-0</v>
      </c>
      <c r="D614" s="340"/>
      <c r="E614" s="283"/>
      <c r="F614" s="12"/>
      <c r="G614" s="304"/>
      <c r="H614" s="195"/>
      <c r="I614" s="299"/>
      <c r="J614" s="284"/>
      <c r="K614" s="300"/>
      <c r="L614" s="301"/>
      <c r="M614" s="290"/>
      <c r="N614" s="291"/>
      <c r="O614" s="302"/>
      <c r="P614" s="303"/>
      <c r="Q614" s="12"/>
      <c r="R614" s="353"/>
      <c r="S614" s="7"/>
      <c r="T614" s="17">
        <f>IF(D614="",0,IF(D614=D613,COUNTIF(D$9:D613,D614)+1,1))</f>
        <v>0</v>
      </c>
      <c r="U614" s="17">
        <f t="shared" ca="1" si="46"/>
        <v>0</v>
      </c>
      <c r="V614" s="364">
        <f t="shared" si="44"/>
        <v>0</v>
      </c>
    </row>
    <row r="615" spans="1:22" ht="16.5" customHeight="1">
      <c r="A615" s="334" t="s">
        <v>891</v>
      </c>
      <c r="B615" s="65" t="str">
        <f t="shared" ca="1" si="43"/>
        <v>-1900</v>
      </c>
      <c r="C615" s="65" t="str">
        <f t="shared" ca="1" si="45"/>
        <v>-1900-0</v>
      </c>
      <c r="D615" s="340"/>
      <c r="E615" s="283"/>
      <c r="F615" s="12"/>
      <c r="G615" s="304"/>
      <c r="H615" s="195"/>
      <c r="I615" s="299"/>
      <c r="J615" s="284"/>
      <c r="K615" s="300"/>
      <c r="L615" s="301"/>
      <c r="M615" s="290"/>
      <c r="N615" s="291"/>
      <c r="O615" s="302"/>
      <c r="P615" s="303"/>
      <c r="Q615" s="12"/>
      <c r="R615" s="353"/>
      <c r="S615" s="7"/>
      <c r="T615" s="17">
        <f>IF(D615="",0,IF(D615=D614,COUNTIF(D$9:D614,D615)+1,1))</f>
        <v>0</v>
      </c>
      <c r="U615" s="17">
        <f t="shared" ca="1" si="46"/>
        <v>0</v>
      </c>
      <c r="V615" s="364">
        <f t="shared" si="44"/>
        <v>0</v>
      </c>
    </row>
    <row r="616" spans="1:22" ht="16.5" customHeight="1">
      <c r="A616" s="334" t="s">
        <v>892</v>
      </c>
      <c r="B616" s="65" t="str">
        <f t="shared" ca="1" si="43"/>
        <v>-1900</v>
      </c>
      <c r="C616" s="65" t="str">
        <f t="shared" ca="1" si="45"/>
        <v>-1900-0</v>
      </c>
      <c r="D616" s="340"/>
      <c r="E616" s="283"/>
      <c r="F616" s="12"/>
      <c r="G616" s="304"/>
      <c r="H616" s="195"/>
      <c r="I616" s="299"/>
      <c r="J616" s="284"/>
      <c r="K616" s="300"/>
      <c r="L616" s="301"/>
      <c r="M616" s="290"/>
      <c r="N616" s="291"/>
      <c r="O616" s="302"/>
      <c r="P616" s="303"/>
      <c r="Q616" s="12"/>
      <c r="R616" s="353"/>
      <c r="S616" s="7"/>
      <c r="T616" s="17">
        <f>IF(D616="",0,IF(D616=D615,COUNTIF(D$9:D615,D616)+1,1))</f>
        <v>0</v>
      </c>
      <c r="U616" s="17">
        <f t="shared" ca="1" si="46"/>
        <v>0</v>
      </c>
      <c r="V616" s="364">
        <f t="shared" si="44"/>
        <v>0</v>
      </c>
    </row>
    <row r="617" spans="1:22" ht="16.5" customHeight="1">
      <c r="A617" s="334" t="s">
        <v>893</v>
      </c>
      <c r="B617" s="65" t="str">
        <f t="shared" ca="1" si="43"/>
        <v>-1900</v>
      </c>
      <c r="C617" s="65" t="str">
        <f t="shared" ca="1" si="45"/>
        <v>-1900-0</v>
      </c>
      <c r="D617" s="340"/>
      <c r="E617" s="283"/>
      <c r="F617" s="12"/>
      <c r="G617" s="304"/>
      <c r="H617" s="195"/>
      <c r="I617" s="299"/>
      <c r="J617" s="284"/>
      <c r="K617" s="300"/>
      <c r="L617" s="301"/>
      <c r="M617" s="290"/>
      <c r="N617" s="291"/>
      <c r="O617" s="302"/>
      <c r="P617" s="303"/>
      <c r="Q617" s="12"/>
      <c r="R617" s="353"/>
      <c r="S617" s="7"/>
      <c r="T617" s="17">
        <f>IF(D617="",0,IF(D617=D616,COUNTIF(D$9:D616,D617)+1,1))</f>
        <v>0</v>
      </c>
      <c r="U617" s="17">
        <f t="shared" ca="1" si="46"/>
        <v>0</v>
      </c>
      <c r="V617" s="364">
        <f t="shared" si="44"/>
        <v>0</v>
      </c>
    </row>
    <row r="618" spans="1:22" ht="16.5" customHeight="1">
      <c r="A618" s="334" t="s">
        <v>894</v>
      </c>
      <c r="B618" s="65" t="str">
        <f t="shared" ca="1" si="43"/>
        <v>-1900</v>
      </c>
      <c r="C618" s="65" t="str">
        <f t="shared" ca="1" si="45"/>
        <v>-1900-0</v>
      </c>
      <c r="D618" s="340"/>
      <c r="E618" s="283"/>
      <c r="F618" s="12"/>
      <c r="G618" s="304"/>
      <c r="H618" s="195"/>
      <c r="I618" s="299"/>
      <c r="J618" s="284"/>
      <c r="K618" s="300"/>
      <c r="L618" s="301"/>
      <c r="M618" s="290"/>
      <c r="N618" s="291"/>
      <c r="O618" s="302"/>
      <c r="P618" s="303"/>
      <c r="Q618" s="12"/>
      <c r="R618" s="353"/>
      <c r="S618" s="7"/>
      <c r="T618" s="17">
        <f>IF(D618="",0,IF(D618=D617,COUNTIF(D$9:D617,D618)+1,1))</f>
        <v>0</v>
      </c>
      <c r="U618" s="17">
        <f t="shared" ca="1" si="46"/>
        <v>0</v>
      </c>
      <c r="V618" s="364">
        <f t="shared" si="44"/>
        <v>0</v>
      </c>
    </row>
    <row r="619" spans="1:22" ht="16.5" customHeight="1">
      <c r="A619" s="334" t="s">
        <v>895</v>
      </c>
      <c r="B619" s="65" t="str">
        <f t="shared" ca="1" si="43"/>
        <v>-1900</v>
      </c>
      <c r="C619" s="65" t="str">
        <f t="shared" ca="1" si="45"/>
        <v>-1900-0</v>
      </c>
      <c r="D619" s="340"/>
      <c r="E619" s="283"/>
      <c r="F619" s="12"/>
      <c r="G619" s="304"/>
      <c r="H619" s="195"/>
      <c r="I619" s="299"/>
      <c r="J619" s="284"/>
      <c r="K619" s="300"/>
      <c r="L619" s="301"/>
      <c r="M619" s="290"/>
      <c r="N619" s="291"/>
      <c r="O619" s="302"/>
      <c r="P619" s="303"/>
      <c r="Q619" s="12"/>
      <c r="R619" s="353"/>
      <c r="S619" s="7"/>
      <c r="T619" s="17">
        <f>IF(D619="",0,IF(D619=D618,COUNTIF(D$9:D618,D619)+1,1))</f>
        <v>0</v>
      </c>
      <c r="U619" s="17">
        <f t="shared" ca="1" si="46"/>
        <v>0</v>
      </c>
      <c r="V619" s="364">
        <f t="shared" si="44"/>
        <v>0</v>
      </c>
    </row>
    <row r="620" spans="1:22" ht="16.5" customHeight="1">
      <c r="A620" s="334" t="s">
        <v>896</v>
      </c>
      <c r="B620" s="65" t="str">
        <f t="shared" ca="1" si="43"/>
        <v>-1900</v>
      </c>
      <c r="C620" s="65" t="str">
        <f t="shared" ca="1" si="45"/>
        <v>-1900-0</v>
      </c>
      <c r="D620" s="340"/>
      <c r="E620" s="283"/>
      <c r="F620" s="12"/>
      <c r="G620" s="304"/>
      <c r="H620" s="195"/>
      <c r="I620" s="299"/>
      <c r="J620" s="284"/>
      <c r="K620" s="300"/>
      <c r="L620" s="301"/>
      <c r="M620" s="290"/>
      <c r="N620" s="291"/>
      <c r="O620" s="302"/>
      <c r="P620" s="303"/>
      <c r="Q620" s="12"/>
      <c r="R620" s="353"/>
      <c r="S620" s="7"/>
      <c r="T620" s="17">
        <f>IF(D620="",0,IF(D620=D619,COUNTIF(D$9:D619,D620)+1,1))</f>
        <v>0</v>
      </c>
      <c r="U620" s="17">
        <f t="shared" ca="1" si="46"/>
        <v>0</v>
      </c>
      <c r="V620" s="364">
        <f t="shared" si="44"/>
        <v>0</v>
      </c>
    </row>
    <row r="621" spans="1:22" ht="16.5" customHeight="1">
      <c r="A621" s="334" t="s">
        <v>897</v>
      </c>
      <c r="B621" s="65" t="str">
        <f t="shared" ca="1" si="43"/>
        <v>-1900</v>
      </c>
      <c r="C621" s="65" t="str">
        <f t="shared" ca="1" si="45"/>
        <v>-1900-0</v>
      </c>
      <c r="D621" s="340"/>
      <c r="E621" s="283"/>
      <c r="F621" s="12"/>
      <c r="G621" s="304"/>
      <c r="H621" s="195"/>
      <c r="I621" s="299"/>
      <c r="J621" s="284"/>
      <c r="K621" s="300"/>
      <c r="L621" s="301"/>
      <c r="M621" s="290"/>
      <c r="N621" s="291"/>
      <c r="O621" s="302"/>
      <c r="P621" s="303"/>
      <c r="Q621" s="12"/>
      <c r="R621" s="353"/>
      <c r="S621" s="7"/>
      <c r="T621" s="17">
        <f>IF(D621="",0,IF(D621=D620,COUNTIF(D$9:D620,D621)+1,1))</f>
        <v>0</v>
      </c>
      <c r="U621" s="17">
        <f t="shared" ca="1" si="46"/>
        <v>0</v>
      </c>
      <c r="V621" s="364">
        <f t="shared" si="44"/>
        <v>0</v>
      </c>
    </row>
    <row r="622" spans="1:22" ht="16.5" customHeight="1">
      <c r="A622" s="334" t="s">
        <v>898</v>
      </c>
      <c r="B622" s="65" t="str">
        <f t="shared" ca="1" si="43"/>
        <v>-1900</v>
      </c>
      <c r="C622" s="65" t="str">
        <f t="shared" ca="1" si="45"/>
        <v>-1900-0</v>
      </c>
      <c r="D622" s="340"/>
      <c r="E622" s="283"/>
      <c r="F622" s="12"/>
      <c r="G622" s="304"/>
      <c r="H622" s="195"/>
      <c r="I622" s="299"/>
      <c r="J622" s="284"/>
      <c r="K622" s="300"/>
      <c r="L622" s="301"/>
      <c r="M622" s="290"/>
      <c r="N622" s="291"/>
      <c r="O622" s="302"/>
      <c r="P622" s="303"/>
      <c r="Q622" s="12"/>
      <c r="R622" s="353"/>
      <c r="S622" s="7"/>
      <c r="T622" s="17">
        <f>IF(D622="",0,IF(D622=D621,COUNTIF(D$9:D621,D622)+1,1))</f>
        <v>0</v>
      </c>
      <c r="U622" s="17">
        <f t="shared" ca="1" si="46"/>
        <v>0</v>
      </c>
      <c r="V622" s="364">
        <f t="shared" si="44"/>
        <v>0</v>
      </c>
    </row>
    <row r="623" spans="1:22" ht="16.5" customHeight="1">
      <c r="A623" s="334" t="s">
        <v>899</v>
      </c>
      <c r="B623" s="65" t="str">
        <f t="shared" ca="1" si="43"/>
        <v>-1900</v>
      </c>
      <c r="C623" s="65" t="str">
        <f t="shared" ca="1" si="45"/>
        <v>-1900-0</v>
      </c>
      <c r="D623" s="340"/>
      <c r="E623" s="283"/>
      <c r="F623" s="12"/>
      <c r="G623" s="304"/>
      <c r="H623" s="195"/>
      <c r="I623" s="299"/>
      <c r="J623" s="284"/>
      <c r="K623" s="300"/>
      <c r="L623" s="301"/>
      <c r="M623" s="290"/>
      <c r="N623" s="291"/>
      <c r="O623" s="302"/>
      <c r="P623" s="303"/>
      <c r="Q623" s="12"/>
      <c r="R623" s="353"/>
      <c r="S623" s="7"/>
      <c r="T623" s="17">
        <f>IF(D623="",0,IF(D623=D622,COUNTIF(D$9:D622,D623)+1,1))</f>
        <v>0</v>
      </c>
      <c r="U623" s="17">
        <f t="shared" ca="1" si="46"/>
        <v>0</v>
      </c>
      <c r="V623" s="364">
        <f t="shared" si="44"/>
        <v>0</v>
      </c>
    </row>
    <row r="624" spans="1:22" ht="16.5" customHeight="1">
      <c r="A624" s="334" t="s">
        <v>900</v>
      </c>
      <c r="B624" s="65" t="str">
        <f t="shared" ca="1" si="43"/>
        <v>-1900</v>
      </c>
      <c r="C624" s="65" t="str">
        <f t="shared" ca="1" si="45"/>
        <v>-1900-0</v>
      </c>
      <c r="D624" s="340"/>
      <c r="E624" s="283"/>
      <c r="F624" s="12"/>
      <c r="G624" s="304"/>
      <c r="H624" s="195"/>
      <c r="I624" s="299"/>
      <c r="J624" s="284"/>
      <c r="K624" s="300"/>
      <c r="L624" s="301"/>
      <c r="M624" s="290"/>
      <c r="N624" s="291"/>
      <c r="O624" s="302"/>
      <c r="P624" s="303"/>
      <c r="Q624" s="12"/>
      <c r="R624" s="353"/>
      <c r="S624" s="7"/>
      <c r="T624" s="17">
        <f>IF(D624="",0,IF(D624=D623,COUNTIF(D$9:D623,D624)+1,1))</f>
        <v>0</v>
      </c>
      <c r="U624" s="17">
        <f t="shared" ca="1" si="46"/>
        <v>0</v>
      </c>
      <c r="V624" s="364">
        <f t="shared" si="44"/>
        <v>0</v>
      </c>
    </row>
    <row r="625" spans="1:22" ht="16.5" customHeight="1">
      <c r="A625" s="334" t="s">
        <v>901</v>
      </c>
      <c r="B625" s="65" t="str">
        <f t="shared" ca="1" si="43"/>
        <v>-1900</v>
      </c>
      <c r="C625" s="65" t="str">
        <f t="shared" ca="1" si="45"/>
        <v>-1900-0</v>
      </c>
      <c r="D625" s="340"/>
      <c r="E625" s="283"/>
      <c r="F625" s="12"/>
      <c r="G625" s="304"/>
      <c r="H625" s="195"/>
      <c r="I625" s="299"/>
      <c r="J625" s="284"/>
      <c r="K625" s="300"/>
      <c r="L625" s="301"/>
      <c r="M625" s="290"/>
      <c r="N625" s="291"/>
      <c r="O625" s="302"/>
      <c r="P625" s="303"/>
      <c r="Q625" s="12"/>
      <c r="R625" s="353"/>
      <c r="S625" s="7"/>
      <c r="T625" s="17">
        <f>IF(D625="",0,IF(D625=D624,COUNTIF(D$9:D624,D625)+1,1))</f>
        <v>0</v>
      </c>
      <c r="U625" s="17">
        <f t="shared" ca="1" si="46"/>
        <v>0</v>
      </c>
      <c r="V625" s="364">
        <f t="shared" si="44"/>
        <v>0</v>
      </c>
    </row>
    <row r="626" spans="1:22" ht="16.5" customHeight="1">
      <c r="A626" s="334" t="s">
        <v>902</v>
      </c>
      <c r="B626" s="65" t="str">
        <f t="shared" ca="1" si="43"/>
        <v>-1900</v>
      </c>
      <c r="C626" s="65" t="str">
        <f t="shared" ca="1" si="45"/>
        <v>-1900-0</v>
      </c>
      <c r="D626" s="340"/>
      <c r="E626" s="283"/>
      <c r="F626" s="12"/>
      <c r="G626" s="304"/>
      <c r="H626" s="195"/>
      <c r="I626" s="299"/>
      <c r="J626" s="284"/>
      <c r="K626" s="300"/>
      <c r="L626" s="301"/>
      <c r="M626" s="290"/>
      <c r="N626" s="291"/>
      <c r="O626" s="302"/>
      <c r="P626" s="303"/>
      <c r="Q626" s="12"/>
      <c r="R626" s="353"/>
      <c r="S626" s="7"/>
      <c r="T626" s="17">
        <f>IF(D626="",0,IF(D626=D625,COUNTIF(D$9:D625,D626)+1,1))</f>
        <v>0</v>
      </c>
      <c r="U626" s="17">
        <f t="shared" ca="1" si="46"/>
        <v>0</v>
      </c>
      <c r="V626" s="364">
        <f t="shared" si="44"/>
        <v>0</v>
      </c>
    </row>
    <row r="627" spans="1:22" ht="16.5" customHeight="1">
      <c r="A627" s="334" t="s">
        <v>903</v>
      </c>
      <c r="B627" s="65" t="str">
        <f t="shared" ca="1" si="43"/>
        <v>-1900</v>
      </c>
      <c r="C627" s="65" t="str">
        <f t="shared" ca="1" si="45"/>
        <v>-1900-0</v>
      </c>
      <c r="D627" s="340"/>
      <c r="E627" s="283"/>
      <c r="F627" s="12"/>
      <c r="G627" s="304"/>
      <c r="H627" s="195"/>
      <c r="I627" s="299"/>
      <c r="J627" s="284"/>
      <c r="K627" s="300"/>
      <c r="L627" s="301"/>
      <c r="M627" s="290"/>
      <c r="N627" s="291"/>
      <c r="O627" s="302"/>
      <c r="P627" s="303"/>
      <c r="Q627" s="12"/>
      <c r="R627" s="353"/>
      <c r="S627" s="7"/>
      <c r="T627" s="17">
        <f>IF(D627="",0,IF(D627=D626,COUNTIF(D$9:D626,D627)+1,1))</f>
        <v>0</v>
      </c>
      <c r="U627" s="17">
        <f t="shared" ca="1" si="46"/>
        <v>0</v>
      </c>
      <c r="V627" s="364">
        <f t="shared" si="44"/>
        <v>0</v>
      </c>
    </row>
    <row r="628" spans="1:22" ht="16.5" customHeight="1">
      <c r="A628" s="334" t="s">
        <v>904</v>
      </c>
      <c r="B628" s="65" t="str">
        <f t="shared" ca="1" si="43"/>
        <v>-1900</v>
      </c>
      <c r="C628" s="65" t="str">
        <f t="shared" ca="1" si="45"/>
        <v>-1900-0</v>
      </c>
      <c r="D628" s="340"/>
      <c r="E628" s="283"/>
      <c r="F628" s="12"/>
      <c r="G628" s="304"/>
      <c r="H628" s="195"/>
      <c r="I628" s="299"/>
      <c r="J628" s="284"/>
      <c r="K628" s="300"/>
      <c r="L628" s="301"/>
      <c r="M628" s="290"/>
      <c r="N628" s="291"/>
      <c r="O628" s="302"/>
      <c r="P628" s="303"/>
      <c r="Q628" s="12"/>
      <c r="R628" s="353"/>
      <c r="S628" s="7"/>
      <c r="T628" s="17">
        <f>IF(D628="",0,IF(D628=D627,COUNTIF(D$9:D627,D628)+1,1))</f>
        <v>0</v>
      </c>
      <c r="U628" s="17">
        <f t="shared" ca="1" si="46"/>
        <v>0</v>
      </c>
      <c r="V628" s="364">
        <f t="shared" si="44"/>
        <v>0</v>
      </c>
    </row>
    <row r="629" spans="1:22" ht="16.5" customHeight="1">
      <c r="A629" s="334" t="s">
        <v>905</v>
      </c>
      <c r="B629" s="65" t="str">
        <f t="shared" ca="1" si="43"/>
        <v>-1900</v>
      </c>
      <c r="C629" s="65" t="str">
        <f t="shared" ca="1" si="45"/>
        <v>-1900-0</v>
      </c>
      <c r="D629" s="340"/>
      <c r="E629" s="283"/>
      <c r="F629" s="12"/>
      <c r="G629" s="304"/>
      <c r="H629" s="195"/>
      <c r="I629" s="299"/>
      <c r="J629" s="284"/>
      <c r="K629" s="300"/>
      <c r="L629" s="301"/>
      <c r="M629" s="290"/>
      <c r="N629" s="291"/>
      <c r="O629" s="302"/>
      <c r="P629" s="303"/>
      <c r="Q629" s="12"/>
      <c r="R629" s="353"/>
      <c r="S629" s="7"/>
      <c r="T629" s="17">
        <f>IF(D629="",0,IF(D629=D628,COUNTIF(D$9:D628,D629)+1,1))</f>
        <v>0</v>
      </c>
      <c r="U629" s="17">
        <f t="shared" ca="1" si="46"/>
        <v>0</v>
      </c>
      <c r="V629" s="364">
        <f t="shared" si="44"/>
        <v>0</v>
      </c>
    </row>
    <row r="630" spans="1:22" ht="16.5" customHeight="1">
      <c r="A630" s="334" t="s">
        <v>906</v>
      </c>
      <c r="B630" s="65" t="str">
        <f t="shared" ca="1" si="43"/>
        <v>-1900</v>
      </c>
      <c r="C630" s="65" t="str">
        <f t="shared" ca="1" si="45"/>
        <v>-1900-0</v>
      </c>
      <c r="D630" s="340"/>
      <c r="E630" s="283"/>
      <c r="F630" s="12"/>
      <c r="G630" s="304"/>
      <c r="H630" s="195"/>
      <c r="I630" s="299"/>
      <c r="J630" s="284"/>
      <c r="K630" s="300"/>
      <c r="L630" s="301"/>
      <c r="M630" s="290"/>
      <c r="N630" s="291"/>
      <c r="O630" s="302"/>
      <c r="P630" s="303"/>
      <c r="Q630" s="12"/>
      <c r="R630" s="353"/>
      <c r="S630" s="7"/>
      <c r="T630" s="17">
        <f>IF(D630="",0,IF(D630=D629,COUNTIF(D$9:D629,D630)+1,1))</f>
        <v>0</v>
      </c>
      <c r="U630" s="17">
        <f t="shared" ca="1" si="46"/>
        <v>0</v>
      </c>
      <c r="V630" s="364">
        <f t="shared" si="44"/>
        <v>0</v>
      </c>
    </row>
    <row r="631" spans="1:22" ht="16.5" customHeight="1">
      <c r="A631" s="334" t="s">
        <v>907</v>
      </c>
      <c r="B631" s="65" t="str">
        <f t="shared" ca="1" si="43"/>
        <v>-1900</v>
      </c>
      <c r="C631" s="65" t="str">
        <f t="shared" ca="1" si="45"/>
        <v>-1900-0</v>
      </c>
      <c r="D631" s="340"/>
      <c r="E631" s="283"/>
      <c r="F631" s="12"/>
      <c r="G631" s="304"/>
      <c r="H631" s="195"/>
      <c r="I631" s="299"/>
      <c r="J631" s="284"/>
      <c r="K631" s="300"/>
      <c r="L631" s="301"/>
      <c r="M631" s="290"/>
      <c r="N631" s="291"/>
      <c r="O631" s="302"/>
      <c r="P631" s="303"/>
      <c r="Q631" s="12"/>
      <c r="R631" s="353"/>
      <c r="S631" s="7"/>
      <c r="T631" s="17">
        <f>IF(D631="",0,IF(D631=D630,COUNTIF(D$9:D630,D631)+1,1))</f>
        <v>0</v>
      </c>
      <c r="U631" s="17">
        <f t="shared" ca="1" si="46"/>
        <v>0</v>
      </c>
      <c r="V631" s="364">
        <f t="shared" si="44"/>
        <v>0</v>
      </c>
    </row>
    <row r="632" spans="1:22" ht="16.5" customHeight="1">
      <c r="A632" s="334" t="s">
        <v>908</v>
      </c>
      <c r="B632" s="65" t="str">
        <f t="shared" ca="1" si="43"/>
        <v>-1900</v>
      </c>
      <c r="C632" s="65" t="str">
        <f t="shared" ca="1" si="45"/>
        <v>-1900-0</v>
      </c>
      <c r="D632" s="340"/>
      <c r="E632" s="283"/>
      <c r="F632" s="12"/>
      <c r="G632" s="304"/>
      <c r="H632" s="195"/>
      <c r="I632" s="299"/>
      <c r="J632" s="284"/>
      <c r="K632" s="300"/>
      <c r="L632" s="301"/>
      <c r="M632" s="290"/>
      <c r="N632" s="291"/>
      <c r="O632" s="302"/>
      <c r="P632" s="303"/>
      <c r="Q632" s="12"/>
      <c r="R632" s="353"/>
      <c r="S632" s="7"/>
      <c r="T632" s="17">
        <f>IF(D632="",0,IF(D632=D631,COUNTIF(D$9:D631,D632)+1,1))</f>
        <v>0</v>
      </c>
      <c r="U632" s="17">
        <f t="shared" ca="1" si="46"/>
        <v>0</v>
      </c>
      <c r="V632" s="364">
        <f t="shared" si="44"/>
        <v>0</v>
      </c>
    </row>
    <row r="633" spans="1:22" ht="16.5" customHeight="1">
      <c r="A633" s="334" t="s">
        <v>909</v>
      </c>
      <c r="B633" s="65" t="str">
        <f t="shared" ca="1" si="43"/>
        <v>-1900</v>
      </c>
      <c r="C633" s="65" t="str">
        <f t="shared" ca="1" si="45"/>
        <v>-1900-0</v>
      </c>
      <c r="D633" s="340"/>
      <c r="E633" s="283"/>
      <c r="F633" s="12"/>
      <c r="G633" s="304"/>
      <c r="H633" s="195"/>
      <c r="I633" s="299"/>
      <c r="J633" s="284"/>
      <c r="K633" s="300"/>
      <c r="L633" s="301"/>
      <c r="M633" s="290"/>
      <c r="N633" s="291"/>
      <c r="O633" s="302"/>
      <c r="P633" s="303"/>
      <c r="Q633" s="12"/>
      <c r="R633" s="353"/>
      <c r="S633" s="7"/>
      <c r="T633" s="17">
        <f>IF(D633="",0,IF(D633=D632,COUNTIF(D$9:D632,D633)+1,1))</f>
        <v>0</v>
      </c>
      <c r="U633" s="17">
        <f t="shared" ca="1" si="46"/>
        <v>0</v>
      </c>
      <c r="V633" s="364">
        <f t="shared" si="44"/>
        <v>0</v>
      </c>
    </row>
    <row r="634" spans="1:22" ht="16.5" customHeight="1">
      <c r="A634" s="334" t="s">
        <v>910</v>
      </c>
      <c r="B634" s="65" t="str">
        <f t="shared" ca="1" si="43"/>
        <v>-1900</v>
      </c>
      <c r="C634" s="65" t="str">
        <f t="shared" ca="1" si="45"/>
        <v>-1900-0</v>
      </c>
      <c r="D634" s="340"/>
      <c r="E634" s="283"/>
      <c r="F634" s="12"/>
      <c r="G634" s="304"/>
      <c r="H634" s="195"/>
      <c r="I634" s="299"/>
      <c r="J634" s="284"/>
      <c r="K634" s="300"/>
      <c r="L634" s="301"/>
      <c r="M634" s="290"/>
      <c r="N634" s="291"/>
      <c r="O634" s="302"/>
      <c r="P634" s="303"/>
      <c r="Q634" s="12"/>
      <c r="R634" s="353"/>
      <c r="S634" s="7"/>
      <c r="T634" s="17">
        <f>IF(D634="",0,IF(D634=D633,COUNTIF(D$9:D633,D634)+1,1))</f>
        <v>0</v>
      </c>
      <c r="U634" s="17">
        <f t="shared" ca="1" si="46"/>
        <v>0</v>
      </c>
      <c r="V634" s="364">
        <f t="shared" si="44"/>
        <v>0</v>
      </c>
    </row>
    <row r="635" spans="1:22" ht="16.5" customHeight="1">
      <c r="A635" s="334" t="s">
        <v>911</v>
      </c>
      <c r="B635" s="65" t="str">
        <f t="shared" ca="1" si="43"/>
        <v>-1900</v>
      </c>
      <c r="C635" s="65" t="str">
        <f t="shared" ca="1" si="45"/>
        <v>-1900-0</v>
      </c>
      <c r="D635" s="340"/>
      <c r="E635" s="283"/>
      <c r="F635" s="12"/>
      <c r="G635" s="304"/>
      <c r="H635" s="195"/>
      <c r="I635" s="299"/>
      <c r="J635" s="284"/>
      <c r="K635" s="300"/>
      <c r="L635" s="301"/>
      <c r="M635" s="290"/>
      <c r="N635" s="291"/>
      <c r="O635" s="302"/>
      <c r="P635" s="303"/>
      <c r="Q635" s="12"/>
      <c r="R635" s="353"/>
      <c r="S635" s="7"/>
      <c r="T635" s="17">
        <f>IF(D635="",0,IF(D635=D634,COUNTIF(D$9:D634,D635)+1,1))</f>
        <v>0</v>
      </c>
      <c r="U635" s="17">
        <f t="shared" ca="1" si="46"/>
        <v>0</v>
      </c>
      <c r="V635" s="364">
        <f t="shared" si="44"/>
        <v>0</v>
      </c>
    </row>
    <row r="636" spans="1:22" ht="16.5" customHeight="1">
      <c r="A636" s="334" t="s">
        <v>912</v>
      </c>
      <c r="B636" s="65" t="str">
        <f t="shared" ca="1" si="43"/>
        <v>-1900</v>
      </c>
      <c r="C636" s="65" t="str">
        <f t="shared" ca="1" si="45"/>
        <v>-1900-0</v>
      </c>
      <c r="D636" s="340"/>
      <c r="E636" s="283"/>
      <c r="F636" s="12"/>
      <c r="G636" s="304"/>
      <c r="H636" s="195"/>
      <c r="I636" s="299"/>
      <c r="J636" s="284"/>
      <c r="K636" s="300"/>
      <c r="L636" s="301"/>
      <c r="M636" s="290"/>
      <c r="N636" s="291"/>
      <c r="O636" s="302"/>
      <c r="P636" s="303"/>
      <c r="Q636" s="12"/>
      <c r="R636" s="353"/>
      <c r="S636" s="7"/>
      <c r="T636" s="17">
        <f>IF(D636="",0,IF(D636=D635,COUNTIF(D$9:D635,D636)+1,1))</f>
        <v>0</v>
      </c>
      <c r="U636" s="17">
        <f t="shared" ca="1" si="46"/>
        <v>0</v>
      </c>
      <c r="V636" s="364">
        <f t="shared" si="44"/>
        <v>0</v>
      </c>
    </row>
    <row r="637" spans="1:22" ht="16.5" customHeight="1">
      <c r="A637" s="334" t="s">
        <v>913</v>
      </c>
      <c r="B637" s="65" t="str">
        <f t="shared" ca="1" si="43"/>
        <v>-1900</v>
      </c>
      <c r="C637" s="65" t="str">
        <f t="shared" ca="1" si="45"/>
        <v>-1900-0</v>
      </c>
      <c r="D637" s="340"/>
      <c r="E637" s="283"/>
      <c r="F637" s="12"/>
      <c r="G637" s="304"/>
      <c r="H637" s="195"/>
      <c r="I637" s="299"/>
      <c r="J637" s="284"/>
      <c r="K637" s="300"/>
      <c r="L637" s="301"/>
      <c r="M637" s="290"/>
      <c r="N637" s="291"/>
      <c r="O637" s="302"/>
      <c r="P637" s="303"/>
      <c r="Q637" s="12"/>
      <c r="R637" s="353"/>
      <c r="S637" s="7"/>
      <c r="T637" s="17">
        <f>IF(D637="",0,IF(D637=D636,COUNTIF(D$9:D636,D637)+1,1))</f>
        <v>0</v>
      </c>
      <c r="U637" s="17">
        <f t="shared" ca="1" si="46"/>
        <v>0</v>
      </c>
      <c r="V637" s="364">
        <f t="shared" si="44"/>
        <v>0</v>
      </c>
    </row>
    <row r="638" spans="1:22" ht="16.5" customHeight="1">
      <c r="A638" s="334" t="s">
        <v>914</v>
      </c>
      <c r="B638" s="65" t="str">
        <f t="shared" ca="1" si="43"/>
        <v>-1900</v>
      </c>
      <c r="C638" s="65" t="str">
        <f t="shared" ca="1" si="45"/>
        <v>-1900-0</v>
      </c>
      <c r="D638" s="340"/>
      <c r="E638" s="283"/>
      <c r="F638" s="12"/>
      <c r="G638" s="304"/>
      <c r="H638" s="195"/>
      <c r="I638" s="299"/>
      <c r="J638" s="284"/>
      <c r="K638" s="300"/>
      <c r="L638" s="301"/>
      <c r="M638" s="290"/>
      <c r="N638" s="291"/>
      <c r="O638" s="302"/>
      <c r="P638" s="303"/>
      <c r="Q638" s="12"/>
      <c r="R638" s="353"/>
      <c r="S638" s="7"/>
      <c r="T638" s="17">
        <f>IF(D638="",0,IF(D638=D637,COUNTIF(D$9:D637,D638)+1,1))</f>
        <v>0</v>
      </c>
      <c r="U638" s="17">
        <f t="shared" ca="1" si="46"/>
        <v>0</v>
      </c>
      <c r="V638" s="364">
        <f t="shared" si="44"/>
        <v>0</v>
      </c>
    </row>
    <row r="639" spans="1:22" ht="16.5" customHeight="1">
      <c r="A639" s="334" t="s">
        <v>915</v>
      </c>
      <c r="B639" s="65" t="str">
        <f t="shared" ca="1" si="43"/>
        <v>-1900</v>
      </c>
      <c r="C639" s="65" t="str">
        <f t="shared" ca="1" si="45"/>
        <v>-1900-0</v>
      </c>
      <c r="D639" s="340"/>
      <c r="E639" s="283"/>
      <c r="F639" s="12"/>
      <c r="G639" s="304"/>
      <c r="H639" s="195"/>
      <c r="I639" s="299"/>
      <c r="J639" s="284"/>
      <c r="K639" s="300"/>
      <c r="L639" s="301"/>
      <c r="M639" s="290"/>
      <c r="N639" s="291"/>
      <c r="O639" s="302"/>
      <c r="P639" s="303"/>
      <c r="Q639" s="12"/>
      <c r="R639" s="353"/>
      <c r="S639" s="7"/>
      <c r="T639" s="17">
        <f>IF(D639="",0,IF(D639=D638,COUNTIF(D$9:D638,D639)+1,1))</f>
        <v>0</v>
      </c>
      <c r="U639" s="17">
        <f t="shared" ca="1" si="46"/>
        <v>0</v>
      </c>
      <c r="V639" s="364">
        <f t="shared" si="44"/>
        <v>0</v>
      </c>
    </row>
    <row r="640" spans="1:22" ht="16.5" customHeight="1">
      <c r="A640" s="334" t="s">
        <v>916</v>
      </c>
      <c r="B640" s="65" t="str">
        <f t="shared" ca="1" si="43"/>
        <v>-1900</v>
      </c>
      <c r="C640" s="65" t="str">
        <f t="shared" ca="1" si="45"/>
        <v>-1900-0</v>
      </c>
      <c r="D640" s="340"/>
      <c r="E640" s="283"/>
      <c r="F640" s="12"/>
      <c r="G640" s="304"/>
      <c r="H640" s="195"/>
      <c r="I640" s="299"/>
      <c r="J640" s="284"/>
      <c r="K640" s="300"/>
      <c r="L640" s="301"/>
      <c r="M640" s="290"/>
      <c r="N640" s="291"/>
      <c r="O640" s="302"/>
      <c r="P640" s="303"/>
      <c r="Q640" s="12"/>
      <c r="R640" s="353"/>
      <c r="S640" s="7"/>
      <c r="T640" s="17">
        <f>IF(D640="",0,IF(D640=D639,COUNTIF(D$9:D639,D640)+1,1))</f>
        <v>0</v>
      </c>
      <c r="U640" s="17">
        <f t="shared" ca="1" si="46"/>
        <v>0</v>
      </c>
      <c r="V640" s="364">
        <f t="shared" si="44"/>
        <v>0</v>
      </c>
    </row>
    <row r="641" spans="1:22" ht="16.5" customHeight="1">
      <c r="A641" s="334" t="s">
        <v>917</v>
      </c>
      <c r="B641" s="65" t="str">
        <f t="shared" ca="1" si="43"/>
        <v>-1900</v>
      </c>
      <c r="C641" s="65" t="str">
        <f t="shared" ca="1" si="45"/>
        <v>-1900-0</v>
      </c>
      <c r="D641" s="340"/>
      <c r="E641" s="283"/>
      <c r="F641" s="12"/>
      <c r="G641" s="304"/>
      <c r="H641" s="195"/>
      <c r="I641" s="299"/>
      <c r="J641" s="284"/>
      <c r="K641" s="300"/>
      <c r="L641" s="301"/>
      <c r="M641" s="290"/>
      <c r="N641" s="291"/>
      <c r="O641" s="302"/>
      <c r="P641" s="303"/>
      <c r="Q641" s="12"/>
      <c r="R641" s="353"/>
      <c r="S641" s="7"/>
      <c r="T641" s="17">
        <f>IF(D641="",0,IF(D641=D640,COUNTIF(D$9:D640,D641)+1,1))</f>
        <v>0</v>
      </c>
      <c r="U641" s="17">
        <f t="shared" ca="1" si="46"/>
        <v>0</v>
      </c>
      <c r="V641" s="364">
        <f t="shared" si="44"/>
        <v>0</v>
      </c>
    </row>
    <row r="642" spans="1:22" ht="16.5" customHeight="1">
      <c r="A642" s="334" t="s">
        <v>918</v>
      </c>
      <c r="B642" s="65" t="str">
        <f t="shared" ca="1" si="43"/>
        <v>-1900</v>
      </c>
      <c r="C642" s="65" t="str">
        <f t="shared" ca="1" si="45"/>
        <v>-1900-0</v>
      </c>
      <c r="D642" s="340"/>
      <c r="E642" s="283"/>
      <c r="F642" s="12"/>
      <c r="G642" s="304"/>
      <c r="H642" s="195"/>
      <c r="I642" s="299"/>
      <c r="J642" s="284"/>
      <c r="K642" s="300"/>
      <c r="L642" s="301"/>
      <c r="M642" s="290"/>
      <c r="N642" s="291"/>
      <c r="O642" s="302"/>
      <c r="P642" s="303"/>
      <c r="Q642" s="12"/>
      <c r="R642" s="353"/>
      <c r="S642" s="7"/>
      <c r="T642" s="17">
        <f>IF(D642="",0,IF(D642=D641,COUNTIF(D$9:D641,D642)+1,1))</f>
        <v>0</v>
      </c>
      <c r="U642" s="17">
        <f t="shared" ca="1" si="46"/>
        <v>0</v>
      </c>
      <c r="V642" s="364">
        <f t="shared" si="44"/>
        <v>0</v>
      </c>
    </row>
    <row r="643" spans="1:22" ht="16.5" customHeight="1">
      <c r="A643" s="334" t="s">
        <v>919</v>
      </c>
      <c r="B643" s="65" t="str">
        <f t="shared" ca="1" si="43"/>
        <v>-1900</v>
      </c>
      <c r="C643" s="65" t="str">
        <f t="shared" ca="1" si="45"/>
        <v>-1900-0</v>
      </c>
      <c r="D643" s="340"/>
      <c r="E643" s="283"/>
      <c r="F643" s="12"/>
      <c r="G643" s="304"/>
      <c r="H643" s="195"/>
      <c r="I643" s="299"/>
      <c r="J643" s="284"/>
      <c r="K643" s="300"/>
      <c r="L643" s="301"/>
      <c r="M643" s="290"/>
      <c r="N643" s="291"/>
      <c r="O643" s="302"/>
      <c r="P643" s="303"/>
      <c r="Q643" s="12"/>
      <c r="R643" s="353"/>
      <c r="S643" s="7"/>
      <c r="T643" s="17">
        <f>IF(D643="",0,IF(D643=D642,COUNTIF(D$9:D642,D643)+1,1))</f>
        <v>0</v>
      </c>
      <c r="U643" s="17">
        <f t="shared" ca="1" si="46"/>
        <v>0</v>
      </c>
      <c r="V643" s="364">
        <f t="shared" si="44"/>
        <v>0</v>
      </c>
    </row>
    <row r="644" spans="1:22" ht="16.5" customHeight="1">
      <c r="A644" s="334" t="s">
        <v>920</v>
      </c>
      <c r="B644" s="65" t="str">
        <f t="shared" ca="1" si="43"/>
        <v>-1900</v>
      </c>
      <c r="C644" s="65" t="str">
        <f t="shared" ca="1" si="45"/>
        <v>-1900-0</v>
      </c>
      <c r="D644" s="340"/>
      <c r="E644" s="283"/>
      <c r="F644" s="12"/>
      <c r="G644" s="304"/>
      <c r="H644" s="195"/>
      <c r="I644" s="299"/>
      <c r="J644" s="284"/>
      <c r="K644" s="300"/>
      <c r="L644" s="301"/>
      <c r="M644" s="290"/>
      <c r="N644" s="291"/>
      <c r="O644" s="302"/>
      <c r="P644" s="303"/>
      <c r="Q644" s="12"/>
      <c r="R644" s="353"/>
      <c r="S644" s="7"/>
      <c r="T644" s="17">
        <f>IF(D644="",0,IF(D644=D643,COUNTIF(D$9:D643,D644)+1,1))</f>
        <v>0</v>
      </c>
      <c r="U644" s="17">
        <f t="shared" ca="1" si="46"/>
        <v>0</v>
      </c>
      <c r="V644" s="364">
        <f t="shared" si="44"/>
        <v>0</v>
      </c>
    </row>
    <row r="645" spans="1:22" ht="16.5" customHeight="1">
      <c r="A645" s="334" t="s">
        <v>921</v>
      </c>
      <c r="B645" s="65" t="str">
        <f t="shared" ca="1" si="43"/>
        <v>-1900</v>
      </c>
      <c r="C645" s="65" t="str">
        <f t="shared" ca="1" si="45"/>
        <v>-1900-0</v>
      </c>
      <c r="D645" s="340"/>
      <c r="E645" s="283"/>
      <c r="F645" s="12"/>
      <c r="G645" s="304"/>
      <c r="H645" s="195"/>
      <c r="I645" s="299"/>
      <c r="J645" s="284"/>
      <c r="K645" s="300"/>
      <c r="L645" s="301"/>
      <c r="M645" s="290"/>
      <c r="N645" s="291"/>
      <c r="O645" s="302"/>
      <c r="P645" s="303"/>
      <c r="Q645" s="12"/>
      <c r="R645" s="353"/>
      <c r="S645" s="7"/>
      <c r="T645" s="17">
        <f>IF(D645="",0,IF(D645=D644,COUNTIF(D$9:D644,D645)+1,1))</f>
        <v>0</v>
      </c>
      <c r="U645" s="17">
        <f t="shared" ca="1" si="46"/>
        <v>0</v>
      </c>
      <c r="V645" s="364">
        <f t="shared" si="44"/>
        <v>0</v>
      </c>
    </row>
    <row r="646" spans="1:22" ht="16.5" customHeight="1">
      <c r="A646" s="334" t="s">
        <v>922</v>
      </c>
      <c r="B646" s="65" t="str">
        <f t="shared" ca="1" si="43"/>
        <v>-1900</v>
      </c>
      <c r="C646" s="65" t="str">
        <f t="shared" ca="1" si="45"/>
        <v>-1900-0</v>
      </c>
      <c r="D646" s="340"/>
      <c r="E646" s="283"/>
      <c r="F646" s="12"/>
      <c r="G646" s="304"/>
      <c r="H646" s="195"/>
      <c r="I646" s="299"/>
      <c r="J646" s="284"/>
      <c r="K646" s="300"/>
      <c r="L646" s="301"/>
      <c r="M646" s="290"/>
      <c r="N646" s="291"/>
      <c r="O646" s="302"/>
      <c r="P646" s="303"/>
      <c r="Q646" s="12"/>
      <c r="R646" s="353"/>
      <c r="S646" s="7"/>
      <c r="T646" s="17">
        <f>IF(D646="",0,IF(D646=D645,COUNTIF(D$9:D645,D646)+1,1))</f>
        <v>0</v>
      </c>
      <c r="U646" s="17">
        <f t="shared" ca="1" si="46"/>
        <v>0</v>
      </c>
      <c r="V646" s="364">
        <f t="shared" si="44"/>
        <v>0</v>
      </c>
    </row>
    <row r="647" spans="1:22" ht="16.5" customHeight="1">
      <c r="A647" s="334" t="s">
        <v>923</v>
      </c>
      <c r="B647" s="65" t="str">
        <f t="shared" ca="1" si="43"/>
        <v>-1900</v>
      </c>
      <c r="C647" s="65" t="str">
        <f t="shared" ca="1" si="45"/>
        <v>-1900-0</v>
      </c>
      <c r="D647" s="340"/>
      <c r="E647" s="283"/>
      <c r="F647" s="12"/>
      <c r="G647" s="304"/>
      <c r="H647" s="195"/>
      <c r="I647" s="299"/>
      <c r="J647" s="284"/>
      <c r="K647" s="300"/>
      <c r="L647" s="301"/>
      <c r="M647" s="290"/>
      <c r="N647" s="291"/>
      <c r="O647" s="302"/>
      <c r="P647" s="303"/>
      <c r="Q647" s="12"/>
      <c r="R647" s="353"/>
      <c r="S647" s="7"/>
      <c r="T647" s="17">
        <f>IF(D647="",0,IF(D647=D646,COUNTIF(D$9:D646,D647)+1,1))</f>
        <v>0</v>
      </c>
      <c r="U647" s="17">
        <f t="shared" ca="1" si="46"/>
        <v>0</v>
      </c>
      <c r="V647" s="364">
        <f t="shared" si="44"/>
        <v>0</v>
      </c>
    </row>
    <row r="648" spans="1:22" ht="16.5" customHeight="1">
      <c r="A648" s="334" t="s">
        <v>924</v>
      </c>
      <c r="B648" s="65" t="str">
        <f t="shared" ca="1" si="43"/>
        <v>-1900</v>
      </c>
      <c r="C648" s="65" t="str">
        <f t="shared" ca="1" si="45"/>
        <v>-1900-0</v>
      </c>
      <c r="D648" s="340"/>
      <c r="E648" s="283"/>
      <c r="F648" s="12"/>
      <c r="G648" s="304"/>
      <c r="H648" s="195"/>
      <c r="I648" s="299"/>
      <c r="J648" s="284"/>
      <c r="K648" s="300"/>
      <c r="L648" s="301"/>
      <c r="M648" s="290"/>
      <c r="N648" s="291"/>
      <c r="O648" s="302"/>
      <c r="P648" s="303"/>
      <c r="Q648" s="12"/>
      <c r="R648" s="353"/>
      <c r="S648" s="7"/>
      <c r="T648" s="17">
        <f>IF(D648="",0,IF(D648=D647,COUNTIF(D$9:D647,D648)+1,1))</f>
        <v>0</v>
      </c>
      <c r="U648" s="17">
        <f t="shared" ca="1" si="46"/>
        <v>0</v>
      </c>
      <c r="V648" s="364">
        <f t="shared" si="44"/>
        <v>0</v>
      </c>
    </row>
    <row r="649" spans="1:22" ht="16.5" customHeight="1">
      <c r="A649" s="334" t="s">
        <v>925</v>
      </c>
      <c r="B649" s="65" t="str">
        <f t="shared" ca="1" si="43"/>
        <v>-1900</v>
      </c>
      <c r="C649" s="65" t="str">
        <f t="shared" ca="1" si="45"/>
        <v>-1900-0</v>
      </c>
      <c r="D649" s="340"/>
      <c r="E649" s="283"/>
      <c r="F649" s="12"/>
      <c r="G649" s="304"/>
      <c r="H649" s="195"/>
      <c r="I649" s="299"/>
      <c r="J649" s="284"/>
      <c r="K649" s="300"/>
      <c r="L649" s="301"/>
      <c r="M649" s="290"/>
      <c r="N649" s="291"/>
      <c r="O649" s="302"/>
      <c r="P649" s="303"/>
      <c r="Q649" s="12"/>
      <c r="R649" s="353"/>
      <c r="S649" s="7"/>
      <c r="T649" s="17">
        <f>IF(D649="",0,IF(D649=D648,COUNTIF(D$9:D648,D649)+1,1))</f>
        <v>0</v>
      </c>
      <c r="U649" s="17">
        <f t="shared" ca="1" si="46"/>
        <v>0</v>
      </c>
      <c r="V649" s="364">
        <f t="shared" si="44"/>
        <v>0</v>
      </c>
    </row>
    <row r="650" spans="1:22" ht="16.5" customHeight="1">
      <c r="A650" s="334" t="s">
        <v>926</v>
      </c>
      <c r="B650" s="65" t="str">
        <f t="shared" ref="B650:B713" ca="1" si="47">IF(V650=$V$1015,0,IF(N$1030=1,0,D650&amp;"-"&amp;YEAR(E650)))</f>
        <v>-1900</v>
      </c>
      <c r="C650" s="65" t="str">
        <f t="shared" ca="1" si="45"/>
        <v>-1900-0</v>
      </c>
      <c r="D650" s="340"/>
      <c r="E650" s="283"/>
      <c r="F650" s="12"/>
      <c r="G650" s="304"/>
      <c r="H650" s="195"/>
      <c r="I650" s="299"/>
      <c r="J650" s="284"/>
      <c r="K650" s="300"/>
      <c r="L650" s="301"/>
      <c r="M650" s="290"/>
      <c r="N650" s="291"/>
      <c r="O650" s="302"/>
      <c r="P650" s="303"/>
      <c r="Q650" s="12"/>
      <c r="R650" s="353"/>
      <c r="S650" s="7"/>
      <c r="T650" s="17">
        <f>IF(D650="",0,IF(D650=D649,COUNTIF(D$9:D649,D650)+1,1))</f>
        <v>0</v>
      </c>
      <c r="U650" s="17">
        <f t="shared" ca="1" si="46"/>
        <v>0</v>
      </c>
      <c r="V650" s="364">
        <f t="shared" ref="V650:V713" si="48">IF(OR(MONTH(E650)&lt;$J$1032,MONTH(E650)&gt;$J$1033),V$1015,0)</f>
        <v>0</v>
      </c>
    </row>
    <row r="651" spans="1:22" ht="16.5" customHeight="1">
      <c r="A651" s="334" t="s">
        <v>927</v>
      </c>
      <c r="B651" s="65" t="str">
        <f t="shared" ca="1" si="47"/>
        <v>-1900</v>
      </c>
      <c r="C651" s="65" t="str">
        <f t="shared" ca="1" si="45"/>
        <v>-1900-0</v>
      </c>
      <c r="D651" s="340"/>
      <c r="E651" s="283"/>
      <c r="F651" s="12"/>
      <c r="G651" s="304"/>
      <c r="H651" s="195"/>
      <c r="I651" s="299"/>
      <c r="J651" s="284"/>
      <c r="K651" s="300"/>
      <c r="L651" s="301"/>
      <c r="M651" s="290"/>
      <c r="N651" s="291"/>
      <c r="O651" s="302"/>
      <c r="P651" s="303"/>
      <c r="Q651" s="12"/>
      <c r="R651" s="353"/>
      <c r="S651" s="7"/>
      <c r="T651" s="17">
        <f>IF(D651="",0,IF(D651=D650,COUNTIF(D$9:D650,D651)+1,1))</f>
        <v>0</v>
      </c>
      <c r="U651" s="17">
        <f t="shared" ca="1" si="46"/>
        <v>0</v>
      </c>
      <c r="V651" s="364">
        <f t="shared" si="48"/>
        <v>0</v>
      </c>
    </row>
    <row r="652" spans="1:22" ht="16.5" customHeight="1">
      <c r="A652" s="334" t="s">
        <v>928</v>
      </c>
      <c r="B652" s="65" t="str">
        <f t="shared" ca="1" si="47"/>
        <v>-1900</v>
      </c>
      <c r="C652" s="65" t="str">
        <f t="shared" ca="1" si="45"/>
        <v>-1900-0</v>
      </c>
      <c r="D652" s="340"/>
      <c r="E652" s="283"/>
      <c r="F652" s="12"/>
      <c r="G652" s="304"/>
      <c r="H652" s="195"/>
      <c r="I652" s="299"/>
      <c r="J652" s="284"/>
      <c r="K652" s="300"/>
      <c r="L652" s="301"/>
      <c r="M652" s="290"/>
      <c r="N652" s="291"/>
      <c r="O652" s="302"/>
      <c r="P652" s="303"/>
      <c r="Q652" s="12"/>
      <c r="R652" s="353"/>
      <c r="S652" s="7"/>
      <c r="T652" s="17">
        <f>IF(D652="",0,IF(D652=D651,COUNTIF(D$9:D651,D652)+1,1))</f>
        <v>0</v>
      </c>
      <c r="U652" s="17">
        <f t="shared" ca="1" si="46"/>
        <v>0</v>
      </c>
      <c r="V652" s="364">
        <f t="shared" si="48"/>
        <v>0</v>
      </c>
    </row>
    <row r="653" spans="1:22" ht="16.5" customHeight="1">
      <c r="A653" s="334" t="s">
        <v>929</v>
      </c>
      <c r="B653" s="65" t="str">
        <f t="shared" ca="1" si="47"/>
        <v>-1900</v>
      </c>
      <c r="C653" s="65" t="str">
        <f t="shared" ca="1" si="45"/>
        <v>-1900-0</v>
      </c>
      <c r="D653" s="340"/>
      <c r="E653" s="283"/>
      <c r="F653" s="12"/>
      <c r="G653" s="304"/>
      <c r="H653" s="195"/>
      <c r="I653" s="299"/>
      <c r="J653" s="284"/>
      <c r="K653" s="300"/>
      <c r="L653" s="301"/>
      <c r="M653" s="290"/>
      <c r="N653" s="291"/>
      <c r="O653" s="302"/>
      <c r="P653" s="303"/>
      <c r="Q653" s="12"/>
      <c r="R653" s="353"/>
      <c r="S653" s="7"/>
      <c r="T653" s="17">
        <f>IF(D653="",0,IF(D653=D652,COUNTIF(D$9:D652,D653)+1,1))</f>
        <v>0</v>
      </c>
      <c r="U653" s="17">
        <f t="shared" ca="1" si="46"/>
        <v>0</v>
      </c>
      <c r="V653" s="364">
        <f t="shared" si="48"/>
        <v>0</v>
      </c>
    </row>
    <row r="654" spans="1:22" ht="16.5" customHeight="1">
      <c r="A654" s="334" t="s">
        <v>930</v>
      </c>
      <c r="B654" s="65" t="str">
        <f t="shared" ca="1" si="47"/>
        <v>-1900</v>
      </c>
      <c r="C654" s="65" t="str">
        <f t="shared" ca="1" si="45"/>
        <v>-1900-0</v>
      </c>
      <c r="D654" s="340"/>
      <c r="E654" s="283"/>
      <c r="F654" s="12"/>
      <c r="G654" s="304"/>
      <c r="H654" s="195"/>
      <c r="I654" s="299"/>
      <c r="J654" s="284"/>
      <c r="K654" s="300"/>
      <c r="L654" s="301"/>
      <c r="M654" s="290"/>
      <c r="N654" s="291"/>
      <c r="O654" s="302"/>
      <c r="P654" s="303"/>
      <c r="Q654" s="12"/>
      <c r="R654" s="353"/>
      <c r="S654" s="7"/>
      <c r="T654" s="17">
        <f>IF(D654="",0,IF(D654=D653,COUNTIF(D$9:D653,D654)+1,1))</f>
        <v>0</v>
      </c>
      <c r="U654" s="17">
        <f t="shared" ca="1" si="46"/>
        <v>0</v>
      </c>
      <c r="V654" s="364">
        <f t="shared" si="48"/>
        <v>0</v>
      </c>
    </row>
    <row r="655" spans="1:22" ht="16.5" customHeight="1">
      <c r="A655" s="334" t="s">
        <v>931</v>
      </c>
      <c r="B655" s="65" t="str">
        <f t="shared" ca="1" si="47"/>
        <v>-1900</v>
      </c>
      <c r="C655" s="65" t="str">
        <f t="shared" ref="C655:C718" ca="1" si="49">IF(N$1030=1,0,B655&amp;"-"&amp;T655)</f>
        <v>-1900-0</v>
      </c>
      <c r="D655" s="340"/>
      <c r="E655" s="283"/>
      <c r="F655" s="12"/>
      <c r="G655" s="304"/>
      <c r="H655" s="195"/>
      <c r="I655" s="299"/>
      <c r="J655" s="284"/>
      <c r="K655" s="300"/>
      <c r="L655" s="301"/>
      <c r="M655" s="290"/>
      <c r="N655" s="291"/>
      <c r="O655" s="302"/>
      <c r="P655" s="303"/>
      <c r="Q655" s="12"/>
      <c r="R655" s="353"/>
      <c r="S655" s="7"/>
      <c r="T655" s="17">
        <f>IF(D655="",0,IF(D655=D654,COUNTIF(D$9:D654,D655)+1,1))</f>
        <v>0</v>
      </c>
      <c r="U655" s="17">
        <f t="shared" ref="U655:U718" ca="1" si="50">IF(OR(D655="",N$1030=1),0,IF(T655=4,1,0))</f>
        <v>0</v>
      </c>
      <c r="V655" s="364">
        <f t="shared" si="48"/>
        <v>0</v>
      </c>
    </row>
    <row r="656" spans="1:22" ht="16.5" customHeight="1">
      <c r="A656" s="334" t="s">
        <v>932</v>
      </c>
      <c r="B656" s="65" t="str">
        <f t="shared" ca="1" si="47"/>
        <v>-1900</v>
      </c>
      <c r="C656" s="65" t="str">
        <f t="shared" ca="1" si="49"/>
        <v>-1900-0</v>
      </c>
      <c r="D656" s="340"/>
      <c r="E656" s="283"/>
      <c r="F656" s="12"/>
      <c r="G656" s="304"/>
      <c r="H656" s="195"/>
      <c r="I656" s="299"/>
      <c r="J656" s="284"/>
      <c r="K656" s="300"/>
      <c r="L656" s="301"/>
      <c r="M656" s="290"/>
      <c r="N656" s="291"/>
      <c r="O656" s="302"/>
      <c r="P656" s="303"/>
      <c r="Q656" s="12"/>
      <c r="R656" s="353"/>
      <c r="S656" s="7"/>
      <c r="T656" s="17">
        <f>IF(D656="",0,IF(D656=D655,COUNTIF(D$9:D655,D656)+1,1))</f>
        <v>0</v>
      </c>
      <c r="U656" s="17">
        <f t="shared" ca="1" si="50"/>
        <v>0</v>
      </c>
      <c r="V656" s="364">
        <f t="shared" si="48"/>
        <v>0</v>
      </c>
    </row>
    <row r="657" spans="1:22" ht="16.5" customHeight="1">
      <c r="A657" s="334" t="s">
        <v>933</v>
      </c>
      <c r="B657" s="65" t="str">
        <f t="shared" ca="1" si="47"/>
        <v>-1900</v>
      </c>
      <c r="C657" s="65" t="str">
        <f t="shared" ca="1" si="49"/>
        <v>-1900-0</v>
      </c>
      <c r="D657" s="340"/>
      <c r="E657" s="283"/>
      <c r="F657" s="12"/>
      <c r="G657" s="304"/>
      <c r="H657" s="195"/>
      <c r="I657" s="299"/>
      <c r="J657" s="284"/>
      <c r="K657" s="300"/>
      <c r="L657" s="301"/>
      <c r="M657" s="290"/>
      <c r="N657" s="291"/>
      <c r="O657" s="302"/>
      <c r="P657" s="303"/>
      <c r="Q657" s="12"/>
      <c r="R657" s="353"/>
      <c r="S657" s="7"/>
      <c r="T657" s="17">
        <f>IF(D657="",0,IF(D657=D656,COUNTIF(D$9:D656,D657)+1,1))</f>
        <v>0</v>
      </c>
      <c r="U657" s="17">
        <f t="shared" ca="1" si="50"/>
        <v>0</v>
      </c>
      <c r="V657" s="364">
        <f t="shared" si="48"/>
        <v>0</v>
      </c>
    </row>
    <row r="658" spans="1:22" ht="16.5" customHeight="1">
      <c r="A658" s="334" t="s">
        <v>934</v>
      </c>
      <c r="B658" s="65" t="str">
        <f t="shared" ca="1" si="47"/>
        <v>-1900</v>
      </c>
      <c r="C658" s="65" t="str">
        <f t="shared" ca="1" si="49"/>
        <v>-1900-0</v>
      </c>
      <c r="D658" s="340"/>
      <c r="E658" s="283"/>
      <c r="F658" s="12"/>
      <c r="G658" s="304"/>
      <c r="H658" s="195"/>
      <c r="I658" s="299"/>
      <c r="J658" s="284"/>
      <c r="K658" s="300"/>
      <c r="L658" s="301"/>
      <c r="M658" s="290"/>
      <c r="N658" s="291"/>
      <c r="O658" s="302"/>
      <c r="P658" s="303"/>
      <c r="Q658" s="12"/>
      <c r="R658" s="353"/>
      <c r="S658" s="7"/>
      <c r="T658" s="17">
        <f>IF(D658="",0,IF(D658=D657,COUNTIF(D$9:D657,D658)+1,1))</f>
        <v>0</v>
      </c>
      <c r="U658" s="17">
        <f t="shared" ca="1" si="50"/>
        <v>0</v>
      </c>
      <c r="V658" s="364">
        <f t="shared" si="48"/>
        <v>0</v>
      </c>
    </row>
    <row r="659" spans="1:22" ht="16.5" customHeight="1">
      <c r="A659" s="334" t="s">
        <v>935</v>
      </c>
      <c r="B659" s="65" t="str">
        <f t="shared" ca="1" si="47"/>
        <v>-1900</v>
      </c>
      <c r="C659" s="65" t="str">
        <f t="shared" ca="1" si="49"/>
        <v>-1900-0</v>
      </c>
      <c r="D659" s="340"/>
      <c r="E659" s="283"/>
      <c r="F659" s="12"/>
      <c r="G659" s="304"/>
      <c r="H659" s="195"/>
      <c r="I659" s="299"/>
      <c r="J659" s="284"/>
      <c r="K659" s="300"/>
      <c r="L659" s="301"/>
      <c r="M659" s="290"/>
      <c r="N659" s="291"/>
      <c r="O659" s="302"/>
      <c r="P659" s="303"/>
      <c r="Q659" s="12"/>
      <c r="R659" s="353"/>
      <c r="S659" s="7"/>
      <c r="T659" s="17">
        <f>IF(D659="",0,IF(D659=D658,COUNTIF(D$9:D658,D659)+1,1))</f>
        <v>0</v>
      </c>
      <c r="U659" s="17">
        <f t="shared" ca="1" si="50"/>
        <v>0</v>
      </c>
      <c r="V659" s="364">
        <f t="shared" si="48"/>
        <v>0</v>
      </c>
    </row>
    <row r="660" spans="1:22" ht="16.5" customHeight="1">
      <c r="A660" s="334" t="s">
        <v>936</v>
      </c>
      <c r="B660" s="65" t="str">
        <f t="shared" ca="1" si="47"/>
        <v>-1900</v>
      </c>
      <c r="C660" s="65" t="str">
        <f t="shared" ca="1" si="49"/>
        <v>-1900-0</v>
      </c>
      <c r="D660" s="340"/>
      <c r="E660" s="283"/>
      <c r="F660" s="12"/>
      <c r="G660" s="304"/>
      <c r="H660" s="195"/>
      <c r="I660" s="299"/>
      <c r="J660" s="284"/>
      <c r="K660" s="300"/>
      <c r="L660" s="301"/>
      <c r="M660" s="290"/>
      <c r="N660" s="291"/>
      <c r="O660" s="302"/>
      <c r="P660" s="303"/>
      <c r="Q660" s="12"/>
      <c r="R660" s="353"/>
      <c r="S660" s="7"/>
      <c r="T660" s="17">
        <f>IF(D660="",0,IF(D660=D659,COUNTIF(D$9:D659,D660)+1,1))</f>
        <v>0</v>
      </c>
      <c r="U660" s="17">
        <f t="shared" ca="1" si="50"/>
        <v>0</v>
      </c>
      <c r="V660" s="364">
        <f t="shared" si="48"/>
        <v>0</v>
      </c>
    </row>
    <row r="661" spans="1:22" ht="16.5" customHeight="1">
      <c r="A661" s="334" t="s">
        <v>937</v>
      </c>
      <c r="B661" s="65" t="str">
        <f t="shared" ca="1" si="47"/>
        <v>-1900</v>
      </c>
      <c r="C661" s="65" t="str">
        <f t="shared" ca="1" si="49"/>
        <v>-1900-0</v>
      </c>
      <c r="D661" s="340"/>
      <c r="E661" s="283"/>
      <c r="F661" s="12"/>
      <c r="G661" s="304"/>
      <c r="H661" s="195"/>
      <c r="I661" s="299"/>
      <c r="J661" s="284"/>
      <c r="K661" s="300"/>
      <c r="L661" s="301"/>
      <c r="M661" s="290"/>
      <c r="N661" s="291"/>
      <c r="O661" s="302"/>
      <c r="P661" s="303"/>
      <c r="Q661" s="12"/>
      <c r="R661" s="353"/>
      <c r="S661" s="7"/>
      <c r="T661" s="17">
        <f>IF(D661="",0,IF(D661=D660,COUNTIF(D$9:D660,D661)+1,1))</f>
        <v>0</v>
      </c>
      <c r="U661" s="17">
        <f t="shared" ca="1" si="50"/>
        <v>0</v>
      </c>
      <c r="V661" s="364">
        <f t="shared" si="48"/>
        <v>0</v>
      </c>
    </row>
    <row r="662" spans="1:22" ht="16.5" customHeight="1">
      <c r="A662" s="334" t="s">
        <v>938</v>
      </c>
      <c r="B662" s="65" t="str">
        <f t="shared" ca="1" si="47"/>
        <v>-1900</v>
      </c>
      <c r="C662" s="65" t="str">
        <f t="shared" ca="1" si="49"/>
        <v>-1900-0</v>
      </c>
      <c r="D662" s="340"/>
      <c r="E662" s="283"/>
      <c r="F662" s="12"/>
      <c r="G662" s="304"/>
      <c r="H662" s="195"/>
      <c r="I662" s="299"/>
      <c r="J662" s="284"/>
      <c r="K662" s="300"/>
      <c r="L662" s="301"/>
      <c r="M662" s="290"/>
      <c r="N662" s="291"/>
      <c r="O662" s="302"/>
      <c r="P662" s="303"/>
      <c r="Q662" s="12"/>
      <c r="R662" s="353"/>
      <c r="S662" s="7"/>
      <c r="T662" s="17">
        <f>IF(D662="",0,IF(D662=D661,COUNTIF(D$9:D661,D662)+1,1))</f>
        <v>0</v>
      </c>
      <c r="U662" s="17">
        <f t="shared" ca="1" si="50"/>
        <v>0</v>
      </c>
      <c r="V662" s="364">
        <f t="shared" si="48"/>
        <v>0</v>
      </c>
    </row>
    <row r="663" spans="1:22" ht="16.5" customHeight="1">
      <c r="A663" s="334" t="s">
        <v>939</v>
      </c>
      <c r="B663" s="65" t="str">
        <f t="shared" ca="1" si="47"/>
        <v>-1900</v>
      </c>
      <c r="C663" s="65" t="str">
        <f t="shared" ca="1" si="49"/>
        <v>-1900-0</v>
      </c>
      <c r="D663" s="340"/>
      <c r="E663" s="283"/>
      <c r="F663" s="12"/>
      <c r="G663" s="304"/>
      <c r="H663" s="195"/>
      <c r="I663" s="299"/>
      <c r="J663" s="284"/>
      <c r="K663" s="300"/>
      <c r="L663" s="301"/>
      <c r="M663" s="290"/>
      <c r="N663" s="291"/>
      <c r="O663" s="302"/>
      <c r="P663" s="303"/>
      <c r="Q663" s="12"/>
      <c r="R663" s="353"/>
      <c r="S663" s="7"/>
      <c r="T663" s="17">
        <f>IF(D663="",0,IF(D663=D662,COUNTIF(D$9:D662,D663)+1,1))</f>
        <v>0</v>
      </c>
      <c r="U663" s="17">
        <f t="shared" ca="1" si="50"/>
        <v>0</v>
      </c>
      <c r="V663" s="364">
        <f t="shared" si="48"/>
        <v>0</v>
      </c>
    </row>
    <row r="664" spans="1:22" ht="16.5" customHeight="1">
      <c r="A664" s="334" t="s">
        <v>940</v>
      </c>
      <c r="B664" s="65" t="str">
        <f t="shared" ca="1" si="47"/>
        <v>-1900</v>
      </c>
      <c r="C664" s="65" t="str">
        <f t="shared" ca="1" si="49"/>
        <v>-1900-0</v>
      </c>
      <c r="D664" s="340"/>
      <c r="E664" s="283"/>
      <c r="F664" s="12"/>
      <c r="G664" s="304"/>
      <c r="H664" s="195"/>
      <c r="I664" s="299"/>
      <c r="J664" s="284"/>
      <c r="K664" s="300"/>
      <c r="L664" s="301"/>
      <c r="M664" s="290"/>
      <c r="N664" s="291"/>
      <c r="O664" s="302"/>
      <c r="P664" s="303"/>
      <c r="Q664" s="12"/>
      <c r="R664" s="353"/>
      <c r="S664" s="7"/>
      <c r="T664" s="17">
        <f>IF(D664="",0,IF(D664=D663,COUNTIF(D$9:D663,D664)+1,1))</f>
        <v>0</v>
      </c>
      <c r="U664" s="17">
        <f t="shared" ca="1" si="50"/>
        <v>0</v>
      </c>
      <c r="V664" s="364">
        <f t="shared" si="48"/>
        <v>0</v>
      </c>
    </row>
    <row r="665" spans="1:22" ht="16.5" customHeight="1">
      <c r="A665" s="334" t="s">
        <v>941</v>
      </c>
      <c r="B665" s="65" t="str">
        <f t="shared" ca="1" si="47"/>
        <v>-1900</v>
      </c>
      <c r="C665" s="65" t="str">
        <f t="shared" ca="1" si="49"/>
        <v>-1900-0</v>
      </c>
      <c r="D665" s="340"/>
      <c r="E665" s="283"/>
      <c r="F665" s="12"/>
      <c r="G665" s="304"/>
      <c r="H665" s="195"/>
      <c r="I665" s="299"/>
      <c r="J665" s="284"/>
      <c r="K665" s="300"/>
      <c r="L665" s="301"/>
      <c r="M665" s="290"/>
      <c r="N665" s="291"/>
      <c r="O665" s="302"/>
      <c r="P665" s="303"/>
      <c r="Q665" s="12"/>
      <c r="R665" s="353"/>
      <c r="S665" s="7"/>
      <c r="T665" s="17">
        <f>IF(D665="",0,IF(D665=D664,COUNTIF(D$9:D664,D665)+1,1))</f>
        <v>0</v>
      </c>
      <c r="U665" s="17">
        <f t="shared" ca="1" si="50"/>
        <v>0</v>
      </c>
      <c r="V665" s="364">
        <f t="shared" si="48"/>
        <v>0</v>
      </c>
    </row>
    <row r="666" spans="1:22" ht="16.5" customHeight="1">
      <c r="A666" s="334" t="s">
        <v>942</v>
      </c>
      <c r="B666" s="65" t="str">
        <f t="shared" ca="1" si="47"/>
        <v>-1900</v>
      </c>
      <c r="C666" s="65" t="str">
        <f t="shared" ca="1" si="49"/>
        <v>-1900-0</v>
      </c>
      <c r="D666" s="340"/>
      <c r="E666" s="283"/>
      <c r="F666" s="12"/>
      <c r="G666" s="304"/>
      <c r="H666" s="195"/>
      <c r="I666" s="299"/>
      <c r="J666" s="284"/>
      <c r="K666" s="300"/>
      <c r="L666" s="301"/>
      <c r="M666" s="290"/>
      <c r="N666" s="291"/>
      <c r="O666" s="302"/>
      <c r="P666" s="303"/>
      <c r="Q666" s="12"/>
      <c r="R666" s="353"/>
      <c r="S666" s="7"/>
      <c r="T666" s="17">
        <f>IF(D666="",0,IF(D666=D665,COUNTIF(D$9:D665,D666)+1,1))</f>
        <v>0</v>
      </c>
      <c r="U666" s="17">
        <f t="shared" ca="1" si="50"/>
        <v>0</v>
      </c>
      <c r="V666" s="364">
        <f t="shared" si="48"/>
        <v>0</v>
      </c>
    </row>
    <row r="667" spans="1:22" ht="16.5" customHeight="1">
      <c r="A667" s="334" t="s">
        <v>943</v>
      </c>
      <c r="B667" s="65" t="str">
        <f t="shared" ca="1" si="47"/>
        <v>-1900</v>
      </c>
      <c r="C667" s="65" t="str">
        <f t="shared" ca="1" si="49"/>
        <v>-1900-0</v>
      </c>
      <c r="D667" s="340"/>
      <c r="E667" s="283"/>
      <c r="F667" s="12"/>
      <c r="G667" s="304"/>
      <c r="H667" s="195"/>
      <c r="I667" s="299"/>
      <c r="J667" s="284"/>
      <c r="K667" s="300"/>
      <c r="L667" s="301"/>
      <c r="M667" s="290"/>
      <c r="N667" s="291"/>
      <c r="O667" s="302"/>
      <c r="P667" s="303"/>
      <c r="Q667" s="12"/>
      <c r="R667" s="353"/>
      <c r="S667" s="7"/>
      <c r="T667" s="17">
        <f>IF(D667="",0,IF(D667=D666,COUNTIF(D$9:D666,D667)+1,1))</f>
        <v>0</v>
      </c>
      <c r="U667" s="17">
        <f t="shared" ca="1" si="50"/>
        <v>0</v>
      </c>
      <c r="V667" s="364">
        <f t="shared" si="48"/>
        <v>0</v>
      </c>
    </row>
    <row r="668" spans="1:22" ht="16.5" customHeight="1">
      <c r="A668" s="334" t="s">
        <v>944</v>
      </c>
      <c r="B668" s="65" t="str">
        <f t="shared" ca="1" si="47"/>
        <v>-1900</v>
      </c>
      <c r="C668" s="65" t="str">
        <f t="shared" ca="1" si="49"/>
        <v>-1900-0</v>
      </c>
      <c r="D668" s="340"/>
      <c r="E668" s="283"/>
      <c r="F668" s="12"/>
      <c r="G668" s="304"/>
      <c r="H668" s="195"/>
      <c r="I668" s="299"/>
      <c r="J668" s="284"/>
      <c r="K668" s="300"/>
      <c r="L668" s="301"/>
      <c r="M668" s="290"/>
      <c r="N668" s="291"/>
      <c r="O668" s="302"/>
      <c r="P668" s="303"/>
      <c r="Q668" s="12"/>
      <c r="R668" s="353"/>
      <c r="S668" s="7"/>
      <c r="T668" s="17">
        <f>IF(D668="",0,IF(D668=D667,COUNTIF(D$9:D667,D668)+1,1))</f>
        <v>0</v>
      </c>
      <c r="U668" s="17">
        <f t="shared" ca="1" si="50"/>
        <v>0</v>
      </c>
      <c r="V668" s="364">
        <f t="shared" si="48"/>
        <v>0</v>
      </c>
    </row>
    <row r="669" spans="1:22" ht="16.5" customHeight="1">
      <c r="A669" s="334" t="s">
        <v>945</v>
      </c>
      <c r="B669" s="65" t="str">
        <f t="shared" ca="1" si="47"/>
        <v>-1900</v>
      </c>
      <c r="C669" s="65" t="str">
        <f t="shared" ca="1" si="49"/>
        <v>-1900-0</v>
      </c>
      <c r="D669" s="340"/>
      <c r="E669" s="283"/>
      <c r="F669" s="12"/>
      <c r="G669" s="304"/>
      <c r="H669" s="195"/>
      <c r="I669" s="299"/>
      <c r="J669" s="284"/>
      <c r="K669" s="300"/>
      <c r="L669" s="301"/>
      <c r="M669" s="290"/>
      <c r="N669" s="291"/>
      <c r="O669" s="302"/>
      <c r="P669" s="303"/>
      <c r="Q669" s="12"/>
      <c r="R669" s="353"/>
      <c r="S669" s="7"/>
      <c r="T669" s="17">
        <f>IF(D669="",0,IF(D669=D668,COUNTIF(D$9:D668,D669)+1,1))</f>
        <v>0</v>
      </c>
      <c r="U669" s="17">
        <f t="shared" ca="1" si="50"/>
        <v>0</v>
      </c>
      <c r="V669" s="364">
        <f t="shared" si="48"/>
        <v>0</v>
      </c>
    </row>
    <row r="670" spans="1:22" ht="16.5" customHeight="1">
      <c r="A670" s="334" t="s">
        <v>946</v>
      </c>
      <c r="B670" s="65" t="str">
        <f t="shared" ca="1" si="47"/>
        <v>-1900</v>
      </c>
      <c r="C670" s="65" t="str">
        <f t="shared" ca="1" si="49"/>
        <v>-1900-0</v>
      </c>
      <c r="D670" s="340"/>
      <c r="E670" s="283"/>
      <c r="F670" s="12"/>
      <c r="G670" s="304"/>
      <c r="H670" s="195"/>
      <c r="I670" s="299"/>
      <c r="J670" s="284"/>
      <c r="K670" s="300"/>
      <c r="L670" s="301"/>
      <c r="M670" s="290"/>
      <c r="N670" s="291"/>
      <c r="O670" s="302"/>
      <c r="P670" s="303"/>
      <c r="Q670" s="12"/>
      <c r="R670" s="353"/>
      <c r="S670" s="7"/>
      <c r="T670" s="17">
        <f>IF(D670="",0,IF(D670=D669,COUNTIF(D$9:D669,D670)+1,1))</f>
        <v>0</v>
      </c>
      <c r="U670" s="17">
        <f t="shared" ca="1" si="50"/>
        <v>0</v>
      </c>
      <c r="V670" s="364">
        <f t="shared" si="48"/>
        <v>0</v>
      </c>
    </row>
    <row r="671" spans="1:22" ht="16.5" customHeight="1">
      <c r="A671" s="334" t="s">
        <v>947</v>
      </c>
      <c r="B671" s="65" t="str">
        <f t="shared" ca="1" si="47"/>
        <v>-1900</v>
      </c>
      <c r="C671" s="65" t="str">
        <f t="shared" ca="1" si="49"/>
        <v>-1900-0</v>
      </c>
      <c r="D671" s="340"/>
      <c r="E671" s="283"/>
      <c r="F671" s="12"/>
      <c r="G671" s="304"/>
      <c r="H671" s="195"/>
      <c r="I671" s="299"/>
      <c r="J671" s="284"/>
      <c r="K671" s="300"/>
      <c r="L671" s="301"/>
      <c r="M671" s="290"/>
      <c r="N671" s="291"/>
      <c r="O671" s="302"/>
      <c r="P671" s="303"/>
      <c r="Q671" s="12"/>
      <c r="R671" s="353"/>
      <c r="S671" s="7"/>
      <c r="T671" s="17">
        <f>IF(D671="",0,IF(D671=D670,COUNTIF(D$9:D670,D671)+1,1))</f>
        <v>0</v>
      </c>
      <c r="U671" s="17">
        <f t="shared" ca="1" si="50"/>
        <v>0</v>
      </c>
      <c r="V671" s="364">
        <f t="shared" si="48"/>
        <v>0</v>
      </c>
    </row>
    <row r="672" spans="1:22" ht="16.5" customHeight="1">
      <c r="A672" s="334" t="s">
        <v>948</v>
      </c>
      <c r="B672" s="65" t="str">
        <f t="shared" ca="1" si="47"/>
        <v>-1900</v>
      </c>
      <c r="C672" s="65" t="str">
        <f t="shared" ca="1" si="49"/>
        <v>-1900-0</v>
      </c>
      <c r="D672" s="340"/>
      <c r="E672" s="283"/>
      <c r="F672" s="12"/>
      <c r="G672" s="304"/>
      <c r="H672" s="195"/>
      <c r="I672" s="299"/>
      <c r="J672" s="284"/>
      <c r="K672" s="300"/>
      <c r="L672" s="301"/>
      <c r="M672" s="290"/>
      <c r="N672" s="291"/>
      <c r="O672" s="302"/>
      <c r="P672" s="303"/>
      <c r="Q672" s="12"/>
      <c r="R672" s="353"/>
      <c r="S672" s="7"/>
      <c r="T672" s="17">
        <f>IF(D672="",0,IF(D672=D671,COUNTIF(D$9:D671,D672)+1,1))</f>
        <v>0</v>
      </c>
      <c r="U672" s="17">
        <f t="shared" ca="1" si="50"/>
        <v>0</v>
      </c>
      <c r="V672" s="364">
        <f t="shared" si="48"/>
        <v>0</v>
      </c>
    </row>
    <row r="673" spans="1:22" ht="16.5" customHeight="1">
      <c r="A673" s="334" t="s">
        <v>949</v>
      </c>
      <c r="B673" s="65" t="str">
        <f t="shared" ca="1" si="47"/>
        <v>-1900</v>
      </c>
      <c r="C673" s="65" t="str">
        <f t="shared" ca="1" si="49"/>
        <v>-1900-0</v>
      </c>
      <c r="D673" s="340"/>
      <c r="E673" s="283"/>
      <c r="F673" s="12"/>
      <c r="G673" s="304"/>
      <c r="H673" s="195"/>
      <c r="I673" s="299"/>
      <c r="J673" s="284"/>
      <c r="K673" s="300"/>
      <c r="L673" s="301"/>
      <c r="M673" s="290"/>
      <c r="N673" s="291"/>
      <c r="O673" s="302"/>
      <c r="P673" s="303"/>
      <c r="Q673" s="12"/>
      <c r="R673" s="353"/>
      <c r="S673" s="7"/>
      <c r="T673" s="17">
        <f>IF(D673="",0,IF(D673=D672,COUNTIF(D$9:D672,D673)+1,1))</f>
        <v>0</v>
      </c>
      <c r="U673" s="17">
        <f t="shared" ca="1" si="50"/>
        <v>0</v>
      </c>
      <c r="V673" s="364">
        <f t="shared" si="48"/>
        <v>0</v>
      </c>
    </row>
    <row r="674" spans="1:22" ht="16.5" customHeight="1">
      <c r="A674" s="334" t="s">
        <v>950</v>
      </c>
      <c r="B674" s="65" t="str">
        <f t="shared" ca="1" si="47"/>
        <v>-1900</v>
      </c>
      <c r="C674" s="65" t="str">
        <f t="shared" ca="1" si="49"/>
        <v>-1900-0</v>
      </c>
      <c r="D674" s="340"/>
      <c r="E674" s="283"/>
      <c r="F674" s="12"/>
      <c r="G674" s="304"/>
      <c r="H674" s="195"/>
      <c r="I674" s="299"/>
      <c r="J674" s="284"/>
      <c r="K674" s="300"/>
      <c r="L674" s="301"/>
      <c r="M674" s="290"/>
      <c r="N674" s="291"/>
      <c r="O674" s="302"/>
      <c r="P674" s="303"/>
      <c r="Q674" s="12"/>
      <c r="R674" s="353"/>
      <c r="S674" s="7"/>
      <c r="T674" s="17">
        <f>IF(D674="",0,IF(D674=D673,COUNTIF(D$9:D673,D674)+1,1))</f>
        <v>0</v>
      </c>
      <c r="U674" s="17">
        <f t="shared" ca="1" si="50"/>
        <v>0</v>
      </c>
      <c r="V674" s="364">
        <f t="shared" si="48"/>
        <v>0</v>
      </c>
    </row>
    <row r="675" spans="1:22" ht="16.5" customHeight="1">
      <c r="A675" s="334" t="s">
        <v>951</v>
      </c>
      <c r="B675" s="65" t="str">
        <f t="shared" ca="1" si="47"/>
        <v>-1900</v>
      </c>
      <c r="C675" s="65" t="str">
        <f t="shared" ca="1" si="49"/>
        <v>-1900-0</v>
      </c>
      <c r="D675" s="340"/>
      <c r="E675" s="283"/>
      <c r="F675" s="12"/>
      <c r="G675" s="304"/>
      <c r="H675" s="195"/>
      <c r="I675" s="299"/>
      <c r="J675" s="284"/>
      <c r="K675" s="300"/>
      <c r="L675" s="301"/>
      <c r="M675" s="290"/>
      <c r="N675" s="291"/>
      <c r="O675" s="302"/>
      <c r="P675" s="303"/>
      <c r="Q675" s="12"/>
      <c r="R675" s="353"/>
      <c r="S675" s="7"/>
      <c r="T675" s="17">
        <f>IF(D675="",0,IF(D675=D674,COUNTIF(D$9:D674,D675)+1,1))</f>
        <v>0</v>
      </c>
      <c r="U675" s="17">
        <f t="shared" ca="1" si="50"/>
        <v>0</v>
      </c>
      <c r="V675" s="364">
        <f t="shared" si="48"/>
        <v>0</v>
      </c>
    </row>
    <row r="676" spans="1:22" ht="16.5" customHeight="1">
      <c r="A676" s="334" t="s">
        <v>952</v>
      </c>
      <c r="B676" s="65" t="str">
        <f t="shared" ca="1" si="47"/>
        <v>-1900</v>
      </c>
      <c r="C676" s="65" t="str">
        <f t="shared" ca="1" si="49"/>
        <v>-1900-0</v>
      </c>
      <c r="D676" s="340"/>
      <c r="E676" s="283"/>
      <c r="F676" s="12"/>
      <c r="G676" s="304"/>
      <c r="H676" s="195"/>
      <c r="I676" s="299"/>
      <c r="J676" s="284"/>
      <c r="K676" s="300"/>
      <c r="L676" s="301"/>
      <c r="M676" s="290"/>
      <c r="N676" s="291"/>
      <c r="O676" s="302"/>
      <c r="P676" s="303"/>
      <c r="Q676" s="12"/>
      <c r="R676" s="353"/>
      <c r="S676" s="7"/>
      <c r="T676" s="17">
        <f>IF(D676="",0,IF(D676=D675,COUNTIF(D$9:D675,D676)+1,1))</f>
        <v>0</v>
      </c>
      <c r="U676" s="17">
        <f t="shared" ca="1" si="50"/>
        <v>0</v>
      </c>
      <c r="V676" s="364">
        <f t="shared" si="48"/>
        <v>0</v>
      </c>
    </row>
    <row r="677" spans="1:22" ht="16.5" customHeight="1">
      <c r="A677" s="334" t="s">
        <v>953</v>
      </c>
      <c r="B677" s="65" t="str">
        <f t="shared" ca="1" si="47"/>
        <v>-1900</v>
      </c>
      <c r="C677" s="65" t="str">
        <f t="shared" ca="1" si="49"/>
        <v>-1900-0</v>
      </c>
      <c r="D677" s="340"/>
      <c r="E677" s="283"/>
      <c r="F677" s="12"/>
      <c r="G677" s="304"/>
      <c r="H677" s="195"/>
      <c r="I677" s="299"/>
      <c r="J677" s="284"/>
      <c r="K677" s="300"/>
      <c r="L677" s="301"/>
      <c r="M677" s="290"/>
      <c r="N677" s="291"/>
      <c r="O677" s="302"/>
      <c r="P677" s="303"/>
      <c r="Q677" s="12"/>
      <c r="R677" s="353"/>
      <c r="S677" s="7"/>
      <c r="T677" s="17">
        <f>IF(D677="",0,IF(D677=D676,COUNTIF(D$9:D676,D677)+1,1))</f>
        <v>0</v>
      </c>
      <c r="U677" s="17">
        <f t="shared" ca="1" si="50"/>
        <v>0</v>
      </c>
      <c r="V677" s="364">
        <f t="shared" si="48"/>
        <v>0</v>
      </c>
    </row>
    <row r="678" spans="1:22" ht="16.5" customHeight="1">
      <c r="A678" s="334" t="s">
        <v>954</v>
      </c>
      <c r="B678" s="65" t="str">
        <f t="shared" ca="1" si="47"/>
        <v>-1900</v>
      </c>
      <c r="C678" s="65" t="str">
        <f t="shared" ca="1" si="49"/>
        <v>-1900-0</v>
      </c>
      <c r="D678" s="340"/>
      <c r="E678" s="283"/>
      <c r="F678" s="12"/>
      <c r="G678" s="304"/>
      <c r="H678" s="195"/>
      <c r="I678" s="299"/>
      <c r="J678" s="284"/>
      <c r="K678" s="300"/>
      <c r="L678" s="301"/>
      <c r="M678" s="290"/>
      <c r="N678" s="291"/>
      <c r="O678" s="302"/>
      <c r="P678" s="303"/>
      <c r="Q678" s="12"/>
      <c r="R678" s="353"/>
      <c r="S678" s="7"/>
      <c r="T678" s="17">
        <f>IF(D678="",0,IF(D678=D677,COUNTIF(D$9:D677,D678)+1,1))</f>
        <v>0</v>
      </c>
      <c r="U678" s="17">
        <f t="shared" ca="1" si="50"/>
        <v>0</v>
      </c>
      <c r="V678" s="364">
        <f t="shared" si="48"/>
        <v>0</v>
      </c>
    </row>
    <row r="679" spans="1:22" ht="16.5" customHeight="1">
      <c r="A679" s="334" t="s">
        <v>955</v>
      </c>
      <c r="B679" s="65" t="str">
        <f t="shared" ca="1" si="47"/>
        <v>-1900</v>
      </c>
      <c r="C679" s="65" t="str">
        <f t="shared" ca="1" si="49"/>
        <v>-1900-0</v>
      </c>
      <c r="D679" s="340"/>
      <c r="E679" s="283"/>
      <c r="F679" s="12"/>
      <c r="G679" s="304"/>
      <c r="H679" s="195"/>
      <c r="I679" s="299"/>
      <c r="J679" s="284"/>
      <c r="K679" s="300"/>
      <c r="L679" s="301"/>
      <c r="M679" s="290"/>
      <c r="N679" s="291"/>
      <c r="O679" s="302"/>
      <c r="P679" s="303"/>
      <c r="Q679" s="12"/>
      <c r="R679" s="353"/>
      <c r="S679" s="7"/>
      <c r="T679" s="17">
        <f>IF(D679="",0,IF(D679=D678,COUNTIF(D$9:D678,D679)+1,1))</f>
        <v>0</v>
      </c>
      <c r="U679" s="17">
        <f t="shared" ca="1" si="50"/>
        <v>0</v>
      </c>
      <c r="V679" s="364">
        <f t="shared" si="48"/>
        <v>0</v>
      </c>
    </row>
    <row r="680" spans="1:22" ht="16.5" customHeight="1">
      <c r="A680" s="334" t="s">
        <v>956</v>
      </c>
      <c r="B680" s="65" t="str">
        <f t="shared" ca="1" si="47"/>
        <v>-1900</v>
      </c>
      <c r="C680" s="65" t="str">
        <f t="shared" ca="1" si="49"/>
        <v>-1900-0</v>
      </c>
      <c r="D680" s="340"/>
      <c r="E680" s="283"/>
      <c r="F680" s="12"/>
      <c r="G680" s="304"/>
      <c r="H680" s="195"/>
      <c r="I680" s="299"/>
      <c r="J680" s="284"/>
      <c r="K680" s="300"/>
      <c r="L680" s="301"/>
      <c r="M680" s="290"/>
      <c r="N680" s="291"/>
      <c r="O680" s="302"/>
      <c r="P680" s="303"/>
      <c r="Q680" s="12"/>
      <c r="R680" s="353"/>
      <c r="S680" s="7"/>
      <c r="T680" s="17">
        <f>IF(D680="",0,IF(D680=D679,COUNTIF(D$9:D679,D680)+1,1))</f>
        <v>0</v>
      </c>
      <c r="U680" s="17">
        <f t="shared" ca="1" si="50"/>
        <v>0</v>
      </c>
      <c r="V680" s="364">
        <f t="shared" si="48"/>
        <v>0</v>
      </c>
    </row>
    <row r="681" spans="1:22" ht="16.5" customHeight="1">
      <c r="A681" s="334" t="s">
        <v>957</v>
      </c>
      <c r="B681" s="65" t="str">
        <f t="shared" ca="1" si="47"/>
        <v>-1900</v>
      </c>
      <c r="C681" s="65" t="str">
        <f t="shared" ca="1" si="49"/>
        <v>-1900-0</v>
      </c>
      <c r="D681" s="340"/>
      <c r="E681" s="283"/>
      <c r="F681" s="12"/>
      <c r="G681" s="304"/>
      <c r="H681" s="195"/>
      <c r="I681" s="299"/>
      <c r="J681" s="284"/>
      <c r="K681" s="300"/>
      <c r="L681" s="301"/>
      <c r="M681" s="290"/>
      <c r="N681" s="291"/>
      <c r="O681" s="302"/>
      <c r="P681" s="303"/>
      <c r="Q681" s="12"/>
      <c r="R681" s="353"/>
      <c r="S681" s="7"/>
      <c r="T681" s="17">
        <f>IF(D681="",0,IF(D681=D680,COUNTIF(D$9:D680,D681)+1,1))</f>
        <v>0</v>
      </c>
      <c r="U681" s="17">
        <f t="shared" ca="1" si="50"/>
        <v>0</v>
      </c>
      <c r="V681" s="364">
        <f t="shared" si="48"/>
        <v>0</v>
      </c>
    </row>
    <row r="682" spans="1:22" ht="16.5" customHeight="1">
      <c r="A682" s="334" t="s">
        <v>958</v>
      </c>
      <c r="B682" s="65" t="str">
        <f t="shared" ca="1" si="47"/>
        <v>-1900</v>
      </c>
      <c r="C682" s="65" t="str">
        <f t="shared" ca="1" si="49"/>
        <v>-1900-0</v>
      </c>
      <c r="D682" s="340"/>
      <c r="E682" s="283"/>
      <c r="F682" s="12"/>
      <c r="G682" s="304"/>
      <c r="H682" s="195"/>
      <c r="I682" s="299"/>
      <c r="J682" s="284"/>
      <c r="K682" s="300"/>
      <c r="L682" s="301"/>
      <c r="M682" s="290"/>
      <c r="N682" s="291"/>
      <c r="O682" s="302"/>
      <c r="P682" s="303"/>
      <c r="Q682" s="12"/>
      <c r="R682" s="353"/>
      <c r="S682" s="7"/>
      <c r="T682" s="17">
        <f>IF(D682="",0,IF(D682=D681,COUNTIF(D$9:D681,D682)+1,1))</f>
        <v>0</v>
      </c>
      <c r="U682" s="17">
        <f t="shared" ca="1" si="50"/>
        <v>0</v>
      </c>
      <c r="V682" s="364">
        <f t="shared" si="48"/>
        <v>0</v>
      </c>
    </row>
    <row r="683" spans="1:22" ht="16.5" customHeight="1">
      <c r="A683" s="334" t="s">
        <v>959</v>
      </c>
      <c r="B683" s="65" t="str">
        <f t="shared" ca="1" si="47"/>
        <v>-1900</v>
      </c>
      <c r="C683" s="65" t="str">
        <f t="shared" ca="1" si="49"/>
        <v>-1900-0</v>
      </c>
      <c r="D683" s="340"/>
      <c r="E683" s="283"/>
      <c r="F683" s="12"/>
      <c r="G683" s="304"/>
      <c r="H683" s="195"/>
      <c r="I683" s="299"/>
      <c r="J683" s="284"/>
      <c r="K683" s="300"/>
      <c r="L683" s="301"/>
      <c r="M683" s="290"/>
      <c r="N683" s="291"/>
      <c r="O683" s="302"/>
      <c r="P683" s="303"/>
      <c r="Q683" s="12"/>
      <c r="R683" s="353"/>
      <c r="S683" s="7"/>
      <c r="T683" s="17">
        <f>IF(D683="",0,IF(D683=D682,COUNTIF(D$9:D682,D683)+1,1))</f>
        <v>0</v>
      </c>
      <c r="U683" s="17">
        <f t="shared" ca="1" si="50"/>
        <v>0</v>
      </c>
      <c r="V683" s="364">
        <f t="shared" si="48"/>
        <v>0</v>
      </c>
    </row>
    <row r="684" spans="1:22" ht="16.5" customHeight="1">
      <c r="A684" s="334" t="s">
        <v>960</v>
      </c>
      <c r="B684" s="65" t="str">
        <f t="shared" ca="1" si="47"/>
        <v>-1900</v>
      </c>
      <c r="C684" s="65" t="str">
        <f t="shared" ca="1" si="49"/>
        <v>-1900-0</v>
      </c>
      <c r="D684" s="340"/>
      <c r="E684" s="283"/>
      <c r="F684" s="12"/>
      <c r="G684" s="304"/>
      <c r="H684" s="195"/>
      <c r="I684" s="299"/>
      <c r="J684" s="284"/>
      <c r="K684" s="300"/>
      <c r="L684" s="301"/>
      <c r="M684" s="290"/>
      <c r="N684" s="291"/>
      <c r="O684" s="302"/>
      <c r="P684" s="303"/>
      <c r="Q684" s="12"/>
      <c r="R684" s="353"/>
      <c r="S684" s="7"/>
      <c r="T684" s="17">
        <f>IF(D684="",0,IF(D684=D683,COUNTIF(D$9:D683,D684)+1,1))</f>
        <v>0</v>
      </c>
      <c r="U684" s="17">
        <f t="shared" ca="1" si="50"/>
        <v>0</v>
      </c>
      <c r="V684" s="364">
        <f t="shared" si="48"/>
        <v>0</v>
      </c>
    </row>
    <row r="685" spans="1:22" ht="16.5" customHeight="1">
      <c r="A685" s="334" t="s">
        <v>961</v>
      </c>
      <c r="B685" s="65" t="str">
        <f t="shared" ca="1" si="47"/>
        <v>-1900</v>
      </c>
      <c r="C685" s="65" t="str">
        <f t="shared" ca="1" si="49"/>
        <v>-1900-0</v>
      </c>
      <c r="D685" s="340"/>
      <c r="E685" s="283"/>
      <c r="F685" s="12"/>
      <c r="G685" s="304"/>
      <c r="H685" s="195"/>
      <c r="I685" s="299"/>
      <c r="J685" s="284"/>
      <c r="K685" s="300"/>
      <c r="L685" s="301"/>
      <c r="M685" s="290"/>
      <c r="N685" s="291"/>
      <c r="O685" s="302"/>
      <c r="P685" s="303"/>
      <c r="Q685" s="12"/>
      <c r="R685" s="353"/>
      <c r="S685" s="7"/>
      <c r="T685" s="17">
        <f>IF(D685="",0,IF(D685=D684,COUNTIF(D$9:D684,D685)+1,1))</f>
        <v>0</v>
      </c>
      <c r="U685" s="17">
        <f t="shared" ca="1" si="50"/>
        <v>0</v>
      </c>
      <c r="V685" s="364">
        <f t="shared" si="48"/>
        <v>0</v>
      </c>
    </row>
    <row r="686" spans="1:22" ht="16.5" customHeight="1">
      <c r="A686" s="334" t="s">
        <v>962</v>
      </c>
      <c r="B686" s="65" t="str">
        <f t="shared" ca="1" si="47"/>
        <v>-1900</v>
      </c>
      <c r="C686" s="65" t="str">
        <f t="shared" ca="1" si="49"/>
        <v>-1900-0</v>
      </c>
      <c r="D686" s="340"/>
      <c r="E686" s="283"/>
      <c r="F686" s="12"/>
      <c r="G686" s="304"/>
      <c r="H686" s="195"/>
      <c r="I686" s="299"/>
      <c r="J686" s="284"/>
      <c r="K686" s="300"/>
      <c r="L686" s="301"/>
      <c r="M686" s="290"/>
      <c r="N686" s="291"/>
      <c r="O686" s="302"/>
      <c r="P686" s="303"/>
      <c r="Q686" s="12"/>
      <c r="R686" s="353"/>
      <c r="S686" s="7"/>
      <c r="T686" s="17">
        <f>IF(D686="",0,IF(D686=D685,COUNTIF(D$9:D685,D686)+1,1))</f>
        <v>0</v>
      </c>
      <c r="U686" s="17">
        <f t="shared" ca="1" si="50"/>
        <v>0</v>
      </c>
      <c r="V686" s="364">
        <f t="shared" si="48"/>
        <v>0</v>
      </c>
    </row>
    <row r="687" spans="1:22" ht="16.5" customHeight="1">
      <c r="A687" s="334" t="s">
        <v>963</v>
      </c>
      <c r="B687" s="65" t="str">
        <f t="shared" ca="1" si="47"/>
        <v>-1900</v>
      </c>
      <c r="C687" s="65" t="str">
        <f t="shared" ca="1" si="49"/>
        <v>-1900-0</v>
      </c>
      <c r="D687" s="340"/>
      <c r="E687" s="283"/>
      <c r="F687" s="12"/>
      <c r="G687" s="304"/>
      <c r="H687" s="195"/>
      <c r="I687" s="299"/>
      <c r="J687" s="284"/>
      <c r="K687" s="300"/>
      <c r="L687" s="301"/>
      <c r="M687" s="290"/>
      <c r="N687" s="291"/>
      <c r="O687" s="302"/>
      <c r="P687" s="303"/>
      <c r="Q687" s="12"/>
      <c r="R687" s="353"/>
      <c r="S687" s="7"/>
      <c r="T687" s="17">
        <f>IF(D687="",0,IF(D687=D686,COUNTIF(D$9:D686,D687)+1,1))</f>
        <v>0</v>
      </c>
      <c r="U687" s="17">
        <f t="shared" ca="1" si="50"/>
        <v>0</v>
      </c>
      <c r="V687" s="364">
        <f t="shared" si="48"/>
        <v>0</v>
      </c>
    </row>
    <row r="688" spans="1:22" ht="16.5" customHeight="1">
      <c r="A688" s="334" t="s">
        <v>964</v>
      </c>
      <c r="B688" s="65" t="str">
        <f t="shared" ca="1" si="47"/>
        <v>-1900</v>
      </c>
      <c r="C688" s="65" t="str">
        <f t="shared" ca="1" si="49"/>
        <v>-1900-0</v>
      </c>
      <c r="D688" s="340"/>
      <c r="E688" s="283"/>
      <c r="F688" s="12"/>
      <c r="G688" s="304"/>
      <c r="H688" s="195"/>
      <c r="I688" s="299"/>
      <c r="J688" s="284"/>
      <c r="K688" s="300"/>
      <c r="L688" s="301"/>
      <c r="M688" s="290"/>
      <c r="N688" s="291"/>
      <c r="O688" s="302"/>
      <c r="P688" s="303"/>
      <c r="Q688" s="12"/>
      <c r="R688" s="353"/>
      <c r="S688" s="7"/>
      <c r="T688" s="17">
        <f>IF(D688="",0,IF(D688=D687,COUNTIF(D$9:D687,D688)+1,1))</f>
        <v>0</v>
      </c>
      <c r="U688" s="17">
        <f t="shared" ca="1" si="50"/>
        <v>0</v>
      </c>
      <c r="V688" s="364">
        <f t="shared" si="48"/>
        <v>0</v>
      </c>
    </row>
    <row r="689" spans="1:22" ht="16.5" customHeight="1">
      <c r="A689" s="334" t="s">
        <v>965</v>
      </c>
      <c r="B689" s="65" t="str">
        <f t="shared" ca="1" si="47"/>
        <v>-1900</v>
      </c>
      <c r="C689" s="65" t="str">
        <f t="shared" ca="1" si="49"/>
        <v>-1900-0</v>
      </c>
      <c r="D689" s="340"/>
      <c r="E689" s="283"/>
      <c r="F689" s="12"/>
      <c r="G689" s="304"/>
      <c r="H689" s="195"/>
      <c r="I689" s="299"/>
      <c r="J689" s="284"/>
      <c r="K689" s="300"/>
      <c r="L689" s="301"/>
      <c r="M689" s="290"/>
      <c r="N689" s="291"/>
      <c r="O689" s="302"/>
      <c r="P689" s="303"/>
      <c r="Q689" s="12"/>
      <c r="R689" s="353"/>
      <c r="S689" s="7"/>
      <c r="T689" s="17">
        <f>IF(D689="",0,IF(D689=D688,COUNTIF(D$9:D688,D689)+1,1))</f>
        <v>0</v>
      </c>
      <c r="U689" s="17">
        <f t="shared" ca="1" si="50"/>
        <v>0</v>
      </c>
      <c r="V689" s="364">
        <f t="shared" si="48"/>
        <v>0</v>
      </c>
    </row>
    <row r="690" spans="1:22" ht="16.5" customHeight="1">
      <c r="A690" s="334" t="s">
        <v>966</v>
      </c>
      <c r="B690" s="65" t="str">
        <f t="shared" ca="1" si="47"/>
        <v>-1900</v>
      </c>
      <c r="C690" s="65" t="str">
        <f t="shared" ca="1" si="49"/>
        <v>-1900-0</v>
      </c>
      <c r="D690" s="340"/>
      <c r="E690" s="283"/>
      <c r="F690" s="12"/>
      <c r="G690" s="304"/>
      <c r="H690" s="195"/>
      <c r="I690" s="299"/>
      <c r="J690" s="284"/>
      <c r="K690" s="300"/>
      <c r="L690" s="301"/>
      <c r="M690" s="290"/>
      <c r="N690" s="291"/>
      <c r="O690" s="302"/>
      <c r="P690" s="303"/>
      <c r="Q690" s="12"/>
      <c r="R690" s="353"/>
      <c r="S690" s="7"/>
      <c r="T690" s="17">
        <f>IF(D690="",0,IF(D690=D689,COUNTIF(D$9:D689,D690)+1,1))</f>
        <v>0</v>
      </c>
      <c r="U690" s="17">
        <f t="shared" ca="1" si="50"/>
        <v>0</v>
      </c>
      <c r="V690" s="364">
        <f t="shared" si="48"/>
        <v>0</v>
      </c>
    </row>
    <row r="691" spans="1:22" ht="16.5" customHeight="1">
      <c r="A691" s="334" t="s">
        <v>967</v>
      </c>
      <c r="B691" s="65" t="str">
        <f t="shared" ca="1" si="47"/>
        <v>-1900</v>
      </c>
      <c r="C691" s="65" t="str">
        <f t="shared" ca="1" si="49"/>
        <v>-1900-0</v>
      </c>
      <c r="D691" s="340"/>
      <c r="E691" s="283"/>
      <c r="F691" s="12"/>
      <c r="G691" s="304"/>
      <c r="H691" s="195"/>
      <c r="I691" s="299"/>
      <c r="J691" s="284"/>
      <c r="K691" s="300"/>
      <c r="L691" s="301"/>
      <c r="M691" s="290"/>
      <c r="N691" s="291"/>
      <c r="O691" s="302"/>
      <c r="P691" s="303"/>
      <c r="Q691" s="12"/>
      <c r="R691" s="353"/>
      <c r="S691" s="7"/>
      <c r="T691" s="17">
        <f>IF(D691="",0,IF(D691=D690,COUNTIF(D$9:D690,D691)+1,1))</f>
        <v>0</v>
      </c>
      <c r="U691" s="17">
        <f t="shared" ca="1" si="50"/>
        <v>0</v>
      </c>
      <c r="V691" s="364">
        <f t="shared" si="48"/>
        <v>0</v>
      </c>
    </row>
    <row r="692" spans="1:22" ht="16.5" customHeight="1">
      <c r="A692" s="334" t="s">
        <v>968</v>
      </c>
      <c r="B692" s="65" t="str">
        <f t="shared" ca="1" si="47"/>
        <v>-1900</v>
      </c>
      <c r="C692" s="65" t="str">
        <f t="shared" ca="1" si="49"/>
        <v>-1900-0</v>
      </c>
      <c r="D692" s="340"/>
      <c r="E692" s="283"/>
      <c r="F692" s="12"/>
      <c r="G692" s="304"/>
      <c r="H692" s="195"/>
      <c r="I692" s="299"/>
      <c r="J692" s="284"/>
      <c r="K692" s="300"/>
      <c r="L692" s="301"/>
      <c r="M692" s="290"/>
      <c r="N692" s="291"/>
      <c r="O692" s="302"/>
      <c r="P692" s="303"/>
      <c r="Q692" s="12"/>
      <c r="R692" s="353"/>
      <c r="S692" s="7"/>
      <c r="T692" s="17">
        <f>IF(D692="",0,IF(D692=D691,COUNTIF(D$9:D691,D692)+1,1))</f>
        <v>0</v>
      </c>
      <c r="U692" s="17">
        <f t="shared" ca="1" si="50"/>
        <v>0</v>
      </c>
      <c r="V692" s="364">
        <f t="shared" si="48"/>
        <v>0</v>
      </c>
    </row>
    <row r="693" spans="1:22" ht="16.5" customHeight="1">
      <c r="A693" s="334" t="s">
        <v>969</v>
      </c>
      <c r="B693" s="65" t="str">
        <f t="shared" ca="1" si="47"/>
        <v>-1900</v>
      </c>
      <c r="C693" s="65" t="str">
        <f t="shared" ca="1" si="49"/>
        <v>-1900-0</v>
      </c>
      <c r="D693" s="340"/>
      <c r="E693" s="283"/>
      <c r="F693" s="12"/>
      <c r="G693" s="304"/>
      <c r="H693" s="195"/>
      <c r="I693" s="299"/>
      <c r="J693" s="284"/>
      <c r="K693" s="300"/>
      <c r="L693" s="301"/>
      <c r="M693" s="290"/>
      <c r="N693" s="291"/>
      <c r="O693" s="302"/>
      <c r="P693" s="303"/>
      <c r="Q693" s="12"/>
      <c r="R693" s="353"/>
      <c r="S693" s="7"/>
      <c r="T693" s="17">
        <f>IF(D693="",0,IF(D693=D692,COUNTIF(D$9:D692,D693)+1,1))</f>
        <v>0</v>
      </c>
      <c r="U693" s="17">
        <f t="shared" ca="1" si="50"/>
        <v>0</v>
      </c>
      <c r="V693" s="364">
        <f t="shared" si="48"/>
        <v>0</v>
      </c>
    </row>
    <row r="694" spans="1:22" ht="16.5" customHeight="1">
      <c r="A694" s="334" t="s">
        <v>970</v>
      </c>
      <c r="B694" s="65" t="str">
        <f t="shared" ca="1" si="47"/>
        <v>-1900</v>
      </c>
      <c r="C694" s="65" t="str">
        <f t="shared" ca="1" si="49"/>
        <v>-1900-0</v>
      </c>
      <c r="D694" s="340"/>
      <c r="E694" s="283"/>
      <c r="F694" s="12"/>
      <c r="G694" s="304"/>
      <c r="H694" s="195"/>
      <c r="I694" s="299"/>
      <c r="J694" s="284"/>
      <c r="K694" s="300"/>
      <c r="L694" s="301"/>
      <c r="M694" s="290"/>
      <c r="N694" s="291"/>
      <c r="O694" s="302"/>
      <c r="P694" s="303"/>
      <c r="Q694" s="12"/>
      <c r="R694" s="353"/>
      <c r="S694" s="7"/>
      <c r="T694" s="17">
        <f>IF(D694="",0,IF(D694=D693,COUNTIF(D$9:D693,D694)+1,1))</f>
        <v>0</v>
      </c>
      <c r="U694" s="17">
        <f t="shared" ca="1" si="50"/>
        <v>0</v>
      </c>
      <c r="V694" s="364">
        <f t="shared" si="48"/>
        <v>0</v>
      </c>
    </row>
    <row r="695" spans="1:22" ht="16.5" customHeight="1">
      <c r="A695" s="334" t="s">
        <v>971</v>
      </c>
      <c r="B695" s="65" t="str">
        <f t="shared" ca="1" si="47"/>
        <v>-1900</v>
      </c>
      <c r="C695" s="65" t="str">
        <f t="shared" ca="1" si="49"/>
        <v>-1900-0</v>
      </c>
      <c r="D695" s="340"/>
      <c r="E695" s="283"/>
      <c r="F695" s="12"/>
      <c r="G695" s="304"/>
      <c r="H695" s="195"/>
      <c r="I695" s="299"/>
      <c r="J695" s="284"/>
      <c r="K695" s="300"/>
      <c r="L695" s="301"/>
      <c r="M695" s="290"/>
      <c r="N695" s="291"/>
      <c r="O695" s="302"/>
      <c r="P695" s="303"/>
      <c r="Q695" s="12"/>
      <c r="R695" s="353"/>
      <c r="S695" s="7"/>
      <c r="T695" s="17">
        <f>IF(D695="",0,IF(D695=D694,COUNTIF(D$9:D694,D695)+1,1))</f>
        <v>0</v>
      </c>
      <c r="U695" s="17">
        <f t="shared" ca="1" si="50"/>
        <v>0</v>
      </c>
      <c r="V695" s="364">
        <f t="shared" si="48"/>
        <v>0</v>
      </c>
    </row>
    <row r="696" spans="1:22" ht="16.5" customHeight="1">
      <c r="A696" s="334" t="s">
        <v>972</v>
      </c>
      <c r="B696" s="65" t="str">
        <f t="shared" ca="1" si="47"/>
        <v>-1900</v>
      </c>
      <c r="C696" s="65" t="str">
        <f t="shared" ca="1" si="49"/>
        <v>-1900-0</v>
      </c>
      <c r="D696" s="340"/>
      <c r="E696" s="283"/>
      <c r="F696" s="12"/>
      <c r="G696" s="304"/>
      <c r="H696" s="195"/>
      <c r="I696" s="299"/>
      <c r="J696" s="284"/>
      <c r="K696" s="300"/>
      <c r="L696" s="301"/>
      <c r="M696" s="290"/>
      <c r="N696" s="291"/>
      <c r="O696" s="302"/>
      <c r="P696" s="303"/>
      <c r="Q696" s="12"/>
      <c r="R696" s="353"/>
      <c r="S696" s="7"/>
      <c r="T696" s="17">
        <f>IF(D696="",0,IF(D696=D695,COUNTIF(D$9:D695,D696)+1,1))</f>
        <v>0</v>
      </c>
      <c r="U696" s="17">
        <f t="shared" ca="1" si="50"/>
        <v>0</v>
      </c>
      <c r="V696" s="364">
        <f t="shared" si="48"/>
        <v>0</v>
      </c>
    </row>
    <row r="697" spans="1:22" ht="16.5" customHeight="1">
      <c r="A697" s="334" t="s">
        <v>973</v>
      </c>
      <c r="B697" s="65" t="str">
        <f t="shared" ca="1" si="47"/>
        <v>-1900</v>
      </c>
      <c r="C697" s="65" t="str">
        <f t="shared" ca="1" si="49"/>
        <v>-1900-0</v>
      </c>
      <c r="D697" s="340"/>
      <c r="E697" s="283"/>
      <c r="F697" s="12"/>
      <c r="G697" s="304"/>
      <c r="H697" s="195"/>
      <c r="I697" s="299"/>
      <c r="J697" s="284"/>
      <c r="K697" s="300"/>
      <c r="L697" s="301"/>
      <c r="M697" s="290"/>
      <c r="N697" s="291"/>
      <c r="O697" s="302"/>
      <c r="P697" s="303"/>
      <c r="Q697" s="12"/>
      <c r="R697" s="353"/>
      <c r="S697" s="7"/>
      <c r="T697" s="17">
        <f>IF(D697="",0,IF(D697=D696,COUNTIF(D$9:D696,D697)+1,1))</f>
        <v>0</v>
      </c>
      <c r="U697" s="17">
        <f t="shared" ca="1" si="50"/>
        <v>0</v>
      </c>
      <c r="V697" s="364">
        <f t="shared" si="48"/>
        <v>0</v>
      </c>
    </row>
    <row r="698" spans="1:22" ht="16.5" customHeight="1">
      <c r="A698" s="334" t="s">
        <v>974</v>
      </c>
      <c r="B698" s="65" t="str">
        <f t="shared" ca="1" si="47"/>
        <v>-1900</v>
      </c>
      <c r="C698" s="65" t="str">
        <f t="shared" ca="1" si="49"/>
        <v>-1900-0</v>
      </c>
      <c r="D698" s="340"/>
      <c r="E698" s="283"/>
      <c r="F698" s="12"/>
      <c r="G698" s="304"/>
      <c r="H698" s="195"/>
      <c r="I698" s="299"/>
      <c r="J698" s="284"/>
      <c r="K698" s="300"/>
      <c r="L698" s="301"/>
      <c r="M698" s="290"/>
      <c r="N698" s="291"/>
      <c r="O698" s="302"/>
      <c r="P698" s="303"/>
      <c r="Q698" s="12"/>
      <c r="R698" s="353"/>
      <c r="S698" s="7"/>
      <c r="T698" s="17">
        <f>IF(D698="",0,IF(D698=D697,COUNTIF(D$9:D697,D698)+1,1))</f>
        <v>0</v>
      </c>
      <c r="U698" s="17">
        <f t="shared" ca="1" si="50"/>
        <v>0</v>
      </c>
      <c r="V698" s="364">
        <f t="shared" si="48"/>
        <v>0</v>
      </c>
    </row>
    <row r="699" spans="1:22" ht="16.5" customHeight="1">
      <c r="A699" s="334" t="s">
        <v>975</v>
      </c>
      <c r="B699" s="65" t="str">
        <f t="shared" ca="1" si="47"/>
        <v>-1900</v>
      </c>
      <c r="C699" s="65" t="str">
        <f t="shared" ca="1" si="49"/>
        <v>-1900-0</v>
      </c>
      <c r="D699" s="340"/>
      <c r="E699" s="283"/>
      <c r="F699" s="12"/>
      <c r="G699" s="304"/>
      <c r="H699" s="195"/>
      <c r="I699" s="299"/>
      <c r="J699" s="284"/>
      <c r="K699" s="300"/>
      <c r="L699" s="301"/>
      <c r="M699" s="290"/>
      <c r="N699" s="291"/>
      <c r="O699" s="302"/>
      <c r="P699" s="303"/>
      <c r="Q699" s="12"/>
      <c r="R699" s="353"/>
      <c r="S699" s="7"/>
      <c r="T699" s="17">
        <f>IF(D699="",0,IF(D699=D698,COUNTIF(D$9:D698,D699)+1,1))</f>
        <v>0</v>
      </c>
      <c r="U699" s="17">
        <f t="shared" ca="1" si="50"/>
        <v>0</v>
      </c>
      <c r="V699" s="364">
        <f t="shared" si="48"/>
        <v>0</v>
      </c>
    </row>
    <row r="700" spans="1:22" ht="16.5" customHeight="1">
      <c r="A700" s="334" t="s">
        <v>976</v>
      </c>
      <c r="B700" s="65" t="str">
        <f t="shared" ca="1" si="47"/>
        <v>-1900</v>
      </c>
      <c r="C700" s="65" t="str">
        <f t="shared" ca="1" si="49"/>
        <v>-1900-0</v>
      </c>
      <c r="D700" s="340"/>
      <c r="E700" s="283"/>
      <c r="F700" s="12"/>
      <c r="G700" s="304"/>
      <c r="H700" s="195"/>
      <c r="I700" s="299"/>
      <c r="J700" s="284"/>
      <c r="K700" s="300"/>
      <c r="L700" s="301"/>
      <c r="M700" s="290"/>
      <c r="N700" s="291"/>
      <c r="O700" s="302"/>
      <c r="P700" s="303"/>
      <c r="Q700" s="12"/>
      <c r="R700" s="353"/>
      <c r="S700" s="7"/>
      <c r="T700" s="17">
        <f>IF(D700="",0,IF(D700=D699,COUNTIF(D$9:D699,D700)+1,1))</f>
        <v>0</v>
      </c>
      <c r="U700" s="17">
        <f t="shared" ca="1" si="50"/>
        <v>0</v>
      </c>
      <c r="V700" s="364">
        <f t="shared" si="48"/>
        <v>0</v>
      </c>
    </row>
    <row r="701" spans="1:22" ht="16.5" customHeight="1">
      <c r="A701" s="334" t="s">
        <v>977</v>
      </c>
      <c r="B701" s="65" t="str">
        <f t="shared" ca="1" si="47"/>
        <v>-1900</v>
      </c>
      <c r="C701" s="65" t="str">
        <f t="shared" ca="1" si="49"/>
        <v>-1900-0</v>
      </c>
      <c r="D701" s="340"/>
      <c r="E701" s="283"/>
      <c r="F701" s="12"/>
      <c r="G701" s="304"/>
      <c r="H701" s="195"/>
      <c r="I701" s="299"/>
      <c r="J701" s="284"/>
      <c r="K701" s="300"/>
      <c r="L701" s="301"/>
      <c r="M701" s="290"/>
      <c r="N701" s="291"/>
      <c r="O701" s="302"/>
      <c r="P701" s="303"/>
      <c r="Q701" s="12"/>
      <c r="R701" s="353"/>
      <c r="S701" s="7"/>
      <c r="T701" s="17">
        <f>IF(D701="",0,IF(D701=D700,COUNTIF(D$9:D700,D701)+1,1))</f>
        <v>0</v>
      </c>
      <c r="U701" s="17">
        <f t="shared" ca="1" si="50"/>
        <v>0</v>
      </c>
      <c r="V701" s="364">
        <f t="shared" si="48"/>
        <v>0</v>
      </c>
    </row>
    <row r="702" spans="1:22" ht="16.5" customHeight="1">
      <c r="A702" s="334" t="s">
        <v>978</v>
      </c>
      <c r="B702" s="65" t="str">
        <f t="shared" ca="1" si="47"/>
        <v>-1900</v>
      </c>
      <c r="C702" s="65" t="str">
        <f t="shared" ca="1" si="49"/>
        <v>-1900-0</v>
      </c>
      <c r="D702" s="340"/>
      <c r="E702" s="283"/>
      <c r="F702" s="12"/>
      <c r="G702" s="304"/>
      <c r="H702" s="195"/>
      <c r="I702" s="299"/>
      <c r="J702" s="284"/>
      <c r="K702" s="300"/>
      <c r="L702" s="301"/>
      <c r="M702" s="290"/>
      <c r="N702" s="291"/>
      <c r="O702" s="302"/>
      <c r="P702" s="303"/>
      <c r="Q702" s="12"/>
      <c r="R702" s="353"/>
      <c r="S702" s="7"/>
      <c r="T702" s="17">
        <f>IF(D702="",0,IF(D702=D701,COUNTIF(D$9:D701,D702)+1,1))</f>
        <v>0</v>
      </c>
      <c r="U702" s="17">
        <f t="shared" ca="1" si="50"/>
        <v>0</v>
      </c>
      <c r="V702" s="364">
        <f t="shared" si="48"/>
        <v>0</v>
      </c>
    </row>
    <row r="703" spans="1:22" ht="16.5" customHeight="1">
      <c r="A703" s="334" t="s">
        <v>979</v>
      </c>
      <c r="B703" s="65" t="str">
        <f t="shared" ca="1" si="47"/>
        <v>-1900</v>
      </c>
      <c r="C703" s="65" t="str">
        <f t="shared" ca="1" si="49"/>
        <v>-1900-0</v>
      </c>
      <c r="D703" s="340"/>
      <c r="E703" s="283"/>
      <c r="F703" s="12"/>
      <c r="G703" s="304"/>
      <c r="H703" s="195"/>
      <c r="I703" s="299"/>
      <c r="J703" s="284"/>
      <c r="K703" s="300"/>
      <c r="L703" s="301"/>
      <c r="M703" s="290"/>
      <c r="N703" s="291"/>
      <c r="O703" s="302"/>
      <c r="P703" s="303"/>
      <c r="Q703" s="12"/>
      <c r="R703" s="353"/>
      <c r="S703" s="7"/>
      <c r="T703" s="17">
        <f>IF(D703="",0,IF(D703=D702,COUNTIF(D$9:D702,D703)+1,1))</f>
        <v>0</v>
      </c>
      <c r="U703" s="17">
        <f t="shared" ca="1" si="50"/>
        <v>0</v>
      </c>
      <c r="V703" s="364">
        <f t="shared" si="48"/>
        <v>0</v>
      </c>
    </row>
    <row r="704" spans="1:22" ht="16.5" customHeight="1">
      <c r="A704" s="334" t="s">
        <v>980</v>
      </c>
      <c r="B704" s="65" t="str">
        <f t="shared" ca="1" si="47"/>
        <v>-1900</v>
      </c>
      <c r="C704" s="65" t="str">
        <f t="shared" ca="1" si="49"/>
        <v>-1900-0</v>
      </c>
      <c r="D704" s="340"/>
      <c r="E704" s="283"/>
      <c r="F704" s="12"/>
      <c r="G704" s="304"/>
      <c r="H704" s="195"/>
      <c r="I704" s="299"/>
      <c r="J704" s="284"/>
      <c r="K704" s="300"/>
      <c r="L704" s="301"/>
      <c r="M704" s="290"/>
      <c r="N704" s="291"/>
      <c r="O704" s="302"/>
      <c r="P704" s="303"/>
      <c r="Q704" s="12"/>
      <c r="R704" s="353"/>
      <c r="S704" s="7"/>
      <c r="T704" s="17">
        <f>IF(D704="",0,IF(D704=D703,COUNTIF(D$9:D703,D704)+1,1))</f>
        <v>0</v>
      </c>
      <c r="U704" s="17">
        <f t="shared" ca="1" si="50"/>
        <v>0</v>
      </c>
      <c r="V704" s="364">
        <f t="shared" si="48"/>
        <v>0</v>
      </c>
    </row>
    <row r="705" spans="1:22" ht="16.5" customHeight="1">
      <c r="A705" s="334" t="s">
        <v>981</v>
      </c>
      <c r="B705" s="65" t="str">
        <f t="shared" ca="1" si="47"/>
        <v>-1900</v>
      </c>
      <c r="C705" s="65" t="str">
        <f t="shared" ca="1" si="49"/>
        <v>-1900-0</v>
      </c>
      <c r="D705" s="340"/>
      <c r="E705" s="283"/>
      <c r="F705" s="12"/>
      <c r="G705" s="304"/>
      <c r="H705" s="195"/>
      <c r="I705" s="299"/>
      <c r="J705" s="284"/>
      <c r="K705" s="300"/>
      <c r="L705" s="301"/>
      <c r="M705" s="290"/>
      <c r="N705" s="291"/>
      <c r="O705" s="302"/>
      <c r="P705" s="303"/>
      <c r="Q705" s="12"/>
      <c r="R705" s="353"/>
      <c r="S705" s="7"/>
      <c r="T705" s="17">
        <f>IF(D705="",0,IF(D705=D704,COUNTIF(D$9:D704,D705)+1,1))</f>
        <v>0</v>
      </c>
      <c r="U705" s="17">
        <f t="shared" ca="1" si="50"/>
        <v>0</v>
      </c>
      <c r="V705" s="364">
        <f t="shared" si="48"/>
        <v>0</v>
      </c>
    </row>
    <row r="706" spans="1:22" ht="16.5" customHeight="1">
      <c r="A706" s="334" t="s">
        <v>982</v>
      </c>
      <c r="B706" s="65" t="str">
        <f t="shared" ca="1" si="47"/>
        <v>-1900</v>
      </c>
      <c r="C706" s="65" t="str">
        <f t="shared" ca="1" si="49"/>
        <v>-1900-0</v>
      </c>
      <c r="D706" s="340"/>
      <c r="E706" s="283"/>
      <c r="F706" s="12"/>
      <c r="G706" s="304"/>
      <c r="H706" s="195"/>
      <c r="I706" s="299"/>
      <c r="J706" s="284"/>
      <c r="K706" s="300"/>
      <c r="L706" s="301"/>
      <c r="M706" s="290"/>
      <c r="N706" s="291"/>
      <c r="O706" s="302"/>
      <c r="P706" s="303"/>
      <c r="Q706" s="12"/>
      <c r="R706" s="353"/>
      <c r="S706" s="7"/>
      <c r="T706" s="17">
        <f>IF(D706="",0,IF(D706=D705,COUNTIF(D$9:D705,D706)+1,1))</f>
        <v>0</v>
      </c>
      <c r="U706" s="17">
        <f t="shared" ca="1" si="50"/>
        <v>0</v>
      </c>
      <c r="V706" s="364">
        <f t="shared" si="48"/>
        <v>0</v>
      </c>
    </row>
    <row r="707" spans="1:22" ht="16.5" customHeight="1">
      <c r="A707" s="334" t="s">
        <v>983</v>
      </c>
      <c r="B707" s="65" t="str">
        <f t="shared" ca="1" si="47"/>
        <v>-1900</v>
      </c>
      <c r="C707" s="65" t="str">
        <f t="shared" ca="1" si="49"/>
        <v>-1900-0</v>
      </c>
      <c r="D707" s="340"/>
      <c r="E707" s="283"/>
      <c r="F707" s="12"/>
      <c r="G707" s="304"/>
      <c r="H707" s="195"/>
      <c r="I707" s="299"/>
      <c r="J707" s="284"/>
      <c r="K707" s="300"/>
      <c r="L707" s="301"/>
      <c r="M707" s="290"/>
      <c r="N707" s="291"/>
      <c r="O707" s="302"/>
      <c r="P707" s="303"/>
      <c r="Q707" s="12"/>
      <c r="R707" s="353"/>
      <c r="S707" s="7"/>
      <c r="T707" s="17">
        <f>IF(D707="",0,IF(D707=D706,COUNTIF(D$9:D706,D707)+1,1))</f>
        <v>0</v>
      </c>
      <c r="U707" s="17">
        <f t="shared" ca="1" si="50"/>
        <v>0</v>
      </c>
      <c r="V707" s="364">
        <f t="shared" si="48"/>
        <v>0</v>
      </c>
    </row>
    <row r="708" spans="1:22" ht="16.5" customHeight="1">
      <c r="A708" s="334" t="s">
        <v>984</v>
      </c>
      <c r="B708" s="65" t="str">
        <f t="shared" ca="1" si="47"/>
        <v>-1900</v>
      </c>
      <c r="C708" s="65" t="str">
        <f t="shared" ca="1" si="49"/>
        <v>-1900-0</v>
      </c>
      <c r="D708" s="340"/>
      <c r="E708" s="283"/>
      <c r="F708" s="12"/>
      <c r="G708" s="304"/>
      <c r="H708" s="195"/>
      <c r="I708" s="299"/>
      <c r="J708" s="284"/>
      <c r="K708" s="300"/>
      <c r="L708" s="301"/>
      <c r="M708" s="290"/>
      <c r="N708" s="291"/>
      <c r="O708" s="302"/>
      <c r="P708" s="303"/>
      <c r="Q708" s="12"/>
      <c r="R708" s="353"/>
      <c r="S708" s="7"/>
      <c r="T708" s="17">
        <f>IF(D708="",0,IF(D708=D707,COUNTIF(D$9:D707,D708)+1,1))</f>
        <v>0</v>
      </c>
      <c r="U708" s="17">
        <f t="shared" ca="1" si="50"/>
        <v>0</v>
      </c>
      <c r="V708" s="364">
        <f t="shared" si="48"/>
        <v>0</v>
      </c>
    </row>
    <row r="709" spans="1:22" ht="16.5" customHeight="1">
      <c r="A709" s="334" t="s">
        <v>985</v>
      </c>
      <c r="B709" s="65" t="str">
        <f t="shared" ca="1" si="47"/>
        <v>-1900</v>
      </c>
      <c r="C709" s="65" t="str">
        <f t="shared" ca="1" si="49"/>
        <v>-1900-0</v>
      </c>
      <c r="D709" s="340"/>
      <c r="E709" s="283"/>
      <c r="F709" s="12"/>
      <c r="G709" s="304"/>
      <c r="H709" s="195"/>
      <c r="I709" s="299"/>
      <c r="J709" s="284"/>
      <c r="K709" s="300"/>
      <c r="L709" s="301"/>
      <c r="M709" s="290"/>
      <c r="N709" s="291"/>
      <c r="O709" s="302"/>
      <c r="P709" s="303"/>
      <c r="Q709" s="12"/>
      <c r="R709" s="353"/>
      <c r="S709" s="7"/>
      <c r="T709" s="17">
        <f>IF(D709="",0,IF(D709=D708,COUNTIF(D$9:D708,D709)+1,1))</f>
        <v>0</v>
      </c>
      <c r="U709" s="17">
        <f t="shared" ca="1" si="50"/>
        <v>0</v>
      </c>
      <c r="V709" s="364">
        <f t="shared" si="48"/>
        <v>0</v>
      </c>
    </row>
    <row r="710" spans="1:22" ht="16.5" customHeight="1">
      <c r="A710" s="334" t="s">
        <v>986</v>
      </c>
      <c r="B710" s="65" t="str">
        <f t="shared" ca="1" si="47"/>
        <v>-1900</v>
      </c>
      <c r="C710" s="65" t="str">
        <f t="shared" ca="1" si="49"/>
        <v>-1900-0</v>
      </c>
      <c r="D710" s="340"/>
      <c r="E710" s="283"/>
      <c r="F710" s="12"/>
      <c r="G710" s="304"/>
      <c r="H710" s="195"/>
      <c r="I710" s="299"/>
      <c r="J710" s="284"/>
      <c r="K710" s="300"/>
      <c r="L710" s="301"/>
      <c r="M710" s="290"/>
      <c r="N710" s="291"/>
      <c r="O710" s="302"/>
      <c r="P710" s="303"/>
      <c r="Q710" s="12"/>
      <c r="R710" s="353"/>
      <c r="S710" s="7"/>
      <c r="T710" s="17">
        <f>IF(D710="",0,IF(D710=D709,COUNTIF(D$9:D709,D710)+1,1))</f>
        <v>0</v>
      </c>
      <c r="U710" s="17">
        <f t="shared" ca="1" si="50"/>
        <v>0</v>
      </c>
      <c r="V710" s="364">
        <f t="shared" si="48"/>
        <v>0</v>
      </c>
    </row>
    <row r="711" spans="1:22" ht="16.5" customHeight="1">
      <c r="A711" s="334" t="s">
        <v>987</v>
      </c>
      <c r="B711" s="65" t="str">
        <f t="shared" ca="1" si="47"/>
        <v>-1900</v>
      </c>
      <c r="C711" s="65" t="str">
        <f t="shared" ca="1" si="49"/>
        <v>-1900-0</v>
      </c>
      <c r="D711" s="340"/>
      <c r="E711" s="283"/>
      <c r="F711" s="12"/>
      <c r="G711" s="304"/>
      <c r="H711" s="195"/>
      <c r="I711" s="299"/>
      <c r="J711" s="284"/>
      <c r="K711" s="300"/>
      <c r="L711" s="301"/>
      <c r="M711" s="290"/>
      <c r="N711" s="291"/>
      <c r="O711" s="302"/>
      <c r="P711" s="303"/>
      <c r="Q711" s="12"/>
      <c r="R711" s="353"/>
      <c r="S711" s="7"/>
      <c r="T711" s="17">
        <f>IF(D711="",0,IF(D711=D710,COUNTIF(D$9:D710,D711)+1,1))</f>
        <v>0</v>
      </c>
      <c r="U711" s="17">
        <f t="shared" ca="1" si="50"/>
        <v>0</v>
      </c>
      <c r="V711" s="364">
        <f t="shared" si="48"/>
        <v>0</v>
      </c>
    </row>
    <row r="712" spans="1:22" ht="16.5" customHeight="1">
      <c r="A712" s="334" t="s">
        <v>988</v>
      </c>
      <c r="B712" s="65" t="str">
        <f t="shared" ca="1" si="47"/>
        <v>-1900</v>
      </c>
      <c r="C712" s="65" t="str">
        <f t="shared" ca="1" si="49"/>
        <v>-1900-0</v>
      </c>
      <c r="D712" s="340"/>
      <c r="E712" s="283"/>
      <c r="F712" s="12"/>
      <c r="G712" s="304"/>
      <c r="H712" s="195"/>
      <c r="I712" s="299"/>
      <c r="J712" s="284"/>
      <c r="K712" s="300"/>
      <c r="L712" s="301"/>
      <c r="M712" s="290"/>
      <c r="N712" s="291"/>
      <c r="O712" s="302"/>
      <c r="P712" s="303"/>
      <c r="Q712" s="12"/>
      <c r="R712" s="353"/>
      <c r="S712" s="7"/>
      <c r="T712" s="17">
        <f>IF(D712="",0,IF(D712=D711,COUNTIF(D$9:D711,D712)+1,1))</f>
        <v>0</v>
      </c>
      <c r="U712" s="17">
        <f t="shared" ca="1" si="50"/>
        <v>0</v>
      </c>
      <c r="V712" s="364">
        <f t="shared" si="48"/>
        <v>0</v>
      </c>
    </row>
    <row r="713" spans="1:22" ht="16.5" customHeight="1">
      <c r="A713" s="334" t="s">
        <v>989</v>
      </c>
      <c r="B713" s="65" t="str">
        <f t="shared" ca="1" si="47"/>
        <v>-1900</v>
      </c>
      <c r="C713" s="65" t="str">
        <f t="shared" ca="1" si="49"/>
        <v>-1900-0</v>
      </c>
      <c r="D713" s="340"/>
      <c r="E713" s="283"/>
      <c r="F713" s="12"/>
      <c r="G713" s="304"/>
      <c r="H713" s="195"/>
      <c r="I713" s="299"/>
      <c r="J713" s="284"/>
      <c r="K713" s="300"/>
      <c r="L713" s="301"/>
      <c r="M713" s="290"/>
      <c r="N713" s="291"/>
      <c r="O713" s="302"/>
      <c r="P713" s="303"/>
      <c r="Q713" s="12"/>
      <c r="R713" s="353"/>
      <c r="S713" s="7"/>
      <c r="T713" s="17">
        <f>IF(D713="",0,IF(D713=D712,COUNTIF(D$9:D712,D713)+1,1))</f>
        <v>0</v>
      </c>
      <c r="U713" s="17">
        <f t="shared" ca="1" si="50"/>
        <v>0</v>
      </c>
      <c r="V713" s="364">
        <f t="shared" si="48"/>
        <v>0</v>
      </c>
    </row>
    <row r="714" spans="1:22" ht="16.5" customHeight="1">
      <c r="A714" s="334" t="s">
        <v>990</v>
      </c>
      <c r="B714" s="65" t="str">
        <f t="shared" ref="B714:B777" ca="1" si="51">IF(V714=$V$1015,0,IF(N$1030=1,0,D714&amp;"-"&amp;YEAR(E714)))</f>
        <v>-1900</v>
      </c>
      <c r="C714" s="65" t="str">
        <f t="shared" ca="1" si="49"/>
        <v>-1900-0</v>
      </c>
      <c r="D714" s="340"/>
      <c r="E714" s="283"/>
      <c r="F714" s="12"/>
      <c r="G714" s="304"/>
      <c r="H714" s="195"/>
      <c r="I714" s="299"/>
      <c r="J714" s="284"/>
      <c r="K714" s="300"/>
      <c r="L714" s="301"/>
      <c r="M714" s="290"/>
      <c r="N714" s="291"/>
      <c r="O714" s="302"/>
      <c r="P714" s="303"/>
      <c r="Q714" s="12"/>
      <c r="R714" s="353"/>
      <c r="S714" s="7"/>
      <c r="T714" s="17">
        <f>IF(D714="",0,IF(D714=D713,COUNTIF(D$9:D713,D714)+1,1))</f>
        <v>0</v>
      </c>
      <c r="U714" s="17">
        <f t="shared" ca="1" si="50"/>
        <v>0</v>
      </c>
      <c r="V714" s="364">
        <f t="shared" ref="V714:V777" si="52">IF(OR(MONTH(E714)&lt;$J$1032,MONTH(E714)&gt;$J$1033),V$1015,0)</f>
        <v>0</v>
      </c>
    </row>
    <row r="715" spans="1:22" ht="16.5" customHeight="1">
      <c r="A715" s="334" t="s">
        <v>991</v>
      </c>
      <c r="B715" s="65" t="str">
        <f t="shared" ca="1" si="51"/>
        <v>-1900</v>
      </c>
      <c r="C715" s="65" t="str">
        <f t="shared" ca="1" si="49"/>
        <v>-1900-0</v>
      </c>
      <c r="D715" s="340"/>
      <c r="E715" s="283"/>
      <c r="F715" s="12"/>
      <c r="G715" s="304"/>
      <c r="H715" s="195"/>
      <c r="I715" s="299"/>
      <c r="J715" s="284"/>
      <c r="K715" s="300"/>
      <c r="L715" s="301"/>
      <c r="M715" s="290"/>
      <c r="N715" s="291"/>
      <c r="O715" s="302"/>
      <c r="P715" s="303"/>
      <c r="Q715" s="12"/>
      <c r="R715" s="353"/>
      <c r="S715" s="7"/>
      <c r="T715" s="17">
        <f>IF(D715="",0,IF(D715=D714,COUNTIF(D$9:D714,D715)+1,1))</f>
        <v>0</v>
      </c>
      <c r="U715" s="17">
        <f t="shared" ca="1" si="50"/>
        <v>0</v>
      </c>
      <c r="V715" s="364">
        <f t="shared" si="52"/>
        <v>0</v>
      </c>
    </row>
    <row r="716" spans="1:22" ht="16.5" customHeight="1">
      <c r="A716" s="334" t="s">
        <v>992</v>
      </c>
      <c r="B716" s="65" t="str">
        <f t="shared" ca="1" si="51"/>
        <v>-1900</v>
      </c>
      <c r="C716" s="65" t="str">
        <f t="shared" ca="1" si="49"/>
        <v>-1900-0</v>
      </c>
      <c r="D716" s="340"/>
      <c r="E716" s="283"/>
      <c r="F716" s="12"/>
      <c r="G716" s="304"/>
      <c r="H716" s="195"/>
      <c r="I716" s="299"/>
      <c r="J716" s="284"/>
      <c r="K716" s="300"/>
      <c r="L716" s="301"/>
      <c r="M716" s="290"/>
      <c r="N716" s="291"/>
      <c r="O716" s="302"/>
      <c r="P716" s="303"/>
      <c r="Q716" s="12"/>
      <c r="R716" s="353"/>
      <c r="S716" s="7"/>
      <c r="T716" s="17">
        <f>IF(D716="",0,IF(D716=D715,COUNTIF(D$9:D715,D716)+1,1))</f>
        <v>0</v>
      </c>
      <c r="U716" s="17">
        <f t="shared" ca="1" si="50"/>
        <v>0</v>
      </c>
      <c r="V716" s="364">
        <f t="shared" si="52"/>
        <v>0</v>
      </c>
    </row>
    <row r="717" spans="1:22" ht="16.5" customHeight="1">
      <c r="A717" s="334" t="s">
        <v>993</v>
      </c>
      <c r="B717" s="65" t="str">
        <f t="shared" ca="1" si="51"/>
        <v>-1900</v>
      </c>
      <c r="C717" s="65" t="str">
        <f t="shared" ca="1" si="49"/>
        <v>-1900-0</v>
      </c>
      <c r="D717" s="340"/>
      <c r="E717" s="283"/>
      <c r="F717" s="12"/>
      <c r="G717" s="304"/>
      <c r="H717" s="195"/>
      <c r="I717" s="299"/>
      <c r="J717" s="284"/>
      <c r="K717" s="300"/>
      <c r="L717" s="301"/>
      <c r="M717" s="290"/>
      <c r="N717" s="291"/>
      <c r="O717" s="302"/>
      <c r="P717" s="303"/>
      <c r="Q717" s="12"/>
      <c r="R717" s="353"/>
      <c r="S717" s="7"/>
      <c r="T717" s="17">
        <f>IF(D717="",0,IF(D717=D716,COUNTIF(D$9:D716,D717)+1,1))</f>
        <v>0</v>
      </c>
      <c r="U717" s="17">
        <f t="shared" ca="1" si="50"/>
        <v>0</v>
      </c>
      <c r="V717" s="364">
        <f t="shared" si="52"/>
        <v>0</v>
      </c>
    </row>
    <row r="718" spans="1:22" ht="16.5" customHeight="1">
      <c r="A718" s="334" t="s">
        <v>994</v>
      </c>
      <c r="B718" s="65" t="str">
        <f t="shared" ca="1" si="51"/>
        <v>-1900</v>
      </c>
      <c r="C718" s="65" t="str">
        <f t="shared" ca="1" si="49"/>
        <v>-1900-0</v>
      </c>
      <c r="D718" s="340"/>
      <c r="E718" s="283"/>
      <c r="F718" s="12"/>
      <c r="G718" s="304"/>
      <c r="H718" s="195"/>
      <c r="I718" s="299"/>
      <c r="J718" s="284"/>
      <c r="K718" s="300"/>
      <c r="L718" s="301"/>
      <c r="M718" s="290"/>
      <c r="N718" s="291"/>
      <c r="O718" s="302"/>
      <c r="P718" s="303"/>
      <c r="Q718" s="12"/>
      <c r="R718" s="353"/>
      <c r="S718" s="7"/>
      <c r="T718" s="17">
        <f>IF(D718="",0,IF(D718=D717,COUNTIF(D$9:D717,D718)+1,1))</f>
        <v>0</v>
      </c>
      <c r="U718" s="17">
        <f t="shared" ca="1" si="50"/>
        <v>0</v>
      </c>
      <c r="V718" s="364">
        <f t="shared" si="52"/>
        <v>0</v>
      </c>
    </row>
    <row r="719" spans="1:22" ht="16.5" customHeight="1">
      <c r="A719" s="334" t="s">
        <v>995</v>
      </c>
      <c r="B719" s="65" t="str">
        <f t="shared" ca="1" si="51"/>
        <v>-1900</v>
      </c>
      <c r="C719" s="65" t="str">
        <f t="shared" ref="C719:C782" ca="1" si="53">IF(N$1030=1,0,B719&amp;"-"&amp;T719)</f>
        <v>-1900-0</v>
      </c>
      <c r="D719" s="340"/>
      <c r="E719" s="283"/>
      <c r="F719" s="12"/>
      <c r="G719" s="304"/>
      <c r="H719" s="195"/>
      <c r="I719" s="299"/>
      <c r="J719" s="284"/>
      <c r="K719" s="300"/>
      <c r="L719" s="301"/>
      <c r="M719" s="290"/>
      <c r="N719" s="291"/>
      <c r="O719" s="302"/>
      <c r="P719" s="303"/>
      <c r="Q719" s="12"/>
      <c r="R719" s="353"/>
      <c r="S719" s="7"/>
      <c r="T719" s="17">
        <f>IF(D719="",0,IF(D719=D718,COUNTIF(D$9:D718,D719)+1,1))</f>
        <v>0</v>
      </c>
      <c r="U719" s="17">
        <f t="shared" ref="U719:U782" ca="1" si="54">IF(OR(D719="",N$1030=1),0,IF(T719=4,1,0))</f>
        <v>0</v>
      </c>
      <c r="V719" s="364">
        <f t="shared" si="52"/>
        <v>0</v>
      </c>
    </row>
    <row r="720" spans="1:22" ht="16.5" customHeight="1">
      <c r="A720" s="334" t="s">
        <v>996</v>
      </c>
      <c r="B720" s="65" t="str">
        <f t="shared" ca="1" si="51"/>
        <v>-1900</v>
      </c>
      <c r="C720" s="65" t="str">
        <f t="shared" ca="1" si="53"/>
        <v>-1900-0</v>
      </c>
      <c r="D720" s="340"/>
      <c r="E720" s="283"/>
      <c r="F720" s="12"/>
      <c r="G720" s="304"/>
      <c r="H720" s="195"/>
      <c r="I720" s="299"/>
      <c r="J720" s="284"/>
      <c r="K720" s="300"/>
      <c r="L720" s="301"/>
      <c r="M720" s="290"/>
      <c r="N720" s="291"/>
      <c r="O720" s="302"/>
      <c r="P720" s="303"/>
      <c r="Q720" s="12"/>
      <c r="R720" s="353"/>
      <c r="S720" s="7"/>
      <c r="T720" s="17">
        <f>IF(D720="",0,IF(D720=D719,COUNTIF(D$9:D719,D720)+1,1))</f>
        <v>0</v>
      </c>
      <c r="U720" s="17">
        <f t="shared" ca="1" si="54"/>
        <v>0</v>
      </c>
      <c r="V720" s="364">
        <f t="shared" si="52"/>
        <v>0</v>
      </c>
    </row>
    <row r="721" spans="1:22" ht="16.5" customHeight="1">
      <c r="A721" s="334" t="s">
        <v>997</v>
      </c>
      <c r="B721" s="65" t="str">
        <f t="shared" ca="1" si="51"/>
        <v>-1900</v>
      </c>
      <c r="C721" s="65" t="str">
        <f t="shared" ca="1" si="53"/>
        <v>-1900-0</v>
      </c>
      <c r="D721" s="340"/>
      <c r="E721" s="283"/>
      <c r="F721" s="12"/>
      <c r="G721" s="304"/>
      <c r="H721" s="195"/>
      <c r="I721" s="299"/>
      <c r="J721" s="284"/>
      <c r="K721" s="300"/>
      <c r="L721" s="301"/>
      <c r="M721" s="290"/>
      <c r="N721" s="291"/>
      <c r="O721" s="302"/>
      <c r="P721" s="303"/>
      <c r="Q721" s="12"/>
      <c r="R721" s="353"/>
      <c r="S721" s="7"/>
      <c r="T721" s="17">
        <f>IF(D721="",0,IF(D721=D720,COUNTIF(D$9:D720,D721)+1,1))</f>
        <v>0</v>
      </c>
      <c r="U721" s="17">
        <f t="shared" ca="1" si="54"/>
        <v>0</v>
      </c>
      <c r="V721" s="364">
        <f t="shared" si="52"/>
        <v>0</v>
      </c>
    </row>
    <row r="722" spans="1:22" ht="16.5" customHeight="1">
      <c r="A722" s="334" t="s">
        <v>998</v>
      </c>
      <c r="B722" s="65" t="str">
        <f t="shared" ca="1" si="51"/>
        <v>-1900</v>
      </c>
      <c r="C722" s="65" t="str">
        <f t="shared" ca="1" si="53"/>
        <v>-1900-0</v>
      </c>
      <c r="D722" s="340"/>
      <c r="E722" s="283"/>
      <c r="F722" s="12"/>
      <c r="G722" s="304"/>
      <c r="H722" s="195"/>
      <c r="I722" s="299"/>
      <c r="J722" s="284"/>
      <c r="K722" s="300"/>
      <c r="L722" s="301"/>
      <c r="M722" s="290"/>
      <c r="N722" s="291"/>
      <c r="O722" s="302"/>
      <c r="P722" s="303"/>
      <c r="Q722" s="12"/>
      <c r="R722" s="353"/>
      <c r="S722" s="7"/>
      <c r="T722" s="17">
        <f>IF(D722="",0,IF(D722=D721,COUNTIF(D$9:D721,D722)+1,1))</f>
        <v>0</v>
      </c>
      <c r="U722" s="17">
        <f t="shared" ca="1" si="54"/>
        <v>0</v>
      </c>
      <c r="V722" s="364">
        <f t="shared" si="52"/>
        <v>0</v>
      </c>
    </row>
    <row r="723" spans="1:22" ht="16.5" customHeight="1">
      <c r="A723" s="334" t="s">
        <v>999</v>
      </c>
      <c r="B723" s="65" t="str">
        <f t="shared" ca="1" si="51"/>
        <v>-1900</v>
      </c>
      <c r="C723" s="65" t="str">
        <f t="shared" ca="1" si="53"/>
        <v>-1900-0</v>
      </c>
      <c r="D723" s="340"/>
      <c r="E723" s="283"/>
      <c r="F723" s="12"/>
      <c r="G723" s="304"/>
      <c r="H723" s="195"/>
      <c r="I723" s="299"/>
      <c r="J723" s="284"/>
      <c r="K723" s="300"/>
      <c r="L723" s="301"/>
      <c r="M723" s="290"/>
      <c r="N723" s="291"/>
      <c r="O723" s="302"/>
      <c r="P723" s="303"/>
      <c r="Q723" s="12"/>
      <c r="R723" s="353"/>
      <c r="S723" s="7"/>
      <c r="T723" s="17">
        <f>IF(D723="",0,IF(D723=D722,COUNTIF(D$9:D722,D723)+1,1))</f>
        <v>0</v>
      </c>
      <c r="U723" s="17">
        <f t="shared" ca="1" si="54"/>
        <v>0</v>
      </c>
      <c r="V723" s="364">
        <f t="shared" si="52"/>
        <v>0</v>
      </c>
    </row>
    <row r="724" spans="1:22" ht="16.5" customHeight="1">
      <c r="A724" s="334" t="s">
        <v>1000</v>
      </c>
      <c r="B724" s="65" t="str">
        <f t="shared" ca="1" si="51"/>
        <v>-1900</v>
      </c>
      <c r="C724" s="65" t="str">
        <f t="shared" ca="1" si="53"/>
        <v>-1900-0</v>
      </c>
      <c r="D724" s="340"/>
      <c r="E724" s="283"/>
      <c r="F724" s="12"/>
      <c r="G724" s="304"/>
      <c r="H724" s="195"/>
      <c r="I724" s="299"/>
      <c r="J724" s="284"/>
      <c r="K724" s="300"/>
      <c r="L724" s="301"/>
      <c r="M724" s="290"/>
      <c r="N724" s="291"/>
      <c r="O724" s="302"/>
      <c r="P724" s="303"/>
      <c r="Q724" s="12"/>
      <c r="R724" s="353"/>
      <c r="S724" s="7"/>
      <c r="T724" s="17">
        <f>IF(D724="",0,IF(D724=D723,COUNTIF(D$9:D723,D724)+1,1))</f>
        <v>0</v>
      </c>
      <c r="U724" s="17">
        <f t="shared" ca="1" si="54"/>
        <v>0</v>
      </c>
      <c r="V724" s="364">
        <f t="shared" si="52"/>
        <v>0</v>
      </c>
    </row>
    <row r="725" spans="1:22" ht="16.5" customHeight="1">
      <c r="A725" s="334" t="s">
        <v>1001</v>
      </c>
      <c r="B725" s="65" t="str">
        <f t="shared" ca="1" si="51"/>
        <v>-1900</v>
      </c>
      <c r="C725" s="65" t="str">
        <f t="shared" ca="1" si="53"/>
        <v>-1900-0</v>
      </c>
      <c r="D725" s="340"/>
      <c r="E725" s="283"/>
      <c r="F725" s="12"/>
      <c r="G725" s="304"/>
      <c r="H725" s="195"/>
      <c r="I725" s="299"/>
      <c r="J725" s="284"/>
      <c r="K725" s="300"/>
      <c r="L725" s="301"/>
      <c r="M725" s="290"/>
      <c r="N725" s="291"/>
      <c r="O725" s="302"/>
      <c r="P725" s="303"/>
      <c r="Q725" s="12"/>
      <c r="R725" s="353"/>
      <c r="S725" s="7"/>
      <c r="T725" s="17">
        <f>IF(D725="",0,IF(D725=D724,COUNTIF(D$9:D724,D725)+1,1))</f>
        <v>0</v>
      </c>
      <c r="U725" s="17">
        <f t="shared" ca="1" si="54"/>
        <v>0</v>
      </c>
      <c r="V725" s="364">
        <f t="shared" si="52"/>
        <v>0</v>
      </c>
    </row>
    <row r="726" spans="1:22" ht="16.5" customHeight="1">
      <c r="A726" s="334" t="s">
        <v>1002</v>
      </c>
      <c r="B726" s="65" t="str">
        <f t="shared" ca="1" si="51"/>
        <v>-1900</v>
      </c>
      <c r="C726" s="65" t="str">
        <f t="shared" ca="1" si="53"/>
        <v>-1900-0</v>
      </c>
      <c r="D726" s="340"/>
      <c r="E726" s="283"/>
      <c r="F726" s="12"/>
      <c r="G726" s="304"/>
      <c r="H726" s="195"/>
      <c r="I726" s="299"/>
      <c r="J726" s="284"/>
      <c r="K726" s="300"/>
      <c r="L726" s="301"/>
      <c r="M726" s="290"/>
      <c r="N726" s="291"/>
      <c r="O726" s="302"/>
      <c r="P726" s="303"/>
      <c r="Q726" s="12"/>
      <c r="R726" s="353"/>
      <c r="S726" s="7"/>
      <c r="T726" s="17">
        <f>IF(D726="",0,IF(D726=D725,COUNTIF(D$9:D725,D726)+1,1))</f>
        <v>0</v>
      </c>
      <c r="U726" s="17">
        <f t="shared" ca="1" si="54"/>
        <v>0</v>
      </c>
      <c r="V726" s="364">
        <f t="shared" si="52"/>
        <v>0</v>
      </c>
    </row>
    <row r="727" spans="1:22" ht="16.5" customHeight="1">
      <c r="A727" s="334" t="s">
        <v>1003</v>
      </c>
      <c r="B727" s="65" t="str">
        <f t="shared" ca="1" si="51"/>
        <v>-1900</v>
      </c>
      <c r="C727" s="65" t="str">
        <f t="shared" ca="1" si="53"/>
        <v>-1900-0</v>
      </c>
      <c r="D727" s="340"/>
      <c r="E727" s="283"/>
      <c r="F727" s="12"/>
      <c r="G727" s="304"/>
      <c r="H727" s="195"/>
      <c r="I727" s="299"/>
      <c r="J727" s="284"/>
      <c r="K727" s="300"/>
      <c r="L727" s="301"/>
      <c r="M727" s="290"/>
      <c r="N727" s="291"/>
      <c r="O727" s="302"/>
      <c r="P727" s="303"/>
      <c r="Q727" s="12"/>
      <c r="R727" s="353"/>
      <c r="S727" s="7"/>
      <c r="T727" s="17">
        <f>IF(D727="",0,IF(D727=D726,COUNTIF(D$9:D726,D727)+1,1))</f>
        <v>0</v>
      </c>
      <c r="U727" s="17">
        <f t="shared" ca="1" si="54"/>
        <v>0</v>
      </c>
      <c r="V727" s="364">
        <f t="shared" si="52"/>
        <v>0</v>
      </c>
    </row>
    <row r="728" spans="1:22" ht="16.5" customHeight="1">
      <c r="A728" s="334" t="s">
        <v>1004</v>
      </c>
      <c r="B728" s="65" t="str">
        <f t="shared" ca="1" si="51"/>
        <v>-1900</v>
      </c>
      <c r="C728" s="65" t="str">
        <f t="shared" ca="1" si="53"/>
        <v>-1900-0</v>
      </c>
      <c r="D728" s="340"/>
      <c r="E728" s="283"/>
      <c r="F728" s="12"/>
      <c r="G728" s="304"/>
      <c r="H728" s="195"/>
      <c r="I728" s="299"/>
      <c r="J728" s="284"/>
      <c r="K728" s="300"/>
      <c r="L728" s="301"/>
      <c r="M728" s="290"/>
      <c r="N728" s="291"/>
      <c r="O728" s="302"/>
      <c r="P728" s="303"/>
      <c r="Q728" s="12"/>
      <c r="R728" s="353"/>
      <c r="S728" s="7"/>
      <c r="T728" s="17">
        <f>IF(D728="",0,IF(D728=D727,COUNTIF(D$9:D727,D728)+1,1))</f>
        <v>0</v>
      </c>
      <c r="U728" s="17">
        <f t="shared" ca="1" si="54"/>
        <v>0</v>
      </c>
      <c r="V728" s="364">
        <f t="shared" si="52"/>
        <v>0</v>
      </c>
    </row>
    <row r="729" spans="1:22" ht="16.5" customHeight="1">
      <c r="A729" s="334" t="s">
        <v>1005</v>
      </c>
      <c r="B729" s="65" t="str">
        <f t="shared" ca="1" si="51"/>
        <v>-1900</v>
      </c>
      <c r="C729" s="65" t="str">
        <f t="shared" ca="1" si="53"/>
        <v>-1900-0</v>
      </c>
      <c r="D729" s="340"/>
      <c r="E729" s="283"/>
      <c r="F729" s="12"/>
      <c r="G729" s="304"/>
      <c r="H729" s="195"/>
      <c r="I729" s="299"/>
      <c r="J729" s="284"/>
      <c r="K729" s="300"/>
      <c r="L729" s="301"/>
      <c r="M729" s="290"/>
      <c r="N729" s="291"/>
      <c r="O729" s="302"/>
      <c r="P729" s="303"/>
      <c r="Q729" s="12"/>
      <c r="R729" s="353"/>
      <c r="S729" s="7"/>
      <c r="T729" s="17">
        <f>IF(D729="",0,IF(D729=D728,COUNTIF(D$9:D728,D729)+1,1))</f>
        <v>0</v>
      </c>
      <c r="U729" s="17">
        <f t="shared" ca="1" si="54"/>
        <v>0</v>
      </c>
      <c r="V729" s="364">
        <f t="shared" si="52"/>
        <v>0</v>
      </c>
    </row>
    <row r="730" spans="1:22" ht="16.5" customHeight="1">
      <c r="A730" s="334" t="s">
        <v>1006</v>
      </c>
      <c r="B730" s="65" t="str">
        <f t="shared" ca="1" si="51"/>
        <v>-1900</v>
      </c>
      <c r="C730" s="65" t="str">
        <f t="shared" ca="1" si="53"/>
        <v>-1900-0</v>
      </c>
      <c r="D730" s="340"/>
      <c r="E730" s="283"/>
      <c r="F730" s="12"/>
      <c r="G730" s="304"/>
      <c r="H730" s="195"/>
      <c r="I730" s="299"/>
      <c r="J730" s="284"/>
      <c r="K730" s="300"/>
      <c r="L730" s="301"/>
      <c r="M730" s="290"/>
      <c r="N730" s="291"/>
      <c r="O730" s="302"/>
      <c r="P730" s="303"/>
      <c r="Q730" s="12"/>
      <c r="R730" s="353"/>
      <c r="S730" s="7"/>
      <c r="T730" s="17">
        <f>IF(D730="",0,IF(D730=D729,COUNTIF(D$9:D729,D730)+1,1))</f>
        <v>0</v>
      </c>
      <c r="U730" s="17">
        <f t="shared" ca="1" si="54"/>
        <v>0</v>
      </c>
      <c r="V730" s="364">
        <f t="shared" si="52"/>
        <v>0</v>
      </c>
    </row>
    <row r="731" spans="1:22" ht="16.5" customHeight="1">
      <c r="A731" s="334" t="s">
        <v>1007</v>
      </c>
      <c r="B731" s="65" t="str">
        <f t="shared" ca="1" si="51"/>
        <v>-1900</v>
      </c>
      <c r="C731" s="65" t="str">
        <f t="shared" ca="1" si="53"/>
        <v>-1900-0</v>
      </c>
      <c r="D731" s="340"/>
      <c r="E731" s="283"/>
      <c r="F731" s="12"/>
      <c r="G731" s="304"/>
      <c r="H731" s="195"/>
      <c r="I731" s="299"/>
      <c r="J731" s="284"/>
      <c r="K731" s="300"/>
      <c r="L731" s="301"/>
      <c r="M731" s="290"/>
      <c r="N731" s="291"/>
      <c r="O731" s="302"/>
      <c r="P731" s="303"/>
      <c r="Q731" s="12"/>
      <c r="R731" s="353"/>
      <c r="S731" s="7"/>
      <c r="T731" s="17">
        <f>IF(D731="",0,IF(D731=D730,COUNTIF(D$9:D730,D731)+1,1))</f>
        <v>0</v>
      </c>
      <c r="U731" s="17">
        <f t="shared" ca="1" si="54"/>
        <v>0</v>
      </c>
      <c r="V731" s="364">
        <f t="shared" si="52"/>
        <v>0</v>
      </c>
    </row>
    <row r="732" spans="1:22" ht="16.5" customHeight="1">
      <c r="A732" s="334" t="s">
        <v>1008</v>
      </c>
      <c r="B732" s="65" t="str">
        <f t="shared" ca="1" si="51"/>
        <v>-1900</v>
      </c>
      <c r="C732" s="65" t="str">
        <f t="shared" ca="1" si="53"/>
        <v>-1900-0</v>
      </c>
      <c r="D732" s="340"/>
      <c r="E732" s="283"/>
      <c r="F732" s="12"/>
      <c r="G732" s="304"/>
      <c r="H732" s="195"/>
      <c r="I732" s="299"/>
      <c r="J732" s="284"/>
      <c r="K732" s="300"/>
      <c r="L732" s="301"/>
      <c r="M732" s="290"/>
      <c r="N732" s="291"/>
      <c r="O732" s="302"/>
      <c r="P732" s="303"/>
      <c r="Q732" s="12"/>
      <c r="R732" s="353"/>
      <c r="S732" s="7"/>
      <c r="T732" s="17">
        <f>IF(D732="",0,IF(D732=D731,COUNTIF(D$9:D731,D732)+1,1))</f>
        <v>0</v>
      </c>
      <c r="U732" s="17">
        <f t="shared" ca="1" si="54"/>
        <v>0</v>
      </c>
      <c r="V732" s="364">
        <f t="shared" si="52"/>
        <v>0</v>
      </c>
    </row>
    <row r="733" spans="1:22" ht="16.5" customHeight="1">
      <c r="A733" s="334" t="s">
        <v>1009</v>
      </c>
      <c r="B733" s="65" t="str">
        <f t="shared" ca="1" si="51"/>
        <v>-1900</v>
      </c>
      <c r="C733" s="65" t="str">
        <f t="shared" ca="1" si="53"/>
        <v>-1900-0</v>
      </c>
      <c r="D733" s="340"/>
      <c r="E733" s="283"/>
      <c r="F733" s="12"/>
      <c r="G733" s="304"/>
      <c r="H733" s="195"/>
      <c r="I733" s="299"/>
      <c r="J733" s="284"/>
      <c r="K733" s="300"/>
      <c r="L733" s="301"/>
      <c r="M733" s="290"/>
      <c r="N733" s="291"/>
      <c r="O733" s="302"/>
      <c r="P733" s="303"/>
      <c r="Q733" s="12"/>
      <c r="R733" s="353"/>
      <c r="S733" s="7"/>
      <c r="T733" s="17">
        <f>IF(D733="",0,IF(D733=D732,COUNTIF(D$9:D732,D733)+1,1))</f>
        <v>0</v>
      </c>
      <c r="U733" s="17">
        <f t="shared" ca="1" si="54"/>
        <v>0</v>
      </c>
      <c r="V733" s="364">
        <f t="shared" si="52"/>
        <v>0</v>
      </c>
    </row>
    <row r="734" spans="1:22" ht="16.5" customHeight="1">
      <c r="A734" s="334" t="s">
        <v>1010</v>
      </c>
      <c r="B734" s="65" t="str">
        <f t="shared" ca="1" si="51"/>
        <v>-1900</v>
      </c>
      <c r="C734" s="65" t="str">
        <f t="shared" ca="1" si="53"/>
        <v>-1900-0</v>
      </c>
      <c r="D734" s="340"/>
      <c r="E734" s="283"/>
      <c r="F734" s="12"/>
      <c r="G734" s="304"/>
      <c r="H734" s="195"/>
      <c r="I734" s="299"/>
      <c r="J734" s="284"/>
      <c r="K734" s="300"/>
      <c r="L734" s="301"/>
      <c r="M734" s="290"/>
      <c r="N734" s="291"/>
      <c r="O734" s="302"/>
      <c r="P734" s="303"/>
      <c r="Q734" s="12"/>
      <c r="R734" s="353"/>
      <c r="S734" s="7"/>
      <c r="T734" s="17">
        <f>IF(D734="",0,IF(D734=D733,COUNTIF(D$9:D733,D734)+1,1))</f>
        <v>0</v>
      </c>
      <c r="U734" s="17">
        <f t="shared" ca="1" si="54"/>
        <v>0</v>
      </c>
      <c r="V734" s="364">
        <f t="shared" si="52"/>
        <v>0</v>
      </c>
    </row>
    <row r="735" spans="1:22" ht="16.5" customHeight="1">
      <c r="A735" s="334" t="s">
        <v>1011</v>
      </c>
      <c r="B735" s="65" t="str">
        <f t="shared" ca="1" si="51"/>
        <v>-1900</v>
      </c>
      <c r="C735" s="65" t="str">
        <f t="shared" ca="1" si="53"/>
        <v>-1900-0</v>
      </c>
      <c r="D735" s="340"/>
      <c r="E735" s="283"/>
      <c r="F735" s="12"/>
      <c r="G735" s="304"/>
      <c r="H735" s="195"/>
      <c r="I735" s="299"/>
      <c r="J735" s="284"/>
      <c r="K735" s="300"/>
      <c r="L735" s="301"/>
      <c r="M735" s="290"/>
      <c r="N735" s="291"/>
      <c r="O735" s="302"/>
      <c r="P735" s="303"/>
      <c r="Q735" s="12"/>
      <c r="R735" s="353"/>
      <c r="S735" s="7"/>
      <c r="T735" s="17">
        <f>IF(D735="",0,IF(D735=D734,COUNTIF(D$9:D734,D735)+1,1))</f>
        <v>0</v>
      </c>
      <c r="U735" s="17">
        <f t="shared" ca="1" si="54"/>
        <v>0</v>
      </c>
      <c r="V735" s="364">
        <f t="shared" si="52"/>
        <v>0</v>
      </c>
    </row>
    <row r="736" spans="1:22" ht="16.5" customHeight="1">
      <c r="A736" s="334" t="s">
        <v>1012</v>
      </c>
      <c r="B736" s="65" t="str">
        <f t="shared" ca="1" si="51"/>
        <v>-1900</v>
      </c>
      <c r="C736" s="65" t="str">
        <f t="shared" ca="1" si="53"/>
        <v>-1900-0</v>
      </c>
      <c r="D736" s="340"/>
      <c r="E736" s="283"/>
      <c r="F736" s="12"/>
      <c r="G736" s="304"/>
      <c r="H736" s="195"/>
      <c r="I736" s="299"/>
      <c r="J736" s="284"/>
      <c r="K736" s="300"/>
      <c r="L736" s="301"/>
      <c r="M736" s="290"/>
      <c r="N736" s="291"/>
      <c r="O736" s="302"/>
      <c r="P736" s="303"/>
      <c r="Q736" s="12"/>
      <c r="R736" s="353"/>
      <c r="S736" s="7"/>
      <c r="T736" s="17">
        <f>IF(D736="",0,IF(D736=D735,COUNTIF(D$9:D735,D736)+1,1))</f>
        <v>0</v>
      </c>
      <c r="U736" s="17">
        <f t="shared" ca="1" si="54"/>
        <v>0</v>
      </c>
      <c r="V736" s="364">
        <f t="shared" si="52"/>
        <v>0</v>
      </c>
    </row>
    <row r="737" spans="1:22" ht="16.5" customHeight="1">
      <c r="A737" s="334" t="s">
        <v>1013</v>
      </c>
      <c r="B737" s="65" t="str">
        <f t="shared" ca="1" si="51"/>
        <v>-1900</v>
      </c>
      <c r="C737" s="65" t="str">
        <f t="shared" ca="1" si="53"/>
        <v>-1900-0</v>
      </c>
      <c r="D737" s="340"/>
      <c r="E737" s="283"/>
      <c r="F737" s="12"/>
      <c r="G737" s="304"/>
      <c r="H737" s="195"/>
      <c r="I737" s="299"/>
      <c r="J737" s="284"/>
      <c r="K737" s="300"/>
      <c r="L737" s="301"/>
      <c r="M737" s="290"/>
      <c r="N737" s="291"/>
      <c r="O737" s="302"/>
      <c r="P737" s="303"/>
      <c r="Q737" s="12"/>
      <c r="R737" s="353"/>
      <c r="S737" s="7"/>
      <c r="T737" s="17">
        <f>IF(D737="",0,IF(D737=D736,COUNTIF(D$9:D736,D737)+1,1))</f>
        <v>0</v>
      </c>
      <c r="U737" s="17">
        <f t="shared" ca="1" si="54"/>
        <v>0</v>
      </c>
      <c r="V737" s="364">
        <f t="shared" si="52"/>
        <v>0</v>
      </c>
    </row>
    <row r="738" spans="1:22" ht="16.5" customHeight="1">
      <c r="A738" s="334" t="s">
        <v>1014</v>
      </c>
      <c r="B738" s="65" t="str">
        <f t="shared" ca="1" si="51"/>
        <v>-1900</v>
      </c>
      <c r="C738" s="65" t="str">
        <f t="shared" ca="1" si="53"/>
        <v>-1900-0</v>
      </c>
      <c r="D738" s="340"/>
      <c r="E738" s="283"/>
      <c r="F738" s="12"/>
      <c r="G738" s="304"/>
      <c r="H738" s="195"/>
      <c r="I738" s="299"/>
      <c r="J738" s="284"/>
      <c r="K738" s="300"/>
      <c r="L738" s="301"/>
      <c r="M738" s="290"/>
      <c r="N738" s="291"/>
      <c r="O738" s="302"/>
      <c r="P738" s="303"/>
      <c r="Q738" s="12"/>
      <c r="R738" s="353"/>
      <c r="S738" s="7"/>
      <c r="T738" s="17">
        <f>IF(D738="",0,IF(D738=D737,COUNTIF(D$9:D737,D738)+1,1))</f>
        <v>0</v>
      </c>
      <c r="U738" s="17">
        <f t="shared" ca="1" si="54"/>
        <v>0</v>
      </c>
      <c r="V738" s="364">
        <f t="shared" si="52"/>
        <v>0</v>
      </c>
    </row>
    <row r="739" spans="1:22" ht="16.5" customHeight="1">
      <c r="A739" s="334" t="s">
        <v>1015</v>
      </c>
      <c r="B739" s="65" t="str">
        <f t="shared" ca="1" si="51"/>
        <v>-1900</v>
      </c>
      <c r="C739" s="65" t="str">
        <f t="shared" ca="1" si="53"/>
        <v>-1900-0</v>
      </c>
      <c r="D739" s="340"/>
      <c r="E739" s="283"/>
      <c r="F739" s="12"/>
      <c r="G739" s="304"/>
      <c r="H739" s="195"/>
      <c r="I739" s="299"/>
      <c r="J739" s="284"/>
      <c r="K739" s="300"/>
      <c r="L739" s="301"/>
      <c r="M739" s="290"/>
      <c r="N739" s="291"/>
      <c r="O739" s="302"/>
      <c r="P739" s="303"/>
      <c r="Q739" s="12"/>
      <c r="R739" s="353"/>
      <c r="S739" s="7"/>
      <c r="T739" s="17">
        <f>IF(D739="",0,IF(D739=D738,COUNTIF(D$9:D738,D739)+1,1))</f>
        <v>0</v>
      </c>
      <c r="U739" s="17">
        <f t="shared" ca="1" si="54"/>
        <v>0</v>
      </c>
      <c r="V739" s="364">
        <f t="shared" si="52"/>
        <v>0</v>
      </c>
    </row>
    <row r="740" spans="1:22" ht="16.5" customHeight="1">
      <c r="A740" s="334" t="s">
        <v>1016</v>
      </c>
      <c r="B740" s="65" t="str">
        <f t="shared" ca="1" si="51"/>
        <v>-1900</v>
      </c>
      <c r="C740" s="65" t="str">
        <f t="shared" ca="1" si="53"/>
        <v>-1900-0</v>
      </c>
      <c r="D740" s="340"/>
      <c r="E740" s="283"/>
      <c r="F740" s="12"/>
      <c r="G740" s="304"/>
      <c r="H740" s="195"/>
      <c r="I740" s="299"/>
      <c r="J740" s="284"/>
      <c r="K740" s="300"/>
      <c r="L740" s="301"/>
      <c r="M740" s="290"/>
      <c r="N740" s="291"/>
      <c r="O740" s="302"/>
      <c r="P740" s="303"/>
      <c r="Q740" s="12"/>
      <c r="R740" s="353"/>
      <c r="S740" s="7"/>
      <c r="T740" s="17">
        <f>IF(D740="",0,IF(D740=D739,COUNTIF(D$9:D739,D740)+1,1))</f>
        <v>0</v>
      </c>
      <c r="U740" s="17">
        <f t="shared" ca="1" si="54"/>
        <v>0</v>
      </c>
      <c r="V740" s="364">
        <f t="shared" si="52"/>
        <v>0</v>
      </c>
    </row>
    <row r="741" spans="1:22" ht="16.5" customHeight="1">
      <c r="A741" s="334" t="s">
        <v>1017</v>
      </c>
      <c r="B741" s="65" t="str">
        <f t="shared" ca="1" si="51"/>
        <v>-1900</v>
      </c>
      <c r="C741" s="65" t="str">
        <f t="shared" ca="1" si="53"/>
        <v>-1900-0</v>
      </c>
      <c r="D741" s="340"/>
      <c r="E741" s="283"/>
      <c r="F741" s="12"/>
      <c r="G741" s="304"/>
      <c r="H741" s="195"/>
      <c r="I741" s="299"/>
      <c r="J741" s="284"/>
      <c r="K741" s="300"/>
      <c r="L741" s="301"/>
      <c r="M741" s="290"/>
      <c r="N741" s="291"/>
      <c r="O741" s="302"/>
      <c r="P741" s="303"/>
      <c r="Q741" s="12"/>
      <c r="R741" s="353"/>
      <c r="S741" s="7"/>
      <c r="T741" s="17">
        <f>IF(D741="",0,IF(D741=D740,COUNTIF(D$9:D740,D741)+1,1))</f>
        <v>0</v>
      </c>
      <c r="U741" s="17">
        <f t="shared" ca="1" si="54"/>
        <v>0</v>
      </c>
      <c r="V741" s="364">
        <f t="shared" si="52"/>
        <v>0</v>
      </c>
    </row>
    <row r="742" spans="1:22" ht="16.5" customHeight="1">
      <c r="A742" s="334" t="s">
        <v>1018</v>
      </c>
      <c r="B742" s="65" t="str">
        <f t="shared" ca="1" si="51"/>
        <v>-1900</v>
      </c>
      <c r="C742" s="65" t="str">
        <f t="shared" ca="1" si="53"/>
        <v>-1900-0</v>
      </c>
      <c r="D742" s="340"/>
      <c r="E742" s="283"/>
      <c r="F742" s="12"/>
      <c r="G742" s="304"/>
      <c r="H742" s="195"/>
      <c r="I742" s="299"/>
      <c r="J742" s="284"/>
      <c r="K742" s="300"/>
      <c r="L742" s="301"/>
      <c r="M742" s="290"/>
      <c r="N742" s="291"/>
      <c r="O742" s="302"/>
      <c r="P742" s="303"/>
      <c r="Q742" s="12"/>
      <c r="R742" s="353"/>
      <c r="S742" s="7"/>
      <c r="T742" s="17">
        <f>IF(D742="",0,IF(D742=D741,COUNTIF(D$9:D741,D742)+1,1))</f>
        <v>0</v>
      </c>
      <c r="U742" s="17">
        <f t="shared" ca="1" si="54"/>
        <v>0</v>
      </c>
      <c r="V742" s="364">
        <f t="shared" si="52"/>
        <v>0</v>
      </c>
    </row>
    <row r="743" spans="1:22" ht="16.5" customHeight="1">
      <c r="A743" s="334" t="s">
        <v>1019</v>
      </c>
      <c r="B743" s="65" t="str">
        <f t="shared" ca="1" si="51"/>
        <v>-1900</v>
      </c>
      <c r="C743" s="65" t="str">
        <f t="shared" ca="1" si="53"/>
        <v>-1900-0</v>
      </c>
      <c r="D743" s="340"/>
      <c r="E743" s="283"/>
      <c r="F743" s="12"/>
      <c r="G743" s="304"/>
      <c r="H743" s="195"/>
      <c r="I743" s="299"/>
      <c r="J743" s="284"/>
      <c r="K743" s="300"/>
      <c r="L743" s="301"/>
      <c r="M743" s="290"/>
      <c r="N743" s="291"/>
      <c r="O743" s="302"/>
      <c r="P743" s="303"/>
      <c r="Q743" s="12"/>
      <c r="R743" s="353"/>
      <c r="S743" s="7"/>
      <c r="T743" s="17">
        <f>IF(D743="",0,IF(D743=D742,COUNTIF(D$9:D742,D743)+1,1))</f>
        <v>0</v>
      </c>
      <c r="U743" s="17">
        <f t="shared" ca="1" si="54"/>
        <v>0</v>
      </c>
      <c r="V743" s="364">
        <f t="shared" si="52"/>
        <v>0</v>
      </c>
    </row>
    <row r="744" spans="1:22" ht="16.5" customHeight="1">
      <c r="A744" s="334" t="s">
        <v>1020</v>
      </c>
      <c r="B744" s="65" t="str">
        <f t="shared" ca="1" si="51"/>
        <v>-1900</v>
      </c>
      <c r="C744" s="65" t="str">
        <f t="shared" ca="1" si="53"/>
        <v>-1900-0</v>
      </c>
      <c r="D744" s="340"/>
      <c r="E744" s="283"/>
      <c r="F744" s="12"/>
      <c r="G744" s="304"/>
      <c r="H744" s="195"/>
      <c r="I744" s="299"/>
      <c r="J744" s="284"/>
      <c r="K744" s="300"/>
      <c r="L744" s="301"/>
      <c r="M744" s="290"/>
      <c r="N744" s="291"/>
      <c r="O744" s="302"/>
      <c r="P744" s="303"/>
      <c r="Q744" s="12"/>
      <c r="R744" s="353"/>
      <c r="S744" s="7"/>
      <c r="T744" s="17">
        <f>IF(D744="",0,IF(D744=D743,COUNTIF(D$9:D743,D744)+1,1))</f>
        <v>0</v>
      </c>
      <c r="U744" s="17">
        <f t="shared" ca="1" si="54"/>
        <v>0</v>
      </c>
      <c r="V744" s="364">
        <f t="shared" si="52"/>
        <v>0</v>
      </c>
    </row>
    <row r="745" spans="1:22" ht="16.5" customHeight="1">
      <c r="A745" s="334" t="s">
        <v>1021</v>
      </c>
      <c r="B745" s="65" t="str">
        <f t="shared" ca="1" si="51"/>
        <v>-1900</v>
      </c>
      <c r="C745" s="65" t="str">
        <f t="shared" ca="1" si="53"/>
        <v>-1900-0</v>
      </c>
      <c r="D745" s="340"/>
      <c r="E745" s="283"/>
      <c r="F745" s="12"/>
      <c r="G745" s="304"/>
      <c r="H745" s="195"/>
      <c r="I745" s="299"/>
      <c r="J745" s="284"/>
      <c r="K745" s="300"/>
      <c r="L745" s="301"/>
      <c r="M745" s="290"/>
      <c r="N745" s="291"/>
      <c r="O745" s="302"/>
      <c r="P745" s="303"/>
      <c r="Q745" s="12"/>
      <c r="R745" s="353"/>
      <c r="S745" s="7"/>
      <c r="T745" s="17">
        <f>IF(D745="",0,IF(D745=D744,COUNTIF(D$9:D744,D745)+1,1))</f>
        <v>0</v>
      </c>
      <c r="U745" s="17">
        <f t="shared" ca="1" si="54"/>
        <v>0</v>
      </c>
      <c r="V745" s="364">
        <f t="shared" si="52"/>
        <v>0</v>
      </c>
    </row>
    <row r="746" spans="1:22" ht="16.5" customHeight="1">
      <c r="A746" s="334" t="s">
        <v>1022</v>
      </c>
      <c r="B746" s="65" t="str">
        <f t="shared" ca="1" si="51"/>
        <v>-1900</v>
      </c>
      <c r="C746" s="65" t="str">
        <f t="shared" ca="1" si="53"/>
        <v>-1900-0</v>
      </c>
      <c r="D746" s="340"/>
      <c r="E746" s="283"/>
      <c r="F746" s="12"/>
      <c r="G746" s="304"/>
      <c r="H746" s="195"/>
      <c r="I746" s="299"/>
      <c r="J746" s="284"/>
      <c r="K746" s="300"/>
      <c r="L746" s="301"/>
      <c r="M746" s="290"/>
      <c r="N746" s="291"/>
      <c r="O746" s="302"/>
      <c r="P746" s="303"/>
      <c r="Q746" s="12"/>
      <c r="R746" s="353"/>
      <c r="S746" s="7"/>
      <c r="T746" s="17">
        <f>IF(D746="",0,IF(D746=D745,COUNTIF(D$9:D745,D746)+1,1))</f>
        <v>0</v>
      </c>
      <c r="U746" s="17">
        <f t="shared" ca="1" si="54"/>
        <v>0</v>
      </c>
      <c r="V746" s="364">
        <f t="shared" si="52"/>
        <v>0</v>
      </c>
    </row>
    <row r="747" spans="1:22" ht="16.5" customHeight="1">
      <c r="A747" s="334" t="s">
        <v>1023</v>
      </c>
      <c r="B747" s="65" t="str">
        <f t="shared" ca="1" si="51"/>
        <v>-1900</v>
      </c>
      <c r="C747" s="65" t="str">
        <f t="shared" ca="1" si="53"/>
        <v>-1900-0</v>
      </c>
      <c r="D747" s="340"/>
      <c r="E747" s="283"/>
      <c r="F747" s="12"/>
      <c r="G747" s="304"/>
      <c r="H747" s="195"/>
      <c r="I747" s="299"/>
      <c r="J747" s="284"/>
      <c r="K747" s="300"/>
      <c r="L747" s="301"/>
      <c r="M747" s="290"/>
      <c r="N747" s="291"/>
      <c r="O747" s="302"/>
      <c r="P747" s="303"/>
      <c r="Q747" s="12"/>
      <c r="R747" s="353"/>
      <c r="S747" s="7"/>
      <c r="T747" s="17">
        <f>IF(D747="",0,IF(D747=D746,COUNTIF(D$9:D746,D747)+1,1))</f>
        <v>0</v>
      </c>
      <c r="U747" s="17">
        <f t="shared" ca="1" si="54"/>
        <v>0</v>
      </c>
      <c r="V747" s="364">
        <f t="shared" si="52"/>
        <v>0</v>
      </c>
    </row>
    <row r="748" spans="1:22" ht="16.5" customHeight="1">
      <c r="A748" s="334" t="s">
        <v>1024</v>
      </c>
      <c r="B748" s="65" t="str">
        <f t="shared" ca="1" si="51"/>
        <v>-1900</v>
      </c>
      <c r="C748" s="65" t="str">
        <f t="shared" ca="1" si="53"/>
        <v>-1900-0</v>
      </c>
      <c r="D748" s="340"/>
      <c r="E748" s="283"/>
      <c r="F748" s="12"/>
      <c r="G748" s="304"/>
      <c r="H748" s="195"/>
      <c r="I748" s="299"/>
      <c r="J748" s="284"/>
      <c r="K748" s="300"/>
      <c r="L748" s="301"/>
      <c r="M748" s="290"/>
      <c r="N748" s="291"/>
      <c r="O748" s="302"/>
      <c r="P748" s="303"/>
      <c r="Q748" s="12"/>
      <c r="R748" s="353"/>
      <c r="S748" s="7"/>
      <c r="T748" s="17">
        <f>IF(D748="",0,IF(D748=D747,COUNTIF(D$9:D747,D748)+1,1))</f>
        <v>0</v>
      </c>
      <c r="U748" s="17">
        <f t="shared" ca="1" si="54"/>
        <v>0</v>
      </c>
      <c r="V748" s="364">
        <f t="shared" si="52"/>
        <v>0</v>
      </c>
    </row>
    <row r="749" spans="1:22" ht="16.5" customHeight="1">
      <c r="A749" s="334" t="s">
        <v>1025</v>
      </c>
      <c r="B749" s="65" t="str">
        <f t="shared" ca="1" si="51"/>
        <v>-1900</v>
      </c>
      <c r="C749" s="65" t="str">
        <f t="shared" ca="1" si="53"/>
        <v>-1900-0</v>
      </c>
      <c r="D749" s="340"/>
      <c r="E749" s="283"/>
      <c r="F749" s="12"/>
      <c r="G749" s="304"/>
      <c r="H749" s="195"/>
      <c r="I749" s="299"/>
      <c r="J749" s="284"/>
      <c r="K749" s="300"/>
      <c r="L749" s="301"/>
      <c r="M749" s="290"/>
      <c r="N749" s="291"/>
      <c r="O749" s="302"/>
      <c r="P749" s="303"/>
      <c r="Q749" s="12"/>
      <c r="R749" s="353"/>
      <c r="S749" s="7"/>
      <c r="T749" s="17">
        <f>IF(D749="",0,IF(D749=D748,COUNTIF(D$9:D748,D749)+1,1))</f>
        <v>0</v>
      </c>
      <c r="U749" s="17">
        <f t="shared" ca="1" si="54"/>
        <v>0</v>
      </c>
      <c r="V749" s="364">
        <f t="shared" si="52"/>
        <v>0</v>
      </c>
    </row>
    <row r="750" spans="1:22" ht="16.5" customHeight="1">
      <c r="A750" s="334" t="s">
        <v>1026</v>
      </c>
      <c r="B750" s="65" t="str">
        <f t="shared" ca="1" si="51"/>
        <v>-1900</v>
      </c>
      <c r="C750" s="65" t="str">
        <f t="shared" ca="1" si="53"/>
        <v>-1900-0</v>
      </c>
      <c r="D750" s="340"/>
      <c r="E750" s="283"/>
      <c r="F750" s="12"/>
      <c r="G750" s="304"/>
      <c r="H750" s="195"/>
      <c r="I750" s="299"/>
      <c r="J750" s="284"/>
      <c r="K750" s="300"/>
      <c r="L750" s="301"/>
      <c r="M750" s="290"/>
      <c r="N750" s="291"/>
      <c r="O750" s="302"/>
      <c r="P750" s="303"/>
      <c r="Q750" s="12"/>
      <c r="R750" s="353"/>
      <c r="S750" s="7"/>
      <c r="T750" s="17">
        <f>IF(D750="",0,IF(D750=D749,COUNTIF(D$9:D749,D750)+1,1))</f>
        <v>0</v>
      </c>
      <c r="U750" s="17">
        <f t="shared" ca="1" si="54"/>
        <v>0</v>
      </c>
      <c r="V750" s="364">
        <f t="shared" si="52"/>
        <v>0</v>
      </c>
    </row>
    <row r="751" spans="1:22" ht="16.5" customHeight="1">
      <c r="A751" s="334" t="s">
        <v>1027</v>
      </c>
      <c r="B751" s="65" t="str">
        <f t="shared" ca="1" si="51"/>
        <v>-1900</v>
      </c>
      <c r="C751" s="65" t="str">
        <f t="shared" ca="1" si="53"/>
        <v>-1900-0</v>
      </c>
      <c r="D751" s="340"/>
      <c r="E751" s="283"/>
      <c r="F751" s="12"/>
      <c r="G751" s="304"/>
      <c r="H751" s="195"/>
      <c r="I751" s="299"/>
      <c r="J751" s="284"/>
      <c r="K751" s="300"/>
      <c r="L751" s="301"/>
      <c r="M751" s="290"/>
      <c r="N751" s="291"/>
      <c r="O751" s="302"/>
      <c r="P751" s="303"/>
      <c r="Q751" s="12"/>
      <c r="R751" s="353"/>
      <c r="S751" s="7"/>
      <c r="T751" s="17">
        <f>IF(D751="",0,IF(D751=D750,COUNTIF(D$9:D750,D751)+1,1))</f>
        <v>0</v>
      </c>
      <c r="U751" s="17">
        <f t="shared" ca="1" si="54"/>
        <v>0</v>
      </c>
      <c r="V751" s="364">
        <f t="shared" si="52"/>
        <v>0</v>
      </c>
    </row>
    <row r="752" spans="1:22" ht="16.5" customHeight="1">
      <c r="A752" s="334" t="s">
        <v>1028</v>
      </c>
      <c r="B752" s="65" t="str">
        <f t="shared" ca="1" si="51"/>
        <v>-1900</v>
      </c>
      <c r="C752" s="65" t="str">
        <f t="shared" ca="1" si="53"/>
        <v>-1900-0</v>
      </c>
      <c r="D752" s="340"/>
      <c r="E752" s="283"/>
      <c r="F752" s="12"/>
      <c r="G752" s="304"/>
      <c r="H752" s="195"/>
      <c r="I752" s="299"/>
      <c r="J752" s="284"/>
      <c r="K752" s="300"/>
      <c r="L752" s="301"/>
      <c r="M752" s="290"/>
      <c r="N752" s="291"/>
      <c r="O752" s="302"/>
      <c r="P752" s="303"/>
      <c r="Q752" s="12"/>
      <c r="R752" s="353"/>
      <c r="S752" s="7"/>
      <c r="T752" s="17">
        <f>IF(D752="",0,IF(D752=D751,COUNTIF(D$9:D751,D752)+1,1))</f>
        <v>0</v>
      </c>
      <c r="U752" s="17">
        <f t="shared" ca="1" si="54"/>
        <v>0</v>
      </c>
      <c r="V752" s="364">
        <f t="shared" si="52"/>
        <v>0</v>
      </c>
    </row>
    <row r="753" spans="1:22" ht="16.5" customHeight="1">
      <c r="A753" s="334" t="s">
        <v>1029</v>
      </c>
      <c r="B753" s="65" t="str">
        <f t="shared" ca="1" si="51"/>
        <v>-1900</v>
      </c>
      <c r="C753" s="65" t="str">
        <f t="shared" ca="1" si="53"/>
        <v>-1900-0</v>
      </c>
      <c r="D753" s="340"/>
      <c r="E753" s="283"/>
      <c r="F753" s="12"/>
      <c r="G753" s="304"/>
      <c r="H753" s="195"/>
      <c r="I753" s="299"/>
      <c r="J753" s="284"/>
      <c r="K753" s="300"/>
      <c r="L753" s="301"/>
      <c r="M753" s="290"/>
      <c r="N753" s="291"/>
      <c r="O753" s="302"/>
      <c r="P753" s="303"/>
      <c r="Q753" s="12"/>
      <c r="R753" s="353"/>
      <c r="S753" s="7"/>
      <c r="T753" s="17">
        <f>IF(D753="",0,IF(D753=D752,COUNTIF(D$9:D752,D753)+1,1))</f>
        <v>0</v>
      </c>
      <c r="U753" s="17">
        <f t="shared" ca="1" si="54"/>
        <v>0</v>
      </c>
      <c r="V753" s="364">
        <f t="shared" si="52"/>
        <v>0</v>
      </c>
    </row>
    <row r="754" spans="1:22" ht="16.5" customHeight="1">
      <c r="A754" s="334" t="s">
        <v>1030</v>
      </c>
      <c r="B754" s="65" t="str">
        <f t="shared" ca="1" si="51"/>
        <v>-1900</v>
      </c>
      <c r="C754" s="65" t="str">
        <f t="shared" ca="1" si="53"/>
        <v>-1900-0</v>
      </c>
      <c r="D754" s="340"/>
      <c r="E754" s="283"/>
      <c r="F754" s="12"/>
      <c r="G754" s="304"/>
      <c r="H754" s="195"/>
      <c r="I754" s="299"/>
      <c r="J754" s="284"/>
      <c r="K754" s="300"/>
      <c r="L754" s="301"/>
      <c r="M754" s="290"/>
      <c r="N754" s="291"/>
      <c r="O754" s="302"/>
      <c r="P754" s="303"/>
      <c r="Q754" s="12"/>
      <c r="R754" s="353"/>
      <c r="S754" s="7"/>
      <c r="T754" s="17">
        <f>IF(D754="",0,IF(D754=D753,COUNTIF(D$9:D753,D754)+1,1))</f>
        <v>0</v>
      </c>
      <c r="U754" s="17">
        <f t="shared" ca="1" si="54"/>
        <v>0</v>
      </c>
      <c r="V754" s="364">
        <f t="shared" si="52"/>
        <v>0</v>
      </c>
    </row>
    <row r="755" spans="1:22" ht="16.5" customHeight="1">
      <c r="A755" s="334" t="s">
        <v>1031</v>
      </c>
      <c r="B755" s="65" t="str">
        <f t="shared" ca="1" si="51"/>
        <v>-1900</v>
      </c>
      <c r="C755" s="65" t="str">
        <f t="shared" ca="1" si="53"/>
        <v>-1900-0</v>
      </c>
      <c r="D755" s="340"/>
      <c r="E755" s="283"/>
      <c r="F755" s="12"/>
      <c r="G755" s="304"/>
      <c r="H755" s="195"/>
      <c r="I755" s="299"/>
      <c r="J755" s="284"/>
      <c r="K755" s="300"/>
      <c r="L755" s="301"/>
      <c r="M755" s="290"/>
      <c r="N755" s="291"/>
      <c r="O755" s="302"/>
      <c r="P755" s="303"/>
      <c r="Q755" s="12"/>
      <c r="R755" s="353"/>
      <c r="S755" s="7"/>
      <c r="T755" s="17">
        <f>IF(D755="",0,IF(D755=D754,COUNTIF(D$9:D754,D755)+1,1))</f>
        <v>0</v>
      </c>
      <c r="U755" s="17">
        <f t="shared" ca="1" si="54"/>
        <v>0</v>
      </c>
      <c r="V755" s="364">
        <f t="shared" si="52"/>
        <v>0</v>
      </c>
    </row>
    <row r="756" spans="1:22" ht="16.5" customHeight="1">
      <c r="A756" s="334" t="s">
        <v>1032</v>
      </c>
      <c r="B756" s="65" t="str">
        <f t="shared" ca="1" si="51"/>
        <v>-1900</v>
      </c>
      <c r="C756" s="65" t="str">
        <f t="shared" ca="1" si="53"/>
        <v>-1900-0</v>
      </c>
      <c r="D756" s="340"/>
      <c r="E756" s="283"/>
      <c r="F756" s="12"/>
      <c r="G756" s="304"/>
      <c r="H756" s="195"/>
      <c r="I756" s="299"/>
      <c r="J756" s="284"/>
      <c r="K756" s="300"/>
      <c r="L756" s="301"/>
      <c r="M756" s="290"/>
      <c r="N756" s="291"/>
      <c r="O756" s="302"/>
      <c r="P756" s="303"/>
      <c r="Q756" s="12"/>
      <c r="R756" s="353"/>
      <c r="S756" s="7"/>
      <c r="T756" s="17">
        <f>IF(D756="",0,IF(D756=D755,COUNTIF(D$9:D755,D756)+1,1))</f>
        <v>0</v>
      </c>
      <c r="U756" s="17">
        <f t="shared" ca="1" si="54"/>
        <v>0</v>
      </c>
      <c r="V756" s="364">
        <f t="shared" si="52"/>
        <v>0</v>
      </c>
    </row>
    <row r="757" spans="1:22" ht="16.5" customHeight="1">
      <c r="A757" s="334" t="s">
        <v>1033</v>
      </c>
      <c r="B757" s="65" t="str">
        <f t="shared" ca="1" si="51"/>
        <v>-1900</v>
      </c>
      <c r="C757" s="65" t="str">
        <f t="shared" ca="1" si="53"/>
        <v>-1900-0</v>
      </c>
      <c r="D757" s="340"/>
      <c r="E757" s="283"/>
      <c r="F757" s="12"/>
      <c r="G757" s="304"/>
      <c r="H757" s="195"/>
      <c r="I757" s="299"/>
      <c r="J757" s="284"/>
      <c r="K757" s="300"/>
      <c r="L757" s="301"/>
      <c r="M757" s="290"/>
      <c r="N757" s="291"/>
      <c r="O757" s="302"/>
      <c r="P757" s="303"/>
      <c r="Q757" s="12"/>
      <c r="R757" s="353"/>
      <c r="S757" s="7"/>
      <c r="T757" s="17">
        <f>IF(D757="",0,IF(D757=D756,COUNTIF(D$9:D756,D757)+1,1))</f>
        <v>0</v>
      </c>
      <c r="U757" s="17">
        <f t="shared" ca="1" si="54"/>
        <v>0</v>
      </c>
      <c r="V757" s="364">
        <f t="shared" si="52"/>
        <v>0</v>
      </c>
    </row>
    <row r="758" spans="1:22" ht="16.5" customHeight="1">
      <c r="A758" s="334" t="s">
        <v>1034</v>
      </c>
      <c r="B758" s="65" t="str">
        <f t="shared" ca="1" si="51"/>
        <v>-1900</v>
      </c>
      <c r="C758" s="65" t="str">
        <f t="shared" ca="1" si="53"/>
        <v>-1900-0</v>
      </c>
      <c r="D758" s="340"/>
      <c r="E758" s="283"/>
      <c r="F758" s="12"/>
      <c r="G758" s="304"/>
      <c r="H758" s="195"/>
      <c r="I758" s="299"/>
      <c r="J758" s="284"/>
      <c r="K758" s="300"/>
      <c r="L758" s="301"/>
      <c r="M758" s="290"/>
      <c r="N758" s="291"/>
      <c r="O758" s="302"/>
      <c r="P758" s="303"/>
      <c r="Q758" s="12"/>
      <c r="R758" s="353"/>
      <c r="S758" s="7"/>
      <c r="T758" s="17">
        <f>IF(D758="",0,IF(D758=D757,COUNTIF(D$9:D757,D758)+1,1))</f>
        <v>0</v>
      </c>
      <c r="U758" s="17">
        <f t="shared" ca="1" si="54"/>
        <v>0</v>
      </c>
      <c r="V758" s="364">
        <f t="shared" si="52"/>
        <v>0</v>
      </c>
    </row>
    <row r="759" spans="1:22" ht="16.5" customHeight="1">
      <c r="A759" s="334" t="s">
        <v>1035</v>
      </c>
      <c r="B759" s="65" t="str">
        <f t="shared" ca="1" si="51"/>
        <v>-1900</v>
      </c>
      <c r="C759" s="65" t="str">
        <f t="shared" ca="1" si="53"/>
        <v>-1900-0</v>
      </c>
      <c r="D759" s="340"/>
      <c r="E759" s="283"/>
      <c r="F759" s="12"/>
      <c r="G759" s="304"/>
      <c r="H759" s="195"/>
      <c r="I759" s="299"/>
      <c r="J759" s="284"/>
      <c r="K759" s="300"/>
      <c r="L759" s="301"/>
      <c r="M759" s="290"/>
      <c r="N759" s="291"/>
      <c r="O759" s="302"/>
      <c r="P759" s="303"/>
      <c r="Q759" s="12"/>
      <c r="R759" s="353"/>
      <c r="S759" s="7"/>
      <c r="T759" s="17">
        <f>IF(D759="",0,IF(D759=D758,COUNTIF(D$9:D758,D759)+1,1))</f>
        <v>0</v>
      </c>
      <c r="U759" s="17">
        <f t="shared" ca="1" si="54"/>
        <v>0</v>
      </c>
      <c r="V759" s="364">
        <f t="shared" si="52"/>
        <v>0</v>
      </c>
    </row>
    <row r="760" spans="1:22" ht="16.5" customHeight="1">
      <c r="A760" s="334" t="s">
        <v>1036</v>
      </c>
      <c r="B760" s="65" t="str">
        <f t="shared" ca="1" si="51"/>
        <v>-1900</v>
      </c>
      <c r="C760" s="65" t="str">
        <f t="shared" ca="1" si="53"/>
        <v>-1900-0</v>
      </c>
      <c r="D760" s="340"/>
      <c r="E760" s="283"/>
      <c r="F760" s="12"/>
      <c r="G760" s="304"/>
      <c r="H760" s="195"/>
      <c r="I760" s="299"/>
      <c r="J760" s="284"/>
      <c r="K760" s="300"/>
      <c r="L760" s="301"/>
      <c r="M760" s="290"/>
      <c r="N760" s="291"/>
      <c r="O760" s="302"/>
      <c r="P760" s="303"/>
      <c r="Q760" s="12"/>
      <c r="R760" s="353"/>
      <c r="S760" s="7"/>
      <c r="T760" s="17">
        <f>IF(D760="",0,IF(D760=D759,COUNTIF(D$9:D759,D760)+1,1))</f>
        <v>0</v>
      </c>
      <c r="U760" s="17">
        <f t="shared" ca="1" si="54"/>
        <v>0</v>
      </c>
      <c r="V760" s="364">
        <f t="shared" si="52"/>
        <v>0</v>
      </c>
    </row>
    <row r="761" spans="1:22" ht="16.5" customHeight="1">
      <c r="A761" s="334" t="s">
        <v>1037</v>
      </c>
      <c r="B761" s="65" t="str">
        <f t="shared" ca="1" si="51"/>
        <v>-1900</v>
      </c>
      <c r="C761" s="65" t="str">
        <f t="shared" ca="1" si="53"/>
        <v>-1900-0</v>
      </c>
      <c r="D761" s="340"/>
      <c r="E761" s="283"/>
      <c r="F761" s="12"/>
      <c r="G761" s="304"/>
      <c r="H761" s="195"/>
      <c r="I761" s="299"/>
      <c r="J761" s="284"/>
      <c r="K761" s="300"/>
      <c r="L761" s="301"/>
      <c r="M761" s="290"/>
      <c r="N761" s="291"/>
      <c r="O761" s="302"/>
      <c r="P761" s="303"/>
      <c r="Q761" s="12"/>
      <c r="R761" s="353"/>
      <c r="S761" s="7"/>
      <c r="T761" s="17">
        <f>IF(D761="",0,IF(D761=D760,COUNTIF(D$9:D760,D761)+1,1))</f>
        <v>0</v>
      </c>
      <c r="U761" s="17">
        <f t="shared" ca="1" si="54"/>
        <v>0</v>
      </c>
      <c r="V761" s="364">
        <f t="shared" si="52"/>
        <v>0</v>
      </c>
    </row>
    <row r="762" spans="1:22" ht="16.5" customHeight="1">
      <c r="A762" s="334" t="s">
        <v>1038</v>
      </c>
      <c r="B762" s="65" t="str">
        <f t="shared" ca="1" si="51"/>
        <v>-1900</v>
      </c>
      <c r="C762" s="65" t="str">
        <f t="shared" ca="1" si="53"/>
        <v>-1900-0</v>
      </c>
      <c r="D762" s="340"/>
      <c r="E762" s="283"/>
      <c r="F762" s="12"/>
      <c r="G762" s="304"/>
      <c r="H762" s="195"/>
      <c r="I762" s="299"/>
      <c r="J762" s="284"/>
      <c r="K762" s="300"/>
      <c r="L762" s="301"/>
      <c r="M762" s="290"/>
      <c r="N762" s="291"/>
      <c r="O762" s="302"/>
      <c r="P762" s="303"/>
      <c r="Q762" s="12"/>
      <c r="R762" s="353"/>
      <c r="S762" s="7"/>
      <c r="T762" s="17">
        <f>IF(D762="",0,IF(D762=D761,COUNTIF(D$9:D761,D762)+1,1))</f>
        <v>0</v>
      </c>
      <c r="U762" s="17">
        <f t="shared" ca="1" si="54"/>
        <v>0</v>
      </c>
      <c r="V762" s="364">
        <f t="shared" si="52"/>
        <v>0</v>
      </c>
    </row>
    <row r="763" spans="1:22" ht="16.5" customHeight="1">
      <c r="A763" s="334" t="s">
        <v>1039</v>
      </c>
      <c r="B763" s="65" t="str">
        <f t="shared" ca="1" si="51"/>
        <v>-1900</v>
      </c>
      <c r="C763" s="65" t="str">
        <f t="shared" ca="1" si="53"/>
        <v>-1900-0</v>
      </c>
      <c r="D763" s="340"/>
      <c r="E763" s="283"/>
      <c r="F763" s="12"/>
      <c r="G763" s="304"/>
      <c r="H763" s="195"/>
      <c r="I763" s="299"/>
      <c r="J763" s="284"/>
      <c r="K763" s="300"/>
      <c r="L763" s="301"/>
      <c r="M763" s="290"/>
      <c r="N763" s="291"/>
      <c r="O763" s="302"/>
      <c r="P763" s="303"/>
      <c r="Q763" s="12"/>
      <c r="R763" s="353"/>
      <c r="S763" s="7"/>
      <c r="T763" s="17">
        <f>IF(D763="",0,IF(D763=D762,COUNTIF(D$9:D762,D763)+1,1))</f>
        <v>0</v>
      </c>
      <c r="U763" s="17">
        <f t="shared" ca="1" si="54"/>
        <v>0</v>
      </c>
      <c r="V763" s="364">
        <f t="shared" si="52"/>
        <v>0</v>
      </c>
    </row>
    <row r="764" spans="1:22" ht="16.5" customHeight="1">
      <c r="A764" s="334" t="s">
        <v>1040</v>
      </c>
      <c r="B764" s="65" t="str">
        <f t="shared" ca="1" si="51"/>
        <v>-1900</v>
      </c>
      <c r="C764" s="65" t="str">
        <f t="shared" ca="1" si="53"/>
        <v>-1900-0</v>
      </c>
      <c r="D764" s="340"/>
      <c r="E764" s="283"/>
      <c r="F764" s="12"/>
      <c r="G764" s="304"/>
      <c r="H764" s="195"/>
      <c r="I764" s="299"/>
      <c r="J764" s="284"/>
      <c r="K764" s="300"/>
      <c r="L764" s="301"/>
      <c r="M764" s="290"/>
      <c r="N764" s="291"/>
      <c r="O764" s="302"/>
      <c r="P764" s="303"/>
      <c r="Q764" s="12"/>
      <c r="R764" s="353"/>
      <c r="S764" s="7"/>
      <c r="T764" s="17">
        <f>IF(D764="",0,IF(D764=D763,COUNTIF(D$9:D763,D764)+1,1))</f>
        <v>0</v>
      </c>
      <c r="U764" s="17">
        <f t="shared" ca="1" si="54"/>
        <v>0</v>
      </c>
      <c r="V764" s="364">
        <f t="shared" si="52"/>
        <v>0</v>
      </c>
    </row>
    <row r="765" spans="1:22" ht="16.5" customHeight="1">
      <c r="A765" s="334" t="s">
        <v>1041</v>
      </c>
      <c r="B765" s="65" t="str">
        <f t="shared" ca="1" si="51"/>
        <v>-1900</v>
      </c>
      <c r="C765" s="65" t="str">
        <f t="shared" ca="1" si="53"/>
        <v>-1900-0</v>
      </c>
      <c r="D765" s="340"/>
      <c r="E765" s="283"/>
      <c r="F765" s="12"/>
      <c r="G765" s="304"/>
      <c r="H765" s="195"/>
      <c r="I765" s="299"/>
      <c r="J765" s="284"/>
      <c r="K765" s="300"/>
      <c r="L765" s="301"/>
      <c r="M765" s="290"/>
      <c r="N765" s="291"/>
      <c r="O765" s="302"/>
      <c r="P765" s="303"/>
      <c r="Q765" s="12"/>
      <c r="R765" s="353"/>
      <c r="S765" s="7"/>
      <c r="T765" s="17">
        <f>IF(D765="",0,IF(D765=D764,COUNTIF(D$9:D764,D765)+1,1))</f>
        <v>0</v>
      </c>
      <c r="U765" s="17">
        <f t="shared" ca="1" si="54"/>
        <v>0</v>
      </c>
      <c r="V765" s="364">
        <f t="shared" si="52"/>
        <v>0</v>
      </c>
    </row>
    <row r="766" spans="1:22" ht="16.5" customHeight="1">
      <c r="A766" s="334" t="s">
        <v>1042</v>
      </c>
      <c r="B766" s="65" t="str">
        <f t="shared" ca="1" si="51"/>
        <v>-1900</v>
      </c>
      <c r="C766" s="65" t="str">
        <f t="shared" ca="1" si="53"/>
        <v>-1900-0</v>
      </c>
      <c r="D766" s="340"/>
      <c r="E766" s="283"/>
      <c r="F766" s="12"/>
      <c r="G766" s="304"/>
      <c r="H766" s="195"/>
      <c r="I766" s="299"/>
      <c r="J766" s="284"/>
      <c r="K766" s="300"/>
      <c r="L766" s="301"/>
      <c r="M766" s="290"/>
      <c r="N766" s="291"/>
      <c r="O766" s="302"/>
      <c r="P766" s="303"/>
      <c r="Q766" s="12"/>
      <c r="R766" s="353"/>
      <c r="S766" s="7"/>
      <c r="T766" s="17">
        <f>IF(D766="",0,IF(D766=D765,COUNTIF(D$9:D765,D766)+1,1))</f>
        <v>0</v>
      </c>
      <c r="U766" s="17">
        <f t="shared" ca="1" si="54"/>
        <v>0</v>
      </c>
      <c r="V766" s="364">
        <f t="shared" si="52"/>
        <v>0</v>
      </c>
    </row>
    <row r="767" spans="1:22" ht="16.5" customHeight="1">
      <c r="A767" s="334" t="s">
        <v>1043</v>
      </c>
      <c r="B767" s="65" t="str">
        <f t="shared" ca="1" si="51"/>
        <v>-1900</v>
      </c>
      <c r="C767" s="65" t="str">
        <f t="shared" ca="1" si="53"/>
        <v>-1900-0</v>
      </c>
      <c r="D767" s="340"/>
      <c r="E767" s="283"/>
      <c r="F767" s="12"/>
      <c r="G767" s="304"/>
      <c r="H767" s="195"/>
      <c r="I767" s="299"/>
      <c r="J767" s="284"/>
      <c r="K767" s="300"/>
      <c r="L767" s="301"/>
      <c r="M767" s="290"/>
      <c r="N767" s="291"/>
      <c r="O767" s="302"/>
      <c r="P767" s="303"/>
      <c r="Q767" s="12"/>
      <c r="R767" s="353"/>
      <c r="S767" s="7"/>
      <c r="T767" s="17">
        <f>IF(D767="",0,IF(D767=D766,COUNTIF(D$9:D766,D767)+1,1))</f>
        <v>0</v>
      </c>
      <c r="U767" s="17">
        <f t="shared" ca="1" si="54"/>
        <v>0</v>
      </c>
      <c r="V767" s="364">
        <f t="shared" si="52"/>
        <v>0</v>
      </c>
    </row>
    <row r="768" spans="1:22" ht="16.5" customHeight="1">
      <c r="A768" s="334" t="s">
        <v>1044</v>
      </c>
      <c r="B768" s="65" t="str">
        <f t="shared" ca="1" si="51"/>
        <v>-1900</v>
      </c>
      <c r="C768" s="65" t="str">
        <f t="shared" ca="1" si="53"/>
        <v>-1900-0</v>
      </c>
      <c r="D768" s="340"/>
      <c r="E768" s="283"/>
      <c r="F768" s="12"/>
      <c r="G768" s="304"/>
      <c r="H768" s="195"/>
      <c r="I768" s="299"/>
      <c r="J768" s="284"/>
      <c r="K768" s="300"/>
      <c r="L768" s="301"/>
      <c r="M768" s="290"/>
      <c r="N768" s="291"/>
      <c r="O768" s="302"/>
      <c r="P768" s="303"/>
      <c r="Q768" s="12"/>
      <c r="R768" s="353"/>
      <c r="S768" s="7"/>
      <c r="T768" s="17">
        <f>IF(D768="",0,IF(D768=D767,COUNTIF(D$9:D767,D768)+1,1))</f>
        <v>0</v>
      </c>
      <c r="U768" s="17">
        <f t="shared" ca="1" si="54"/>
        <v>0</v>
      </c>
      <c r="V768" s="364">
        <f t="shared" si="52"/>
        <v>0</v>
      </c>
    </row>
    <row r="769" spans="1:22" ht="16.5" customHeight="1">
      <c r="A769" s="334" t="s">
        <v>1045</v>
      </c>
      <c r="B769" s="65" t="str">
        <f t="shared" ca="1" si="51"/>
        <v>-1900</v>
      </c>
      <c r="C769" s="65" t="str">
        <f t="shared" ca="1" si="53"/>
        <v>-1900-0</v>
      </c>
      <c r="D769" s="340"/>
      <c r="E769" s="283"/>
      <c r="F769" s="12"/>
      <c r="G769" s="304"/>
      <c r="H769" s="195"/>
      <c r="I769" s="299"/>
      <c r="J769" s="284"/>
      <c r="K769" s="300"/>
      <c r="L769" s="301"/>
      <c r="M769" s="290"/>
      <c r="N769" s="291"/>
      <c r="O769" s="302"/>
      <c r="P769" s="303"/>
      <c r="Q769" s="12"/>
      <c r="R769" s="353"/>
      <c r="S769" s="7"/>
      <c r="T769" s="17">
        <f>IF(D769="",0,IF(D769=D768,COUNTIF(D$9:D768,D769)+1,1))</f>
        <v>0</v>
      </c>
      <c r="U769" s="17">
        <f t="shared" ca="1" si="54"/>
        <v>0</v>
      </c>
      <c r="V769" s="364">
        <f t="shared" si="52"/>
        <v>0</v>
      </c>
    </row>
    <row r="770" spans="1:22" ht="16.5" customHeight="1">
      <c r="A770" s="334" t="s">
        <v>1046</v>
      </c>
      <c r="B770" s="65" t="str">
        <f t="shared" ca="1" si="51"/>
        <v>-1900</v>
      </c>
      <c r="C770" s="65" t="str">
        <f t="shared" ca="1" si="53"/>
        <v>-1900-0</v>
      </c>
      <c r="D770" s="340"/>
      <c r="E770" s="283"/>
      <c r="F770" s="12"/>
      <c r="G770" s="304"/>
      <c r="H770" s="195"/>
      <c r="I770" s="299"/>
      <c r="J770" s="284"/>
      <c r="K770" s="300"/>
      <c r="L770" s="301"/>
      <c r="M770" s="290"/>
      <c r="N770" s="291"/>
      <c r="O770" s="302"/>
      <c r="P770" s="303"/>
      <c r="Q770" s="12"/>
      <c r="R770" s="353"/>
      <c r="S770" s="7"/>
      <c r="T770" s="17">
        <f>IF(D770="",0,IF(D770=D769,COUNTIF(D$9:D769,D770)+1,1))</f>
        <v>0</v>
      </c>
      <c r="U770" s="17">
        <f t="shared" ca="1" si="54"/>
        <v>0</v>
      </c>
      <c r="V770" s="364">
        <f t="shared" si="52"/>
        <v>0</v>
      </c>
    </row>
    <row r="771" spans="1:22" ht="16.5" customHeight="1">
      <c r="A771" s="334" t="s">
        <v>1047</v>
      </c>
      <c r="B771" s="65" t="str">
        <f t="shared" ca="1" si="51"/>
        <v>-1900</v>
      </c>
      <c r="C771" s="65" t="str">
        <f t="shared" ca="1" si="53"/>
        <v>-1900-0</v>
      </c>
      <c r="D771" s="340"/>
      <c r="E771" s="283"/>
      <c r="F771" s="12"/>
      <c r="G771" s="304"/>
      <c r="H771" s="195"/>
      <c r="I771" s="299"/>
      <c r="J771" s="284"/>
      <c r="K771" s="300"/>
      <c r="L771" s="301"/>
      <c r="M771" s="290"/>
      <c r="N771" s="291"/>
      <c r="O771" s="302"/>
      <c r="P771" s="303"/>
      <c r="Q771" s="12"/>
      <c r="R771" s="353"/>
      <c r="S771" s="7"/>
      <c r="T771" s="17">
        <f>IF(D771="",0,IF(D771=D770,COUNTIF(D$9:D770,D771)+1,1))</f>
        <v>0</v>
      </c>
      <c r="U771" s="17">
        <f t="shared" ca="1" si="54"/>
        <v>0</v>
      </c>
      <c r="V771" s="364">
        <f t="shared" si="52"/>
        <v>0</v>
      </c>
    </row>
    <row r="772" spans="1:22" ht="16.5" customHeight="1">
      <c r="A772" s="334" t="s">
        <v>1048</v>
      </c>
      <c r="B772" s="65" t="str">
        <f t="shared" ca="1" si="51"/>
        <v>-1900</v>
      </c>
      <c r="C772" s="65" t="str">
        <f t="shared" ca="1" si="53"/>
        <v>-1900-0</v>
      </c>
      <c r="D772" s="340"/>
      <c r="E772" s="283"/>
      <c r="F772" s="12"/>
      <c r="G772" s="304"/>
      <c r="H772" s="195"/>
      <c r="I772" s="299"/>
      <c r="J772" s="284"/>
      <c r="K772" s="300"/>
      <c r="L772" s="301"/>
      <c r="M772" s="290"/>
      <c r="N772" s="291"/>
      <c r="O772" s="302"/>
      <c r="P772" s="303"/>
      <c r="Q772" s="12"/>
      <c r="R772" s="353"/>
      <c r="S772" s="7"/>
      <c r="T772" s="17">
        <f>IF(D772="",0,IF(D772=D771,COUNTIF(D$9:D771,D772)+1,1))</f>
        <v>0</v>
      </c>
      <c r="U772" s="17">
        <f t="shared" ca="1" si="54"/>
        <v>0</v>
      </c>
      <c r="V772" s="364">
        <f t="shared" si="52"/>
        <v>0</v>
      </c>
    </row>
    <row r="773" spans="1:22" ht="16.5" customHeight="1">
      <c r="A773" s="334" t="s">
        <v>1049</v>
      </c>
      <c r="B773" s="65" t="str">
        <f t="shared" ca="1" si="51"/>
        <v>-1900</v>
      </c>
      <c r="C773" s="65" t="str">
        <f t="shared" ca="1" si="53"/>
        <v>-1900-0</v>
      </c>
      <c r="D773" s="340"/>
      <c r="E773" s="283"/>
      <c r="F773" s="12"/>
      <c r="G773" s="304"/>
      <c r="H773" s="195"/>
      <c r="I773" s="299"/>
      <c r="J773" s="284"/>
      <c r="K773" s="300"/>
      <c r="L773" s="301"/>
      <c r="M773" s="290"/>
      <c r="N773" s="291"/>
      <c r="O773" s="302"/>
      <c r="P773" s="303"/>
      <c r="Q773" s="12"/>
      <c r="R773" s="353"/>
      <c r="S773" s="7"/>
      <c r="T773" s="17">
        <f>IF(D773="",0,IF(D773=D772,COUNTIF(D$9:D772,D773)+1,1))</f>
        <v>0</v>
      </c>
      <c r="U773" s="17">
        <f t="shared" ca="1" si="54"/>
        <v>0</v>
      </c>
      <c r="V773" s="364">
        <f t="shared" si="52"/>
        <v>0</v>
      </c>
    </row>
    <row r="774" spans="1:22" ht="16.5" customHeight="1">
      <c r="A774" s="334" t="s">
        <v>1050</v>
      </c>
      <c r="B774" s="65" t="str">
        <f t="shared" ca="1" si="51"/>
        <v>-1900</v>
      </c>
      <c r="C774" s="65" t="str">
        <f t="shared" ca="1" si="53"/>
        <v>-1900-0</v>
      </c>
      <c r="D774" s="340"/>
      <c r="E774" s="283"/>
      <c r="F774" s="12"/>
      <c r="G774" s="304"/>
      <c r="H774" s="195"/>
      <c r="I774" s="299"/>
      <c r="J774" s="284"/>
      <c r="K774" s="300"/>
      <c r="L774" s="301"/>
      <c r="M774" s="290"/>
      <c r="N774" s="291"/>
      <c r="O774" s="302"/>
      <c r="P774" s="303"/>
      <c r="Q774" s="12"/>
      <c r="R774" s="353"/>
      <c r="S774" s="7"/>
      <c r="T774" s="17">
        <f>IF(D774="",0,IF(D774=D773,COUNTIF(D$9:D773,D774)+1,1))</f>
        <v>0</v>
      </c>
      <c r="U774" s="17">
        <f t="shared" ca="1" si="54"/>
        <v>0</v>
      </c>
      <c r="V774" s="364">
        <f t="shared" si="52"/>
        <v>0</v>
      </c>
    </row>
    <row r="775" spans="1:22" ht="16.5" customHeight="1">
      <c r="A775" s="334" t="s">
        <v>1051</v>
      </c>
      <c r="B775" s="65" t="str">
        <f t="shared" ca="1" si="51"/>
        <v>-1900</v>
      </c>
      <c r="C775" s="65" t="str">
        <f t="shared" ca="1" si="53"/>
        <v>-1900-0</v>
      </c>
      <c r="D775" s="340"/>
      <c r="E775" s="283"/>
      <c r="F775" s="12"/>
      <c r="G775" s="304"/>
      <c r="H775" s="195"/>
      <c r="I775" s="299"/>
      <c r="J775" s="284"/>
      <c r="K775" s="300"/>
      <c r="L775" s="301"/>
      <c r="M775" s="290"/>
      <c r="N775" s="291"/>
      <c r="O775" s="302"/>
      <c r="P775" s="303"/>
      <c r="Q775" s="12"/>
      <c r="R775" s="353"/>
      <c r="S775" s="7"/>
      <c r="T775" s="17">
        <f>IF(D775="",0,IF(D775=D774,COUNTIF(D$9:D774,D775)+1,1))</f>
        <v>0</v>
      </c>
      <c r="U775" s="17">
        <f t="shared" ca="1" si="54"/>
        <v>0</v>
      </c>
      <c r="V775" s="364">
        <f t="shared" si="52"/>
        <v>0</v>
      </c>
    </row>
    <row r="776" spans="1:22" ht="16.5" customHeight="1">
      <c r="A776" s="334" t="s">
        <v>1052</v>
      </c>
      <c r="B776" s="65" t="str">
        <f t="shared" ca="1" si="51"/>
        <v>-1900</v>
      </c>
      <c r="C776" s="65" t="str">
        <f t="shared" ca="1" si="53"/>
        <v>-1900-0</v>
      </c>
      <c r="D776" s="340"/>
      <c r="E776" s="283"/>
      <c r="F776" s="12"/>
      <c r="G776" s="304"/>
      <c r="H776" s="195"/>
      <c r="I776" s="299"/>
      <c r="J776" s="284"/>
      <c r="K776" s="300"/>
      <c r="L776" s="301"/>
      <c r="M776" s="290"/>
      <c r="N776" s="291"/>
      <c r="O776" s="302"/>
      <c r="P776" s="303"/>
      <c r="Q776" s="12"/>
      <c r="R776" s="353"/>
      <c r="S776" s="7"/>
      <c r="T776" s="17">
        <f>IF(D776="",0,IF(D776=D775,COUNTIF(D$9:D775,D776)+1,1))</f>
        <v>0</v>
      </c>
      <c r="U776" s="17">
        <f t="shared" ca="1" si="54"/>
        <v>0</v>
      </c>
      <c r="V776" s="364">
        <f t="shared" si="52"/>
        <v>0</v>
      </c>
    </row>
    <row r="777" spans="1:22" ht="16.5" customHeight="1">
      <c r="A777" s="334" t="s">
        <v>1053</v>
      </c>
      <c r="B777" s="65" t="str">
        <f t="shared" ca="1" si="51"/>
        <v>-1900</v>
      </c>
      <c r="C777" s="65" t="str">
        <f t="shared" ca="1" si="53"/>
        <v>-1900-0</v>
      </c>
      <c r="D777" s="340"/>
      <c r="E777" s="283"/>
      <c r="F777" s="12"/>
      <c r="G777" s="304"/>
      <c r="H777" s="195"/>
      <c r="I777" s="299"/>
      <c r="J777" s="284"/>
      <c r="K777" s="300"/>
      <c r="L777" s="301"/>
      <c r="M777" s="290"/>
      <c r="N777" s="291"/>
      <c r="O777" s="302"/>
      <c r="P777" s="303"/>
      <c r="Q777" s="12"/>
      <c r="R777" s="353"/>
      <c r="S777" s="7"/>
      <c r="T777" s="17">
        <f>IF(D777="",0,IF(D777=D776,COUNTIF(D$9:D776,D777)+1,1))</f>
        <v>0</v>
      </c>
      <c r="U777" s="17">
        <f t="shared" ca="1" si="54"/>
        <v>0</v>
      </c>
      <c r="V777" s="364">
        <f t="shared" si="52"/>
        <v>0</v>
      </c>
    </row>
    <row r="778" spans="1:22" ht="16.5" customHeight="1">
      <c r="A778" s="334" t="s">
        <v>1054</v>
      </c>
      <c r="B778" s="65" t="str">
        <f t="shared" ref="B778:B841" ca="1" si="55">IF(V778=$V$1015,0,IF(N$1030=1,0,D778&amp;"-"&amp;YEAR(E778)))</f>
        <v>-1900</v>
      </c>
      <c r="C778" s="65" t="str">
        <f t="shared" ca="1" si="53"/>
        <v>-1900-0</v>
      </c>
      <c r="D778" s="340"/>
      <c r="E778" s="283"/>
      <c r="F778" s="12"/>
      <c r="G778" s="304"/>
      <c r="H778" s="195"/>
      <c r="I778" s="299"/>
      <c r="J778" s="284"/>
      <c r="K778" s="300"/>
      <c r="L778" s="301"/>
      <c r="M778" s="290"/>
      <c r="N778" s="291"/>
      <c r="O778" s="302"/>
      <c r="P778" s="303"/>
      <c r="Q778" s="12"/>
      <c r="R778" s="353"/>
      <c r="S778" s="7"/>
      <c r="T778" s="17">
        <f>IF(D778="",0,IF(D778=D777,COUNTIF(D$9:D777,D778)+1,1))</f>
        <v>0</v>
      </c>
      <c r="U778" s="17">
        <f t="shared" ca="1" si="54"/>
        <v>0</v>
      </c>
      <c r="V778" s="364">
        <f t="shared" ref="V778:V841" si="56">IF(OR(MONTH(E778)&lt;$J$1032,MONTH(E778)&gt;$J$1033),V$1015,0)</f>
        <v>0</v>
      </c>
    </row>
    <row r="779" spans="1:22" ht="16.5" customHeight="1">
      <c r="A779" s="334" t="s">
        <v>1055</v>
      </c>
      <c r="B779" s="65" t="str">
        <f t="shared" ca="1" si="55"/>
        <v>-1900</v>
      </c>
      <c r="C779" s="65" t="str">
        <f t="shared" ca="1" si="53"/>
        <v>-1900-0</v>
      </c>
      <c r="D779" s="340"/>
      <c r="E779" s="283"/>
      <c r="F779" s="12"/>
      <c r="G779" s="304"/>
      <c r="H779" s="195"/>
      <c r="I779" s="299"/>
      <c r="J779" s="284"/>
      <c r="K779" s="300"/>
      <c r="L779" s="301"/>
      <c r="M779" s="290"/>
      <c r="N779" s="291"/>
      <c r="O779" s="302"/>
      <c r="P779" s="303"/>
      <c r="Q779" s="12"/>
      <c r="R779" s="353"/>
      <c r="S779" s="7"/>
      <c r="T779" s="17">
        <f>IF(D779="",0,IF(D779=D778,COUNTIF(D$9:D778,D779)+1,1))</f>
        <v>0</v>
      </c>
      <c r="U779" s="17">
        <f t="shared" ca="1" si="54"/>
        <v>0</v>
      </c>
      <c r="V779" s="364">
        <f t="shared" si="56"/>
        <v>0</v>
      </c>
    </row>
    <row r="780" spans="1:22" ht="16.5" customHeight="1">
      <c r="A780" s="334" t="s">
        <v>1056</v>
      </c>
      <c r="B780" s="65" t="str">
        <f t="shared" ca="1" si="55"/>
        <v>-1900</v>
      </c>
      <c r="C780" s="65" t="str">
        <f t="shared" ca="1" si="53"/>
        <v>-1900-0</v>
      </c>
      <c r="D780" s="340"/>
      <c r="E780" s="283"/>
      <c r="F780" s="12"/>
      <c r="G780" s="304"/>
      <c r="H780" s="195"/>
      <c r="I780" s="299"/>
      <c r="J780" s="284"/>
      <c r="K780" s="300"/>
      <c r="L780" s="301"/>
      <c r="M780" s="290"/>
      <c r="N780" s="291"/>
      <c r="O780" s="302"/>
      <c r="P780" s="303"/>
      <c r="Q780" s="12"/>
      <c r="R780" s="353"/>
      <c r="S780" s="7"/>
      <c r="T780" s="17">
        <f>IF(D780="",0,IF(D780=D779,COUNTIF(D$9:D779,D780)+1,1))</f>
        <v>0</v>
      </c>
      <c r="U780" s="17">
        <f t="shared" ca="1" si="54"/>
        <v>0</v>
      </c>
      <c r="V780" s="364">
        <f t="shared" si="56"/>
        <v>0</v>
      </c>
    </row>
    <row r="781" spans="1:22" ht="16.5" customHeight="1">
      <c r="A781" s="334" t="s">
        <v>1057</v>
      </c>
      <c r="B781" s="65" t="str">
        <f t="shared" ca="1" si="55"/>
        <v>-1900</v>
      </c>
      <c r="C781" s="65" t="str">
        <f t="shared" ca="1" si="53"/>
        <v>-1900-0</v>
      </c>
      <c r="D781" s="340"/>
      <c r="E781" s="283"/>
      <c r="F781" s="12"/>
      <c r="G781" s="304"/>
      <c r="H781" s="195"/>
      <c r="I781" s="299"/>
      <c r="J781" s="284"/>
      <c r="K781" s="300"/>
      <c r="L781" s="301"/>
      <c r="M781" s="290"/>
      <c r="N781" s="291"/>
      <c r="O781" s="302"/>
      <c r="P781" s="303"/>
      <c r="Q781" s="12"/>
      <c r="R781" s="353"/>
      <c r="S781" s="7"/>
      <c r="T781" s="17">
        <f>IF(D781="",0,IF(D781=D780,COUNTIF(D$9:D780,D781)+1,1))</f>
        <v>0</v>
      </c>
      <c r="U781" s="17">
        <f t="shared" ca="1" si="54"/>
        <v>0</v>
      </c>
      <c r="V781" s="364">
        <f t="shared" si="56"/>
        <v>0</v>
      </c>
    </row>
    <row r="782" spans="1:22" ht="16.5" customHeight="1">
      <c r="A782" s="334" t="s">
        <v>1058</v>
      </c>
      <c r="B782" s="65" t="str">
        <f t="shared" ca="1" si="55"/>
        <v>-1900</v>
      </c>
      <c r="C782" s="65" t="str">
        <f t="shared" ca="1" si="53"/>
        <v>-1900-0</v>
      </c>
      <c r="D782" s="340"/>
      <c r="E782" s="283"/>
      <c r="F782" s="12"/>
      <c r="G782" s="304"/>
      <c r="H782" s="195"/>
      <c r="I782" s="299"/>
      <c r="J782" s="284"/>
      <c r="K782" s="300"/>
      <c r="L782" s="301"/>
      <c r="M782" s="290"/>
      <c r="N782" s="291"/>
      <c r="O782" s="302"/>
      <c r="P782" s="303"/>
      <c r="Q782" s="12"/>
      <c r="R782" s="353"/>
      <c r="S782" s="7"/>
      <c r="T782" s="17">
        <f>IF(D782="",0,IF(D782=D781,COUNTIF(D$9:D781,D782)+1,1))</f>
        <v>0</v>
      </c>
      <c r="U782" s="17">
        <f t="shared" ca="1" si="54"/>
        <v>0</v>
      </c>
      <c r="V782" s="364">
        <f t="shared" si="56"/>
        <v>0</v>
      </c>
    </row>
    <row r="783" spans="1:22" ht="16.5" customHeight="1">
      <c r="A783" s="334" t="s">
        <v>1059</v>
      </c>
      <c r="B783" s="65" t="str">
        <f t="shared" ca="1" si="55"/>
        <v>-1900</v>
      </c>
      <c r="C783" s="65" t="str">
        <f t="shared" ref="C783:C846" ca="1" si="57">IF(N$1030=1,0,B783&amp;"-"&amp;T783)</f>
        <v>-1900-0</v>
      </c>
      <c r="D783" s="340"/>
      <c r="E783" s="283"/>
      <c r="F783" s="12"/>
      <c r="G783" s="304"/>
      <c r="H783" s="195"/>
      <c r="I783" s="299"/>
      <c r="J783" s="284"/>
      <c r="K783" s="300"/>
      <c r="L783" s="301"/>
      <c r="M783" s="290"/>
      <c r="N783" s="291"/>
      <c r="O783" s="302"/>
      <c r="P783" s="303"/>
      <c r="Q783" s="12"/>
      <c r="R783" s="353"/>
      <c r="S783" s="7"/>
      <c r="T783" s="17">
        <f>IF(D783="",0,IF(D783=D782,COUNTIF(D$9:D782,D783)+1,1))</f>
        <v>0</v>
      </c>
      <c r="U783" s="17">
        <f t="shared" ref="U783:U846" ca="1" si="58">IF(OR(D783="",N$1030=1),0,IF(T783=4,1,0))</f>
        <v>0</v>
      </c>
      <c r="V783" s="364">
        <f t="shared" si="56"/>
        <v>0</v>
      </c>
    </row>
    <row r="784" spans="1:22" ht="16.5" customHeight="1">
      <c r="A784" s="334" t="s">
        <v>1060</v>
      </c>
      <c r="B784" s="65" t="str">
        <f t="shared" ca="1" si="55"/>
        <v>-1900</v>
      </c>
      <c r="C784" s="65" t="str">
        <f t="shared" ca="1" si="57"/>
        <v>-1900-0</v>
      </c>
      <c r="D784" s="340"/>
      <c r="E784" s="283"/>
      <c r="F784" s="12"/>
      <c r="G784" s="304"/>
      <c r="H784" s="195"/>
      <c r="I784" s="299"/>
      <c r="J784" s="284"/>
      <c r="K784" s="300"/>
      <c r="L784" s="301"/>
      <c r="M784" s="290"/>
      <c r="N784" s="291"/>
      <c r="O784" s="302"/>
      <c r="P784" s="303"/>
      <c r="Q784" s="12"/>
      <c r="R784" s="353"/>
      <c r="S784" s="7"/>
      <c r="T784" s="17">
        <f>IF(D784="",0,IF(D784=D783,COUNTIF(D$9:D783,D784)+1,1))</f>
        <v>0</v>
      </c>
      <c r="U784" s="17">
        <f t="shared" ca="1" si="58"/>
        <v>0</v>
      </c>
      <c r="V784" s="364">
        <f t="shared" si="56"/>
        <v>0</v>
      </c>
    </row>
    <row r="785" spans="1:22" ht="16.5" customHeight="1">
      <c r="A785" s="334" t="s">
        <v>1061</v>
      </c>
      <c r="B785" s="65" t="str">
        <f t="shared" ca="1" si="55"/>
        <v>-1900</v>
      </c>
      <c r="C785" s="65" t="str">
        <f t="shared" ca="1" si="57"/>
        <v>-1900-0</v>
      </c>
      <c r="D785" s="340"/>
      <c r="E785" s="283"/>
      <c r="F785" s="12"/>
      <c r="G785" s="304"/>
      <c r="H785" s="195"/>
      <c r="I785" s="299"/>
      <c r="J785" s="284"/>
      <c r="K785" s="300"/>
      <c r="L785" s="301"/>
      <c r="M785" s="290"/>
      <c r="N785" s="291"/>
      <c r="O785" s="302"/>
      <c r="P785" s="303"/>
      <c r="Q785" s="12"/>
      <c r="R785" s="353"/>
      <c r="S785" s="7"/>
      <c r="T785" s="17">
        <f>IF(D785="",0,IF(D785=D784,COUNTIF(D$9:D784,D785)+1,1))</f>
        <v>0</v>
      </c>
      <c r="U785" s="17">
        <f t="shared" ca="1" si="58"/>
        <v>0</v>
      </c>
      <c r="V785" s="364">
        <f t="shared" si="56"/>
        <v>0</v>
      </c>
    </row>
    <row r="786" spans="1:22" ht="16.5" customHeight="1">
      <c r="A786" s="334" t="s">
        <v>1062</v>
      </c>
      <c r="B786" s="65" t="str">
        <f t="shared" ca="1" si="55"/>
        <v>-1900</v>
      </c>
      <c r="C786" s="65" t="str">
        <f t="shared" ca="1" si="57"/>
        <v>-1900-0</v>
      </c>
      <c r="D786" s="340"/>
      <c r="E786" s="283"/>
      <c r="F786" s="12"/>
      <c r="G786" s="304"/>
      <c r="H786" s="195"/>
      <c r="I786" s="299"/>
      <c r="J786" s="284"/>
      <c r="K786" s="300"/>
      <c r="L786" s="301"/>
      <c r="M786" s="290"/>
      <c r="N786" s="291"/>
      <c r="O786" s="302"/>
      <c r="P786" s="303"/>
      <c r="Q786" s="12"/>
      <c r="R786" s="353"/>
      <c r="S786" s="7"/>
      <c r="T786" s="17">
        <f>IF(D786="",0,IF(D786=D785,COUNTIF(D$9:D785,D786)+1,1))</f>
        <v>0</v>
      </c>
      <c r="U786" s="17">
        <f t="shared" ca="1" si="58"/>
        <v>0</v>
      </c>
      <c r="V786" s="364">
        <f t="shared" si="56"/>
        <v>0</v>
      </c>
    </row>
    <row r="787" spans="1:22" ht="16.5" customHeight="1">
      <c r="A787" s="334" t="s">
        <v>1063</v>
      </c>
      <c r="B787" s="65" t="str">
        <f t="shared" ca="1" si="55"/>
        <v>-1900</v>
      </c>
      <c r="C787" s="65" t="str">
        <f t="shared" ca="1" si="57"/>
        <v>-1900-0</v>
      </c>
      <c r="D787" s="340"/>
      <c r="E787" s="283"/>
      <c r="F787" s="12"/>
      <c r="G787" s="304"/>
      <c r="H787" s="195"/>
      <c r="I787" s="299"/>
      <c r="J787" s="284"/>
      <c r="K787" s="300"/>
      <c r="L787" s="301"/>
      <c r="M787" s="290"/>
      <c r="N787" s="291"/>
      <c r="O787" s="302"/>
      <c r="P787" s="303"/>
      <c r="Q787" s="12"/>
      <c r="R787" s="353"/>
      <c r="S787" s="7"/>
      <c r="T787" s="17">
        <f>IF(D787="",0,IF(D787=D786,COUNTIF(D$9:D786,D787)+1,1))</f>
        <v>0</v>
      </c>
      <c r="U787" s="17">
        <f t="shared" ca="1" si="58"/>
        <v>0</v>
      </c>
      <c r="V787" s="364">
        <f t="shared" si="56"/>
        <v>0</v>
      </c>
    </row>
    <row r="788" spans="1:22" ht="16.5" customHeight="1">
      <c r="A788" s="334" t="s">
        <v>1064</v>
      </c>
      <c r="B788" s="65" t="str">
        <f t="shared" ca="1" si="55"/>
        <v>-1900</v>
      </c>
      <c r="C788" s="65" t="str">
        <f t="shared" ca="1" si="57"/>
        <v>-1900-0</v>
      </c>
      <c r="D788" s="340"/>
      <c r="E788" s="283"/>
      <c r="F788" s="12"/>
      <c r="G788" s="304"/>
      <c r="H788" s="195"/>
      <c r="I788" s="299"/>
      <c r="J788" s="284"/>
      <c r="K788" s="300"/>
      <c r="L788" s="301"/>
      <c r="M788" s="290"/>
      <c r="N788" s="291"/>
      <c r="O788" s="302"/>
      <c r="P788" s="303"/>
      <c r="Q788" s="12"/>
      <c r="R788" s="353"/>
      <c r="S788" s="7"/>
      <c r="T788" s="17">
        <f>IF(D788="",0,IF(D788=D787,COUNTIF(D$9:D787,D788)+1,1))</f>
        <v>0</v>
      </c>
      <c r="U788" s="17">
        <f t="shared" ca="1" si="58"/>
        <v>0</v>
      </c>
      <c r="V788" s="364">
        <f t="shared" si="56"/>
        <v>0</v>
      </c>
    </row>
    <row r="789" spans="1:22" ht="16.5" customHeight="1">
      <c r="A789" s="334" t="s">
        <v>1065</v>
      </c>
      <c r="B789" s="65" t="str">
        <f t="shared" ca="1" si="55"/>
        <v>-1900</v>
      </c>
      <c r="C789" s="65" t="str">
        <f t="shared" ca="1" si="57"/>
        <v>-1900-0</v>
      </c>
      <c r="D789" s="340"/>
      <c r="E789" s="283"/>
      <c r="F789" s="12"/>
      <c r="G789" s="304"/>
      <c r="H789" s="195"/>
      <c r="I789" s="299"/>
      <c r="J789" s="284"/>
      <c r="K789" s="300"/>
      <c r="L789" s="301"/>
      <c r="M789" s="290"/>
      <c r="N789" s="291"/>
      <c r="O789" s="302"/>
      <c r="P789" s="303"/>
      <c r="Q789" s="12"/>
      <c r="R789" s="353"/>
      <c r="S789" s="7"/>
      <c r="T789" s="17">
        <f>IF(D789="",0,IF(D789=D788,COUNTIF(D$9:D788,D789)+1,1))</f>
        <v>0</v>
      </c>
      <c r="U789" s="17">
        <f t="shared" ca="1" si="58"/>
        <v>0</v>
      </c>
      <c r="V789" s="364">
        <f t="shared" si="56"/>
        <v>0</v>
      </c>
    </row>
    <row r="790" spans="1:22" ht="16.5" customHeight="1">
      <c r="A790" s="334" t="s">
        <v>1066</v>
      </c>
      <c r="B790" s="65" t="str">
        <f t="shared" ca="1" si="55"/>
        <v>-1900</v>
      </c>
      <c r="C790" s="65" t="str">
        <f t="shared" ca="1" si="57"/>
        <v>-1900-0</v>
      </c>
      <c r="D790" s="340"/>
      <c r="E790" s="283"/>
      <c r="F790" s="12"/>
      <c r="G790" s="304"/>
      <c r="H790" s="195"/>
      <c r="I790" s="299"/>
      <c r="J790" s="284"/>
      <c r="K790" s="300"/>
      <c r="L790" s="301"/>
      <c r="M790" s="290"/>
      <c r="N790" s="291"/>
      <c r="O790" s="302"/>
      <c r="P790" s="303"/>
      <c r="Q790" s="12"/>
      <c r="R790" s="353"/>
      <c r="S790" s="7"/>
      <c r="T790" s="17">
        <f>IF(D790="",0,IF(D790=D789,COUNTIF(D$9:D789,D790)+1,1))</f>
        <v>0</v>
      </c>
      <c r="U790" s="17">
        <f t="shared" ca="1" si="58"/>
        <v>0</v>
      </c>
      <c r="V790" s="364">
        <f t="shared" si="56"/>
        <v>0</v>
      </c>
    </row>
    <row r="791" spans="1:22" ht="16.5" customHeight="1">
      <c r="A791" s="334" t="s">
        <v>1067</v>
      </c>
      <c r="B791" s="65" t="str">
        <f t="shared" ca="1" si="55"/>
        <v>-1900</v>
      </c>
      <c r="C791" s="65" t="str">
        <f t="shared" ca="1" si="57"/>
        <v>-1900-0</v>
      </c>
      <c r="D791" s="340"/>
      <c r="E791" s="283"/>
      <c r="F791" s="12"/>
      <c r="G791" s="304"/>
      <c r="H791" s="195"/>
      <c r="I791" s="299"/>
      <c r="J791" s="284"/>
      <c r="K791" s="300"/>
      <c r="L791" s="301"/>
      <c r="M791" s="290"/>
      <c r="N791" s="291"/>
      <c r="O791" s="302"/>
      <c r="P791" s="303"/>
      <c r="Q791" s="12"/>
      <c r="R791" s="353"/>
      <c r="S791" s="7"/>
      <c r="T791" s="17">
        <f>IF(D791="",0,IF(D791=D790,COUNTIF(D$9:D790,D791)+1,1))</f>
        <v>0</v>
      </c>
      <c r="U791" s="17">
        <f t="shared" ca="1" si="58"/>
        <v>0</v>
      </c>
      <c r="V791" s="364">
        <f t="shared" si="56"/>
        <v>0</v>
      </c>
    </row>
    <row r="792" spans="1:22" ht="16.5" customHeight="1">
      <c r="A792" s="334" t="s">
        <v>1068</v>
      </c>
      <c r="B792" s="65" t="str">
        <f t="shared" ca="1" si="55"/>
        <v>-1900</v>
      </c>
      <c r="C792" s="65" t="str">
        <f t="shared" ca="1" si="57"/>
        <v>-1900-0</v>
      </c>
      <c r="D792" s="340"/>
      <c r="E792" s="283"/>
      <c r="F792" s="12"/>
      <c r="G792" s="304"/>
      <c r="H792" s="195"/>
      <c r="I792" s="299"/>
      <c r="J792" s="284"/>
      <c r="K792" s="300"/>
      <c r="L792" s="301"/>
      <c r="M792" s="290"/>
      <c r="N792" s="291"/>
      <c r="O792" s="302"/>
      <c r="P792" s="303"/>
      <c r="Q792" s="12"/>
      <c r="R792" s="353"/>
      <c r="S792" s="7"/>
      <c r="T792" s="17">
        <f>IF(D792="",0,IF(D792=D791,COUNTIF(D$9:D791,D792)+1,1))</f>
        <v>0</v>
      </c>
      <c r="U792" s="17">
        <f t="shared" ca="1" si="58"/>
        <v>0</v>
      </c>
      <c r="V792" s="364">
        <f t="shared" si="56"/>
        <v>0</v>
      </c>
    </row>
    <row r="793" spans="1:22" ht="16.5" customHeight="1">
      <c r="A793" s="334" t="s">
        <v>1069</v>
      </c>
      <c r="B793" s="65" t="str">
        <f t="shared" ca="1" si="55"/>
        <v>-1900</v>
      </c>
      <c r="C793" s="65" t="str">
        <f t="shared" ca="1" si="57"/>
        <v>-1900-0</v>
      </c>
      <c r="D793" s="340"/>
      <c r="E793" s="283"/>
      <c r="F793" s="12"/>
      <c r="G793" s="304"/>
      <c r="H793" s="195"/>
      <c r="I793" s="299"/>
      <c r="J793" s="284"/>
      <c r="K793" s="300"/>
      <c r="L793" s="301"/>
      <c r="M793" s="290"/>
      <c r="N793" s="291"/>
      <c r="O793" s="302"/>
      <c r="P793" s="303"/>
      <c r="Q793" s="12"/>
      <c r="R793" s="353"/>
      <c r="S793" s="7"/>
      <c r="T793" s="17">
        <f>IF(D793="",0,IF(D793=D792,COUNTIF(D$9:D792,D793)+1,1))</f>
        <v>0</v>
      </c>
      <c r="U793" s="17">
        <f t="shared" ca="1" si="58"/>
        <v>0</v>
      </c>
      <c r="V793" s="364">
        <f t="shared" si="56"/>
        <v>0</v>
      </c>
    </row>
    <row r="794" spans="1:22" ht="16.5" customHeight="1">
      <c r="A794" s="334" t="s">
        <v>1070</v>
      </c>
      <c r="B794" s="65" t="str">
        <f t="shared" ca="1" si="55"/>
        <v>-1900</v>
      </c>
      <c r="C794" s="65" t="str">
        <f t="shared" ca="1" si="57"/>
        <v>-1900-0</v>
      </c>
      <c r="D794" s="340"/>
      <c r="E794" s="283"/>
      <c r="F794" s="12"/>
      <c r="G794" s="304"/>
      <c r="H794" s="195"/>
      <c r="I794" s="299"/>
      <c r="J794" s="284"/>
      <c r="K794" s="300"/>
      <c r="L794" s="301"/>
      <c r="M794" s="290"/>
      <c r="N794" s="291"/>
      <c r="O794" s="302"/>
      <c r="P794" s="303"/>
      <c r="Q794" s="12"/>
      <c r="R794" s="353"/>
      <c r="S794" s="7"/>
      <c r="T794" s="17">
        <f>IF(D794="",0,IF(D794=D793,COUNTIF(D$9:D793,D794)+1,1))</f>
        <v>0</v>
      </c>
      <c r="U794" s="17">
        <f t="shared" ca="1" si="58"/>
        <v>0</v>
      </c>
      <c r="V794" s="364">
        <f t="shared" si="56"/>
        <v>0</v>
      </c>
    </row>
    <row r="795" spans="1:22" ht="16.5" customHeight="1">
      <c r="A795" s="334" t="s">
        <v>1071</v>
      </c>
      <c r="B795" s="65" t="str">
        <f t="shared" ca="1" si="55"/>
        <v>-1900</v>
      </c>
      <c r="C795" s="65" t="str">
        <f t="shared" ca="1" si="57"/>
        <v>-1900-0</v>
      </c>
      <c r="D795" s="340"/>
      <c r="E795" s="283"/>
      <c r="F795" s="12"/>
      <c r="G795" s="304"/>
      <c r="H795" s="195"/>
      <c r="I795" s="299"/>
      <c r="J795" s="284"/>
      <c r="K795" s="300"/>
      <c r="L795" s="301"/>
      <c r="M795" s="290"/>
      <c r="N795" s="291"/>
      <c r="O795" s="302"/>
      <c r="P795" s="303"/>
      <c r="Q795" s="12"/>
      <c r="R795" s="353"/>
      <c r="S795" s="7"/>
      <c r="T795" s="17">
        <f>IF(D795="",0,IF(D795=D794,COUNTIF(D$9:D794,D795)+1,1))</f>
        <v>0</v>
      </c>
      <c r="U795" s="17">
        <f t="shared" ca="1" si="58"/>
        <v>0</v>
      </c>
      <c r="V795" s="364">
        <f t="shared" si="56"/>
        <v>0</v>
      </c>
    </row>
    <row r="796" spans="1:22" ht="16.5" customHeight="1">
      <c r="A796" s="334" t="s">
        <v>1072</v>
      </c>
      <c r="B796" s="65" t="str">
        <f t="shared" ca="1" si="55"/>
        <v>-1900</v>
      </c>
      <c r="C796" s="65" t="str">
        <f t="shared" ca="1" si="57"/>
        <v>-1900-0</v>
      </c>
      <c r="D796" s="340"/>
      <c r="E796" s="283"/>
      <c r="F796" s="12"/>
      <c r="G796" s="304"/>
      <c r="H796" s="195"/>
      <c r="I796" s="299"/>
      <c r="J796" s="284"/>
      <c r="K796" s="300"/>
      <c r="L796" s="301"/>
      <c r="M796" s="290"/>
      <c r="N796" s="291"/>
      <c r="O796" s="302"/>
      <c r="P796" s="303"/>
      <c r="Q796" s="12"/>
      <c r="R796" s="353"/>
      <c r="S796" s="7"/>
      <c r="T796" s="17">
        <f>IF(D796="",0,IF(D796=D795,COUNTIF(D$9:D795,D796)+1,1))</f>
        <v>0</v>
      </c>
      <c r="U796" s="17">
        <f t="shared" ca="1" si="58"/>
        <v>0</v>
      </c>
      <c r="V796" s="364">
        <f t="shared" si="56"/>
        <v>0</v>
      </c>
    </row>
    <row r="797" spans="1:22" ht="16.5" customHeight="1">
      <c r="A797" s="334" t="s">
        <v>1073</v>
      </c>
      <c r="B797" s="65" t="str">
        <f t="shared" ca="1" si="55"/>
        <v>-1900</v>
      </c>
      <c r="C797" s="65" t="str">
        <f t="shared" ca="1" si="57"/>
        <v>-1900-0</v>
      </c>
      <c r="D797" s="340"/>
      <c r="E797" s="283"/>
      <c r="F797" s="12"/>
      <c r="G797" s="304"/>
      <c r="H797" s="195"/>
      <c r="I797" s="299"/>
      <c r="J797" s="284"/>
      <c r="K797" s="300"/>
      <c r="L797" s="301"/>
      <c r="M797" s="290"/>
      <c r="N797" s="291"/>
      <c r="O797" s="302"/>
      <c r="P797" s="303"/>
      <c r="Q797" s="12"/>
      <c r="R797" s="353"/>
      <c r="S797" s="7"/>
      <c r="T797" s="17">
        <f>IF(D797="",0,IF(D797=D796,COUNTIF(D$9:D796,D797)+1,1))</f>
        <v>0</v>
      </c>
      <c r="U797" s="17">
        <f t="shared" ca="1" si="58"/>
        <v>0</v>
      </c>
      <c r="V797" s="364">
        <f t="shared" si="56"/>
        <v>0</v>
      </c>
    </row>
    <row r="798" spans="1:22" ht="16.5" customHeight="1">
      <c r="A798" s="334" t="s">
        <v>1074</v>
      </c>
      <c r="B798" s="65" t="str">
        <f t="shared" ca="1" si="55"/>
        <v>-1900</v>
      </c>
      <c r="C798" s="65" t="str">
        <f t="shared" ca="1" si="57"/>
        <v>-1900-0</v>
      </c>
      <c r="D798" s="340"/>
      <c r="E798" s="283"/>
      <c r="F798" s="12"/>
      <c r="G798" s="304"/>
      <c r="H798" s="195"/>
      <c r="I798" s="299"/>
      <c r="J798" s="284"/>
      <c r="K798" s="300"/>
      <c r="L798" s="301"/>
      <c r="M798" s="290"/>
      <c r="N798" s="291"/>
      <c r="O798" s="302"/>
      <c r="P798" s="303"/>
      <c r="Q798" s="12"/>
      <c r="R798" s="353"/>
      <c r="S798" s="7"/>
      <c r="T798" s="17">
        <f>IF(D798="",0,IF(D798=D797,COUNTIF(D$9:D797,D798)+1,1))</f>
        <v>0</v>
      </c>
      <c r="U798" s="17">
        <f t="shared" ca="1" si="58"/>
        <v>0</v>
      </c>
      <c r="V798" s="364">
        <f t="shared" si="56"/>
        <v>0</v>
      </c>
    </row>
    <row r="799" spans="1:22" ht="16.5" customHeight="1">
      <c r="A799" s="334" t="s">
        <v>1075</v>
      </c>
      <c r="B799" s="65" t="str">
        <f t="shared" ca="1" si="55"/>
        <v>-1900</v>
      </c>
      <c r="C799" s="65" t="str">
        <f t="shared" ca="1" si="57"/>
        <v>-1900-0</v>
      </c>
      <c r="D799" s="340"/>
      <c r="E799" s="283"/>
      <c r="F799" s="12"/>
      <c r="G799" s="304"/>
      <c r="H799" s="195"/>
      <c r="I799" s="299"/>
      <c r="J799" s="284"/>
      <c r="K799" s="300"/>
      <c r="L799" s="301"/>
      <c r="M799" s="290"/>
      <c r="N799" s="291"/>
      <c r="O799" s="302"/>
      <c r="P799" s="303"/>
      <c r="Q799" s="12"/>
      <c r="R799" s="353"/>
      <c r="S799" s="7"/>
      <c r="T799" s="17">
        <f>IF(D799="",0,IF(D799=D798,COUNTIF(D$9:D798,D799)+1,1))</f>
        <v>0</v>
      </c>
      <c r="U799" s="17">
        <f t="shared" ca="1" si="58"/>
        <v>0</v>
      </c>
      <c r="V799" s="364">
        <f t="shared" si="56"/>
        <v>0</v>
      </c>
    </row>
    <row r="800" spans="1:22" ht="16.5" customHeight="1">
      <c r="A800" s="334" t="s">
        <v>1076</v>
      </c>
      <c r="B800" s="65" t="str">
        <f t="shared" ca="1" si="55"/>
        <v>-1900</v>
      </c>
      <c r="C800" s="65" t="str">
        <f t="shared" ca="1" si="57"/>
        <v>-1900-0</v>
      </c>
      <c r="D800" s="340"/>
      <c r="E800" s="283"/>
      <c r="F800" s="12"/>
      <c r="G800" s="304"/>
      <c r="H800" s="195"/>
      <c r="I800" s="299"/>
      <c r="J800" s="284"/>
      <c r="K800" s="300"/>
      <c r="L800" s="301"/>
      <c r="M800" s="290"/>
      <c r="N800" s="291"/>
      <c r="O800" s="302"/>
      <c r="P800" s="303"/>
      <c r="Q800" s="12"/>
      <c r="R800" s="353"/>
      <c r="S800" s="7"/>
      <c r="T800" s="17">
        <f>IF(D800="",0,IF(D800=D799,COUNTIF(D$9:D799,D800)+1,1))</f>
        <v>0</v>
      </c>
      <c r="U800" s="17">
        <f t="shared" ca="1" si="58"/>
        <v>0</v>
      </c>
      <c r="V800" s="364">
        <f t="shared" si="56"/>
        <v>0</v>
      </c>
    </row>
    <row r="801" spans="1:22" ht="16.5" customHeight="1">
      <c r="A801" s="334" t="s">
        <v>1077</v>
      </c>
      <c r="B801" s="65" t="str">
        <f t="shared" ca="1" si="55"/>
        <v>-1900</v>
      </c>
      <c r="C801" s="65" t="str">
        <f t="shared" ca="1" si="57"/>
        <v>-1900-0</v>
      </c>
      <c r="D801" s="340"/>
      <c r="E801" s="283"/>
      <c r="F801" s="12"/>
      <c r="G801" s="304"/>
      <c r="H801" s="195"/>
      <c r="I801" s="299"/>
      <c r="J801" s="284"/>
      <c r="K801" s="300"/>
      <c r="L801" s="301"/>
      <c r="M801" s="290"/>
      <c r="N801" s="291"/>
      <c r="O801" s="302"/>
      <c r="P801" s="303"/>
      <c r="Q801" s="12"/>
      <c r="R801" s="353"/>
      <c r="S801" s="7"/>
      <c r="T801" s="17">
        <f>IF(D801="",0,IF(D801=D800,COUNTIF(D$9:D800,D801)+1,1))</f>
        <v>0</v>
      </c>
      <c r="U801" s="17">
        <f t="shared" ca="1" si="58"/>
        <v>0</v>
      </c>
      <c r="V801" s="364">
        <f t="shared" si="56"/>
        <v>0</v>
      </c>
    </row>
    <row r="802" spans="1:22" ht="16.5" customHeight="1">
      <c r="A802" s="334" t="s">
        <v>1078</v>
      </c>
      <c r="B802" s="65" t="str">
        <f t="shared" ca="1" si="55"/>
        <v>-1900</v>
      </c>
      <c r="C802" s="65" t="str">
        <f t="shared" ca="1" si="57"/>
        <v>-1900-0</v>
      </c>
      <c r="D802" s="340"/>
      <c r="E802" s="283"/>
      <c r="F802" s="12"/>
      <c r="G802" s="304"/>
      <c r="H802" s="195"/>
      <c r="I802" s="299"/>
      <c r="J802" s="284"/>
      <c r="K802" s="300"/>
      <c r="L802" s="301"/>
      <c r="M802" s="290"/>
      <c r="N802" s="291"/>
      <c r="O802" s="302"/>
      <c r="P802" s="303"/>
      <c r="Q802" s="12"/>
      <c r="R802" s="353"/>
      <c r="S802" s="7"/>
      <c r="T802" s="17">
        <f>IF(D802="",0,IF(D802=D801,COUNTIF(D$9:D801,D802)+1,1))</f>
        <v>0</v>
      </c>
      <c r="U802" s="17">
        <f t="shared" ca="1" si="58"/>
        <v>0</v>
      </c>
      <c r="V802" s="364">
        <f t="shared" si="56"/>
        <v>0</v>
      </c>
    </row>
    <row r="803" spans="1:22" ht="16.5" customHeight="1">
      <c r="A803" s="334" t="s">
        <v>1079</v>
      </c>
      <c r="B803" s="65" t="str">
        <f t="shared" ca="1" si="55"/>
        <v>-1900</v>
      </c>
      <c r="C803" s="65" t="str">
        <f t="shared" ca="1" si="57"/>
        <v>-1900-0</v>
      </c>
      <c r="D803" s="340"/>
      <c r="E803" s="283"/>
      <c r="F803" s="12"/>
      <c r="G803" s="304"/>
      <c r="H803" s="195"/>
      <c r="I803" s="299"/>
      <c r="J803" s="284"/>
      <c r="K803" s="300"/>
      <c r="L803" s="301"/>
      <c r="M803" s="290"/>
      <c r="N803" s="291"/>
      <c r="O803" s="302"/>
      <c r="P803" s="303"/>
      <c r="Q803" s="12"/>
      <c r="R803" s="353"/>
      <c r="S803" s="7"/>
      <c r="T803" s="17">
        <f>IF(D803="",0,IF(D803=D802,COUNTIF(D$9:D802,D803)+1,1))</f>
        <v>0</v>
      </c>
      <c r="U803" s="17">
        <f t="shared" ca="1" si="58"/>
        <v>0</v>
      </c>
      <c r="V803" s="364">
        <f t="shared" si="56"/>
        <v>0</v>
      </c>
    </row>
    <row r="804" spans="1:22" ht="16.5" customHeight="1">
      <c r="A804" s="334" t="s">
        <v>1080</v>
      </c>
      <c r="B804" s="65" t="str">
        <f t="shared" ca="1" si="55"/>
        <v>-1900</v>
      </c>
      <c r="C804" s="65" t="str">
        <f t="shared" ca="1" si="57"/>
        <v>-1900-0</v>
      </c>
      <c r="D804" s="340"/>
      <c r="E804" s="283"/>
      <c r="F804" s="12"/>
      <c r="G804" s="304"/>
      <c r="H804" s="195"/>
      <c r="I804" s="299"/>
      <c r="J804" s="284"/>
      <c r="K804" s="300"/>
      <c r="L804" s="301"/>
      <c r="M804" s="290"/>
      <c r="N804" s="291"/>
      <c r="O804" s="302"/>
      <c r="P804" s="303"/>
      <c r="Q804" s="12"/>
      <c r="R804" s="353"/>
      <c r="S804" s="7"/>
      <c r="T804" s="17">
        <f>IF(D804="",0,IF(D804=D803,COUNTIF(D$9:D803,D804)+1,1))</f>
        <v>0</v>
      </c>
      <c r="U804" s="17">
        <f t="shared" ca="1" si="58"/>
        <v>0</v>
      </c>
      <c r="V804" s="364">
        <f t="shared" si="56"/>
        <v>0</v>
      </c>
    </row>
    <row r="805" spans="1:22" ht="16.5" customHeight="1">
      <c r="A805" s="334" t="s">
        <v>1081</v>
      </c>
      <c r="B805" s="65" t="str">
        <f t="shared" ca="1" si="55"/>
        <v>-1900</v>
      </c>
      <c r="C805" s="65" t="str">
        <f t="shared" ca="1" si="57"/>
        <v>-1900-0</v>
      </c>
      <c r="D805" s="340"/>
      <c r="E805" s="283"/>
      <c r="F805" s="12"/>
      <c r="G805" s="304"/>
      <c r="H805" s="195"/>
      <c r="I805" s="299"/>
      <c r="J805" s="284"/>
      <c r="K805" s="300"/>
      <c r="L805" s="301"/>
      <c r="M805" s="290"/>
      <c r="N805" s="291"/>
      <c r="O805" s="302"/>
      <c r="P805" s="303"/>
      <c r="Q805" s="12"/>
      <c r="R805" s="353"/>
      <c r="S805" s="7"/>
      <c r="T805" s="17">
        <f>IF(D805="",0,IF(D805=D804,COUNTIF(D$9:D804,D805)+1,1))</f>
        <v>0</v>
      </c>
      <c r="U805" s="17">
        <f t="shared" ca="1" si="58"/>
        <v>0</v>
      </c>
      <c r="V805" s="364">
        <f t="shared" si="56"/>
        <v>0</v>
      </c>
    </row>
    <row r="806" spans="1:22" ht="16.5" customHeight="1">
      <c r="A806" s="334" t="s">
        <v>1082</v>
      </c>
      <c r="B806" s="65" t="str">
        <f t="shared" ca="1" si="55"/>
        <v>-1900</v>
      </c>
      <c r="C806" s="65" t="str">
        <f t="shared" ca="1" si="57"/>
        <v>-1900-0</v>
      </c>
      <c r="D806" s="340"/>
      <c r="E806" s="283"/>
      <c r="F806" s="12"/>
      <c r="G806" s="304"/>
      <c r="H806" s="195"/>
      <c r="I806" s="299"/>
      <c r="J806" s="284"/>
      <c r="K806" s="300"/>
      <c r="L806" s="301"/>
      <c r="M806" s="290"/>
      <c r="N806" s="291"/>
      <c r="O806" s="302"/>
      <c r="P806" s="303"/>
      <c r="Q806" s="12"/>
      <c r="R806" s="353"/>
      <c r="S806" s="7"/>
      <c r="T806" s="17">
        <f>IF(D806="",0,IF(D806=D805,COUNTIF(D$9:D805,D806)+1,1))</f>
        <v>0</v>
      </c>
      <c r="U806" s="17">
        <f t="shared" ca="1" si="58"/>
        <v>0</v>
      </c>
      <c r="V806" s="364">
        <f t="shared" si="56"/>
        <v>0</v>
      </c>
    </row>
    <row r="807" spans="1:22" ht="16.5" customHeight="1">
      <c r="A807" s="334" t="s">
        <v>1083</v>
      </c>
      <c r="B807" s="65" t="str">
        <f t="shared" ca="1" si="55"/>
        <v>-1900</v>
      </c>
      <c r="C807" s="65" t="str">
        <f t="shared" ca="1" si="57"/>
        <v>-1900-0</v>
      </c>
      <c r="D807" s="340"/>
      <c r="E807" s="283"/>
      <c r="F807" s="12"/>
      <c r="G807" s="304"/>
      <c r="H807" s="195"/>
      <c r="I807" s="299"/>
      <c r="J807" s="284"/>
      <c r="K807" s="300"/>
      <c r="L807" s="301"/>
      <c r="M807" s="290"/>
      <c r="N807" s="291"/>
      <c r="O807" s="302"/>
      <c r="P807" s="303"/>
      <c r="Q807" s="12"/>
      <c r="R807" s="353"/>
      <c r="S807" s="7"/>
      <c r="T807" s="17">
        <f>IF(D807="",0,IF(D807=D806,COUNTIF(D$9:D806,D807)+1,1))</f>
        <v>0</v>
      </c>
      <c r="U807" s="17">
        <f t="shared" ca="1" si="58"/>
        <v>0</v>
      </c>
      <c r="V807" s="364">
        <f t="shared" si="56"/>
        <v>0</v>
      </c>
    </row>
    <row r="808" spans="1:22" ht="16.5" customHeight="1">
      <c r="A808" s="334" t="s">
        <v>1084</v>
      </c>
      <c r="B808" s="65" t="str">
        <f t="shared" ca="1" si="55"/>
        <v>-1900</v>
      </c>
      <c r="C808" s="65" t="str">
        <f t="shared" ca="1" si="57"/>
        <v>-1900-0</v>
      </c>
      <c r="D808" s="340"/>
      <c r="E808" s="283"/>
      <c r="F808" s="12"/>
      <c r="G808" s="304"/>
      <c r="H808" s="195"/>
      <c r="I808" s="299"/>
      <c r="J808" s="284"/>
      <c r="K808" s="300"/>
      <c r="L808" s="301"/>
      <c r="M808" s="290"/>
      <c r="N808" s="291"/>
      <c r="O808" s="302"/>
      <c r="P808" s="303"/>
      <c r="Q808" s="12"/>
      <c r="R808" s="353"/>
      <c r="S808" s="7"/>
      <c r="T808" s="17">
        <f>IF(D808="",0,IF(D808=D807,COUNTIF(D$9:D807,D808)+1,1))</f>
        <v>0</v>
      </c>
      <c r="U808" s="17">
        <f t="shared" ca="1" si="58"/>
        <v>0</v>
      </c>
      <c r="V808" s="364">
        <f t="shared" si="56"/>
        <v>0</v>
      </c>
    </row>
    <row r="809" spans="1:22" ht="16.5" customHeight="1">
      <c r="A809" s="334" t="s">
        <v>1085</v>
      </c>
      <c r="B809" s="65" t="str">
        <f t="shared" ca="1" si="55"/>
        <v>-1900</v>
      </c>
      <c r="C809" s="65" t="str">
        <f t="shared" ca="1" si="57"/>
        <v>-1900-0</v>
      </c>
      <c r="D809" s="340"/>
      <c r="E809" s="283"/>
      <c r="F809" s="12"/>
      <c r="G809" s="304"/>
      <c r="H809" s="195"/>
      <c r="I809" s="299"/>
      <c r="J809" s="284"/>
      <c r="K809" s="300"/>
      <c r="L809" s="301"/>
      <c r="M809" s="290"/>
      <c r="N809" s="291"/>
      <c r="O809" s="302"/>
      <c r="P809" s="303"/>
      <c r="Q809" s="12"/>
      <c r="R809" s="353"/>
      <c r="S809" s="7"/>
      <c r="T809" s="17">
        <f>IF(D809="",0,IF(D809=D808,COUNTIF(D$9:D808,D809)+1,1))</f>
        <v>0</v>
      </c>
      <c r="U809" s="17">
        <f t="shared" ca="1" si="58"/>
        <v>0</v>
      </c>
      <c r="V809" s="364">
        <f t="shared" si="56"/>
        <v>0</v>
      </c>
    </row>
    <row r="810" spans="1:22" ht="16.5" customHeight="1">
      <c r="A810" s="334" t="s">
        <v>1086</v>
      </c>
      <c r="B810" s="65" t="str">
        <f t="shared" ca="1" si="55"/>
        <v>-1900</v>
      </c>
      <c r="C810" s="65" t="str">
        <f t="shared" ca="1" si="57"/>
        <v>-1900-0</v>
      </c>
      <c r="D810" s="340"/>
      <c r="E810" s="283"/>
      <c r="F810" s="12"/>
      <c r="G810" s="304"/>
      <c r="H810" s="195"/>
      <c r="I810" s="299"/>
      <c r="J810" s="284"/>
      <c r="K810" s="300"/>
      <c r="L810" s="301"/>
      <c r="M810" s="290"/>
      <c r="N810" s="291"/>
      <c r="O810" s="302"/>
      <c r="P810" s="303"/>
      <c r="Q810" s="12"/>
      <c r="R810" s="353"/>
      <c r="S810" s="7"/>
      <c r="T810" s="17">
        <f>IF(D810="",0,IF(D810=D809,COUNTIF(D$9:D809,D810)+1,1))</f>
        <v>0</v>
      </c>
      <c r="U810" s="17">
        <f t="shared" ca="1" si="58"/>
        <v>0</v>
      </c>
      <c r="V810" s="364">
        <f t="shared" si="56"/>
        <v>0</v>
      </c>
    </row>
    <row r="811" spans="1:22" ht="16.5" customHeight="1">
      <c r="A811" s="334" t="s">
        <v>1087</v>
      </c>
      <c r="B811" s="65" t="str">
        <f t="shared" ca="1" si="55"/>
        <v>-1900</v>
      </c>
      <c r="C811" s="65" t="str">
        <f t="shared" ca="1" si="57"/>
        <v>-1900-0</v>
      </c>
      <c r="D811" s="340"/>
      <c r="E811" s="283"/>
      <c r="F811" s="12"/>
      <c r="G811" s="304"/>
      <c r="H811" s="195"/>
      <c r="I811" s="299"/>
      <c r="J811" s="284"/>
      <c r="K811" s="300"/>
      <c r="L811" s="301"/>
      <c r="M811" s="290"/>
      <c r="N811" s="291"/>
      <c r="O811" s="302"/>
      <c r="P811" s="303"/>
      <c r="Q811" s="12"/>
      <c r="R811" s="353"/>
      <c r="S811" s="7"/>
      <c r="T811" s="17">
        <f>IF(D811="",0,IF(D811=D810,COUNTIF(D$9:D810,D811)+1,1))</f>
        <v>0</v>
      </c>
      <c r="U811" s="17">
        <f t="shared" ca="1" si="58"/>
        <v>0</v>
      </c>
      <c r="V811" s="364">
        <f t="shared" si="56"/>
        <v>0</v>
      </c>
    </row>
    <row r="812" spans="1:22" ht="16.5" customHeight="1">
      <c r="A812" s="334" t="s">
        <v>1088</v>
      </c>
      <c r="B812" s="65" t="str">
        <f t="shared" ca="1" si="55"/>
        <v>-1900</v>
      </c>
      <c r="C812" s="65" t="str">
        <f t="shared" ca="1" si="57"/>
        <v>-1900-0</v>
      </c>
      <c r="D812" s="340"/>
      <c r="E812" s="283"/>
      <c r="F812" s="12"/>
      <c r="G812" s="304"/>
      <c r="H812" s="195"/>
      <c r="I812" s="299"/>
      <c r="J812" s="284"/>
      <c r="K812" s="300"/>
      <c r="L812" s="301"/>
      <c r="M812" s="290"/>
      <c r="N812" s="291"/>
      <c r="O812" s="302"/>
      <c r="P812" s="303"/>
      <c r="Q812" s="12"/>
      <c r="R812" s="353"/>
      <c r="S812" s="7"/>
      <c r="T812" s="17">
        <f>IF(D812="",0,IF(D812=D811,COUNTIF(D$9:D811,D812)+1,1))</f>
        <v>0</v>
      </c>
      <c r="U812" s="17">
        <f t="shared" ca="1" si="58"/>
        <v>0</v>
      </c>
      <c r="V812" s="364">
        <f t="shared" si="56"/>
        <v>0</v>
      </c>
    </row>
    <row r="813" spans="1:22" ht="16.5" customHeight="1">
      <c r="A813" s="334" t="s">
        <v>1089</v>
      </c>
      <c r="B813" s="65" t="str">
        <f t="shared" ca="1" si="55"/>
        <v>-1900</v>
      </c>
      <c r="C813" s="65" t="str">
        <f t="shared" ca="1" si="57"/>
        <v>-1900-0</v>
      </c>
      <c r="D813" s="340"/>
      <c r="E813" s="283"/>
      <c r="F813" s="12"/>
      <c r="G813" s="304"/>
      <c r="H813" s="195"/>
      <c r="I813" s="299"/>
      <c r="J813" s="284"/>
      <c r="K813" s="300"/>
      <c r="L813" s="301"/>
      <c r="M813" s="290"/>
      <c r="N813" s="291"/>
      <c r="O813" s="302"/>
      <c r="P813" s="303"/>
      <c r="Q813" s="12"/>
      <c r="R813" s="353"/>
      <c r="S813" s="7"/>
      <c r="T813" s="17">
        <f>IF(D813="",0,IF(D813=D812,COUNTIF(D$9:D812,D813)+1,1))</f>
        <v>0</v>
      </c>
      <c r="U813" s="17">
        <f t="shared" ca="1" si="58"/>
        <v>0</v>
      </c>
      <c r="V813" s="364">
        <f t="shared" si="56"/>
        <v>0</v>
      </c>
    </row>
    <row r="814" spans="1:22" ht="16.5" customHeight="1">
      <c r="A814" s="334" t="s">
        <v>1090</v>
      </c>
      <c r="B814" s="65" t="str">
        <f t="shared" ca="1" si="55"/>
        <v>-1900</v>
      </c>
      <c r="C814" s="65" t="str">
        <f t="shared" ca="1" si="57"/>
        <v>-1900-0</v>
      </c>
      <c r="D814" s="340"/>
      <c r="E814" s="283"/>
      <c r="F814" s="12"/>
      <c r="G814" s="304"/>
      <c r="H814" s="195"/>
      <c r="I814" s="299"/>
      <c r="J814" s="284"/>
      <c r="K814" s="300"/>
      <c r="L814" s="301"/>
      <c r="M814" s="290"/>
      <c r="N814" s="291"/>
      <c r="O814" s="302"/>
      <c r="P814" s="303"/>
      <c r="Q814" s="12"/>
      <c r="R814" s="353"/>
      <c r="S814" s="7"/>
      <c r="T814" s="17">
        <f>IF(D814="",0,IF(D814=D813,COUNTIF(D$9:D813,D814)+1,1))</f>
        <v>0</v>
      </c>
      <c r="U814" s="17">
        <f t="shared" ca="1" si="58"/>
        <v>0</v>
      </c>
      <c r="V814" s="364">
        <f t="shared" si="56"/>
        <v>0</v>
      </c>
    </row>
    <row r="815" spans="1:22" ht="16.5" customHeight="1">
      <c r="A815" s="334" t="s">
        <v>1091</v>
      </c>
      <c r="B815" s="65" t="str">
        <f t="shared" ca="1" si="55"/>
        <v>-1900</v>
      </c>
      <c r="C815" s="65" t="str">
        <f t="shared" ca="1" si="57"/>
        <v>-1900-0</v>
      </c>
      <c r="D815" s="340"/>
      <c r="E815" s="283"/>
      <c r="F815" s="12"/>
      <c r="G815" s="304"/>
      <c r="H815" s="195"/>
      <c r="I815" s="299"/>
      <c r="J815" s="284"/>
      <c r="K815" s="300"/>
      <c r="L815" s="301"/>
      <c r="M815" s="290"/>
      <c r="N815" s="291"/>
      <c r="O815" s="302"/>
      <c r="P815" s="303"/>
      <c r="Q815" s="12"/>
      <c r="R815" s="353"/>
      <c r="S815" s="7"/>
      <c r="T815" s="17">
        <f>IF(D815="",0,IF(D815=D814,COUNTIF(D$9:D814,D815)+1,1))</f>
        <v>0</v>
      </c>
      <c r="U815" s="17">
        <f t="shared" ca="1" si="58"/>
        <v>0</v>
      </c>
      <c r="V815" s="364">
        <f t="shared" si="56"/>
        <v>0</v>
      </c>
    </row>
    <row r="816" spans="1:22" ht="16.5" customHeight="1">
      <c r="A816" s="334" t="s">
        <v>1092</v>
      </c>
      <c r="B816" s="65" t="str">
        <f t="shared" ca="1" si="55"/>
        <v>-1900</v>
      </c>
      <c r="C816" s="65" t="str">
        <f t="shared" ca="1" si="57"/>
        <v>-1900-0</v>
      </c>
      <c r="D816" s="340"/>
      <c r="E816" s="283"/>
      <c r="F816" s="12"/>
      <c r="G816" s="304"/>
      <c r="H816" s="195"/>
      <c r="I816" s="299"/>
      <c r="J816" s="284"/>
      <c r="K816" s="300"/>
      <c r="L816" s="301"/>
      <c r="M816" s="290"/>
      <c r="N816" s="291"/>
      <c r="O816" s="302"/>
      <c r="P816" s="303"/>
      <c r="Q816" s="12"/>
      <c r="R816" s="353"/>
      <c r="S816" s="7"/>
      <c r="T816" s="17">
        <f>IF(D816="",0,IF(D816=D815,COUNTIF(D$9:D815,D816)+1,1))</f>
        <v>0</v>
      </c>
      <c r="U816" s="17">
        <f t="shared" ca="1" si="58"/>
        <v>0</v>
      </c>
      <c r="V816" s="364">
        <f t="shared" si="56"/>
        <v>0</v>
      </c>
    </row>
    <row r="817" spans="1:22" ht="16.5" customHeight="1">
      <c r="A817" s="334" t="s">
        <v>1093</v>
      </c>
      <c r="B817" s="65" t="str">
        <f t="shared" ca="1" si="55"/>
        <v>-1900</v>
      </c>
      <c r="C817" s="65" t="str">
        <f t="shared" ca="1" si="57"/>
        <v>-1900-0</v>
      </c>
      <c r="D817" s="340"/>
      <c r="E817" s="283"/>
      <c r="F817" s="12"/>
      <c r="G817" s="304"/>
      <c r="H817" s="195"/>
      <c r="I817" s="299"/>
      <c r="J817" s="284"/>
      <c r="K817" s="300"/>
      <c r="L817" s="301"/>
      <c r="M817" s="290"/>
      <c r="N817" s="291"/>
      <c r="O817" s="302"/>
      <c r="P817" s="303"/>
      <c r="Q817" s="12"/>
      <c r="R817" s="353"/>
      <c r="S817" s="7"/>
      <c r="T817" s="17">
        <f>IF(D817="",0,IF(D817=D816,COUNTIF(D$9:D816,D817)+1,1))</f>
        <v>0</v>
      </c>
      <c r="U817" s="17">
        <f t="shared" ca="1" si="58"/>
        <v>0</v>
      </c>
      <c r="V817" s="364">
        <f t="shared" si="56"/>
        <v>0</v>
      </c>
    </row>
    <row r="818" spans="1:22" ht="16.5" customHeight="1">
      <c r="A818" s="334" t="s">
        <v>1094</v>
      </c>
      <c r="B818" s="65" t="str">
        <f t="shared" ca="1" si="55"/>
        <v>-1900</v>
      </c>
      <c r="C818" s="65" t="str">
        <f t="shared" ca="1" si="57"/>
        <v>-1900-0</v>
      </c>
      <c r="D818" s="340"/>
      <c r="E818" s="283"/>
      <c r="F818" s="12"/>
      <c r="G818" s="304"/>
      <c r="H818" s="195"/>
      <c r="I818" s="299"/>
      <c r="J818" s="284"/>
      <c r="K818" s="300"/>
      <c r="L818" s="301"/>
      <c r="M818" s="290"/>
      <c r="N818" s="291"/>
      <c r="O818" s="302"/>
      <c r="P818" s="303"/>
      <c r="Q818" s="12"/>
      <c r="R818" s="353"/>
      <c r="S818" s="7"/>
      <c r="T818" s="17">
        <f>IF(D818="",0,IF(D818=D817,COUNTIF(D$9:D817,D818)+1,1))</f>
        <v>0</v>
      </c>
      <c r="U818" s="17">
        <f t="shared" ca="1" si="58"/>
        <v>0</v>
      </c>
      <c r="V818" s="364">
        <f t="shared" si="56"/>
        <v>0</v>
      </c>
    </row>
    <row r="819" spans="1:22" ht="16.5" customHeight="1">
      <c r="A819" s="334" t="s">
        <v>1095</v>
      </c>
      <c r="B819" s="65" t="str">
        <f t="shared" ca="1" si="55"/>
        <v>-1900</v>
      </c>
      <c r="C819" s="65" t="str">
        <f t="shared" ca="1" si="57"/>
        <v>-1900-0</v>
      </c>
      <c r="D819" s="340"/>
      <c r="E819" s="283"/>
      <c r="F819" s="12"/>
      <c r="G819" s="304"/>
      <c r="H819" s="195"/>
      <c r="I819" s="299"/>
      <c r="J819" s="284"/>
      <c r="K819" s="300"/>
      <c r="L819" s="301"/>
      <c r="M819" s="290"/>
      <c r="N819" s="291"/>
      <c r="O819" s="302"/>
      <c r="P819" s="303"/>
      <c r="Q819" s="12"/>
      <c r="R819" s="353"/>
      <c r="S819" s="7"/>
      <c r="T819" s="17">
        <f>IF(D819="",0,IF(D819=D818,COUNTIF(D$9:D818,D819)+1,1))</f>
        <v>0</v>
      </c>
      <c r="U819" s="17">
        <f t="shared" ca="1" si="58"/>
        <v>0</v>
      </c>
      <c r="V819" s="364">
        <f t="shared" si="56"/>
        <v>0</v>
      </c>
    </row>
    <row r="820" spans="1:22" ht="16.5" customHeight="1">
      <c r="A820" s="334" t="s">
        <v>1096</v>
      </c>
      <c r="B820" s="65" t="str">
        <f t="shared" ca="1" si="55"/>
        <v>-1900</v>
      </c>
      <c r="C820" s="65" t="str">
        <f t="shared" ca="1" si="57"/>
        <v>-1900-0</v>
      </c>
      <c r="D820" s="340"/>
      <c r="E820" s="283"/>
      <c r="F820" s="12"/>
      <c r="G820" s="304"/>
      <c r="H820" s="195"/>
      <c r="I820" s="299"/>
      <c r="J820" s="284"/>
      <c r="K820" s="300"/>
      <c r="L820" s="301"/>
      <c r="M820" s="290"/>
      <c r="N820" s="291"/>
      <c r="O820" s="302"/>
      <c r="P820" s="303"/>
      <c r="Q820" s="12"/>
      <c r="R820" s="353"/>
      <c r="S820" s="7"/>
      <c r="T820" s="17">
        <f>IF(D820="",0,IF(D820=D819,COUNTIF(D$9:D819,D820)+1,1))</f>
        <v>0</v>
      </c>
      <c r="U820" s="17">
        <f t="shared" ca="1" si="58"/>
        <v>0</v>
      </c>
      <c r="V820" s="364">
        <f t="shared" si="56"/>
        <v>0</v>
      </c>
    </row>
    <row r="821" spans="1:22" ht="16.5" customHeight="1">
      <c r="A821" s="334" t="s">
        <v>1097</v>
      </c>
      <c r="B821" s="65" t="str">
        <f t="shared" ca="1" si="55"/>
        <v>-1900</v>
      </c>
      <c r="C821" s="65" t="str">
        <f t="shared" ca="1" si="57"/>
        <v>-1900-0</v>
      </c>
      <c r="D821" s="340"/>
      <c r="E821" s="283"/>
      <c r="F821" s="12"/>
      <c r="G821" s="304"/>
      <c r="H821" s="195"/>
      <c r="I821" s="299"/>
      <c r="J821" s="284"/>
      <c r="K821" s="300"/>
      <c r="L821" s="301"/>
      <c r="M821" s="290"/>
      <c r="N821" s="291"/>
      <c r="O821" s="302"/>
      <c r="P821" s="303"/>
      <c r="Q821" s="12"/>
      <c r="R821" s="353"/>
      <c r="S821" s="7"/>
      <c r="T821" s="17">
        <f>IF(D821="",0,IF(D821=D820,COUNTIF(D$9:D820,D821)+1,1))</f>
        <v>0</v>
      </c>
      <c r="U821" s="17">
        <f t="shared" ca="1" si="58"/>
        <v>0</v>
      </c>
      <c r="V821" s="364">
        <f t="shared" si="56"/>
        <v>0</v>
      </c>
    </row>
    <row r="822" spans="1:22" ht="16.5" customHeight="1">
      <c r="A822" s="334" t="s">
        <v>1098</v>
      </c>
      <c r="B822" s="65" t="str">
        <f t="shared" ca="1" si="55"/>
        <v>-1900</v>
      </c>
      <c r="C822" s="65" t="str">
        <f t="shared" ca="1" si="57"/>
        <v>-1900-0</v>
      </c>
      <c r="D822" s="340"/>
      <c r="E822" s="283"/>
      <c r="F822" s="12"/>
      <c r="G822" s="304"/>
      <c r="H822" s="195"/>
      <c r="I822" s="299"/>
      <c r="J822" s="284"/>
      <c r="K822" s="300"/>
      <c r="L822" s="301"/>
      <c r="M822" s="290"/>
      <c r="N822" s="291"/>
      <c r="O822" s="302"/>
      <c r="P822" s="303"/>
      <c r="Q822" s="12"/>
      <c r="R822" s="353"/>
      <c r="S822" s="7"/>
      <c r="T822" s="17">
        <f>IF(D822="",0,IF(D822=D821,COUNTIF(D$9:D821,D822)+1,1))</f>
        <v>0</v>
      </c>
      <c r="U822" s="17">
        <f t="shared" ca="1" si="58"/>
        <v>0</v>
      </c>
      <c r="V822" s="364">
        <f t="shared" si="56"/>
        <v>0</v>
      </c>
    </row>
    <row r="823" spans="1:22" ht="16.5" customHeight="1">
      <c r="A823" s="334" t="s">
        <v>1099</v>
      </c>
      <c r="B823" s="65" t="str">
        <f t="shared" ca="1" si="55"/>
        <v>-1900</v>
      </c>
      <c r="C823" s="65" t="str">
        <f t="shared" ca="1" si="57"/>
        <v>-1900-0</v>
      </c>
      <c r="D823" s="340"/>
      <c r="E823" s="283"/>
      <c r="F823" s="12"/>
      <c r="G823" s="304"/>
      <c r="H823" s="195"/>
      <c r="I823" s="299"/>
      <c r="J823" s="284"/>
      <c r="K823" s="300"/>
      <c r="L823" s="301"/>
      <c r="M823" s="290"/>
      <c r="N823" s="291"/>
      <c r="O823" s="302"/>
      <c r="P823" s="303"/>
      <c r="Q823" s="12"/>
      <c r="R823" s="353"/>
      <c r="S823" s="7"/>
      <c r="T823" s="17">
        <f>IF(D823="",0,IF(D823=D822,COUNTIF(D$9:D822,D823)+1,1))</f>
        <v>0</v>
      </c>
      <c r="U823" s="17">
        <f t="shared" ca="1" si="58"/>
        <v>0</v>
      </c>
      <c r="V823" s="364">
        <f t="shared" si="56"/>
        <v>0</v>
      </c>
    </row>
    <row r="824" spans="1:22" ht="16.5" customHeight="1">
      <c r="A824" s="334" t="s">
        <v>1100</v>
      </c>
      <c r="B824" s="65" t="str">
        <f t="shared" ca="1" si="55"/>
        <v>-1900</v>
      </c>
      <c r="C824" s="65" t="str">
        <f t="shared" ca="1" si="57"/>
        <v>-1900-0</v>
      </c>
      <c r="D824" s="340"/>
      <c r="E824" s="283"/>
      <c r="F824" s="12"/>
      <c r="G824" s="304"/>
      <c r="H824" s="195"/>
      <c r="I824" s="299"/>
      <c r="J824" s="284"/>
      <c r="K824" s="300"/>
      <c r="L824" s="301"/>
      <c r="M824" s="290"/>
      <c r="N824" s="291"/>
      <c r="O824" s="302"/>
      <c r="P824" s="303"/>
      <c r="Q824" s="12"/>
      <c r="R824" s="353"/>
      <c r="S824" s="7"/>
      <c r="T824" s="17">
        <f>IF(D824="",0,IF(D824=D823,COUNTIF(D$9:D823,D824)+1,1))</f>
        <v>0</v>
      </c>
      <c r="U824" s="17">
        <f t="shared" ca="1" si="58"/>
        <v>0</v>
      </c>
      <c r="V824" s="364">
        <f t="shared" si="56"/>
        <v>0</v>
      </c>
    </row>
    <row r="825" spans="1:22" ht="16.5" customHeight="1">
      <c r="A825" s="334" t="s">
        <v>1101</v>
      </c>
      <c r="B825" s="65" t="str">
        <f t="shared" ca="1" si="55"/>
        <v>-1900</v>
      </c>
      <c r="C825" s="65" t="str">
        <f t="shared" ca="1" si="57"/>
        <v>-1900-0</v>
      </c>
      <c r="D825" s="340"/>
      <c r="E825" s="283"/>
      <c r="F825" s="12"/>
      <c r="G825" s="304"/>
      <c r="H825" s="195"/>
      <c r="I825" s="299"/>
      <c r="J825" s="284"/>
      <c r="K825" s="300"/>
      <c r="L825" s="301"/>
      <c r="M825" s="290"/>
      <c r="N825" s="291"/>
      <c r="O825" s="302"/>
      <c r="P825" s="303"/>
      <c r="Q825" s="12"/>
      <c r="R825" s="353"/>
      <c r="S825" s="7"/>
      <c r="T825" s="17">
        <f>IF(D825="",0,IF(D825=D824,COUNTIF(D$9:D824,D825)+1,1))</f>
        <v>0</v>
      </c>
      <c r="U825" s="17">
        <f t="shared" ca="1" si="58"/>
        <v>0</v>
      </c>
      <c r="V825" s="364">
        <f t="shared" si="56"/>
        <v>0</v>
      </c>
    </row>
    <row r="826" spans="1:22" ht="16.5" customHeight="1">
      <c r="A826" s="334" t="s">
        <v>1102</v>
      </c>
      <c r="B826" s="65" t="str">
        <f t="shared" ca="1" si="55"/>
        <v>-1900</v>
      </c>
      <c r="C826" s="65" t="str">
        <f t="shared" ca="1" si="57"/>
        <v>-1900-0</v>
      </c>
      <c r="D826" s="340"/>
      <c r="E826" s="283"/>
      <c r="F826" s="12"/>
      <c r="G826" s="304"/>
      <c r="H826" s="195"/>
      <c r="I826" s="299"/>
      <c r="J826" s="284"/>
      <c r="K826" s="300"/>
      <c r="L826" s="301"/>
      <c r="M826" s="290"/>
      <c r="N826" s="291"/>
      <c r="O826" s="302"/>
      <c r="P826" s="303"/>
      <c r="Q826" s="12"/>
      <c r="R826" s="353"/>
      <c r="S826" s="7"/>
      <c r="T826" s="17">
        <f>IF(D826="",0,IF(D826=D825,COUNTIF(D$9:D825,D826)+1,1))</f>
        <v>0</v>
      </c>
      <c r="U826" s="17">
        <f t="shared" ca="1" si="58"/>
        <v>0</v>
      </c>
      <c r="V826" s="364">
        <f t="shared" si="56"/>
        <v>0</v>
      </c>
    </row>
    <row r="827" spans="1:22" ht="16.5" customHeight="1">
      <c r="A827" s="334" t="s">
        <v>1103</v>
      </c>
      <c r="B827" s="65" t="str">
        <f t="shared" ca="1" si="55"/>
        <v>-1900</v>
      </c>
      <c r="C827" s="65" t="str">
        <f t="shared" ca="1" si="57"/>
        <v>-1900-0</v>
      </c>
      <c r="D827" s="340"/>
      <c r="E827" s="283"/>
      <c r="F827" s="12"/>
      <c r="G827" s="304"/>
      <c r="H827" s="195"/>
      <c r="I827" s="299"/>
      <c r="J827" s="284"/>
      <c r="K827" s="300"/>
      <c r="L827" s="301"/>
      <c r="M827" s="290"/>
      <c r="N827" s="291"/>
      <c r="O827" s="302"/>
      <c r="P827" s="303"/>
      <c r="Q827" s="12"/>
      <c r="R827" s="353"/>
      <c r="S827" s="7"/>
      <c r="T827" s="17">
        <f>IF(D827="",0,IF(D827=D826,COUNTIF(D$9:D826,D827)+1,1))</f>
        <v>0</v>
      </c>
      <c r="U827" s="17">
        <f t="shared" ca="1" si="58"/>
        <v>0</v>
      </c>
      <c r="V827" s="364">
        <f t="shared" si="56"/>
        <v>0</v>
      </c>
    </row>
    <row r="828" spans="1:22" ht="16.5" customHeight="1">
      <c r="A828" s="334" t="s">
        <v>1104</v>
      </c>
      <c r="B828" s="65" t="str">
        <f t="shared" ca="1" si="55"/>
        <v>-1900</v>
      </c>
      <c r="C828" s="65" t="str">
        <f t="shared" ca="1" si="57"/>
        <v>-1900-0</v>
      </c>
      <c r="D828" s="340"/>
      <c r="E828" s="283"/>
      <c r="F828" s="12"/>
      <c r="G828" s="304"/>
      <c r="H828" s="195"/>
      <c r="I828" s="299"/>
      <c r="J828" s="284"/>
      <c r="K828" s="300"/>
      <c r="L828" s="301"/>
      <c r="M828" s="290"/>
      <c r="N828" s="291"/>
      <c r="O828" s="302"/>
      <c r="P828" s="303"/>
      <c r="Q828" s="12"/>
      <c r="R828" s="353"/>
      <c r="S828" s="7"/>
      <c r="T828" s="17">
        <f>IF(D828="",0,IF(D828=D827,COUNTIF(D$9:D827,D828)+1,1))</f>
        <v>0</v>
      </c>
      <c r="U828" s="17">
        <f t="shared" ca="1" si="58"/>
        <v>0</v>
      </c>
      <c r="V828" s="364">
        <f t="shared" si="56"/>
        <v>0</v>
      </c>
    </row>
    <row r="829" spans="1:22" ht="16.5" customHeight="1">
      <c r="A829" s="334" t="s">
        <v>1105</v>
      </c>
      <c r="B829" s="65" t="str">
        <f t="shared" ca="1" si="55"/>
        <v>-1900</v>
      </c>
      <c r="C829" s="65" t="str">
        <f t="shared" ca="1" si="57"/>
        <v>-1900-0</v>
      </c>
      <c r="D829" s="340"/>
      <c r="E829" s="283"/>
      <c r="F829" s="12"/>
      <c r="G829" s="304"/>
      <c r="H829" s="195"/>
      <c r="I829" s="299"/>
      <c r="J829" s="284"/>
      <c r="K829" s="300"/>
      <c r="L829" s="301"/>
      <c r="M829" s="290"/>
      <c r="N829" s="291"/>
      <c r="O829" s="302"/>
      <c r="P829" s="303"/>
      <c r="Q829" s="12"/>
      <c r="R829" s="353"/>
      <c r="S829" s="7"/>
      <c r="T829" s="17">
        <f>IF(D829="",0,IF(D829=D828,COUNTIF(D$9:D828,D829)+1,1))</f>
        <v>0</v>
      </c>
      <c r="U829" s="17">
        <f t="shared" ca="1" si="58"/>
        <v>0</v>
      </c>
      <c r="V829" s="364">
        <f t="shared" si="56"/>
        <v>0</v>
      </c>
    </row>
    <row r="830" spans="1:22" ht="16.5" customHeight="1">
      <c r="A830" s="334" t="s">
        <v>1106</v>
      </c>
      <c r="B830" s="65" t="str">
        <f t="shared" ca="1" si="55"/>
        <v>-1900</v>
      </c>
      <c r="C830" s="65" t="str">
        <f t="shared" ca="1" si="57"/>
        <v>-1900-0</v>
      </c>
      <c r="D830" s="340"/>
      <c r="E830" s="283"/>
      <c r="F830" s="12"/>
      <c r="G830" s="304"/>
      <c r="H830" s="195"/>
      <c r="I830" s="299"/>
      <c r="J830" s="284"/>
      <c r="K830" s="300"/>
      <c r="L830" s="301"/>
      <c r="M830" s="290"/>
      <c r="N830" s="291"/>
      <c r="O830" s="302"/>
      <c r="P830" s="303"/>
      <c r="Q830" s="12"/>
      <c r="R830" s="353"/>
      <c r="S830" s="7"/>
      <c r="T830" s="17">
        <f>IF(D830="",0,IF(D830=D829,COUNTIF(D$9:D829,D830)+1,1))</f>
        <v>0</v>
      </c>
      <c r="U830" s="17">
        <f t="shared" ca="1" si="58"/>
        <v>0</v>
      </c>
      <c r="V830" s="364">
        <f t="shared" si="56"/>
        <v>0</v>
      </c>
    </row>
    <row r="831" spans="1:22" ht="16.5" customHeight="1">
      <c r="A831" s="334" t="s">
        <v>1107</v>
      </c>
      <c r="B831" s="65" t="str">
        <f t="shared" ca="1" si="55"/>
        <v>-1900</v>
      </c>
      <c r="C831" s="65" t="str">
        <f t="shared" ca="1" si="57"/>
        <v>-1900-0</v>
      </c>
      <c r="D831" s="340"/>
      <c r="E831" s="283"/>
      <c r="F831" s="12"/>
      <c r="G831" s="304"/>
      <c r="H831" s="195"/>
      <c r="I831" s="299"/>
      <c r="J831" s="284"/>
      <c r="K831" s="300"/>
      <c r="L831" s="301"/>
      <c r="M831" s="290"/>
      <c r="N831" s="291"/>
      <c r="O831" s="302"/>
      <c r="P831" s="303"/>
      <c r="Q831" s="12"/>
      <c r="R831" s="353"/>
      <c r="S831" s="7"/>
      <c r="T831" s="17">
        <f>IF(D831="",0,IF(D831=D830,COUNTIF(D$9:D830,D831)+1,1))</f>
        <v>0</v>
      </c>
      <c r="U831" s="17">
        <f t="shared" ca="1" si="58"/>
        <v>0</v>
      </c>
      <c r="V831" s="364">
        <f t="shared" si="56"/>
        <v>0</v>
      </c>
    </row>
    <row r="832" spans="1:22" ht="16.5" customHeight="1">
      <c r="A832" s="334" t="s">
        <v>1108</v>
      </c>
      <c r="B832" s="65" t="str">
        <f t="shared" ca="1" si="55"/>
        <v>-1900</v>
      </c>
      <c r="C832" s="65" t="str">
        <f t="shared" ca="1" si="57"/>
        <v>-1900-0</v>
      </c>
      <c r="D832" s="340"/>
      <c r="E832" s="283"/>
      <c r="F832" s="12"/>
      <c r="G832" s="304"/>
      <c r="H832" s="195"/>
      <c r="I832" s="299"/>
      <c r="J832" s="284"/>
      <c r="K832" s="300"/>
      <c r="L832" s="301"/>
      <c r="M832" s="290"/>
      <c r="N832" s="291"/>
      <c r="O832" s="302"/>
      <c r="P832" s="303"/>
      <c r="Q832" s="12"/>
      <c r="R832" s="353"/>
      <c r="S832" s="7"/>
      <c r="T832" s="17">
        <f>IF(D832="",0,IF(D832=D831,COUNTIF(D$9:D831,D832)+1,1))</f>
        <v>0</v>
      </c>
      <c r="U832" s="17">
        <f t="shared" ca="1" si="58"/>
        <v>0</v>
      </c>
      <c r="V832" s="364">
        <f t="shared" si="56"/>
        <v>0</v>
      </c>
    </row>
    <row r="833" spans="1:22" ht="16.5" customHeight="1">
      <c r="A833" s="334" t="s">
        <v>1109</v>
      </c>
      <c r="B833" s="65" t="str">
        <f t="shared" ca="1" si="55"/>
        <v>-1900</v>
      </c>
      <c r="C833" s="65" t="str">
        <f t="shared" ca="1" si="57"/>
        <v>-1900-0</v>
      </c>
      <c r="D833" s="340"/>
      <c r="E833" s="283"/>
      <c r="F833" s="12"/>
      <c r="G833" s="304"/>
      <c r="H833" s="195"/>
      <c r="I833" s="299"/>
      <c r="J833" s="284"/>
      <c r="K833" s="300"/>
      <c r="L833" s="301"/>
      <c r="M833" s="290"/>
      <c r="N833" s="291"/>
      <c r="O833" s="302"/>
      <c r="P833" s="303"/>
      <c r="Q833" s="12"/>
      <c r="R833" s="353"/>
      <c r="S833" s="7"/>
      <c r="T833" s="17">
        <f>IF(D833="",0,IF(D833=D832,COUNTIF(D$9:D832,D833)+1,1))</f>
        <v>0</v>
      </c>
      <c r="U833" s="17">
        <f t="shared" ca="1" si="58"/>
        <v>0</v>
      </c>
      <c r="V833" s="364">
        <f t="shared" si="56"/>
        <v>0</v>
      </c>
    </row>
    <row r="834" spans="1:22" ht="16.5" customHeight="1">
      <c r="A834" s="334" t="s">
        <v>1110</v>
      </c>
      <c r="B834" s="65" t="str">
        <f t="shared" ca="1" si="55"/>
        <v>-1900</v>
      </c>
      <c r="C834" s="65" t="str">
        <f t="shared" ca="1" si="57"/>
        <v>-1900-0</v>
      </c>
      <c r="D834" s="340"/>
      <c r="E834" s="283"/>
      <c r="F834" s="12"/>
      <c r="G834" s="304"/>
      <c r="H834" s="195"/>
      <c r="I834" s="299"/>
      <c r="J834" s="284"/>
      <c r="K834" s="300"/>
      <c r="L834" s="301"/>
      <c r="M834" s="290"/>
      <c r="N834" s="291"/>
      <c r="O834" s="302"/>
      <c r="P834" s="303"/>
      <c r="Q834" s="12"/>
      <c r="R834" s="353"/>
      <c r="S834" s="7"/>
      <c r="T834" s="17">
        <f>IF(D834="",0,IF(D834=D833,COUNTIF(D$9:D833,D834)+1,1))</f>
        <v>0</v>
      </c>
      <c r="U834" s="17">
        <f t="shared" ca="1" si="58"/>
        <v>0</v>
      </c>
      <c r="V834" s="364">
        <f t="shared" si="56"/>
        <v>0</v>
      </c>
    </row>
    <row r="835" spans="1:22" ht="16.5" customHeight="1">
      <c r="A835" s="334" t="s">
        <v>1111</v>
      </c>
      <c r="B835" s="65" t="str">
        <f t="shared" ca="1" si="55"/>
        <v>-1900</v>
      </c>
      <c r="C835" s="65" t="str">
        <f t="shared" ca="1" si="57"/>
        <v>-1900-0</v>
      </c>
      <c r="D835" s="340"/>
      <c r="E835" s="283"/>
      <c r="F835" s="12"/>
      <c r="G835" s="304"/>
      <c r="H835" s="195"/>
      <c r="I835" s="299"/>
      <c r="J835" s="284"/>
      <c r="K835" s="300"/>
      <c r="L835" s="301"/>
      <c r="M835" s="290"/>
      <c r="N835" s="291"/>
      <c r="O835" s="302"/>
      <c r="P835" s="303"/>
      <c r="Q835" s="12"/>
      <c r="R835" s="353"/>
      <c r="S835" s="7"/>
      <c r="T835" s="17">
        <f>IF(D835="",0,IF(D835=D834,COUNTIF(D$9:D834,D835)+1,1))</f>
        <v>0</v>
      </c>
      <c r="U835" s="17">
        <f t="shared" ca="1" si="58"/>
        <v>0</v>
      </c>
      <c r="V835" s="364">
        <f t="shared" si="56"/>
        <v>0</v>
      </c>
    </row>
    <row r="836" spans="1:22" ht="16.5" customHeight="1">
      <c r="A836" s="334" t="s">
        <v>1112</v>
      </c>
      <c r="B836" s="65" t="str">
        <f t="shared" ca="1" si="55"/>
        <v>-1900</v>
      </c>
      <c r="C836" s="65" t="str">
        <f t="shared" ca="1" si="57"/>
        <v>-1900-0</v>
      </c>
      <c r="D836" s="340"/>
      <c r="E836" s="283"/>
      <c r="F836" s="12"/>
      <c r="G836" s="304"/>
      <c r="H836" s="195"/>
      <c r="I836" s="299"/>
      <c r="J836" s="284"/>
      <c r="K836" s="300"/>
      <c r="L836" s="301"/>
      <c r="M836" s="290"/>
      <c r="N836" s="291"/>
      <c r="O836" s="302"/>
      <c r="P836" s="303"/>
      <c r="Q836" s="12"/>
      <c r="R836" s="353"/>
      <c r="S836" s="7"/>
      <c r="T836" s="17">
        <f>IF(D836="",0,IF(D836=D835,COUNTIF(D$9:D835,D836)+1,1))</f>
        <v>0</v>
      </c>
      <c r="U836" s="17">
        <f t="shared" ca="1" si="58"/>
        <v>0</v>
      </c>
      <c r="V836" s="364">
        <f t="shared" si="56"/>
        <v>0</v>
      </c>
    </row>
    <row r="837" spans="1:22" ht="16.5" customHeight="1">
      <c r="A837" s="334" t="s">
        <v>1113</v>
      </c>
      <c r="B837" s="65" t="str">
        <f t="shared" ca="1" si="55"/>
        <v>-1900</v>
      </c>
      <c r="C837" s="65" t="str">
        <f t="shared" ca="1" si="57"/>
        <v>-1900-0</v>
      </c>
      <c r="D837" s="340"/>
      <c r="E837" s="283"/>
      <c r="F837" s="12"/>
      <c r="G837" s="304"/>
      <c r="H837" s="195"/>
      <c r="I837" s="299"/>
      <c r="J837" s="284"/>
      <c r="K837" s="300"/>
      <c r="L837" s="301"/>
      <c r="M837" s="290"/>
      <c r="N837" s="291"/>
      <c r="O837" s="302"/>
      <c r="P837" s="303"/>
      <c r="Q837" s="12"/>
      <c r="R837" s="353"/>
      <c r="S837" s="7"/>
      <c r="T837" s="17">
        <f>IF(D837="",0,IF(D837=D836,COUNTIF(D$9:D836,D837)+1,1))</f>
        <v>0</v>
      </c>
      <c r="U837" s="17">
        <f t="shared" ca="1" si="58"/>
        <v>0</v>
      </c>
      <c r="V837" s="364">
        <f t="shared" si="56"/>
        <v>0</v>
      </c>
    </row>
    <row r="838" spans="1:22" ht="16.5" customHeight="1">
      <c r="A838" s="334" t="s">
        <v>1114</v>
      </c>
      <c r="B838" s="65" t="str">
        <f t="shared" ca="1" si="55"/>
        <v>-1900</v>
      </c>
      <c r="C838" s="65" t="str">
        <f t="shared" ca="1" si="57"/>
        <v>-1900-0</v>
      </c>
      <c r="D838" s="340"/>
      <c r="E838" s="283"/>
      <c r="F838" s="12"/>
      <c r="G838" s="304"/>
      <c r="H838" s="195"/>
      <c r="I838" s="299"/>
      <c r="J838" s="284"/>
      <c r="K838" s="300"/>
      <c r="L838" s="301"/>
      <c r="M838" s="290"/>
      <c r="N838" s="291"/>
      <c r="O838" s="302"/>
      <c r="P838" s="303"/>
      <c r="Q838" s="12"/>
      <c r="R838" s="353"/>
      <c r="S838" s="7"/>
      <c r="T838" s="17">
        <f>IF(D838="",0,IF(D838=D837,COUNTIF(D$9:D837,D838)+1,1))</f>
        <v>0</v>
      </c>
      <c r="U838" s="17">
        <f t="shared" ca="1" si="58"/>
        <v>0</v>
      </c>
      <c r="V838" s="364">
        <f t="shared" si="56"/>
        <v>0</v>
      </c>
    </row>
    <row r="839" spans="1:22" ht="16.5" customHeight="1">
      <c r="A839" s="334" t="s">
        <v>1115</v>
      </c>
      <c r="B839" s="65" t="str">
        <f t="shared" ca="1" si="55"/>
        <v>-1900</v>
      </c>
      <c r="C839" s="65" t="str">
        <f t="shared" ca="1" si="57"/>
        <v>-1900-0</v>
      </c>
      <c r="D839" s="340"/>
      <c r="E839" s="283"/>
      <c r="F839" s="12"/>
      <c r="G839" s="304"/>
      <c r="H839" s="195"/>
      <c r="I839" s="299"/>
      <c r="J839" s="284"/>
      <c r="K839" s="300"/>
      <c r="L839" s="301"/>
      <c r="M839" s="290"/>
      <c r="N839" s="291"/>
      <c r="O839" s="302"/>
      <c r="P839" s="303"/>
      <c r="Q839" s="12"/>
      <c r="R839" s="353"/>
      <c r="S839" s="7"/>
      <c r="T839" s="17">
        <f>IF(D839="",0,IF(D839=D838,COUNTIF(D$9:D838,D839)+1,1))</f>
        <v>0</v>
      </c>
      <c r="U839" s="17">
        <f t="shared" ca="1" si="58"/>
        <v>0</v>
      </c>
      <c r="V839" s="364">
        <f t="shared" si="56"/>
        <v>0</v>
      </c>
    </row>
    <row r="840" spans="1:22" ht="16.5" customHeight="1">
      <c r="A840" s="334" t="s">
        <v>1116</v>
      </c>
      <c r="B840" s="65" t="str">
        <f t="shared" ca="1" si="55"/>
        <v>-1900</v>
      </c>
      <c r="C840" s="65" t="str">
        <f t="shared" ca="1" si="57"/>
        <v>-1900-0</v>
      </c>
      <c r="D840" s="340"/>
      <c r="E840" s="283"/>
      <c r="F840" s="12"/>
      <c r="G840" s="304"/>
      <c r="H840" s="195"/>
      <c r="I840" s="299"/>
      <c r="J840" s="284"/>
      <c r="K840" s="300"/>
      <c r="L840" s="301"/>
      <c r="M840" s="290"/>
      <c r="N840" s="291"/>
      <c r="O840" s="302"/>
      <c r="P840" s="303"/>
      <c r="Q840" s="12"/>
      <c r="R840" s="353"/>
      <c r="S840" s="7"/>
      <c r="T840" s="17">
        <f>IF(D840="",0,IF(D840=D839,COUNTIF(D$9:D839,D840)+1,1))</f>
        <v>0</v>
      </c>
      <c r="U840" s="17">
        <f t="shared" ca="1" si="58"/>
        <v>0</v>
      </c>
      <c r="V840" s="364">
        <f t="shared" si="56"/>
        <v>0</v>
      </c>
    </row>
    <row r="841" spans="1:22" ht="16.5" customHeight="1">
      <c r="A841" s="334" t="s">
        <v>1117</v>
      </c>
      <c r="B841" s="65" t="str">
        <f t="shared" ca="1" si="55"/>
        <v>-1900</v>
      </c>
      <c r="C841" s="65" t="str">
        <f t="shared" ca="1" si="57"/>
        <v>-1900-0</v>
      </c>
      <c r="D841" s="340"/>
      <c r="E841" s="283"/>
      <c r="F841" s="12"/>
      <c r="G841" s="304"/>
      <c r="H841" s="195"/>
      <c r="I841" s="299"/>
      <c r="J841" s="284"/>
      <c r="K841" s="300"/>
      <c r="L841" s="301"/>
      <c r="M841" s="290"/>
      <c r="N841" s="291"/>
      <c r="O841" s="302"/>
      <c r="P841" s="303"/>
      <c r="Q841" s="12"/>
      <c r="R841" s="353"/>
      <c r="S841" s="7"/>
      <c r="T841" s="17">
        <f>IF(D841="",0,IF(D841=D840,COUNTIF(D$9:D840,D841)+1,1))</f>
        <v>0</v>
      </c>
      <c r="U841" s="17">
        <f t="shared" ca="1" si="58"/>
        <v>0</v>
      </c>
      <c r="V841" s="364">
        <f t="shared" si="56"/>
        <v>0</v>
      </c>
    </row>
    <row r="842" spans="1:22" ht="16.5" customHeight="1">
      <c r="A842" s="334" t="s">
        <v>1118</v>
      </c>
      <c r="B842" s="65" t="str">
        <f t="shared" ref="B842:B905" ca="1" si="59">IF(V842=$V$1015,0,IF(N$1030=1,0,D842&amp;"-"&amp;YEAR(E842)))</f>
        <v>-1900</v>
      </c>
      <c r="C842" s="65" t="str">
        <f t="shared" ca="1" si="57"/>
        <v>-1900-0</v>
      </c>
      <c r="D842" s="340"/>
      <c r="E842" s="283"/>
      <c r="F842" s="12"/>
      <c r="G842" s="304"/>
      <c r="H842" s="195"/>
      <c r="I842" s="299"/>
      <c r="J842" s="284"/>
      <c r="K842" s="300"/>
      <c r="L842" s="301"/>
      <c r="M842" s="290"/>
      <c r="N842" s="291"/>
      <c r="O842" s="302"/>
      <c r="P842" s="303"/>
      <c r="Q842" s="12"/>
      <c r="R842" s="353"/>
      <c r="S842" s="7"/>
      <c r="T842" s="17">
        <f>IF(D842="",0,IF(D842=D841,COUNTIF(D$9:D841,D842)+1,1))</f>
        <v>0</v>
      </c>
      <c r="U842" s="17">
        <f t="shared" ca="1" si="58"/>
        <v>0</v>
      </c>
      <c r="V842" s="364">
        <f t="shared" ref="V842:V905" si="60">IF(OR(MONTH(E842)&lt;$J$1032,MONTH(E842)&gt;$J$1033),V$1015,0)</f>
        <v>0</v>
      </c>
    </row>
    <row r="843" spans="1:22" ht="16.5" customHeight="1">
      <c r="A843" s="334" t="s">
        <v>1119</v>
      </c>
      <c r="B843" s="65" t="str">
        <f t="shared" ca="1" si="59"/>
        <v>-1900</v>
      </c>
      <c r="C843" s="65" t="str">
        <f t="shared" ca="1" si="57"/>
        <v>-1900-0</v>
      </c>
      <c r="D843" s="340"/>
      <c r="E843" s="283"/>
      <c r="F843" s="12"/>
      <c r="G843" s="304"/>
      <c r="H843" s="195"/>
      <c r="I843" s="299"/>
      <c r="J843" s="284"/>
      <c r="K843" s="300"/>
      <c r="L843" s="301"/>
      <c r="M843" s="290"/>
      <c r="N843" s="291"/>
      <c r="O843" s="302"/>
      <c r="P843" s="303"/>
      <c r="Q843" s="12"/>
      <c r="R843" s="353"/>
      <c r="S843" s="7"/>
      <c r="T843" s="17">
        <f>IF(D843="",0,IF(D843=D842,COUNTIF(D$9:D842,D843)+1,1))</f>
        <v>0</v>
      </c>
      <c r="U843" s="17">
        <f t="shared" ca="1" si="58"/>
        <v>0</v>
      </c>
      <c r="V843" s="364">
        <f t="shared" si="60"/>
        <v>0</v>
      </c>
    </row>
    <row r="844" spans="1:22" ht="16.5" customHeight="1">
      <c r="A844" s="334" t="s">
        <v>1120</v>
      </c>
      <c r="B844" s="65" t="str">
        <f t="shared" ca="1" si="59"/>
        <v>-1900</v>
      </c>
      <c r="C844" s="65" t="str">
        <f t="shared" ca="1" si="57"/>
        <v>-1900-0</v>
      </c>
      <c r="D844" s="340"/>
      <c r="E844" s="283"/>
      <c r="F844" s="12"/>
      <c r="G844" s="304"/>
      <c r="H844" s="195"/>
      <c r="I844" s="299"/>
      <c r="J844" s="284"/>
      <c r="K844" s="300"/>
      <c r="L844" s="301"/>
      <c r="M844" s="290"/>
      <c r="N844" s="291"/>
      <c r="O844" s="302"/>
      <c r="P844" s="303"/>
      <c r="Q844" s="12"/>
      <c r="R844" s="353"/>
      <c r="S844" s="7"/>
      <c r="T844" s="17">
        <f>IF(D844="",0,IF(D844=D843,COUNTIF(D$9:D843,D844)+1,1))</f>
        <v>0</v>
      </c>
      <c r="U844" s="17">
        <f t="shared" ca="1" si="58"/>
        <v>0</v>
      </c>
      <c r="V844" s="364">
        <f t="shared" si="60"/>
        <v>0</v>
      </c>
    </row>
    <row r="845" spans="1:22" ht="16.5" customHeight="1">
      <c r="A845" s="334" t="s">
        <v>1121</v>
      </c>
      <c r="B845" s="65" t="str">
        <f t="shared" ca="1" si="59"/>
        <v>-1900</v>
      </c>
      <c r="C845" s="65" t="str">
        <f t="shared" ca="1" si="57"/>
        <v>-1900-0</v>
      </c>
      <c r="D845" s="340"/>
      <c r="E845" s="283"/>
      <c r="F845" s="12"/>
      <c r="G845" s="304"/>
      <c r="H845" s="195"/>
      <c r="I845" s="299"/>
      <c r="J845" s="284"/>
      <c r="K845" s="300"/>
      <c r="L845" s="301"/>
      <c r="M845" s="290"/>
      <c r="N845" s="291"/>
      <c r="O845" s="302"/>
      <c r="P845" s="303"/>
      <c r="Q845" s="12"/>
      <c r="R845" s="353"/>
      <c r="S845" s="7"/>
      <c r="T845" s="17">
        <f>IF(D845="",0,IF(D845=D844,COUNTIF(D$9:D844,D845)+1,1))</f>
        <v>0</v>
      </c>
      <c r="U845" s="17">
        <f t="shared" ca="1" si="58"/>
        <v>0</v>
      </c>
      <c r="V845" s="364">
        <f t="shared" si="60"/>
        <v>0</v>
      </c>
    </row>
    <row r="846" spans="1:22" ht="16.5" customHeight="1">
      <c r="A846" s="334" t="s">
        <v>1122</v>
      </c>
      <c r="B846" s="65" t="str">
        <f t="shared" ca="1" si="59"/>
        <v>-1900</v>
      </c>
      <c r="C846" s="65" t="str">
        <f t="shared" ca="1" si="57"/>
        <v>-1900-0</v>
      </c>
      <c r="D846" s="340"/>
      <c r="E846" s="283"/>
      <c r="F846" s="12"/>
      <c r="G846" s="304"/>
      <c r="H846" s="195"/>
      <c r="I846" s="299"/>
      <c r="J846" s="284"/>
      <c r="K846" s="300"/>
      <c r="L846" s="301"/>
      <c r="M846" s="290"/>
      <c r="N846" s="291"/>
      <c r="O846" s="302"/>
      <c r="P846" s="303"/>
      <c r="Q846" s="12"/>
      <c r="R846" s="353"/>
      <c r="S846" s="7"/>
      <c r="T846" s="17">
        <f>IF(D846="",0,IF(D846=D845,COUNTIF(D$9:D845,D846)+1,1))</f>
        <v>0</v>
      </c>
      <c r="U846" s="17">
        <f t="shared" ca="1" si="58"/>
        <v>0</v>
      </c>
      <c r="V846" s="364">
        <f t="shared" si="60"/>
        <v>0</v>
      </c>
    </row>
    <row r="847" spans="1:22" ht="16.5" customHeight="1">
      <c r="A847" s="334" t="s">
        <v>1123</v>
      </c>
      <c r="B847" s="65" t="str">
        <f t="shared" ca="1" si="59"/>
        <v>-1900</v>
      </c>
      <c r="C847" s="65" t="str">
        <f t="shared" ref="C847:C910" ca="1" si="61">IF(N$1030=1,0,B847&amp;"-"&amp;T847)</f>
        <v>-1900-0</v>
      </c>
      <c r="D847" s="340"/>
      <c r="E847" s="283"/>
      <c r="F847" s="12"/>
      <c r="G847" s="304"/>
      <c r="H847" s="195"/>
      <c r="I847" s="299"/>
      <c r="J847" s="284"/>
      <c r="K847" s="300"/>
      <c r="L847" s="301"/>
      <c r="M847" s="290"/>
      <c r="N847" s="291"/>
      <c r="O847" s="302"/>
      <c r="P847" s="303"/>
      <c r="Q847" s="12"/>
      <c r="R847" s="353"/>
      <c r="S847" s="7"/>
      <c r="T847" s="17">
        <f>IF(D847="",0,IF(D847=D846,COUNTIF(D$9:D846,D847)+1,1))</f>
        <v>0</v>
      </c>
      <c r="U847" s="17">
        <f t="shared" ref="U847:U910" ca="1" si="62">IF(OR(D847="",N$1030=1),0,IF(T847=4,1,0))</f>
        <v>0</v>
      </c>
      <c r="V847" s="364">
        <f t="shared" si="60"/>
        <v>0</v>
      </c>
    </row>
    <row r="848" spans="1:22" ht="16.5" customHeight="1">
      <c r="A848" s="334" t="s">
        <v>1124</v>
      </c>
      <c r="B848" s="65" t="str">
        <f t="shared" ca="1" si="59"/>
        <v>-1900</v>
      </c>
      <c r="C848" s="65" t="str">
        <f t="shared" ca="1" si="61"/>
        <v>-1900-0</v>
      </c>
      <c r="D848" s="340"/>
      <c r="E848" s="283"/>
      <c r="F848" s="12"/>
      <c r="G848" s="304"/>
      <c r="H848" s="195"/>
      <c r="I848" s="299"/>
      <c r="J848" s="284"/>
      <c r="K848" s="300"/>
      <c r="L848" s="301"/>
      <c r="M848" s="290"/>
      <c r="N848" s="291"/>
      <c r="O848" s="302"/>
      <c r="P848" s="303"/>
      <c r="Q848" s="12"/>
      <c r="R848" s="353"/>
      <c r="S848" s="7"/>
      <c r="T848" s="17">
        <f>IF(D848="",0,IF(D848=D847,COUNTIF(D$9:D847,D848)+1,1))</f>
        <v>0</v>
      </c>
      <c r="U848" s="17">
        <f t="shared" ca="1" si="62"/>
        <v>0</v>
      </c>
      <c r="V848" s="364">
        <f t="shared" si="60"/>
        <v>0</v>
      </c>
    </row>
    <row r="849" spans="1:22" ht="16.5" customHeight="1">
      <c r="A849" s="334" t="s">
        <v>1125</v>
      </c>
      <c r="B849" s="65" t="str">
        <f t="shared" ca="1" si="59"/>
        <v>-1900</v>
      </c>
      <c r="C849" s="65" t="str">
        <f t="shared" ca="1" si="61"/>
        <v>-1900-0</v>
      </c>
      <c r="D849" s="340"/>
      <c r="E849" s="283"/>
      <c r="F849" s="12"/>
      <c r="G849" s="304"/>
      <c r="H849" s="195"/>
      <c r="I849" s="299"/>
      <c r="J849" s="284"/>
      <c r="K849" s="300"/>
      <c r="L849" s="301"/>
      <c r="M849" s="290"/>
      <c r="N849" s="291"/>
      <c r="O849" s="302"/>
      <c r="P849" s="303"/>
      <c r="Q849" s="12"/>
      <c r="R849" s="353"/>
      <c r="S849" s="7"/>
      <c r="T849" s="17">
        <f>IF(D849="",0,IF(D849=D848,COUNTIF(D$9:D848,D849)+1,1))</f>
        <v>0</v>
      </c>
      <c r="U849" s="17">
        <f t="shared" ca="1" si="62"/>
        <v>0</v>
      </c>
      <c r="V849" s="364">
        <f t="shared" si="60"/>
        <v>0</v>
      </c>
    </row>
    <row r="850" spans="1:22" ht="16.5" customHeight="1">
      <c r="A850" s="334" t="s">
        <v>1126</v>
      </c>
      <c r="B850" s="65" t="str">
        <f t="shared" ca="1" si="59"/>
        <v>-1900</v>
      </c>
      <c r="C850" s="65" t="str">
        <f t="shared" ca="1" si="61"/>
        <v>-1900-0</v>
      </c>
      <c r="D850" s="340"/>
      <c r="E850" s="283"/>
      <c r="F850" s="12"/>
      <c r="G850" s="304"/>
      <c r="H850" s="195"/>
      <c r="I850" s="299"/>
      <c r="J850" s="284"/>
      <c r="K850" s="300"/>
      <c r="L850" s="301"/>
      <c r="M850" s="290"/>
      <c r="N850" s="291"/>
      <c r="O850" s="302"/>
      <c r="P850" s="303"/>
      <c r="Q850" s="12"/>
      <c r="R850" s="353"/>
      <c r="S850" s="7"/>
      <c r="T850" s="17">
        <f>IF(D850="",0,IF(D850=D849,COUNTIF(D$9:D849,D850)+1,1))</f>
        <v>0</v>
      </c>
      <c r="U850" s="17">
        <f t="shared" ca="1" si="62"/>
        <v>0</v>
      </c>
      <c r="V850" s="364">
        <f t="shared" si="60"/>
        <v>0</v>
      </c>
    </row>
    <row r="851" spans="1:22" ht="16.5" customHeight="1">
      <c r="A851" s="334" t="s">
        <v>1127</v>
      </c>
      <c r="B851" s="65" t="str">
        <f t="shared" ca="1" si="59"/>
        <v>-1900</v>
      </c>
      <c r="C851" s="65" t="str">
        <f t="shared" ca="1" si="61"/>
        <v>-1900-0</v>
      </c>
      <c r="D851" s="340"/>
      <c r="E851" s="283"/>
      <c r="F851" s="12"/>
      <c r="G851" s="304"/>
      <c r="H851" s="195"/>
      <c r="I851" s="299"/>
      <c r="J851" s="284"/>
      <c r="K851" s="300"/>
      <c r="L851" s="301"/>
      <c r="M851" s="290"/>
      <c r="N851" s="291"/>
      <c r="O851" s="302"/>
      <c r="P851" s="303"/>
      <c r="Q851" s="12"/>
      <c r="R851" s="353"/>
      <c r="S851" s="7"/>
      <c r="T851" s="17">
        <f>IF(D851="",0,IF(D851=D850,COUNTIF(D$9:D850,D851)+1,1))</f>
        <v>0</v>
      </c>
      <c r="U851" s="17">
        <f t="shared" ca="1" si="62"/>
        <v>0</v>
      </c>
      <c r="V851" s="364">
        <f t="shared" si="60"/>
        <v>0</v>
      </c>
    </row>
    <row r="852" spans="1:22" ht="16.5" customHeight="1">
      <c r="A852" s="334" t="s">
        <v>1128</v>
      </c>
      <c r="B852" s="65" t="str">
        <f t="shared" ca="1" si="59"/>
        <v>-1900</v>
      </c>
      <c r="C852" s="65" t="str">
        <f t="shared" ca="1" si="61"/>
        <v>-1900-0</v>
      </c>
      <c r="D852" s="340"/>
      <c r="E852" s="283"/>
      <c r="F852" s="12"/>
      <c r="G852" s="304"/>
      <c r="H852" s="195"/>
      <c r="I852" s="299"/>
      <c r="J852" s="284"/>
      <c r="K852" s="300"/>
      <c r="L852" s="301"/>
      <c r="M852" s="290"/>
      <c r="N852" s="291"/>
      <c r="O852" s="302"/>
      <c r="P852" s="303"/>
      <c r="Q852" s="12"/>
      <c r="R852" s="353"/>
      <c r="S852" s="7"/>
      <c r="T852" s="17">
        <f>IF(D852="",0,IF(D852=D851,COUNTIF(D$9:D851,D852)+1,1))</f>
        <v>0</v>
      </c>
      <c r="U852" s="17">
        <f t="shared" ca="1" si="62"/>
        <v>0</v>
      </c>
      <c r="V852" s="364">
        <f t="shared" si="60"/>
        <v>0</v>
      </c>
    </row>
    <row r="853" spans="1:22" ht="16.5" customHeight="1">
      <c r="A853" s="334" t="s">
        <v>1129</v>
      </c>
      <c r="B853" s="65" t="str">
        <f t="shared" ca="1" si="59"/>
        <v>-1900</v>
      </c>
      <c r="C853" s="65" t="str">
        <f t="shared" ca="1" si="61"/>
        <v>-1900-0</v>
      </c>
      <c r="D853" s="340"/>
      <c r="E853" s="283"/>
      <c r="F853" s="12"/>
      <c r="G853" s="304"/>
      <c r="H853" s="195"/>
      <c r="I853" s="299"/>
      <c r="J853" s="284"/>
      <c r="K853" s="300"/>
      <c r="L853" s="301"/>
      <c r="M853" s="290"/>
      <c r="N853" s="291"/>
      <c r="O853" s="302"/>
      <c r="P853" s="303"/>
      <c r="Q853" s="12"/>
      <c r="R853" s="353"/>
      <c r="S853" s="7"/>
      <c r="T853" s="17">
        <f>IF(D853="",0,IF(D853=D852,COUNTIF(D$9:D852,D853)+1,1))</f>
        <v>0</v>
      </c>
      <c r="U853" s="17">
        <f t="shared" ca="1" si="62"/>
        <v>0</v>
      </c>
      <c r="V853" s="364">
        <f t="shared" si="60"/>
        <v>0</v>
      </c>
    </row>
    <row r="854" spans="1:22" ht="16.5" customHeight="1">
      <c r="A854" s="334" t="s">
        <v>1130</v>
      </c>
      <c r="B854" s="65" t="str">
        <f t="shared" ca="1" si="59"/>
        <v>-1900</v>
      </c>
      <c r="C854" s="65" t="str">
        <f t="shared" ca="1" si="61"/>
        <v>-1900-0</v>
      </c>
      <c r="D854" s="340"/>
      <c r="E854" s="283"/>
      <c r="F854" s="12"/>
      <c r="G854" s="304"/>
      <c r="H854" s="195"/>
      <c r="I854" s="299"/>
      <c r="J854" s="284"/>
      <c r="K854" s="300"/>
      <c r="L854" s="301"/>
      <c r="M854" s="290"/>
      <c r="N854" s="291"/>
      <c r="O854" s="302"/>
      <c r="P854" s="303"/>
      <c r="Q854" s="12"/>
      <c r="R854" s="353"/>
      <c r="S854" s="7"/>
      <c r="T854" s="17">
        <f>IF(D854="",0,IF(D854=D853,COUNTIF(D$9:D853,D854)+1,1))</f>
        <v>0</v>
      </c>
      <c r="U854" s="17">
        <f t="shared" ca="1" si="62"/>
        <v>0</v>
      </c>
      <c r="V854" s="364">
        <f t="shared" si="60"/>
        <v>0</v>
      </c>
    </row>
    <row r="855" spans="1:22" ht="16.5" customHeight="1">
      <c r="A855" s="334" t="s">
        <v>1131</v>
      </c>
      <c r="B855" s="65" t="str">
        <f t="shared" ca="1" si="59"/>
        <v>-1900</v>
      </c>
      <c r="C855" s="65" t="str">
        <f t="shared" ca="1" si="61"/>
        <v>-1900-0</v>
      </c>
      <c r="D855" s="340"/>
      <c r="E855" s="283"/>
      <c r="F855" s="12"/>
      <c r="G855" s="304"/>
      <c r="H855" s="195"/>
      <c r="I855" s="299"/>
      <c r="J855" s="284"/>
      <c r="K855" s="300"/>
      <c r="L855" s="301"/>
      <c r="M855" s="290"/>
      <c r="N855" s="291"/>
      <c r="O855" s="302"/>
      <c r="P855" s="303"/>
      <c r="Q855" s="12"/>
      <c r="R855" s="353"/>
      <c r="S855" s="7"/>
      <c r="T855" s="17">
        <f>IF(D855="",0,IF(D855=D854,COUNTIF(D$9:D854,D855)+1,1))</f>
        <v>0</v>
      </c>
      <c r="U855" s="17">
        <f t="shared" ca="1" si="62"/>
        <v>0</v>
      </c>
      <c r="V855" s="364">
        <f t="shared" si="60"/>
        <v>0</v>
      </c>
    </row>
    <row r="856" spans="1:22" ht="16.5" customHeight="1">
      <c r="A856" s="334" t="s">
        <v>1132</v>
      </c>
      <c r="B856" s="65" t="str">
        <f t="shared" ca="1" si="59"/>
        <v>-1900</v>
      </c>
      <c r="C856" s="65" t="str">
        <f t="shared" ca="1" si="61"/>
        <v>-1900-0</v>
      </c>
      <c r="D856" s="340"/>
      <c r="E856" s="283"/>
      <c r="F856" s="12"/>
      <c r="G856" s="304"/>
      <c r="H856" s="195"/>
      <c r="I856" s="299"/>
      <c r="J856" s="284"/>
      <c r="K856" s="300"/>
      <c r="L856" s="301"/>
      <c r="M856" s="290"/>
      <c r="N856" s="291"/>
      <c r="O856" s="302"/>
      <c r="P856" s="303"/>
      <c r="Q856" s="12"/>
      <c r="R856" s="353"/>
      <c r="S856" s="7"/>
      <c r="T856" s="17">
        <f>IF(D856="",0,IF(D856=D855,COUNTIF(D$9:D855,D856)+1,1))</f>
        <v>0</v>
      </c>
      <c r="U856" s="17">
        <f t="shared" ca="1" si="62"/>
        <v>0</v>
      </c>
      <c r="V856" s="364">
        <f t="shared" si="60"/>
        <v>0</v>
      </c>
    </row>
    <row r="857" spans="1:22" ht="16.5" customHeight="1">
      <c r="A857" s="334" t="s">
        <v>1133</v>
      </c>
      <c r="B857" s="65" t="str">
        <f t="shared" ca="1" si="59"/>
        <v>-1900</v>
      </c>
      <c r="C857" s="65" t="str">
        <f t="shared" ca="1" si="61"/>
        <v>-1900-0</v>
      </c>
      <c r="D857" s="340"/>
      <c r="E857" s="283"/>
      <c r="F857" s="12"/>
      <c r="G857" s="304"/>
      <c r="H857" s="195"/>
      <c r="I857" s="299"/>
      <c r="J857" s="284"/>
      <c r="K857" s="300"/>
      <c r="L857" s="301"/>
      <c r="M857" s="290"/>
      <c r="N857" s="291"/>
      <c r="O857" s="302"/>
      <c r="P857" s="303"/>
      <c r="Q857" s="12"/>
      <c r="R857" s="353"/>
      <c r="S857" s="7"/>
      <c r="T857" s="17">
        <f>IF(D857="",0,IF(D857=D856,COUNTIF(D$9:D856,D857)+1,1))</f>
        <v>0</v>
      </c>
      <c r="U857" s="17">
        <f t="shared" ca="1" si="62"/>
        <v>0</v>
      </c>
      <c r="V857" s="364">
        <f t="shared" si="60"/>
        <v>0</v>
      </c>
    </row>
    <row r="858" spans="1:22" ht="16.5" customHeight="1">
      <c r="A858" s="334" t="s">
        <v>1134</v>
      </c>
      <c r="B858" s="65" t="str">
        <f t="shared" ca="1" si="59"/>
        <v>-1900</v>
      </c>
      <c r="C858" s="65" t="str">
        <f t="shared" ca="1" si="61"/>
        <v>-1900-0</v>
      </c>
      <c r="D858" s="340"/>
      <c r="E858" s="283"/>
      <c r="F858" s="12"/>
      <c r="G858" s="304"/>
      <c r="H858" s="195"/>
      <c r="I858" s="299"/>
      <c r="J858" s="284"/>
      <c r="K858" s="300"/>
      <c r="L858" s="301"/>
      <c r="M858" s="290"/>
      <c r="N858" s="291"/>
      <c r="O858" s="302"/>
      <c r="P858" s="303"/>
      <c r="Q858" s="12"/>
      <c r="R858" s="353"/>
      <c r="S858" s="7"/>
      <c r="T858" s="17">
        <f>IF(D858="",0,IF(D858=D857,COUNTIF(D$9:D857,D858)+1,1))</f>
        <v>0</v>
      </c>
      <c r="U858" s="17">
        <f t="shared" ca="1" si="62"/>
        <v>0</v>
      </c>
      <c r="V858" s="364">
        <f t="shared" si="60"/>
        <v>0</v>
      </c>
    </row>
    <row r="859" spans="1:22" ht="16.5" customHeight="1">
      <c r="A859" s="334" t="s">
        <v>1135</v>
      </c>
      <c r="B859" s="65" t="str">
        <f t="shared" ca="1" si="59"/>
        <v>-1900</v>
      </c>
      <c r="C859" s="65" t="str">
        <f t="shared" ca="1" si="61"/>
        <v>-1900-0</v>
      </c>
      <c r="D859" s="340"/>
      <c r="E859" s="283"/>
      <c r="F859" s="12"/>
      <c r="G859" s="304"/>
      <c r="H859" s="195"/>
      <c r="I859" s="299"/>
      <c r="J859" s="284"/>
      <c r="K859" s="300"/>
      <c r="L859" s="301"/>
      <c r="M859" s="290"/>
      <c r="N859" s="291"/>
      <c r="O859" s="302"/>
      <c r="P859" s="303"/>
      <c r="Q859" s="12"/>
      <c r="R859" s="353"/>
      <c r="S859" s="7"/>
      <c r="T859" s="17">
        <f>IF(D859="",0,IF(D859=D858,COUNTIF(D$9:D858,D859)+1,1))</f>
        <v>0</v>
      </c>
      <c r="U859" s="17">
        <f t="shared" ca="1" si="62"/>
        <v>0</v>
      </c>
      <c r="V859" s="364">
        <f t="shared" si="60"/>
        <v>0</v>
      </c>
    </row>
    <row r="860" spans="1:22" ht="16.5" customHeight="1">
      <c r="A860" s="334" t="s">
        <v>1136</v>
      </c>
      <c r="B860" s="65" t="str">
        <f t="shared" ca="1" si="59"/>
        <v>-1900</v>
      </c>
      <c r="C860" s="65" t="str">
        <f t="shared" ca="1" si="61"/>
        <v>-1900-0</v>
      </c>
      <c r="D860" s="340"/>
      <c r="E860" s="283"/>
      <c r="F860" s="12"/>
      <c r="G860" s="304"/>
      <c r="H860" s="195"/>
      <c r="I860" s="299"/>
      <c r="J860" s="284"/>
      <c r="K860" s="300"/>
      <c r="L860" s="301"/>
      <c r="M860" s="290"/>
      <c r="N860" s="291"/>
      <c r="O860" s="302"/>
      <c r="P860" s="303"/>
      <c r="Q860" s="12"/>
      <c r="R860" s="353"/>
      <c r="S860" s="7"/>
      <c r="T860" s="17">
        <f>IF(D860="",0,IF(D860=D859,COUNTIF(D$9:D859,D860)+1,1))</f>
        <v>0</v>
      </c>
      <c r="U860" s="17">
        <f t="shared" ca="1" si="62"/>
        <v>0</v>
      </c>
      <c r="V860" s="364">
        <f t="shared" si="60"/>
        <v>0</v>
      </c>
    </row>
    <row r="861" spans="1:22" ht="16.5" customHeight="1">
      <c r="A861" s="334" t="s">
        <v>1137</v>
      </c>
      <c r="B861" s="65" t="str">
        <f t="shared" ca="1" si="59"/>
        <v>-1900</v>
      </c>
      <c r="C861" s="65" t="str">
        <f t="shared" ca="1" si="61"/>
        <v>-1900-0</v>
      </c>
      <c r="D861" s="340"/>
      <c r="E861" s="283"/>
      <c r="F861" s="12"/>
      <c r="G861" s="304"/>
      <c r="H861" s="195"/>
      <c r="I861" s="299"/>
      <c r="J861" s="284"/>
      <c r="K861" s="300"/>
      <c r="L861" s="301"/>
      <c r="M861" s="290"/>
      <c r="N861" s="291"/>
      <c r="O861" s="302"/>
      <c r="P861" s="303"/>
      <c r="Q861" s="12"/>
      <c r="R861" s="353"/>
      <c r="S861" s="7"/>
      <c r="T861" s="17">
        <f>IF(D861="",0,IF(D861=D860,COUNTIF(D$9:D860,D861)+1,1))</f>
        <v>0</v>
      </c>
      <c r="U861" s="17">
        <f t="shared" ca="1" si="62"/>
        <v>0</v>
      </c>
      <c r="V861" s="364">
        <f t="shared" si="60"/>
        <v>0</v>
      </c>
    </row>
    <row r="862" spans="1:22" ht="16.5" customHeight="1">
      <c r="A862" s="334" t="s">
        <v>1138</v>
      </c>
      <c r="B862" s="65" t="str">
        <f t="shared" ca="1" si="59"/>
        <v>-1900</v>
      </c>
      <c r="C862" s="65" t="str">
        <f t="shared" ca="1" si="61"/>
        <v>-1900-0</v>
      </c>
      <c r="D862" s="340"/>
      <c r="E862" s="283"/>
      <c r="F862" s="12"/>
      <c r="G862" s="304"/>
      <c r="H862" s="195"/>
      <c r="I862" s="299"/>
      <c r="J862" s="284"/>
      <c r="K862" s="300"/>
      <c r="L862" s="301"/>
      <c r="M862" s="290"/>
      <c r="N862" s="291"/>
      <c r="O862" s="302"/>
      <c r="P862" s="303"/>
      <c r="Q862" s="12"/>
      <c r="R862" s="353"/>
      <c r="S862" s="7"/>
      <c r="T862" s="17">
        <f>IF(D862="",0,IF(D862=D861,COUNTIF(D$9:D861,D862)+1,1))</f>
        <v>0</v>
      </c>
      <c r="U862" s="17">
        <f t="shared" ca="1" si="62"/>
        <v>0</v>
      </c>
      <c r="V862" s="364">
        <f t="shared" si="60"/>
        <v>0</v>
      </c>
    </row>
    <row r="863" spans="1:22" ht="16.5" customHeight="1">
      <c r="A863" s="334" t="s">
        <v>1139</v>
      </c>
      <c r="B863" s="65" t="str">
        <f t="shared" ca="1" si="59"/>
        <v>-1900</v>
      </c>
      <c r="C863" s="65" t="str">
        <f t="shared" ca="1" si="61"/>
        <v>-1900-0</v>
      </c>
      <c r="D863" s="340"/>
      <c r="E863" s="283"/>
      <c r="F863" s="12"/>
      <c r="G863" s="304"/>
      <c r="H863" s="195"/>
      <c r="I863" s="299"/>
      <c r="J863" s="284"/>
      <c r="K863" s="300"/>
      <c r="L863" s="301"/>
      <c r="M863" s="290"/>
      <c r="N863" s="291"/>
      <c r="O863" s="302"/>
      <c r="P863" s="303"/>
      <c r="Q863" s="12"/>
      <c r="R863" s="353"/>
      <c r="S863" s="7"/>
      <c r="T863" s="17">
        <f>IF(D863="",0,IF(D863=D862,COUNTIF(D$9:D862,D863)+1,1))</f>
        <v>0</v>
      </c>
      <c r="U863" s="17">
        <f t="shared" ca="1" si="62"/>
        <v>0</v>
      </c>
      <c r="V863" s="364">
        <f t="shared" si="60"/>
        <v>0</v>
      </c>
    </row>
    <row r="864" spans="1:22" ht="16.5" customHeight="1">
      <c r="A864" s="334" t="s">
        <v>1140</v>
      </c>
      <c r="B864" s="65" t="str">
        <f t="shared" ca="1" si="59"/>
        <v>-1900</v>
      </c>
      <c r="C864" s="65" t="str">
        <f t="shared" ca="1" si="61"/>
        <v>-1900-0</v>
      </c>
      <c r="D864" s="340"/>
      <c r="E864" s="283"/>
      <c r="F864" s="12"/>
      <c r="G864" s="304"/>
      <c r="H864" s="195"/>
      <c r="I864" s="299"/>
      <c r="J864" s="284"/>
      <c r="K864" s="300"/>
      <c r="L864" s="301"/>
      <c r="M864" s="290"/>
      <c r="N864" s="291"/>
      <c r="O864" s="302"/>
      <c r="P864" s="303"/>
      <c r="Q864" s="12"/>
      <c r="R864" s="353"/>
      <c r="S864" s="7"/>
      <c r="T864" s="17">
        <f>IF(D864="",0,IF(D864=D863,COUNTIF(D$9:D863,D864)+1,1))</f>
        <v>0</v>
      </c>
      <c r="U864" s="17">
        <f t="shared" ca="1" si="62"/>
        <v>0</v>
      </c>
      <c r="V864" s="364">
        <f t="shared" si="60"/>
        <v>0</v>
      </c>
    </row>
    <row r="865" spans="1:22" ht="16.5" customHeight="1">
      <c r="A865" s="334" t="s">
        <v>1141</v>
      </c>
      <c r="B865" s="65" t="str">
        <f t="shared" ca="1" si="59"/>
        <v>-1900</v>
      </c>
      <c r="C865" s="65" t="str">
        <f t="shared" ca="1" si="61"/>
        <v>-1900-0</v>
      </c>
      <c r="D865" s="340"/>
      <c r="E865" s="283"/>
      <c r="F865" s="12"/>
      <c r="G865" s="304"/>
      <c r="H865" s="195"/>
      <c r="I865" s="299"/>
      <c r="J865" s="284"/>
      <c r="K865" s="300"/>
      <c r="L865" s="301"/>
      <c r="M865" s="290"/>
      <c r="N865" s="291"/>
      <c r="O865" s="302"/>
      <c r="P865" s="303"/>
      <c r="Q865" s="12"/>
      <c r="R865" s="353"/>
      <c r="S865" s="7"/>
      <c r="T865" s="17">
        <f>IF(D865="",0,IF(D865=D864,COUNTIF(D$9:D864,D865)+1,1))</f>
        <v>0</v>
      </c>
      <c r="U865" s="17">
        <f t="shared" ca="1" si="62"/>
        <v>0</v>
      </c>
      <c r="V865" s="364">
        <f t="shared" si="60"/>
        <v>0</v>
      </c>
    </row>
    <row r="866" spans="1:22" ht="16.5" customHeight="1">
      <c r="A866" s="334" t="s">
        <v>1142</v>
      </c>
      <c r="B866" s="65" t="str">
        <f t="shared" ca="1" si="59"/>
        <v>-1900</v>
      </c>
      <c r="C866" s="65" t="str">
        <f t="shared" ca="1" si="61"/>
        <v>-1900-0</v>
      </c>
      <c r="D866" s="340"/>
      <c r="E866" s="283"/>
      <c r="F866" s="12"/>
      <c r="G866" s="304"/>
      <c r="H866" s="195"/>
      <c r="I866" s="299"/>
      <c r="J866" s="284"/>
      <c r="K866" s="300"/>
      <c r="L866" s="301"/>
      <c r="M866" s="290"/>
      <c r="N866" s="291"/>
      <c r="O866" s="302"/>
      <c r="P866" s="303"/>
      <c r="Q866" s="12"/>
      <c r="R866" s="353"/>
      <c r="S866" s="7"/>
      <c r="T866" s="17">
        <f>IF(D866="",0,IF(D866=D865,COUNTIF(D$9:D865,D866)+1,1))</f>
        <v>0</v>
      </c>
      <c r="U866" s="17">
        <f t="shared" ca="1" si="62"/>
        <v>0</v>
      </c>
      <c r="V866" s="364">
        <f t="shared" si="60"/>
        <v>0</v>
      </c>
    </row>
    <row r="867" spans="1:22" ht="16.5" customHeight="1">
      <c r="A867" s="334" t="s">
        <v>1143</v>
      </c>
      <c r="B867" s="65" t="str">
        <f t="shared" ca="1" si="59"/>
        <v>-1900</v>
      </c>
      <c r="C867" s="65" t="str">
        <f t="shared" ca="1" si="61"/>
        <v>-1900-0</v>
      </c>
      <c r="D867" s="340"/>
      <c r="E867" s="283"/>
      <c r="F867" s="12"/>
      <c r="G867" s="304"/>
      <c r="H867" s="195"/>
      <c r="I867" s="299"/>
      <c r="J867" s="284"/>
      <c r="K867" s="300"/>
      <c r="L867" s="301"/>
      <c r="M867" s="290"/>
      <c r="N867" s="291"/>
      <c r="O867" s="302"/>
      <c r="P867" s="303"/>
      <c r="Q867" s="12"/>
      <c r="R867" s="353"/>
      <c r="S867" s="7"/>
      <c r="T867" s="17">
        <f>IF(D867="",0,IF(D867=D866,COUNTIF(D$9:D866,D867)+1,1))</f>
        <v>0</v>
      </c>
      <c r="U867" s="17">
        <f t="shared" ca="1" si="62"/>
        <v>0</v>
      </c>
      <c r="V867" s="364">
        <f t="shared" si="60"/>
        <v>0</v>
      </c>
    </row>
    <row r="868" spans="1:22" ht="16.5" customHeight="1">
      <c r="A868" s="334" t="s">
        <v>1144</v>
      </c>
      <c r="B868" s="65" t="str">
        <f t="shared" ca="1" si="59"/>
        <v>-1900</v>
      </c>
      <c r="C868" s="65" t="str">
        <f t="shared" ca="1" si="61"/>
        <v>-1900-0</v>
      </c>
      <c r="D868" s="340"/>
      <c r="E868" s="283"/>
      <c r="F868" s="12"/>
      <c r="G868" s="304"/>
      <c r="H868" s="195"/>
      <c r="I868" s="299"/>
      <c r="J868" s="284"/>
      <c r="K868" s="300"/>
      <c r="L868" s="301"/>
      <c r="M868" s="290"/>
      <c r="N868" s="291"/>
      <c r="O868" s="302"/>
      <c r="P868" s="303"/>
      <c r="Q868" s="12"/>
      <c r="R868" s="353"/>
      <c r="S868" s="7"/>
      <c r="T868" s="17">
        <f>IF(D868="",0,IF(D868=D867,COUNTIF(D$9:D867,D868)+1,1))</f>
        <v>0</v>
      </c>
      <c r="U868" s="17">
        <f t="shared" ca="1" si="62"/>
        <v>0</v>
      </c>
      <c r="V868" s="364">
        <f t="shared" si="60"/>
        <v>0</v>
      </c>
    </row>
    <row r="869" spans="1:22" ht="16.5" customHeight="1">
      <c r="A869" s="334" t="s">
        <v>1145</v>
      </c>
      <c r="B869" s="65" t="str">
        <f t="shared" ca="1" si="59"/>
        <v>-1900</v>
      </c>
      <c r="C869" s="65" t="str">
        <f t="shared" ca="1" si="61"/>
        <v>-1900-0</v>
      </c>
      <c r="D869" s="340"/>
      <c r="E869" s="283"/>
      <c r="F869" s="12"/>
      <c r="G869" s="304"/>
      <c r="H869" s="195"/>
      <c r="I869" s="299"/>
      <c r="J869" s="284"/>
      <c r="K869" s="300"/>
      <c r="L869" s="301"/>
      <c r="M869" s="290"/>
      <c r="N869" s="291"/>
      <c r="O869" s="302"/>
      <c r="P869" s="303"/>
      <c r="Q869" s="12"/>
      <c r="R869" s="353"/>
      <c r="S869" s="7"/>
      <c r="T869" s="17">
        <f>IF(D869="",0,IF(D869=D868,COUNTIF(D$9:D868,D869)+1,1))</f>
        <v>0</v>
      </c>
      <c r="U869" s="17">
        <f t="shared" ca="1" si="62"/>
        <v>0</v>
      </c>
      <c r="V869" s="364">
        <f t="shared" si="60"/>
        <v>0</v>
      </c>
    </row>
    <row r="870" spans="1:22" ht="16.5" customHeight="1">
      <c r="A870" s="334" t="s">
        <v>1146</v>
      </c>
      <c r="B870" s="65" t="str">
        <f t="shared" ca="1" si="59"/>
        <v>-1900</v>
      </c>
      <c r="C870" s="65" t="str">
        <f t="shared" ca="1" si="61"/>
        <v>-1900-0</v>
      </c>
      <c r="D870" s="340"/>
      <c r="E870" s="283"/>
      <c r="F870" s="12"/>
      <c r="G870" s="304"/>
      <c r="H870" s="195"/>
      <c r="I870" s="299"/>
      <c r="J870" s="284"/>
      <c r="K870" s="300"/>
      <c r="L870" s="301"/>
      <c r="M870" s="290"/>
      <c r="N870" s="291"/>
      <c r="O870" s="302"/>
      <c r="P870" s="303"/>
      <c r="Q870" s="12"/>
      <c r="R870" s="353"/>
      <c r="S870" s="7"/>
      <c r="T870" s="17">
        <f>IF(D870="",0,IF(D870=D869,COUNTIF(D$9:D869,D870)+1,1))</f>
        <v>0</v>
      </c>
      <c r="U870" s="17">
        <f t="shared" ca="1" si="62"/>
        <v>0</v>
      </c>
      <c r="V870" s="364">
        <f t="shared" si="60"/>
        <v>0</v>
      </c>
    </row>
    <row r="871" spans="1:22" ht="16.5" customHeight="1">
      <c r="A871" s="334" t="s">
        <v>1147</v>
      </c>
      <c r="B871" s="65" t="str">
        <f t="shared" ca="1" si="59"/>
        <v>-1900</v>
      </c>
      <c r="C871" s="65" t="str">
        <f t="shared" ca="1" si="61"/>
        <v>-1900-0</v>
      </c>
      <c r="D871" s="340"/>
      <c r="E871" s="283"/>
      <c r="F871" s="12"/>
      <c r="G871" s="304"/>
      <c r="H871" s="195"/>
      <c r="I871" s="299"/>
      <c r="J871" s="284"/>
      <c r="K871" s="300"/>
      <c r="L871" s="301"/>
      <c r="M871" s="290"/>
      <c r="N871" s="291"/>
      <c r="O871" s="302"/>
      <c r="P871" s="303"/>
      <c r="Q871" s="12"/>
      <c r="R871" s="353"/>
      <c r="S871" s="7"/>
      <c r="T871" s="17">
        <f>IF(D871="",0,IF(D871=D870,COUNTIF(D$9:D870,D871)+1,1))</f>
        <v>0</v>
      </c>
      <c r="U871" s="17">
        <f t="shared" ca="1" si="62"/>
        <v>0</v>
      </c>
      <c r="V871" s="364">
        <f t="shared" si="60"/>
        <v>0</v>
      </c>
    </row>
    <row r="872" spans="1:22" ht="16.5" customHeight="1">
      <c r="A872" s="334" t="s">
        <v>1148</v>
      </c>
      <c r="B872" s="65" t="str">
        <f t="shared" ca="1" si="59"/>
        <v>-1900</v>
      </c>
      <c r="C872" s="65" t="str">
        <f t="shared" ca="1" si="61"/>
        <v>-1900-0</v>
      </c>
      <c r="D872" s="340"/>
      <c r="E872" s="283"/>
      <c r="F872" s="12"/>
      <c r="G872" s="304"/>
      <c r="H872" s="195"/>
      <c r="I872" s="299"/>
      <c r="J872" s="284"/>
      <c r="K872" s="300"/>
      <c r="L872" s="301"/>
      <c r="M872" s="290"/>
      <c r="N872" s="291"/>
      <c r="O872" s="302"/>
      <c r="P872" s="303"/>
      <c r="Q872" s="12"/>
      <c r="R872" s="353"/>
      <c r="S872" s="7"/>
      <c r="T872" s="17">
        <f>IF(D872="",0,IF(D872=D871,COUNTIF(D$9:D871,D872)+1,1))</f>
        <v>0</v>
      </c>
      <c r="U872" s="17">
        <f t="shared" ca="1" si="62"/>
        <v>0</v>
      </c>
      <c r="V872" s="364">
        <f t="shared" si="60"/>
        <v>0</v>
      </c>
    </row>
    <row r="873" spans="1:22" ht="16.5" customHeight="1">
      <c r="A873" s="334" t="s">
        <v>1149</v>
      </c>
      <c r="B873" s="65" t="str">
        <f t="shared" ca="1" si="59"/>
        <v>-1900</v>
      </c>
      <c r="C873" s="65" t="str">
        <f t="shared" ca="1" si="61"/>
        <v>-1900-0</v>
      </c>
      <c r="D873" s="340"/>
      <c r="E873" s="283"/>
      <c r="F873" s="12"/>
      <c r="G873" s="304"/>
      <c r="H873" s="195"/>
      <c r="I873" s="299"/>
      <c r="J873" s="284"/>
      <c r="K873" s="300"/>
      <c r="L873" s="301"/>
      <c r="M873" s="290"/>
      <c r="N873" s="291"/>
      <c r="O873" s="302"/>
      <c r="P873" s="303"/>
      <c r="Q873" s="12"/>
      <c r="R873" s="353"/>
      <c r="S873" s="7"/>
      <c r="T873" s="17">
        <f>IF(D873="",0,IF(D873=D872,COUNTIF(D$9:D872,D873)+1,1))</f>
        <v>0</v>
      </c>
      <c r="U873" s="17">
        <f t="shared" ca="1" si="62"/>
        <v>0</v>
      </c>
      <c r="V873" s="364">
        <f t="shared" si="60"/>
        <v>0</v>
      </c>
    </row>
    <row r="874" spans="1:22" ht="16.5" customHeight="1">
      <c r="A874" s="334" t="s">
        <v>1150</v>
      </c>
      <c r="B874" s="65" t="str">
        <f t="shared" ca="1" si="59"/>
        <v>-1900</v>
      </c>
      <c r="C874" s="65" t="str">
        <f t="shared" ca="1" si="61"/>
        <v>-1900-0</v>
      </c>
      <c r="D874" s="340"/>
      <c r="E874" s="283"/>
      <c r="F874" s="12"/>
      <c r="G874" s="304"/>
      <c r="H874" s="195"/>
      <c r="I874" s="299"/>
      <c r="J874" s="284"/>
      <c r="K874" s="300"/>
      <c r="L874" s="301"/>
      <c r="M874" s="290"/>
      <c r="N874" s="291"/>
      <c r="O874" s="302"/>
      <c r="P874" s="303"/>
      <c r="Q874" s="12"/>
      <c r="R874" s="353"/>
      <c r="S874" s="7"/>
      <c r="T874" s="17">
        <f>IF(D874="",0,IF(D874=D873,COUNTIF(D$9:D873,D874)+1,1))</f>
        <v>0</v>
      </c>
      <c r="U874" s="17">
        <f t="shared" ca="1" si="62"/>
        <v>0</v>
      </c>
      <c r="V874" s="364">
        <f t="shared" si="60"/>
        <v>0</v>
      </c>
    </row>
    <row r="875" spans="1:22" ht="16.5" customHeight="1">
      <c r="A875" s="334" t="s">
        <v>1151</v>
      </c>
      <c r="B875" s="65" t="str">
        <f t="shared" ca="1" si="59"/>
        <v>-1900</v>
      </c>
      <c r="C875" s="65" t="str">
        <f t="shared" ca="1" si="61"/>
        <v>-1900-0</v>
      </c>
      <c r="D875" s="340"/>
      <c r="E875" s="283"/>
      <c r="F875" s="12"/>
      <c r="G875" s="304"/>
      <c r="H875" s="195"/>
      <c r="I875" s="299"/>
      <c r="J875" s="284"/>
      <c r="K875" s="300"/>
      <c r="L875" s="301"/>
      <c r="M875" s="290"/>
      <c r="N875" s="291"/>
      <c r="O875" s="302"/>
      <c r="P875" s="303"/>
      <c r="Q875" s="12"/>
      <c r="R875" s="353"/>
      <c r="S875" s="7"/>
      <c r="T875" s="17">
        <f>IF(D875="",0,IF(D875=D874,COUNTIF(D$9:D874,D875)+1,1))</f>
        <v>0</v>
      </c>
      <c r="U875" s="17">
        <f t="shared" ca="1" si="62"/>
        <v>0</v>
      </c>
      <c r="V875" s="364">
        <f t="shared" si="60"/>
        <v>0</v>
      </c>
    </row>
    <row r="876" spans="1:22" ht="16.5" customHeight="1">
      <c r="A876" s="334" t="s">
        <v>1152</v>
      </c>
      <c r="B876" s="65" t="str">
        <f t="shared" ca="1" si="59"/>
        <v>-1900</v>
      </c>
      <c r="C876" s="65" t="str">
        <f t="shared" ca="1" si="61"/>
        <v>-1900-0</v>
      </c>
      <c r="D876" s="340"/>
      <c r="E876" s="283"/>
      <c r="F876" s="12"/>
      <c r="G876" s="304"/>
      <c r="H876" s="195"/>
      <c r="I876" s="299"/>
      <c r="J876" s="284"/>
      <c r="K876" s="300"/>
      <c r="L876" s="301"/>
      <c r="M876" s="290"/>
      <c r="N876" s="291"/>
      <c r="O876" s="302"/>
      <c r="P876" s="303"/>
      <c r="Q876" s="12"/>
      <c r="R876" s="353"/>
      <c r="S876" s="7"/>
      <c r="T876" s="17">
        <f>IF(D876="",0,IF(D876=D875,COUNTIF(D$9:D875,D876)+1,1))</f>
        <v>0</v>
      </c>
      <c r="U876" s="17">
        <f t="shared" ca="1" si="62"/>
        <v>0</v>
      </c>
      <c r="V876" s="364">
        <f t="shared" si="60"/>
        <v>0</v>
      </c>
    </row>
    <row r="877" spans="1:22" ht="16.5" customHeight="1">
      <c r="A877" s="334" t="s">
        <v>1153</v>
      </c>
      <c r="B877" s="65" t="str">
        <f t="shared" ca="1" si="59"/>
        <v>-1900</v>
      </c>
      <c r="C877" s="65" t="str">
        <f t="shared" ca="1" si="61"/>
        <v>-1900-0</v>
      </c>
      <c r="D877" s="340"/>
      <c r="E877" s="283"/>
      <c r="F877" s="12"/>
      <c r="G877" s="304"/>
      <c r="H877" s="195"/>
      <c r="I877" s="299"/>
      <c r="J877" s="284"/>
      <c r="K877" s="300"/>
      <c r="L877" s="301"/>
      <c r="M877" s="290"/>
      <c r="N877" s="291"/>
      <c r="O877" s="302"/>
      <c r="P877" s="303"/>
      <c r="Q877" s="12"/>
      <c r="R877" s="353"/>
      <c r="S877" s="7"/>
      <c r="T877" s="17">
        <f>IF(D877="",0,IF(D877=D876,COUNTIF(D$9:D876,D877)+1,1))</f>
        <v>0</v>
      </c>
      <c r="U877" s="17">
        <f t="shared" ca="1" si="62"/>
        <v>0</v>
      </c>
      <c r="V877" s="364">
        <f t="shared" si="60"/>
        <v>0</v>
      </c>
    </row>
    <row r="878" spans="1:22" ht="16.5" customHeight="1">
      <c r="A878" s="334" t="s">
        <v>1154</v>
      </c>
      <c r="B878" s="65" t="str">
        <f t="shared" ca="1" si="59"/>
        <v>-1900</v>
      </c>
      <c r="C878" s="65" t="str">
        <f t="shared" ca="1" si="61"/>
        <v>-1900-0</v>
      </c>
      <c r="D878" s="340"/>
      <c r="E878" s="283"/>
      <c r="F878" s="12"/>
      <c r="G878" s="304"/>
      <c r="H878" s="195"/>
      <c r="I878" s="299"/>
      <c r="J878" s="284"/>
      <c r="K878" s="300"/>
      <c r="L878" s="301"/>
      <c r="M878" s="290"/>
      <c r="N878" s="291"/>
      <c r="O878" s="302"/>
      <c r="P878" s="303"/>
      <c r="Q878" s="12"/>
      <c r="R878" s="353"/>
      <c r="S878" s="7"/>
      <c r="T878" s="17">
        <f>IF(D878="",0,IF(D878=D877,COUNTIF(D$9:D877,D878)+1,1))</f>
        <v>0</v>
      </c>
      <c r="U878" s="17">
        <f t="shared" ca="1" si="62"/>
        <v>0</v>
      </c>
      <c r="V878" s="364">
        <f t="shared" si="60"/>
        <v>0</v>
      </c>
    </row>
    <row r="879" spans="1:22" ht="16.5" customHeight="1">
      <c r="A879" s="334" t="s">
        <v>1155</v>
      </c>
      <c r="B879" s="65" t="str">
        <f t="shared" ca="1" si="59"/>
        <v>-1900</v>
      </c>
      <c r="C879" s="65" t="str">
        <f t="shared" ca="1" si="61"/>
        <v>-1900-0</v>
      </c>
      <c r="D879" s="340"/>
      <c r="E879" s="283"/>
      <c r="F879" s="12"/>
      <c r="G879" s="304"/>
      <c r="H879" s="195"/>
      <c r="I879" s="299"/>
      <c r="J879" s="284"/>
      <c r="K879" s="300"/>
      <c r="L879" s="301"/>
      <c r="M879" s="290"/>
      <c r="N879" s="291"/>
      <c r="O879" s="302"/>
      <c r="P879" s="303"/>
      <c r="Q879" s="12"/>
      <c r="R879" s="353"/>
      <c r="S879" s="7"/>
      <c r="T879" s="17">
        <f>IF(D879="",0,IF(D879=D878,COUNTIF(D$9:D878,D879)+1,1))</f>
        <v>0</v>
      </c>
      <c r="U879" s="17">
        <f t="shared" ca="1" si="62"/>
        <v>0</v>
      </c>
      <c r="V879" s="364">
        <f t="shared" si="60"/>
        <v>0</v>
      </c>
    </row>
    <row r="880" spans="1:22" ht="16.5" customHeight="1">
      <c r="A880" s="334" t="s">
        <v>1156</v>
      </c>
      <c r="B880" s="65" t="str">
        <f t="shared" ca="1" si="59"/>
        <v>-1900</v>
      </c>
      <c r="C880" s="65" t="str">
        <f t="shared" ca="1" si="61"/>
        <v>-1900-0</v>
      </c>
      <c r="D880" s="340"/>
      <c r="E880" s="283"/>
      <c r="F880" s="12"/>
      <c r="G880" s="304"/>
      <c r="H880" s="195"/>
      <c r="I880" s="299"/>
      <c r="J880" s="284"/>
      <c r="K880" s="300"/>
      <c r="L880" s="301"/>
      <c r="M880" s="290"/>
      <c r="N880" s="291"/>
      <c r="O880" s="302"/>
      <c r="P880" s="303"/>
      <c r="Q880" s="12"/>
      <c r="R880" s="353"/>
      <c r="S880" s="7"/>
      <c r="T880" s="17">
        <f>IF(D880="",0,IF(D880=D879,COUNTIF(D$9:D879,D880)+1,1))</f>
        <v>0</v>
      </c>
      <c r="U880" s="17">
        <f t="shared" ca="1" si="62"/>
        <v>0</v>
      </c>
      <c r="V880" s="364">
        <f t="shared" si="60"/>
        <v>0</v>
      </c>
    </row>
    <row r="881" spans="1:22" ht="16.5" customHeight="1">
      <c r="A881" s="334" t="s">
        <v>1157</v>
      </c>
      <c r="B881" s="65" t="str">
        <f t="shared" ca="1" si="59"/>
        <v>-1900</v>
      </c>
      <c r="C881" s="65" t="str">
        <f t="shared" ca="1" si="61"/>
        <v>-1900-0</v>
      </c>
      <c r="D881" s="340"/>
      <c r="E881" s="283"/>
      <c r="F881" s="12"/>
      <c r="G881" s="304"/>
      <c r="H881" s="195"/>
      <c r="I881" s="299"/>
      <c r="J881" s="284"/>
      <c r="K881" s="300"/>
      <c r="L881" s="301"/>
      <c r="M881" s="290"/>
      <c r="N881" s="291"/>
      <c r="O881" s="302"/>
      <c r="P881" s="303"/>
      <c r="Q881" s="12"/>
      <c r="R881" s="353"/>
      <c r="S881" s="7"/>
      <c r="T881" s="17">
        <f>IF(D881="",0,IF(D881=D880,COUNTIF(D$9:D880,D881)+1,1))</f>
        <v>0</v>
      </c>
      <c r="U881" s="17">
        <f t="shared" ca="1" si="62"/>
        <v>0</v>
      </c>
      <c r="V881" s="364">
        <f t="shared" si="60"/>
        <v>0</v>
      </c>
    </row>
    <row r="882" spans="1:22" ht="16.5" customHeight="1">
      <c r="A882" s="334" t="s">
        <v>1158</v>
      </c>
      <c r="B882" s="65" t="str">
        <f t="shared" ca="1" si="59"/>
        <v>-1900</v>
      </c>
      <c r="C882" s="65" t="str">
        <f t="shared" ca="1" si="61"/>
        <v>-1900-0</v>
      </c>
      <c r="D882" s="340"/>
      <c r="E882" s="283"/>
      <c r="F882" s="12"/>
      <c r="G882" s="304"/>
      <c r="H882" s="195"/>
      <c r="I882" s="299"/>
      <c r="J882" s="284"/>
      <c r="K882" s="300"/>
      <c r="L882" s="301"/>
      <c r="M882" s="290"/>
      <c r="N882" s="291"/>
      <c r="O882" s="302"/>
      <c r="P882" s="303"/>
      <c r="Q882" s="12"/>
      <c r="R882" s="353"/>
      <c r="S882" s="7"/>
      <c r="T882" s="17">
        <f>IF(D882="",0,IF(D882=D881,COUNTIF(D$9:D881,D882)+1,1))</f>
        <v>0</v>
      </c>
      <c r="U882" s="17">
        <f t="shared" ca="1" si="62"/>
        <v>0</v>
      </c>
      <c r="V882" s="364">
        <f t="shared" si="60"/>
        <v>0</v>
      </c>
    </row>
    <row r="883" spans="1:22" ht="16.5" customHeight="1">
      <c r="A883" s="334" t="s">
        <v>1159</v>
      </c>
      <c r="B883" s="65" t="str">
        <f t="shared" ca="1" si="59"/>
        <v>-1900</v>
      </c>
      <c r="C883" s="65" t="str">
        <f t="shared" ca="1" si="61"/>
        <v>-1900-0</v>
      </c>
      <c r="D883" s="340"/>
      <c r="E883" s="283"/>
      <c r="F883" s="12"/>
      <c r="G883" s="304"/>
      <c r="H883" s="195"/>
      <c r="I883" s="299"/>
      <c r="J883" s="284"/>
      <c r="K883" s="300"/>
      <c r="L883" s="301"/>
      <c r="M883" s="290"/>
      <c r="N883" s="291"/>
      <c r="O883" s="302"/>
      <c r="P883" s="303"/>
      <c r="Q883" s="12"/>
      <c r="R883" s="353"/>
      <c r="S883" s="7"/>
      <c r="T883" s="17">
        <f>IF(D883="",0,IF(D883=D882,COUNTIF(D$9:D882,D883)+1,1))</f>
        <v>0</v>
      </c>
      <c r="U883" s="17">
        <f t="shared" ca="1" si="62"/>
        <v>0</v>
      </c>
      <c r="V883" s="364">
        <f t="shared" si="60"/>
        <v>0</v>
      </c>
    </row>
    <row r="884" spans="1:22" ht="16.5" customHeight="1">
      <c r="A884" s="334" t="s">
        <v>1160</v>
      </c>
      <c r="B884" s="65" t="str">
        <f t="shared" ca="1" si="59"/>
        <v>-1900</v>
      </c>
      <c r="C884" s="65" t="str">
        <f t="shared" ca="1" si="61"/>
        <v>-1900-0</v>
      </c>
      <c r="D884" s="340"/>
      <c r="E884" s="283"/>
      <c r="F884" s="12"/>
      <c r="G884" s="304"/>
      <c r="H884" s="195"/>
      <c r="I884" s="299"/>
      <c r="J884" s="284"/>
      <c r="K884" s="300"/>
      <c r="L884" s="301"/>
      <c r="M884" s="290"/>
      <c r="N884" s="291"/>
      <c r="O884" s="302"/>
      <c r="P884" s="303"/>
      <c r="Q884" s="12"/>
      <c r="R884" s="353"/>
      <c r="S884" s="7"/>
      <c r="T884" s="17">
        <f>IF(D884="",0,IF(D884=D883,COUNTIF(D$9:D883,D884)+1,1))</f>
        <v>0</v>
      </c>
      <c r="U884" s="17">
        <f t="shared" ca="1" si="62"/>
        <v>0</v>
      </c>
      <c r="V884" s="364">
        <f t="shared" si="60"/>
        <v>0</v>
      </c>
    </row>
    <row r="885" spans="1:22" ht="16.5" customHeight="1">
      <c r="A885" s="334" t="s">
        <v>1161</v>
      </c>
      <c r="B885" s="65" t="str">
        <f t="shared" ca="1" si="59"/>
        <v>-1900</v>
      </c>
      <c r="C885" s="65" t="str">
        <f t="shared" ca="1" si="61"/>
        <v>-1900-0</v>
      </c>
      <c r="D885" s="340"/>
      <c r="E885" s="283"/>
      <c r="F885" s="12"/>
      <c r="G885" s="304"/>
      <c r="H885" s="195"/>
      <c r="I885" s="299"/>
      <c r="J885" s="284"/>
      <c r="K885" s="300"/>
      <c r="L885" s="301"/>
      <c r="M885" s="290"/>
      <c r="N885" s="291"/>
      <c r="O885" s="302"/>
      <c r="P885" s="303"/>
      <c r="Q885" s="12"/>
      <c r="R885" s="353"/>
      <c r="S885" s="7"/>
      <c r="T885" s="17">
        <f>IF(D885="",0,IF(D885=D884,COUNTIF(D$9:D884,D885)+1,1))</f>
        <v>0</v>
      </c>
      <c r="U885" s="17">
        <f t="shared" ca="1" si="62"/>
        <v>0</v>
      </c>
      <c r="V885" s="364">
        <f t="shared" si="60"/>
        <v>0</v>
      </c>
    </row>
    <row r="886" spans="1:22" ht="16.5" customHeight="1">
      <c r="A886" s="334" t="s">
        <v>1162</v>
      </c>
      <c r="B886" s="65" t="str">
        <f t="shared" ca="1" si="59"/>
        <v>-1900</v>
      </c>
      <c r="C886" s="65" t="str">
        <f t="shared" ca="1" si="61"/>
        <v>-1900-0</v>
      </c>
      <c r="D886" s="340"/>
      <c r="E886" s="283"/>
      <c r="F886" s="12"/>
      <c r="G886" s="304"/>
      <c r="H886" s="195"/>
      <c r="I886" s="299"/>
      <c r="J886" s="284"/>
      <c r="K886" s="300"/>
      <c r="L886" s="301"/>
      <c r="M886" s="290"/>
      <c r="N886" s="291"/>
      <c r="O886" s="302"/>
      <c r="P886" s="303"/>
      <c r="Q886" s="12"/>
      <c r="R886" s="353"/>
      <c r="S886" s="7"/>
      <c r="T886" s="17">
        <f>IF(D886="",0,IF(D886=D885,COUNTIF(D$9:D885,D886)+1,1))</f>
        <v>0</v>
      </c>
      <c r="U886" s="17">
        <f t="shared" ca="1" si="62"/>
        <v>0</v>
      </c>
      <c r="V886" s="364">
        <f t="shared" si="60"/>
        <v>0</v>
      </c>
    </row>
    <row r="887" spans="1:22" ht="16.5" customHeight="1">
      <c r="A887" s="334" t="s">
        <v>1163</v>
      </c>
      <c r="B887" s="65" t="str">
        <f t="shared" ca="1" si="59"/>
        <v>-1900</v>
      </c>
      <c r="C887" s="65" t="str">
        <f t="shared" ca="1" si="61"/>
        <v>-1900-0</v>
      </c>
      <c r="D887" s="340"/>
      <c r="E887" s="283"/>
      <c r="F887" s="12"/>
      <c r="G887" s="304"/>
      <c r="H887" s="195"/>
      <c r="I887" s="299"/>
      <c r="J887" s="284"/>
      <c r="K887" s="300"/>
      <c r="L887" s="301"/>
      <c r="M887" s="290"/>
      <c r="N887" s="291"/>
      <c r="O887" s="302"/>
      <c r="P887" s="303"/>
      <c r="Q887" s="12"/>
      <c r="R887" s="353"/>
      <c r="S887" s="7"/>
      <c r="T887" s="17">
        <f>IF(D887="",0,IF(D887=D886,COUNTIF(D$9:D886,D887)+1,1))</f>
        <v>0</v>
      </c>
      <c r="U887" s="17">
        <f t="shared" ca="1" si="62"/>
        <v>0</v>
      </c>
      <c r="V887" s="364">
        <f t="shared" si="60"/>
        <v>0</v>
      </c>
    </row>
    <row r="888" spans="1:22" ht="16.5" customHeight="1">
      <c r="A888" s="334" t="s">
        <v>1164</v>
      </c>
      <c r="B888" s="65" t="str">
        <f t="shared" ca="1" si="59"/>
        <v>-1900</v>
      </c>
      <c r="C888" s="65" t="str">
        <f t="shared" ca="1" si="61"/>
        <v>-1900-0</v>
      </c>
      <c r="D888" s="340"/>
      <c r="E888" s="283"/>
      <c r="F888" s="12"/>
      <c r="G888" s="304"/>
      <c r="H888" s="195"/>
      <c r="I888" s="299"/>
      <c r="J888" s="284"/>
      <c r="K888" s="300"/>
      <c r="L888" s="301"/>
      <c r="M888" s="290"/>
      <c r="N888" s="291"/>
      <c r="O888" s="302"/>
      <c r="P888" s="303"/>
      <c r="Q888" s="12"/>
      <c r="R888" s="353"/>
      <c r="S888" s="7"/>
      <c r="T888" s="17">
        <f>IF(D888="",0,IF(D888=D887,COUNTIF(D$9:D887,D888)+1,1))</f>
        <v>0</v>
      </c>
      <c r="U888" s="17">
        <f t="shared" ca="1" si="62"/>
        <v>0</v>
      </c>
      <c r="V888" s="364">
        <f t="shared" si="60"/>
        <v>0</v>
      </c>
    </row>
    <row r="889" spans="1:22" ht="16.5" customHeight="1">
      <c r="A889" s="334" t="s">
        <v>1165</v>
      </c>
      <c r="B889" s="65" t="str">
        <f t="shared" ca="1" si="59"/>
        <v>-1900</v>
      </c>
      <c r="C889" s="65" t="str">
        <f t="shared" ca="1" si="61"/>
        <v>-1900-0</v>
      </c>
      <c r="D889" s="340"/>
      <c r="E889" s="283"/>
      <c r="F889" s="12"/>
      <c r="G889" s="304"/>
      <c r="H889" s="195"/>
      <c r="I889" s="299"/>
      <c r="J889" s="284"/>
      <c r="K889" s="300"/>
      <c r="L889" s="301"/>
      <c r="M889" s="290"/>
      <c r="N889" s="291"/>
      <c r="O889" s="302"/>
      <c r="P889" s="303"/>
      <c r="Q889" s="12"/>
      <c r="R889" s="353"/>
      <c r="S889" s="7"/>
      <c r="T889" s="17">
        <f>IF(D889="",0,IF(D889=D888,COUNTIF(D$9:D888,D889)+1,1))</f>
        <v>0</v>
      </c>
      <c r="U889" s="17">
        <f t="shared" ca="1" si="62"/>
        <v>0</v>
      </c>
      <c r="V889" s="364">
        <f t="shared" si="60"/>
        <v>0</v>
      </c>
    </row>
    <row r="890" spans="1:22" ht="16.5" customHeight="1">
      <c r="A890" s="334" t="s">
        <v>1166</v>
      </c>
      <c r="B890" s="65" t="str">
        <f t="shared" ca="1" si="59"/>
        <v>-1900</v>
      </c>
      <c r="C890" s="65" t="str">
        <f t="shared" ca="1" si="61"/>
        <v>-1900-0</v>
      </c>
      <c r="D890" s="340"/>
      <c r="E890" s="283"/>
      <c r="F890" s="12"/>
      <c r="G890" s="304"/>
      <c r="H890" s="195"/>
      <c r="I890" s="299"/>
      <c r="J890" s="284"/>
      <c r="K890" s="300"/>
      <c r="L890" s="301"/>
      <c r="M890" s="290"/>
      <c r="N890" s="291"/>
      <c r="O890" s="302"/>
      <c r="P890" s="303"/>
      <c r="Q890" s="12"/>
      <c r="R890" s="353"/>
      <c r="S890" s="7"/>
      <c r="T890" s="17">
        <f>IF(D890="",0,IF(D890=D889,COUNTIF(D$9:D889,D890)+1,1))</f>
        <v>0</v>
      </c>
      <c r="U890" s="17">
        <f t="shared" ca="1" si="62"/>
        <v>0</v>
      </c>
      <c r="V890" s="364">
        <f t="shared" si="60"/>
        <v>0</v>
      </c>
    </row>
    <row r="891" spans="1:22" ht="16.5" customHeight="1">
      <c r="A891" s="334" t="s">
        <v>1167</v>
      </c>
      <c r="B891" s="65" t="str">
        <f t="shared" ca="1" si="59"/>
        <v>-1900</v>
      </c>
      <c r="C891" s="65" t="str">
        <f t="shared" ca="1" si="61"/>
        <v>-1900-0</v>
      </c>
      <c r="D891" s="340"/>
      <c r="E891" s="283"/>
      <c r="F891" s="12"/>
      <c r="G891" s="304"/>
      <c r="H891" s="195"/>
      <c r="I891" s="299"/>
      <c r="J891" s="284"/>
      <c r="K891" s="300"/>
      <c r="L891" s="301"/>
      <c r="M891" s="290"/>
      <c r="N891" s="291"/>
      <c r="O891" s="302"/>
      <c r="P891" s="303"/>
      <c r="Q891" s="12"/>
      <c r="R891" s="353"/>
      <c r="S891" s="7"/>
      <c r="T891" s="17">
        <f>IF(D891="",0,IF(D891=D890,COUNTIF(D$9:D890,D891)+1,1))</f>
        <v>0</v>
      </c>
      <c r="U891" s="17">
        <f t="shared" ca="1" si="62"/>
        <v>0</v>
      </c>
      <c r="V891" s="364">
        <f t="shared" si="60"/>
        <v>0</v>
      </c>
    </row>
    <row r="892" spans="1:22" ht="16.5" customHeight="1">
      <c r="A892" s="334" t="s">
        <v>1168</v>
      </c>
      <c r="B892" s="65" t="str">
        <f t="shared" ca="1" si="59"/>
        <v>-1900</v>
      </c>
      <c r="C892" s="65" t="str">
        <f t="shared" ca="1" si="61"/>
        <v>-1900-0</v>
      </c>
      <c r="D892" s="340"/>
      <c r="E892" s="283"/>
      <c r="F892" s="12"/>
      <c r="G892" s="304"/>
      <c r="H892" s="195"/>
      <c r="I892" s="299"/>
      <c r="J892" s="284"/>
      <c r="K892" s="300"/>
      <c r="L892" s="301"/>
      <c r="M892" s="290"/>
      <c r="N892" s="291"/>
      <c r="O892" s="302"/>
      <c r="P892" s="303"/>
      <c r="Q892" s="12"/>
      <c r="R892" s="353"/>
      <c r="S892" s="7"/>
      <c r="T892" s="17">
        <f>IF(D892="",0,IF(D892=D891,COUNTIF(D$9:D891,D892)+1,1))</f>
        <v>0</v>
      </c>
      <c r="U892" s="17">
        <f t="shared" ca="1" si="62"/>
        <v>0</v>
      </c>
      <c r="V892" s="364">
        <f t="shared" si="60"/>
        <v>0</v>
      </c>
    </row>
    <row r="893" spans="1:22" ht="16.5" customHeight="1">
      <c r="A893" s="334" t="s">
        <v>1169</v>
      </c>
      <c r="B893" s="65" t="str">
        <f t="shared" ca="1" si="59"/>
        <v>-1900</v>
      </c>
      <c r="C893" s="65" t="str">
        <f t="shared" ca="1" si="61"/>
        <v>-1900-0</v>
      </c>
      <c r="D893" s="340"/>
      <c r="E893" s="283"/>
      <c r="F893" s="12"/>
      <c r="G893" s="304"/>
      <c r="H893" s="195"/>
      <c r="I893" s="299"/>
      <c r="J893" s="284"/>
      <c r="K893" s="300"/>
      <c r="L893" s="301"/>
      <c r="M893" s="290"/>
      <c r="N893" s="291"/>
      <c r="O893" s="302"/>
      <c r="P893" s="303"/>
      <c r="Q893" s="12"/>
      <c r="R893" s="353"/>
      <c r="S893" s="7"/>
      <c r="T893" s="17">
        <f>IF(D893="",0,IF(D893=D892,COUNTIF(D$9:D892,D893)+1,1))</f>
        <v>0</v>
      </c>
      <c r="U893" s="17">
        <f t="shared" ca="1" si="62"/>
        <v>0</v>
      </c>
      <c r="V893" s="364">
        <f t="shared" si="60"/>
        <v>0</v>
      </c>
    </row>
    <row r="894" spans="1:22" ht="16.5" customHeight="1">
      <c r="A894" s="334" t="s">
        <v>1170</v>
      </c>
      <c r="B894" s="65" t="str">
        <f t="shared" ca="1" si="59"/>
        <v>-1900</v>
      </c>
      <c r="C894" s="65" t="str">
        <f t="shared" ca="1" si="61"/>
        <v>-1900-0</v>
      </c>
      <c r="D894" s="340"/>
      <c r="E894" s="283"/>
      <c r="F894" s="12"/>
      <c r="G894" s="304"/>
      <c r="H894" s="195"/>
      <c r="I894" s="299"/>
      <c r="J894" s="284"/>
      <c r="K894" s="300"/>
      <c r="L894" s="301"/>
      <c r="M894" s="290"/>
      <c r="N894" s="291"/>
      <c r="O894" s="302"/>
      <c r="P894" s="303"/>
      <c r="Q894" s="12"/>
      <c r="R894" s="353"/>
      <c r="S894" s="7"/>
      <c r="T894" s="17">
        <f>IF(D894="",0,IF(D894=D893,COUNTIF(D$9:D893,D894)+1,1))</f>
        <v>0</v>
      </c>
      <c r="U894" s="17">
        <f t="shared" ca="1" si="62"/>
        <v>0</v>
      </c>
      <c r="V894" s="364">
        <f t="shared" si="60"/>
        <v>0</v>
      </c>
    </row>
    <row r="895" spans="1:22" ht="16.5" customHeight="1">
      <c r="A895" s="334" t="s">
        <v>1171</v>
      </c>
      <c r="B895" s="65" t="str">
        <f t="shared" ca="1" si="59"/>
        <v>-1900</v>
      </c>
      <c r="C895" s="65" t="str">
        <f t="shared" ca="1" si="61"/>
        <v>-1900-0</v>
      </c>
      <c r="D895" s="340"/>
      <c r="E895" s="283"/>
      <c r="F895" s="12"/>
      <c r="G895" s="304"/>
      <c r="H895" s="195"/>
      <c r="I895" s="299"/>
      <c r="J895" s="284"/>
      <c r="K895" s="300"/>
      <c r="L895" s="301"/>
      <c r="M895" s="290"/>
      <c r="N895" s="291"/>
      <c r="O895" s="302"/>
      <c r="P895" s="303"/>
      <c r="Q895" s="12"/>
      <c r="R895" s="353"/>
      <c r="S895" s="7"/>
      <c r="T895" s="17">
        <f>IF(D895="",0,IF(D895=D894,COUNTIF(D$9:D894,D895)+1,1))</f>
        <v>0</v>
      </c>
      <c r="U895" s="17">
        <f t="shared" ca="1" si="62"/>
        <v>0</v>
      </c>
      <c r="V895" s="364">
        <f t="shared" si="60"/>
        <v>0</v>
      </c>
    </row>
    <row r="896" spans="1:22" ht="16.5" customHeight="1">
      <c r="A896" s="334" t="s">
        <v>1172</v>
      </c>
      <c r="B896" s="65" t="str">
        <f t="shared" ca="1" si="59"/>
        <v>-1900</v>
      </c>
      <c r="C896" s="65" t="str">
        <f t="shared" ca="1" si="61"/>
        <v>-1900-0</v>
      </c>
      <c r="D896" s="340"/>
      <c r="E896" s="283"/>
      <c r="F896" s="12"/>
      <c r="G896" s="304"/>
      <c r="H896" s="195"/>
      <c r="I896" s="299"/>
      <c r="J896" s="284"/>
      <c r="K896" s="300"/>
      <c r="L896" s="301"/>
      <c r="M896" s="290"/>
      <c r="N896" s="291"/>
      <c r="O896" s="302"/>
      <c r="P896" s="303"/>
      <c r="Q896" s="12"/>
      <c r="R896" s="353"/>
      <c r="S896" s="7"/>
      <c r="T896" s="17">
        <f>IF(D896="",0,IF(D896=D895,COUNTIF(D$9:D895,D896)+1,1))</f>
        <v>0</v>
      </c>
      <c r="U896" s="17">
        <f t="shared" ca="1" si="62"/>
        <v>0</v>
      </c>
      <c r="V896" s="364">
        <f t="shared" si="60"/>
        <v>0</v>
      </c>
    </row>
    <row r="897" spans="1:22" ht="16.5" customHeight="1">
      <c r="A897" s="334" t="s">
        <v>1173</v>
      </c>
      <c r="B897" s="65" t="str">
        <f t="shared" ca="1" si="59"/>
        <v>-1900</v>
      </c>
      <c r="C897" s="65" t="str">
        <f t="shared" ca="1" si="61"/>
        <v>-1900-0</v>
      </c>
      <c r="D897" s="340"/>
      <c r="E897" s="283"/>
      <c r="F897" s="12"/>
      <c r="G897" s="304"/>
      <c r="H897" s="195"/>
      <c r="I897" s="299"/>
      <c r="J897" s="284"/>
      <c r="K897" s="300"/>
      <c r="L897" s="301"/>
      <c r="M897" s="290"/>
      <c r="N897" s="291"/>
      <c r="O897" s="302"/>
      <c r="P897" s="303"/>
      <c r="Q897" s="12"/>
      <c r="R897" s="353"/>
      <c r="S897" s="7"/>
      <c r="T897" s="17">
        <f>IF(D897="",0,IF(D897=D896,COUNTIF(D$9:D896,D897)+1,1))</f>
        <v>0</v>
      </c>
      <c r="U897" s="17">
        <f t="shared" ca="1" si="62"/>
        <v>0</v>
      </c>
      <c r="V897" s="364">
        <f t="shared" si="60"/>
        <v>0</v>
      </c>
    </row>
    <row r="898" spans="1:22" ht="16.5" customHeight="1">
      <c r="A898" s="334" t="s">
        <v>1174</v>
      </c>
      <c r="B898" s="65" t="str">
        <f t="shared" ca="1" si="59"/>
        <v>-1900</v>
      </c>
      <c r="C898" s="65" t="str">
        <f t="shared" ca="1" si="61"/>
        <v>-1900-0</v>
      </c>
      <c r="D898" s="340"/>
      <c r="E898" s="283"/>
      <c r="F898" s="12"/>
      <c r="G898" s="304"/>
      <c r="H898" s="195"/>
      <c r="I898" s="299"/>
      <c r="J898" s="284"/>
      <c r="K898" s="300"/>
      <c r="L898" s="301"/>
      <c r="M898" s="290"/>
      <c r="N898" s="291"/>
      <c r="O898" s="302"/>
      <c r="P898" s="303"/>
      <c r="Q898" s="12"/>
      <c r="R898" s="353"/>
      <c r="S898" s="7"/>
      <c r="T898" s="17">
        <f>IF(D898="",0,IF(D898=D897,COUNTIF(D$9:D897,D898)+1,1))</f>
        <v>0</v>
      </c>
      <c r="U898" s="17">
        <f t="shared" ca="1" si="62"/>
        <v>0</v>
      </c>
      <c r="V898" s="364">
        <f t="shared" si="60"/>
        <v>0</v>
      </c>
    </row>
    <row r="899" spans="1:22" ht="16.5" customHeight="1">
      <c r="A899" s="334" t="s">
        <v>1175</v>
      </c>
      <c r="B899" s="65" t="str">
        <f t="shared" ca="1" si="59"/>
        <v>-1900</v>
      </c>
      <c r="C899" s="65" t="str">
        <f t="shared" ca="1" si="61"/>
        <v>-1900-0</v>
      </c>
      <c r="D899" s="340"/>
      <c r="E899" s="283"/>
      <c r="F899" s="12"/>
      <c r="G899" s="304"/>
      <c r="H899" s="195"/>
      <c r="I899" s="299"/>
      <c r="J899" s="284"/>
      <c r="K899" s="300"/>
      <c r="L899" s="301"/>
      <c r="M899" s="290"/>
      <c r="N899" s="291"/>
      <c r="O899" s="302"/>
      <c r="P899" s="303"/>
      <c r="Q899" s="12"/>
      <c r="R899" s="353"/>
      <c r="S899" s="7"/>
      <c r="T899" s="17">
        <f>IF(D899="",0,IF(D899=D898,COUNTIF(D$9:D898,D899)+1,1))</f>
        <v>0</v>
      </c>
      <c r="U899" s="17">
        <f t="shared" ca="1" si="62"/>
        <v>0</v>
      </c>
      <c r="V899" s="364">
        <f t="shared" si="60"/>
        <v>0</v>
      </c>
    </row>
    <row r="900" spans="1:22" ht="16.5" customHeight="1">
      <c r="A900" s="334" t="s">
        <v>1176</v>
      </c>
      <c r="B900" s="65" t="str">
        <f t="shared" ca="1" si="59"/>
        <v>-1900</v>
      </c>
      <c r="C900" s="65" t="str">
        <f t="shared" ca="1" si="61"/>
        <v>-1900-0</v>
      </c>
      <c r="D900" s="340"/>
      <c r="E900" s="283"/>
      <c r="F900" s="12"/>
      <c r="G900" s="304"/>
      <c r="H900" s="195"/>
      <c r="I900" s="299"/>
      <c r="J900" s="284"/>
      <c r="K900" s="300"/>
      <c r="L900" s="301"/>
      <c r="M900" s="290"/>
      <c r="N900" s="291"/>
      <c r="O900" s="302"/>
      <c r="P900" s="303"/>
      <c r="Q900" s="12"/>
      <c r="R900" s="353"/>
      <c r="S900" s="7"/>
      <c r="T900" s="17">
        <f>IF(D900="",0,IF(D900=D899,COUNTIF(D$9:D899,D900)+1,1))</f>
        <v>0</v>
      </c>
      <c r="U900" s="17">
        <f t="shared" ca="1" si="62"/>
        <v>0</v>
      </c>
      <c r="V900" s="364">
        <f t="shared" si="60"/>
        <v>0</v>
      </c>
    </row>
    <row r="901" spans="1:22" ht="16.5" customHeight="1">
      <c r="A901" s="334" t="s">
        <v>1177</v>
      </c>
      <c r="B901" s="65" t="str">
        <f t="shared" ca="1" si="59"/>
        <v>-1900</v>
      </c>
      <c r="C901" s="65" t="str">
        <f t="shared" ca="1" si="61"/>
        <v>-1900-0</v>
      </c>
      <c r="D901" s="340"/>
      <c r="E901" s="283"/>
      <c r="F901" s="12"/>
      <c r="G901" s="304"/>
      <c r="H901" s="195"/>
      <c r="I901" s="299"/>
      <c r="J901" s="284"/>
      <c r="K901" s="300"/>
      <c r="L901" s="301"/>
      <c r="M901" s="290"/>
      <c r="N901" s="291"/>
      <c r="O901" s="302"/>
      <c r="P901" s="303"/>
      <c r="Q901" s="12"/>
      <c r="R901" s="353"/>
      <c r="S901" s="7"/>
      <c r="T901" s="17">
        <f>IF(D901="",0,IF(D901=D900,COUNTIF(D$9:D900,D901)+1,1))</f>
        <v>0</v>
      </c>
      <c r="U901" s="17">
        <f t="shared" ca="1" si="62"/>
        <v>0</v>
      </c>
      <c r="V901" s="364">
        <f t="shared" si="60"/>
        <v>0</v>
      </c>
    </row>
    <row r="902" spans="1:22" ht="16.5" customHeight="1">
      <c r="A902" s="334" t="s">
        <v>1178</v>
      </c>
      <c r="B902" s="65" t="str">
        <f t="shared" ca="1" si="59"/>
        <v>-1900</v>
      </c>
      <c r="C902" s="65" t="str">
        <f t="shared" ca="1" si="61"/>
        <v>-1900-0</v>
      </c>
      <c r="D902" s="340"/>
      <c r="E902" s="283"/>
      <c r="F902" s="12"/>
      <c r="G902" s="304"/>
      <c r="H902" s="195"/>
      <c r="I902" s="299"/>
      <c r="J902" s="284"/>
      <c r="K902" s="300"/>
      <c r="L902" s="301"/>
      <c r="M902" s="290"/>
      <c r="N902" s="291"/>
      <c r="O902" s="302"/>
      <c r="P902" s="303"/>
      <c r="Q902" s="12"/>
      <c r="R902" s="353"/>
      <c r="S902" s="7"/>
      <c r="T902" s="17">
        <f>IF(D902="",0,IF(D902=D901,COUNTIF(D$9:D901,D902)+1,1))</f>
        <v>0</v>
      </c>
      <c r="U902" s="17">
        <f t="shared" ca="1" si="62"/>
        <v>0</v>
      </c>
      <c r="V902" s="364">
        <f t="shared" si="60"/>
        <v>0</v>
      </c>
    </row>
    <row r="903" spans="1:22" ht="16.5" customHeight="1">
      <c r="A903" s="334" t="s">
        <v>1179</v>
      </c>
      <c r="B903" s="65" t="str">
        <f t="shared" ca="1" si="59"/>
        <v>-1900</v>
      </c>
      <c r="C903" s="65" t="str">
        <f t="shared" ca="1" si="61"/>
        <v>-1900-0</v>
      </c>
      <c r="D903" s="340"/>
      <c r="E903" s="283"/>
      <c r="F903" s="12"/>
      <c r="G903" s="304"/>
      <c r="H903" s="195"/>
      <c r="I903" s="299"/>
      <c r="J903" s="284"/>
      <c r="K903" s="300"/>
      <c r="L903" s="301"/>
      <c r="M903" s="290"/>
      <c r="N903" s="291"/>
      <c r="O903" s="302"/>
      <c r="P903" s="303"/>
      <c r="Q903" s="12"/>
      <c r="R903" s="353"/>
      <c r="S903" s="7"/>
      <c r="T903" s="17">
        <f>IF(D903="",0,IF(D903=D902,COUNTIF(D$9:D902,D903)+1,1))</f>
        <v>0</v>
      </c>
      <c r="U903" s="17">
        <f t="shared" ca="1" si="62"/>
        <v>0</v>
      </c>
      <c r="V903" s="364">
        <f t="shared" si="60"/>
        <v>0</v>
      </c>
    </row>
    <row r="904" spans="1:22" ht="16.5" customHeight="1">
      <c r="A904" s="334" t="s">
        <v>1180</v>
      </c>
      <c r="B904" s="65" t="str">
        <f t="shared" ca="1" si="59"/>
        <v>-1900</v>
      </c>
      <c r="C904" s="65" t="str">
        <f t="shared" ca="1" si="61"/>
        <v>-1900-0</v>
      </c>
      <c r="D904" s="340"/>
      <c r="E904" s="283"/>
      <c r="F904" s="12"/>
      <c r="G904" s="304"/>
      <c r="H904" s="195"/>
      <c r="I904" s="299"/>
      <c r="J904" s="284"/>
      <c r="K904" s="300"/>
      <c r="L904" s="301"/>
      <c r="M904" s="290"/>
      <c r="N904" s="291"/>
      <c r="O904" s="302"/>
      <c r="P904" s="303"/>
      <c r="Q904" s="12"/>
      <c r="R904" s="353"/>
      <c r="S904" s="7"/>
      <c r="T904" s="17">
        <f>IF(D904="",0,IF(D904=D903,COUNTIF(D$9:D903,D904)+1,1))</f>
        <v>0</v>
      </c>
      <c r="U904" s="17">
        <f t="shared" ca="1" si="62"/>
        <v>0</v>
      </c>
      <c r="V904" s="364">
        <f t="shared" si="60"/>
        <v>0</v>
      </c>
    </row>
    <row r="905" spans="1:22" ht="16.5" customHeight="1">
      <c r="A905" s="334" t="s">
        <v>1181</v>
      </c>
      <c r="B905" s="65" t="str">
        <f t="shared" ca="1" si="59"/>
        <v>-1900</v>
      </c>
      <c r="C905" s="65" t="str">
        <f t="shared" ca="1" si="61"/>
        <v>-1900-0</v>
      </c>
      <c r="D905" s="340"/>
      <c r="E905" s="283"/>
      <c r="F905" s="12"/>
      <c r="G905" s="304"/>
      <c r="H905" s="195"/>
      <c r="I905" s="299"/>
      <c r="J905" s="284"/>
      <c r="K905" s="300"/>
      <c r="L905" s="301"/>
      <c r="M905" s="290"/>
      <c r="N905" s="291"/>
      <c r="O905" s="302"/>
      <c r="P905" s="303"/>
      <c r="Q905" s="12"/>
      <c r="R905" s="353"/>
      <c r="S905" s="7"/>
      <c r="T905" s="17">
        <f>IF(D905="",0,IF(D905=D904,COUNTIF(D$9:D904,D905)+1,1))</f>
        <v>0</v>
      </c>
      <c r="U905" s="17">
        <f t="shared" ca="1" si="62"/>
        <v>0</v>
      </c>
      <c r="V905" s="364">
        <f t="shared" si="60"/>
        <v>0</v>
      </c>
    </row>
    <row r="906" spans="1:22" ht="16.5" customHeight="1">
      <c r="A906" s="334" t="s">
        <v>1182</v>
      </c>
      <c r="B906" s="65" t="str">
        <f t="shared" ref="B906:B969" ca="1" si="63">IF(V906=$V$1015,0,IF(N$1030=1,0,D906&amp;"-"&amp;YEAR(E906)))</f>
        <v>-1900</v>
      </c>
      <c r="C906" s="65" t="str">
        <f t="shared" ca="1" si="61"/>
        <v>-1900-0</v>
      </c>
      <c r="D906" s="340"/>
      <c r="E906" s="283"/>
      <c r="F906" s="12"/>
      <c r="G906" s="304"/>
      <c r="H906" s="195"/>
      <c r="I906" s="299"/>
      <c r="J906" s="284"/>
      <c r="K906" s="300"/>
      <c r="L906" s="301"/>
      <c r="M906" s="290"/>
      <c r="N906" s="291"/>
      <c r="O906" s="302"/>
      <c r="P906" s="303"/>
      <c r="Q906" s="12"/>
      <c r="R906" s="353"/>
      <c r="S906" s="7"/>
      <c r="T906" s="17">
        <f>IF(D906="",0,IF(D906=D905,COUNTIF(D$9:D905,D906)+1,1))</f>
        <v>0</v>
      </c>
      <c r="U906" s="17">
        <f t="shared" ca="1" si="62"/>
        <v>0</v>
      </c>
      <c r="V906" s="364">
        <f t="shared" ref="V906:V969" si="64">IF(OR(MONTH(E906)&lt;$J$1032,MONTH(E906)&gt;$J$1033),V$1015,0)</f>
        <v>0</v>
      </c>
    </row>
    <row r="907" spans="1:22" ht="16.5" customHeight="1">
      <c r="A907" s="334" t="s">
        <v>1183</v>
      </c>
      <c r="B907" s="65" t="str">
        <f t="shared" ca="1" si="63"/>
        <v>-1900</v>
      </c>
      <c r="C907" s="65" t="str">
        <f t="shared" ca="1" si="61"/>
        <v>-1900-0</v>
      </c>
      <c r="D907" s="340"/>
      <c r="E907" s="283"/>
      <c r="F907" s="12"/>
      <c r="G907" s="304"/>
      <c r="H907" s="195"/>
      <c r="I907" s="299"/>
      <c r="J907" s="284"/>
      <c r="K907" s="300"/>
      <c r="L907" s="301"/>
      <c r="M907" s="290"/>
      <c r="N907" s="291"/>
      <c r="O907" s="302"/>
      <c r="P907" s="303"/>
      <c r="Q907" s="12"/>
      <c r="R907" s="353"/>
      <c r="S907" s="7"/>
      <c r="T907" s="17">
        <f>IF(D907="",0,IF(D907=D906,COUNTIF(D$9:D906,D907)+1,1))</f>
        <v>0</v>
      </c>
      <c r="U907" s="17">
        <f t="shared" ca="1" si="62"/>
        <v>0</v>
      </c>
      <c r="V907" s="364">
        <f t="shared" si="64"/>
        <v>0</v>
      </c>
    </row>
    <row r="908" spans="1:22" ht="16.5" customHeight="1">
      <c r="A908" s="334" t="s">
        <v>1285</v>
      </c>
      <c r="B908" s="65" t="str">
        <f t="shared" ca="1" si="63"/>
        <v>-1900</v>
      </c>
      <c r="C908" s="65" t="str">
        <f t="shared" ca="1" si="61"/>
        <v>-1900-0</v>
      </c>
      <c r="D908" s="340"/>
      <c r="E908" s="283"/>
      <c r="F908" s="12"/>
      <c r="G908" s="304"/>
      <c r="H908" s="195"/>
      <c r="I908" s="299"/>
      <c r="J908" s="284"/>
      <c r="K908" s="300"/>
      <c r="L908" s="301"/>
      <c r="M908" s="290"/>
      <c r="N908" s="291"/>
      <c r="O908" s="302"/>
      <c r="P908" s="303"/>
      <c r="Q908" s="12"/>
      <c r="R908" s="353"/>
      <c r="S908" s="7"/>
      <c r="T908" s="17">
        <f>IF(D908="",0,IF(D908=D907,COUNTIF(D$9:D907,D908)+1,1))</f>
        <v>0</v>
      </c>
      <c r="U908" s="17">
        <f t="shared" ca="1" si="62"/>
        <v>0</v>
      </c>
      <c r="V908" s="364">
        <f t="shared" si="64"/>
        <v>0</v>
      </c>
    </row>
    <row r="909" spans="1:22" ht="16.5" customHeight="1">
      <c r="A909" s="334" t="s">
        <v>1184</v>
      </c>
      <c r="B909" s="65" t="str">
        <f t="shared" ca="1" si="63"/>
        <v>-1900</v>
      </c>
      <c r="C909" s="65" t="str">
        <f t="shared" ca="1" si="61"/>
        <v>-1900-0</v>
      </c>
      <c r="D909" s="340"/>
      <c r="E909" s="283"/>
      <c r="F909" s="12"/>
      <c r="G909" s="304"/>
      <c r="H909" s="195"/>
      <c r="I909" s="299"/>
      <c r="J909" s="284"/>
      <c r="K909" s="300"/>
      <c r="L909" s="301"/>
      <c r="M909" s="290"/>
      <c r="N909" s="291"/>
      <c r="O909" s="302"/>
      <c r="P909" s="303"/>
      <c r="Q909" s="12"/>
      <c r="R909" s="353"/>
      <c r="S909" s="7"/>
      <c r="T909" s="17">
        <f>IF(D909="",0,IF(D909=D908,COUNTIF(D$9:D908,D909)+1,1))</f>
        <v>0</v>
      </c>
      <c r="U909" s="17">
        <f t="shared" ca="1" si="62"/>
        <v>0</v>
      </c>
      <c r="V909" s="364">
        <f t="shared" si="64"/>
        <v>0</v>
      </c>
    </row>
    <row r="910" spans="1:22" ht="16.5" customHeight="1">
      <c r="A910" s="334" t="s">
        <v>1185</v>
      </c>
      <c r="B910" s="65" t="str">
        <f t="shared" ca="1" si="63"/>
        <v>-1900</v>
      </c>
      <c r="C910" s="65" t="str">
        <f t="shared" ca="1" si="61"/>
        <v>-1900-0</v>
      </c>
      <c r="D910" s="340"/>
      <c r="E910" s="283"/>
      <c r="F910" s="12"/>
      <c r="G910" s="304"/>
      <c r="H910" s="195"/>
      <c r="I910" s="299"/>
      <c r="J910" s="284"/>
      <c r="K910" s="300"/>
      <c r="L910" s="301"/>
      <c r="M910" s="290"/>
      <c r="N910" s="291"/>
      <c r="O910" s="302"/>
      <c r="P910" s="303"/>
      <c r="Q910" s="12"/>
      <c r="R910" s="353"/>
      <c r="S910" s="7"/>
      <c r="T910" s="17">
        <f>IF(D910="",0,IF(D910=D909,COUNTIF(D$9:D909,D910)+1,1))</f>
        <v>0</v>
      </c>
      <c r="U910" s="17">
        <f t="shared" ca="1" si="62"/>
        <v>0</v>
      </c>
      <c r="V910" s="364">
        <f t="shared" si="64"/>
        <v>0</v>
      </c>
    </row>
    <row r="911" spans="1:22" ht="16.5" customHeight="1">
      <c r="A911" s="334" t="s">
        <v>1186</v>
      </c>
      <c r="B911" s="65" t="str">
        <f t="shared" ca="1" si="63"/>
        <v>-1900</v>
      </c>
      <c r="C911" s="65" t="str">
        <f t="shared" ref="C911:C974" ca="1" si="65">IF(N$1030=1,0,B911&amp;"-"&amp;T911)</f>
        <v>-1900-0</v>
      </c>
      <c r="D911" s="340"/>
      <c r="E911" s="283"/>
      <c r="F911" s="12"/>
      <c r="G911" s="304"/>
      <c r="H911" s="195"/>
      <c r="I911" s="299"/>
      <c r="J911" s="284"/>
      <c r="K911" s="300"/>
      <c r="L911" s="301"/>
      <c r="M911" s="290"/>
      <c r="N911" s="291"/>
      <c r="O911" s="302"/>
      <c r="P911" s="303"/>
      <c r="Q911" s="12"/>
      <c r="R911" s="353"/>
      <c r="S911" s="7"/>
      <c r="T911" s="17">
        <f>IF(D911="",0,IF(D911=D910,COUNTIF(D$9:D910,D911)+1,1))</f>
        <v>0</v>
      </c>
      <c r="U911" s="17">
        <f t="shared" ref="U911:U974" ca="1" si="66">IF(OR(D911="",N$1030=1),0,IF(T911=4,1,0))</f>
        <v>0</v>
      </c>
      <c r="V911" s="364">
        <f t="shared" si="64"/>
        <v>0</v>
      </c>
    </row>
    <row r="912" spans="1:22" ht="16.5" customHeight="1">
      <c r="A912" s="334" t="s">
        <v>1187</v>
      </c>
      <c r="B912" s="65" t="str">
        <f t="shared" ca="1" si="63"/>
        <v>-1900</v>
      </c>
      <c r="C912" s="65" t="str">
        <f t="shared" ca="1" si="65"/>
        <v>-1900-0</v>
      </c>
      <c r="D912" s="340"/>
      <c r="E912" s="283"/>
      <c r="F912" s="12"/>
      <c r="G912" s="304"/>
      <c r="H912" s="195"/>
      <c r="I912" s="299"/>
      <c r="J912" s="284"/>
      <c r="K912" s="300"/>
      <c r="L912" s="301"/>
      <c r="M912" s="290"/>
      <c r="N912" s="291"/>
      <c r="O912" s="302"/>
      <c r="P912" s="303"/>
      <c r="Q912" s="12"/>
      <c r="R912" s="353"/>
      <c r="S912" s="7"/>
      <c r="T912" s="17">
        <f>IF(D912="",0,IF(D912=D911,COUNTIF(D$9:D911,D912)+1,1))</f>
        <v>0</v>
      </c>
      <c r="U912" s="17">
        <f t="shared" ca="1" si="66"/>
        <v>0</v>
      </c>
      <c r="V912" s="364">
        <f t="shared" si="64"/>
        <v>0</v>
      </c>
    </row>
    <row r="913" spans="1:22" ht="16.5" customHeight="1">
      <c r="A913" s="334" t="s">
        <v>1188</v>
      </c>
      <c r="B913" s="65" t="str">
        <f t="shared" ca="1" si="63"/>
        <v>-1900</v>
      </c>
      <c r="C913" s="65" t="str">
        <f t="shared" ca="1" si="65"/>
        <v>-1900-0</v>
      </c>
      <c r="D913" s="340"/>
      <c r="E913" s="283"/>
      <c r="F913" s="12"/>
      <c r="G913" s="304"/>
      <c r="H913" s="195"/>
      <c r="I913" s="299"/>
      <c r="J913" s="284"/>
      <c r="K913" s="300"/>
      <c r="L913" s="301"/>
      <c r="M913" s="290"/>
      <c r="N913" s="291"/>
      <c r="O913" s="302"/>
      <c r="P913" s="303"/>
      <c r="Q913" s="12"/>
      <c r="R913" s="353"/>
      <c r="S913" s="7"/>
      <c r="T913" s="17">
        <f>IF(D913="",0,IF(D913=D912,COUNTIF(D$9:D912,D913)+1,1))</f>
        <v>0</v>
      </c>
      <c r="U913" s="17">
        <f t="shared" ca="1" si="66"/>
        <v>0</v>
      </c>
      <c r="V913" s="364">
        <f t="shared" si="64"/>
        <v>0</v>
      </c>
    </row>
    <row r="914" spans="1:22" ht="16.5" customHeight="1">
      <c r="A914" s="334" t="s">
        <v>1189</v>
      </c>
      <c r="B914" s="65" t="str">
        <f t="shared" ca="1" si="63"/>
        <v>-1900</v>
      </c>
      <c r="C914" s="65" t="str">
        <f t="shared" ca="1" si="65"/>
        <v>-1900-0</v>
      </c>
      <c r="D914" s="340"/>
      <c r="E914" s="283"/>
      <c r="F914" s="12"/>
      <c r="G914" s="304"/>
      <c r="H914" s="195"/>
      <c r="I914" s="299"/>
      <c r="J914" s="284"/>
      <c r="K914" s="300"/>
      <c r="L914" s="301"/>
      <c r="M914" s="290"/>
      <c r="N914" s="291"/>
      <c r="O914" s="302"/>
      <c r="P914" s="303"/>
      <c r="Q914" s="12"/>
      <c r="R914" s="353"/>
      <c r="S914" s="7"/>
      <c r="T914" s="17">
        <f>IF(D914="",0,IF(D914=D913,COUNTIF(D$9:D913,D914)+1,1))</f>
        <v>0</v>
      </c>
      <c r="U914" s="17">
        <f t="shared" ca="1" si="66"/>
        <v>0</v>
      </c>
      <c r="V914" s="364">
        <f t="shared" si="64"/>
        <v>0</v>
      </c>
    </row>
    <row r="915" spans="1:22" ht="16.5" customHeight="1">
      <c r="A915" s="334" t="s">
        <v>1190</v>
      </c>
      <c r="B915" s="65" t="str">
        <f t="shared" ca="1" si="63"/>
        <v>-1900</v>
      </c>
      <c r="C915" s="65" t="str">
        <f t="shared" ca="1" si="65"/>
        <v>-1900-0</v>
      </c>
      <c r="D915" s="340"/>
      <c r="E915" s="283"/>
      <c r="F915" s="12"/>
      <c r="G915" s="304"/>
      <c r="H915" s="195"/>
      <c r="I915" s="299"/>
      <c r="J915" s="284"/>
      <c r="K915" s="300"/>
      <c r="L915" s="301"/>
      <c r="M915" s="290"/>
      <c r="N915" s="291"/>
      <c r="O915" s="302"/>
      <c r="P915" s="303"/>
      <c r="Q915" s="12"/>
      <c r="R915" s="353"/>
      <c r="S915" s="7"/>
      <c r="T915" s="17">
        <f>IF(D915="",0,IF(D915=D914,COUNTIF(D$9:D914,D915)+1,1))</f>
        <v>0</v>
      </c>
      <c r="U915" s="17">
        <f t="shared" ca="1" si="66"/>
        <v>0</v>
      </c>
      <c r="V915" s="364">
        <f t="shared" si="64"/>
        <v>0</v>
      </c>
    </row>
    <row r="916" spans="1:22" ht="16.5" customHeight="1">
      <c r="A916" s="334" t="s">
        <v>1191</v>
      </c>
      <c r="B916" s="65" t="str">
        <f t="shared" ca="1" si="63"/>
        <v>-1900</v>
      </c>
      <c r="C916" s="65" t="str">
        <f t="shared" ca="1" si="65"/>
        <v>-1900-0</v>
      </c>
      <c r="D916" s="340"/>
      <c r="E916" s="283"/>
      <c r="F916" s="12"/>
      <c r="G916" s="304"/>
      <c r="H916" s="195"/>
      <c r="I916" s="299"/>
      <c r="J916" s="284"/>
      <c r="K916" s="300"/>
      <c r="L916" s="301"/>
      <c r="M916" s="290"/>
      <c r="N916" s="291"/>
      <c r="O916" s="302"/>
      <c r="P916" s="303"/>
      <c r="Q916" s="12"/>
      <c r="R916" s="353"/>
      <c r="S916" s="7"/>
      <c r="T916" s="17">
        <f>IF(D916="",0,IF(D916=D915,COUNTIF(D$9:D915,D916)+1,1))</f>
        <v>0</v>
      </c>
      <c r="U916" s="17">
        <f t="shared" ca="1" si="66"/>
        <v>0</v>
      </c>
      <c r="V916" s="364">
        <f t="shared" si="64"/>
        <v>0</v>
      </c>
    </row>
    <row r="917" spans="1:22" ht="16.5" customHeight="1">
      <c r="A917" s="334" t="s">
        <v>1192</v>
      </c>
      <c r="B917" s="65" t="str">
        <f t="shared" ca="1" si="63"/>
        <v>-1900</v>
      </c>
      <c r="C917" s="65" t="str">
        <f t="shared" ca="1" si="65"/>
        <v>-1900-0</v>
      </c>
      <c r="D917" s="340"/>
      <c r="E917" s="283"/>
      <c r="F917" s="12"/>
      <c r="G917" s="304"/>
      <c r="H917" s="195"/>
      <c r="I917" s="299"/>
      <c r="J917" s="284"/>
      <c r="K917" s="300"/>
      <c r="L917" s="301"/>
      <c r="M917" s="290"/>
      <c r="N917" s="291"/>
      <c r="O917" s="302"/>
      <c r="P917" s="303"/>
      <c r="Q917" s="12"/>
      <c r="R917" s="353"/>
      <c r="S917" s="7"/>
      <c r="T917" s="17">
        <f>IF(D917="",0,IF(D917=D916,COUNTIF(D$9:D916,D917)+1,1))</f>
        <v>0</v>
      </c>
      <c r="U917" s="17">
        <f t="shared" ca="1" si="66"/>
        <v>0</v>
      </c>
      <c r="V917" s="364">
        <f t="shared" si="64"/>
        <v>0</v>
      </c>
    </row>
    <row r="918" spans="1:22" ht="16.5" customHeight="1">
      <c r="A918" s="334" t="s">
        <v>1193</v>
      </c>
      <c r="B918" s="65" t="str">
        <f t="shared" ca="1" si="63"/>
        <v>-1900</v>
      </c>
      <c r="C918" s="65" t="str">
        <f t="shared" ca="1" si="65"/>
        <v>-1900-0</v>
      </c>
      <c r="D918" s="340"/>
      <c r="E918" s="283"/>
      <c r="F918" s="12"/>
      <c r="G918" s="304"/>
      <c r="H918" s="195"/>
      <c r="I918" s="299"/>
      <c r="J918" s="284"/>
      <c r="K918" s="300"/>
      <c r="L918" s="301"/>
      <c r="M918" s="290"/>
      <c r="N918" s="291"/>
      <c r="O918" s="302"/>
      <c r="P918" s="303"/>
      <c r="Q918" s="12"/>
      <c r="R918" s="353"/>
      <c r="S918" s="7"/>
      <c r="T918" s="17">
        <f>IF(D918="",0,IF(D918=D917,COUNTIF(D$9:D917,D918)+1,1))</f>
        <v>0</v>
      </c>
      <c r="U918" s="17">
        <f t="shared" ca="1" si="66"/>
        <v>0</v>
      </c>
      <c r="V918" s="364">
        <f t="shared" si="64"/>
        <v>0</v>
      </c>
    </row>
    <row r="919" spans="1:22" ht="16.5" customHeight="1">
      <c r="A919" s="334" t="s">
        <v>1194</v>
      </c>
      <c r="B919" s="65" t="str">
        <f t="shared" ca="1" si="63"/>
        <v>-1900</v>
      </c>
      <c r="C919" s="65" t="str">
        <f t="shared" ca="1" si="65"/>
        <v>-1900-0</v>
      </c>
      <c r="D919" s="340"/>
      <c r="E919" s="283"/>
      <c r="F919" s="12"/>
      <c r="G919" s="304"/>
      <c r="H919" s="195"/>
      <c r="I919" s="299"/>
      <c r="J919" s="284"/>
      <c r="K919" s="300"/>
      <c r="L919" s="301"/>
      <c r="M919" s="290"/>
      <c r="N919" s="291"/>
      <c r="O919" s="302"/>
      <c r="P919" s="303"/>
      <c r="Q919" s="12"/>
      <c r="R919" s="353"/>
      <c r="S919" s="7"/>
      <c r="T919" s="17">
        <f>IF(D919="",0,IF(D919=D918,COUNTIF(D$9:D918,D919)+1,1))</f>
        <v>0</v>
      </c>
      <c r="U919" s="17">
        <f t="shared" ca="1" si="66"/>
        <v>0</v>
      </c>
      <c r="V919" s="364">
        <f t="shared" si="64"/>
        <v>0</v>
      </c>
    </row>
    <row r="920" spans="1:22" ht="16.5" customHeight="1">
      <c r="A920" s="334" t="s">
        <v>1195</v>
      </c>
      <c r="B920" s="65" t="str">
        <f t="shared" ca="1" si="63"/>
        <v>-1900</v>
      </c>
      <c r="C920" s="65" t="str">
        <f t="shared" ca="1" si="65"/>
        <v>-1900-0</v>
      </c>
      <c r="D920" s="340"/>
      <c r="E920" s="283"/>
      <c r="F920" s="12"/>
      <c r="G920" s="304"/>
      <c r="H920" s="195"/>
      <c r="I920" s="299"/>
      <c r="J920" s="284"/>
      <c r="K920" s="300"/>
      <c r="L920" s="301"/>
      <c r="M920" s="290"/>
      <c r="N920" s="291"/>
      <c r="O920" s="302"/>
      <c r="P920" s="303"/>
      <c r="Q920" s="12"/>
      <c r="R920" s="353"/>
      <c r="S920" s="7"/>
      <c r="T920" s="17">
        <f>IF(D920="",0,IF(D920=D919,COUNTIF(D$9:D919,D920)+1,1))</f>
        <v>0</v>
      </c>
      <c r="U920" s="17">
        <f t="shared" ca="1" si="66"/>
        <v>0</v>
      </c>
      <c r="V920" s="364">
        <f t="shared" si="64"/>
        <v>0</v>
      </c>
    </row>
    <row r="921" spans="1:22" ht="16.5" customHeight="1">
      <c r="A921" s="334" t="s">
        <v>1196</v>
      </c>
      <c r="B921" s="65" t="str">
        <f t="shared" ca="1" si="63"/>
        <v>-1900</v>
      </c>
      <c r="C921" s="65" t="str">
        <f t="shared" ca="1" si="65"/>
        <v>-1900-0</v>
      </c>
      <c r="D921" s="340"/>
      <c r="E921" s="283"/>
      <c r="F921" s="12"/>
      <c r="G921" s="304"/>
      <c r="H921" s="195"/>
      <c r="I921" s="299"/>
      <c r="J921" s="284"/>
      <c r="K921" s="300"/>
      <c r="L921" s="301"/>
      <c r="M921" s="290"/>
      <c r="N921" s="291"/>
      <c r="O921" s="302"/>
      <c r="P921" s="303"/>
      <c r="Q921" s="12"/>
      <c r="R921" s="353"/>
      <c r="S921" s="7"/>
      <c r="T921" s="17">
        <f>IF(D921="",0,IF(D921=D920,COUNTIF(D$9:D920,D921)+1,1))</f>
        <v>0</v>
      </c>
      <c r="U921" s="17">
        <f t="shared" ca="1" si="66"/>
        <v>0</v>
      </c>
      <c r="V921" s="364">
        <f t="shared" si="64"/>
        <v>0</v>
      </c>
    </row>
    <row r="922" spans="1:22" ht="16.5" customHeight="1">
      <c r="A922" s="334" t="s">
        <v>1197</v>
      </c>
      <c r="B922" s="65" t="str">
        <f t="shared" ca="1" si="63"/>
        <v>-1900</v>
      </c>
      <c r="C922" s="65" t="str">
        <f t="shared" ca="1" si="65"/>
        <v>-1900-0</v>
      </c>
      <c r="D922" s="340"/>
      <c r="E922" s="283"/>
      <c r="F922" s="12"/>
      <c r="G922" s="304"/>
      <c r="H922" s="195"/>
      <c r="I922" s="299"/>
      <c r="J922" s="284"/>
      <c r="K922" s="300"/>
      <c r="L922" s="301"/>
      <c r="M922" s="290"/>
      <c r="N922" s="291"/>
      <c r="O922" s="302"/>
      <c r="P922" s="303"/>
      <c r="Q922" s="12"/>
      <c r="R922" s="353"/>
      <c r="S922" s="7"/>
      <c r="T922" s="17">
        <f>IF(D922="",0,IF(D922=D921,COUNTIF(D$9:D921,D922)+1,1))</f>
        <v>0</v>
      </c>
      <c r="U922" s="17">
        <f t="shared" ca="1" si="66"/>
        <v>0</v>
      </c>
      <c r="V922" s="364">
        <f t="shared" si="64"/>
        <v>0</v>
      </c>
    </row>
    <row r="923" spans="1:22" ht="16.5" customHeight="1">
      <c r="A923" s="334" t="s">
        <v>1198</v>
      </c>
      <c r="B923" s="65" t="str">
        <f t="shared" ca="1" si="63"/>
        <v>-1900</v>
      </c>
      <c r="C923" s="65" t="str">
        <f t="shared" ca="1" si="65"/>
        <v>-1900-0</v>
      </c>
      <c r="D923" s="340"/>
      <c r="E923" s="283"/>
      <c r="F923" s="12"/>
      <c r="G923" s="304"/>
      <c r="H923" s="195"/>
      <c r="I923" s="299"/>
      <c r="J923" s="284"/>
      <c r="K923" s="300"/>
      <c r="L923" s="301"/>
      <c r="M923" s="290"/>
      <c r="N923" s="291"/>
      <c r="O923" s="302"/>
      <c r="P923" s="303"/>
      <c r="Q923" s="12"/>
      <c r="R923" s="353"/>
      <c r="S923" s="7"/>
      <c r="T923" s="17">
        <f>IF(D923="",0,IF(D923=D922,COUNTIF(D$9:D922,D923)+1,1))</f>
        <v>0</v>
      </c>
      <c r="U923" s="17">
        <f t="shared" ca="1" si="66"/>
        <v>0</v>
      </c>
      <c r="V923" s="364">
        <f t="shared" si="64"/>
        <v>0</v>
      </c>
    </row>
    <row r="924" spans="1:22" ht="16.5" customHeight="1">
      <c r="A924" s="334" t="s">
        <v>1199</v>
      </c>
      <c r="B924" s="65" t="str">
        <f t="shared" ca="1" si="63"/>
        <v>-1900</v>
      </c>
      <c r="C924" s="65" t="str">
        <f t="shared" ca="1" si="65"/>
        <v>-1900-0</v>
      </c>
      <c r="D924" s="340"/>
      <c r="E924" s="283"/>
      <c r="F924" s="12"/>
      <c r="G924" s="304"/>
      <c r="H924" s="195"/>
      <c r="I924" s="299"/>
      <c r="J924" s="284"/>
      <c r="K924" s="300"/>
      <c r="L924" s="301"/>
      <c r="M924" s="290"/>
      <c r="N924" s="291"/>
      <c r="O924" s="302"/>
      <c r="P924" s="303"/>
      <c r="Q924" s="12"/>
      <c r="R924" s="353"/>
      <c r="S924" s="7"/>
      <c r="T924" s="17">
        <f>IF(D924="",0,IF(D924=D923,COUNTIF(D$9:D923,D924)+1,1))</f>
        <v>0</v>
      </c>
      <c r="U924" s="17">
        <f t="shared" ca="1" si="66"/>
        <v>0</v>
      </c>
      <c r="V924" s="364">
        <f t="shared" si="64"/>
        <v>0</v>
      </c>
    </row>
    <row r="925" spans="1:22" ht="16.5" customHeight="1">
      <c r="A925" s="334" t="s">
        <v>1200</v>
      </c>
      <c r="B925" s="65" t="str">
        <f t="shared" ca="1" si="63"/>
        <v>-1900</v>
      </c>
      <c r="C925" s="65" t="str">
        <f t="shared" ca="1" si="65"/>
        <v>-1900-0</v>
      </c>
      <c r="D925" s="340"/>
      <c r="E925" s="283"/>
      <c r="F925" s="12"/>
      <c r="G925" s="304"/>
      <c r="H925" s="195"/>
      <c r="I925" s="299"/>
      <c r="J925" s="284"/>
      <c r="K925" s="300"/>
      <c r="L925" s="301"/>
      <c r="M925" s="290"/>
      <c r="N925" s="291"/>
      <c r="O925" s="302"/>
      <c r="P925" s="303"/>
      <c r="Q925" s="12"/>
      <c r="R925" s="353"/>
      <c r="S925" s="7"/>
      <c r="T925" s="17">
        <f>IF(D925="",0,IF(D925=D924,COUNTIF(D$9:D924,D925)+1,1))</f>
        <v>0</v>
      </c>
      <c r="U925" s="17">
        <f t="shared" ca="1" si="66"/>
        <v>0</v>
      </c>
      <c r="V925" s="364">
        <f t="shared" si="64"/>
        <v>0</v>
      </c>
    </row>
    <row r="926" spans="1:22" ht="16.5" customHeight="1">
      <c r="A926" s="334" t="s">
        <v>1201</v>
      </c>
      <c r="B926" s="65" t="str">
        <f t="shared" ca="1" si="63"/>
        <v>-1900</v>
      </c>
      <c r="C926" s="65" t="str">
        <f t="shared" ca="1" si="65"/>
        <v>-1900-0</v>
      </c>
      <c r="D926" s="340"/>
      <c r="E926" s="283"/>
      <c r="F926" s="12"/>
      <c r="G926" s="304"/>
      <c r="H926" s="195"/>
      <c r="I926" s="299"/>
      <c r="J926" s="284"/>
      <c r="K926" s="300"/>
      <c r="L926" s="301"/>
      <c r="M926" s="290"/>
      <c r="N926" s="291"/>
      <c r="O926" s="302"/>
      <c r="P926" s="303"/>
      <c r="Q926" s="12"/>
      <c r="R926" s="353"/>
      <c r="S926" s="7"/>
      <c r="T926" s="17">
        <f>IF(D926="",0,IF(D926=D925,COUNTIF(D$9:D925,D926)+1,1))</f>
        <v>0</v>
      </c>
      <c r="U926" s="17">
        <f t="shared" ca="1" si="66"/>
        <v>0</v>
      </c>
      <c r="V926" s="364">
        <f t="shared" si="64"/>
        <v>0</v>
      </c>
    </row>
    <row r="927" spans="1:22" ht="16.5" customHeight="1">
      <c r="A927" s="334" t="s">
        <v>1202</v>
      </c>
      <c r="B927" s="65" t="str">
        <f t="shared" ca="1" si="63"/>
        <v>-1900</v>
      </c>
      <c r="C927" s="65" t="str">
        <f t="shared" ca="1" si="65"/>
        <v>-1900-0</v>
      </c>
      <c r="D927" s="340"/>
      <c r="E927" s="283"/>
      <c r="F927" s="12"/>
      <c r="G927" s="304"/>
      <c r="H927" s="195"/>
      <c r="I927" s="299"/>
      <c r="J927" s="284"/>
      <c r="K927" s="300"/>
      <c r="L927" s="301"/>
      <c r="M927" s="290"/>
      <c r="N927" s="291"/>
      <c r="O927" s="302"/>
      <c r="P927" s="303"/>
      <c r="Q927" s="12"/>
      <c r="R927" s="353"/>
      <c r="S927" s="7"/>
      <c r="T927" s="17">
        <f>IF(D927="",0,IF(D927=D926,COUNTIF(D$9:D926,D927)+1,1))</f>
        <v>0</v>
      </c>
      <c r="U927" s="17">
        <f t="shared" ca="1" si="66"/>
        <v>0</v>
      </c>
      <c r="V927" s="364">
        <f t="shared" si="64"/>
        <v>0</v>
      </c>
    </row>
    <row r="928" spans="1:22" ht="16.5" customHeight="1">
      <c r="A928" s="334" t="s">
        <v>1203</v>
      </c>
      <c r="B928" s="65" t="str">
        <f t="shared" ca="1" si="63"/>
        <v>-1900</v>
      </c>
      <c r="C928" s="65" t="str">
        <f t="shared" ca="1" si="65"/>
        <v>-1900-0</v>
      </c>
      <c r="D928" s="340"/>
      <c r="E928" s="283"/>
      <c r="F928" s="12"/>
      <c r="G928" s="304"/>
      <c r="H928" s="195"/>
      <c r="I928" s="299"/>
      <c r="J928" s="284"/>
      <c r="K928" s="300"/>
      <c r="L928" s="301"/>
      <c r="M928" s="290"/>
      <c r="N928" s="291"/>
      <c r="O928" s="302"/>
      <c r="P928" s="303"/>
      <c r="Q928" s="12"/>
      <c r="R928" s="353"/>
      <c r="S928" s="7"/>
      <c r="T928" s="17">
        <f>IF(D928="",0,IF(D928=D927,COUNTIF(D$9:D927,D928)+1,1))</f>
        <v>0</v>
      </c>
      <c r="U928" s="17">
        <f t="shared" ca="1" si="66"/>
        <v>0</v>
      </c>
      <c r="V928" s="364">
        <f t="shared" si="64"/>
        <v>0</v>
      </c>
    </row>
    <row r="929" spans="1:22" ht="16.5" customHeight="1">
      <c r="A929" s="334" t="s">
        <v>1204</v>
      </c>
      <c r="B929" s="65" t="str">
        <f t="shared" ca="1" si="63"/>
        <v>-1900</v>
      </c>
      <c r="C929" s="65" t="str">
        <f t="shared" ca="1" si="65"/>
        <v>-1900-0</v>
      </c>
      <c r="D929" s="340"/>
      <c r="E929" s="283"/>
      <c r="F929" s="12"/>
      <c r="G929" s="304"/>
      <c r="H929" s="195"/>
      <c r="I929" s="299"/>
      <c r="J929" s="284"/>
      <c r="K929" s="300"/>
      <c r="L929" s="301"/>
      <c r="M929" s="290"/>
      <c r="N929" s="291"/>
      <c r="O929" s="302"/>
      <c r="P929" s="303"/>
      <c r="Q929" s="12"/>
      <c r="R929" s="353"/>
      <c r="S929" s="7"/>
      <c r="T929" s="17">
        <f>IF(D929="",0,IF(D929=D928,COUNTIF(D$9:D928,D929)+1,1))</f>
        <v>0</v>
      </c>
      <c r="U929" s="17">
        <f t="shared" ca="1" si="66"/>
        <v>0</v>
      </c>
      <c r="V929" s="364">
        <f t="shared" si="64"/>
        <v>0</v>
      </c>
    </row>
    <row r="930" spans="1:22" ht="16.5" customHeight="1">
      <c r="A930" s="334" t="s">
        <v>1205</v>
      </c>
      <c r="B930" s="65" t="str">
        <f t="shared" ca="1" si="63"/>
        <v>-1900</v>
      </c>
      <c r="C930" s="65" t="str">
        <f t="shared" ca="1" si="65"/>
        <v>-1900-0</v>
      </c>
      <c r="D930" s="340"/>
      <c r="E930" s="283"/>
      <c r="F930" s="12"/>
      <c r="G930" s="304"/>
      <c r="H930" s="195"/>
      <c r="I930" s="299"/>
      <c r="J930" s="284"/>
      <c r="K930" s="300"/>
      <c r="L930" s="301"/>
      <c r="M930" s="290"/>
      <c r="N930" s="291"/>
      <c r="O930" s="302"/>
      <c r="P930" s="303"/>
      <c r="Q930" s="12"/>
      <c r="R930" s="353"/>
      <c r="S930" s="7"/>
      <c r="T930" s="17">
        <f>IF(D930="",0,IF(D930=D929,COUNTIF(D$9:D929,D930)+1,1))</f>
        <v>0</v>
      </c>
      <c r="U930" s="17">
        <f t="shared" ca="1" si="66"/>
        <v>0</v>
      </c>
      <c r="V930" s="364">
        <f t="shared" si="64"/>
        <v>0</v>
      </c>
    </row>
    <row r="931" spans="1:22" ht="16.5" customHeight="1">
      <c r="A931" s="334" t="s">
        <v>1206</v>
      </c>
      <c r="B931" s="65" t="str">
        <f t="shared" ca="1" si="63"/>
        <v>-1900</v>
      </c>
      <c r="C931" s="65" t="str">
        <f t="shared" ca="1" si="65"/>
        <v>-1900-0</v>
      </c>
      <c r="D931" s="340"/>
      <c r="E931" s="283"/>
      <c r="F931" s="12"/>
      <c r="G931" s="304"/>
      <c r="H931" s="195"/>
      <c r="I931" s="299"/>
      <c r="J931" s="284"/>
      <c r="K931" s="300"/>
      <c r="L931" s="301"/>
      <c r="M931" s="290"/>
      <c r="N931" s="291"/>
      <c r="O931" s="302"/>
      <c r="P931" s="303"/>
      <c r="Q931" s="12"/>
      <c r="R931" s="353"/>
      <c r="S931" s="7"/>
      <c r="T931" s="17">
        <f>IF(D931="",0,IF(D931=D930,COUNTIF(D$9:D930,D931)+1,1))</f>
        <v>0</v>
      </c>
      <c r="U931" s="17">
        <f t="shared" ca="1" si="66"/>
        <v>0</v>
      </c>
      <c r="V931" s="364">
        <f t="shared" si="64"/>
        <v>0</v>
      </c>
    </row>
    <row r="932" spans="1:22" ht="16.5" customHeight="1">
      <c r="A932" s="334" t="s">
        <v>1207</v>
      </c>
      <c r="B932" s="65" t="str">
        <f t="shared" ca="1" si="63"/>
        <v>-1900</v>
      </c>
      <c r="C932" s="65" t="str">
        <f t="shared" ca="1" si="65"/>
        <v>-1900-0</v>
      </c>
      <c r="D932" s="340"/>
      <c r="E932" s="283"/>
      <c r="F932" s="12"/>
      <c r="G932" s="304"/>
      <c r="H932" s="195"/>
      <c r="I932" s="299"/>
      <c r="J932" s="284"/>
      <c r="K932" s="300"/>
      <c r="L932" s="301"/>
      <c r="M932" s="290"/>
      <c r="N932" s="291"/>
      <c r="O932" s="302"/>
      <c r="P932" s="303"/>
      <c r="Q932" s="12"/>
      <c r="R932" s="353"/>
      <c r="S932" s="7"/>
      <c r="T932" s="17">
        <f>IF(D932="",0,IF(D932=D931,COUNTIF(D$9:D931,D932)+1,1))</f>
        <v>0</v>
      </c>
      <c r="U932" s="17">
        <f t="shared" ca="1" si="66"/>
        <v>0</v>
      </c>
      <c r="V932" s="364">
        <f t="shared" si="64"/>
        <v>0</v>
      </c>
    </row>
    <row r="933" spans="1:22" ht="16.5" customHeight="1">
      <c r="A933" s="334" t="s">
        <v>1208</v>
      </c>
      <c r="B933" s="65" t="str">
        <f t="shared" ca="1" si="63"/>
        <v>-1900</v>
      </c>
      <c r="C933" s="65" t="str">
        <f t="shared" ca="1" si="65"/>
        <v>-1900-0</v>
      </c>
      <c r="D933" s="340"/>
      <c r="E933" s="283"/>
      <c r="F933" s="12"/>
      <c r="G933" s="304"/>
      <c r="H933" s="195"/>
      <c r="I933" s="299"/>
      <c r="J933" s="284"/>
      <c r="K933" s="300"/>
      <c r="L933" s="301"/>
      <c r="M933" s="290"/>
      <c r="N933" s="291"/>
      <c r="O933" s="302"/>
      <c r="P933" s="303"/>
      <c r="Q933" s="12"/>
      <c r="R933" s="353"/>
      <c r="S933" s="7"/>
      <c r="T933" s="17">
        <f>IF(D933="",0,IF(D933=D932,COUNTIF(D$9:D932,D933)+1,1))</f>
        <v>0</v>
      </c>
      <c r="U933" s="17">
        <f t="shared" ca="1" si="66"/>
        <v>0</v>
      </c>
      <c r="V933" s="364">
        <f t="shared" si="64"/>
        <v>0</v>
      </c>
    </row>
    <row r="934" spans="1:22" ht="16.5" customHeight="1">
      <c r="A934" s="334" t="s">
        <v>1209</v>
      </c>
      <c r="B934" s="65" t="str">
        <f t="shared" ca="1" si="63"/>
        <v>-1900</v>
      </c>
      <c r="C934" s="65" t="str">
        <f t="shared" ca="1" si="65"/>
        <v>-1900-0</v>
      </c>
      <c r="D934" s="340"/>
      <c r="E934" s="283"/>
      <c r="F934" s="12"/>
      <c r="G934" s="304"/>
      <c r="H934" s="195"/>
      <c r="I934" s="299"/>
      <c r="J934" s="284"/>
      <c r="K934" s="300"/>
      <c r="L934" s="301"/>
      <c r="M934" s="290"/>
      <c r="N934" s="291"/>
      <c r="O934" s="302"/>
      <c r="P934" s="303"/>
      <c r="Q934" s="12"/>
      <c r="R934" s="353"/>
      <c r="S934" s="7"/>
      <c r="T934" s="17">
        <f>IF(D934="",0,IF(D934=D933,COUNTIF(D$9:D933,D934)+1,1))</f>
        <v>0</v>
      </c>
      <c r="U934" s="17">
        <f t="shared" ca="1" si="66"/>
        <v>0</v>
      </c>
      <c r="V934" s="364">
        <f t="shared" si="64"/>
        <v>0</v>
      </c>
    </row>
    <row r="935" spans="1:22" ht="16.5" customHeight="1">
      <c r="A935" s="334" t="s">
        <v>1210</v>
      </c>
      <c r="B935" s="65" t="str">
        <f t="shared" ca="1" si="63"/>
        <v>-1900</v>
      </c>
      <c r="C935" s="65" t="str">
        <f t="shared" ca="1" si="65"/>
        <v>-1900-0</v>
      </c>
      <c r="D935" s="340"/>
      <c r="E935" s="283"/>
      <c r="F935" s="12"/>
      <c r="G935" s="304"/>
      <c r="H935" s="195"/>
      <c r="I935" s="299"/>
      <c r="J935" s="284"/>
      <c r="K935" s="300"/>
      <c r="L935" s="301"/>
      <c r="M935" s="290"/>
      <c r="N935" s="291"/>
      <c r="O935" s="302"/>
      <c r="P935" s="303"/>
      <c r="Q935" s="12"/>
      <c r="R935" s="353"/>
      <c r="S935" s="7"/>
      <c r="T935" s="17">
        <f>IF(D935="",0,IF(D935=D934,COUNTIF(D$9:D934,D935)+1,1))</f>
        <v>0</v>
      </c>
      <c r="U935" s="17">
        <f t="shared" ca="1" si="66"/>
        <v>0</v>
      </c>
      <c r="V935" s="364">
        <f t="shared" si="64"/>
        <v>0</v>
      </c>
    </row>
    <row r="936" spans="1:22" ht="16.5" customHeight="1">
      <c r="A936" s="334" t="s">
        <v>1211</v>
      </c>
      <c r="B936" s="65" t="str">
        <f t="shared" ca="1" si="63"/>
        <v>-1900</v>
      </c>
      <c r="C936" s="65" t="str">
        <f t="shared" ca="1" si="65"/>
        <v>-1900-0</v>
      </c>
      <c r="D936" s="340"/>
      <c r="E936" s="283"/>
      <c r="F936" s="12"/>
      <c r="G936" s="304"/>
      <c r="H936" s="195"/>
      <c r="I936" s="299"/>
      <c r="J936" s="284"/>
      <c r="K936" s="300"/>
      <c r="L936" s="301"/>
      <c r="M936" s="290"/>
      <c r="N936" s="291"/>
      <c r="O936" s="302"/>
      <c r="P936" s="303"/>
      <c r="Q936" s="12"/>
      <c r="R936" s="353"/>
      <c r="S936" s="7"/>
      <c r="T936" s="17">
        <f>IF(D936="",0,IF(D936=D935,COUNTIF(D$9:D935,D936)+1,1))</f>
        <v>0</v>
      </c>
      <c r="U936" s="17">
        <f t="shared" ca="1" si="66"/>
        <v>0</v>
      </c>
      <c r="V936" s="364">
        <f t="shared" si="64"/>
        <v>0</v>
      </c>
    </row>
    <row r="937" spans="1:22" ht="16.5" customHeight="1">
      <c r="A937" s="334" t="s">
        <v>1212</v>
      </c>
      <c r="B937" s="65" t="str">
        <f t="shared" ca="1" si="63"/>
        <v>-1900</v>
      </c>
      <c r="C937" s="65" t="str">
        <f t="shared" ca="1" si="65"/>
        <v>-1900-0</v>
      </c>
      <c r="D937" s="340"/>
      <c r="E937" s="283"/>
      <c r="F937" s="12"/>
      <c r="G937" s="304"/>
      <c r="H937" s="195"/>
      <c r="I937" s="299"/>
      <c r="J937" s="284"/>
      <c r="K937" s="300"/>
      <c r="L937" s="301"/>
      <c r="M937" s="290"/>
      <c r="N937" s="291"/>
      <c r="O937" s="302"/>
      <c r="P937" s="303"/>
      <c r="Q937" s="12"/>
      <c r="R937" s="353"/>
      <c r="S937" s="7"/>
      <c r="T937" s="17">
        <f>IF(D937="",0,IF(D937=D936,COUNTIF(D$9:D936,D937)+1,1))</f>
        <v>0</v>
      </c>
      <c r="U937" s="17">
        <f t="shared" ca="1" si="66"/>
        <v>0</v>
      </c>
      <c r="V937" s="364">
        <f t="shared" si="64"/>
        <v>0</v>
      </c>
    </row>
    <row r="938" spans="1:22" ht="16.5" customHeight="1">
      <c r="A938" s="334" t="s">
        <v>1213</v>
      </c>
      <c r="B938" s="65" t="str">
        <f t="shared" ca="1" si="63"/>
        <v>-1900</v>
      </c>
      <c r="C938" s="65" t="str">
        <f t="shared" ca="1" si="65"/>
        <v>-1900-0</v>
      </c>
      <c r="D938" s="340"/>
      <c r="E938" s="283"/>
      <c r="F938" s="12"/>
      <c r="G938" s="304"/>
      <c r="H938" s="195"/>
      <c r="I938" s="299"/>
      <c r="J938" s="284"/>
      <c r="K938" s="300"/>
      <c r="L938" s="301"/>
      <c r="M938" s="290"/>
      <c r="N938" s="291"/>
      <c r="O938" s="302"/>
      <c r="P938" s="303"/>
      <c r="Q938" s="12"/>
      <c r="R938" s="353"/>
      <c r="S938" s="7"/>
      <c r="T938" s="17">
        <f>IF(D938="",0,IF(D938=D937,COUNTIF(D$9:D937,D938)+1,1))</f>
        <v>0</v>
      </c>
      <c r="U938" s="17">
        <f t="shared" ca="1" si="66"/>
        <v>0</v>
      </c>
      <c r="V938" s="364">
        <f t="shared" si="64"/>
        <v>0</v>
      </c>
    </row>
    <row r="939" spans="1:22" ht="16.5" customHeight="1">
      <c r="A939" s="334" t="s">
        <v>1214</v>
      </c>
      <c r="B939" s="65" t="str">
        <f t="shared" ca="1" si="63"/>
        <v>-1900</v>
      </c>
      <c r="C939" s="65" t="str">
        <f t="shared" ca="1" si="65"/>
        <v>-1900-0</v>
      </c>
      <c r="D939" s="340"/>
      <c r="E939" s="283"/>
      <c r="F939" s="12"/>
      <c r="G939" s="304"/>
      <c r="H939" s="195"/>
      <c r="I939" s="299"/>
      <c r="J939" s="284"/>
      <c r="K939" s="300"/>
      <c r="L939" s="301"/>
      <c r="M939" s="290"/>
      <c r="N939" s="291"/>
      <c r="O939" s="302"/>
      <c r="P939" s="303"/>
      <c r="Q939" s="12"/>
      <c r="R939" s="353"/>
      <c r="S939" s="7"/>
      <c r="T939" s="17">
        <f>IF(D939="",0,IF(D939=D938,COUNTIF(D$9:D938,D939)+1,1))</f>
        <v>0</v>
      </c>
      <c r="U939" s="17">
        <f t="shared" ca="1" si="66"/>
        <v>0</v>
      </c>
      <c r="V939" s="364">
        <f t="shared" si="64"/>
        <v>0</v>
      </c>
    </row>
    <row r="940" spans="1:22" ht="16.5" customHeight="1">
      <c r="A940" s="334" t="s">
        <v>1215</v>
      </c>
      <c r="B940" s="65" t="str">
        <f t="shared" ca="1" si="63"/>
        <v>-1900</v>
      </c>
      <c r="C940" s="65" t="str">
        <f t="shared" ca="1" si="65"/>
        <v>-1900-0</v>
      </c>
      <c r="D940" s="340"/>
      <c r="E940" s="283"/>
      <c r="F940" s="12"/>
      <c r="G940" s="304"/>
      <c r="H940" s="195"/>
      <c r="I940" s="299"/>
      <c r="J940" s="284"/>
      <c r="K940" s="300"/>
      <c r="L940" s="301"/>
      <c r="M940" s="290"/>
      <c r="N940" s="291"/>
      <c r="O940" s="302"/>
      <c r="P940" s="303"/>
      <c r="Q940" s="12"/>
      <c r="R940" s="353"/>
      <c r="S940" s="7"/>
      <c r="T940" s="17">
        <f>IF(D940="",0,IF(D940=D939,COUNTIF(D$9:D939,D940)+1,1))</f>
        <v>0</v>
      </c>
      <c r="U940" s="17">
        <f t="shared" ca="1" si="66"/>
        <v>0</v>
      </c>
      <c r="V940" s="364">
        <f t="shared" si="64"/>
        <v>0</v>
      </c>
    </row>
    <row r="941" spans="1:22" ht="16.5" customHeight="1">
      <c r="A941" s="334" t="s">
        <v>1216</v>
      </c>
      <c r="B941" s="65" t="str">
        <f t="shared" ca="1" si="63"/>
        <v>-1900</v>
      </c>
      <c r="C941" s="65" t="str">
        <f t="shared" ca="1" si="65"/>
        <v>-1900-0</v>
      </c>
      <c r="D941" s="340"/>
      <c r="E941" s="283"/>
      <c r="F941" s="12"/>
      <c r="G941" s="304"/>
      <c r="H941" s="195"/>
      <c r="I941" s="299"/>
      <c r="J941" s="284"/>
      <c r="K941" s="300"/>
      <c r="L941" s="301"/>
      <c r="M941" s="290"/>
      <c r="N941" s="291"/>
      <c r="O941" s="302"/>
      <c r="P941" s="303"/>
      <c r="Q941" s="12"/>
      <c r="R941" s="353"/>
      <c r="S941" s="7"/>
      <c r="T941" s="17">
        <f>IF(D941="",0,IF(D941=D940,COUNTIF(D$9:D940,D941)+1,1))</f>
        <v>0</v>
      </c>
      <c r="U941" s="17">
        <f t="shared" ca="1" si="66"/>
        <v>0</v>
      </c>
      <c r="V941" s="364">
        <f t="shared" si="64"/>
        <v>0</v>
      </c>
    </row>
    <row r="942" spans="1:22" ht="16.5" customHeight="1">
      <c r="A942" s="334" t="s">
        <v>1217</v>
      </c>
      <c r="B942" s="65" t="str">
        <f t="shared" ca="1" si="63"/>
        <v>-1900</v>
      </c>
      <c r="C942" s="65" t="str">
        <f t="shared" ca="1" si="65"/>
        <v>-1900-0</v>
      </c>
      <c r="D942" s="340"/>
      <c r="E942" s="283"/>
      <c r="F942" s="12"/>
      <c r="G942" s="304"/>
      <c r="H942" s="195"/>
      <c r="I942" s="299"/>
      <c r="J942" s="284"/>
      <c r="K942" s="300"/>
      <c r="L942" s="301"/>
      <c r="M942" s="290"/>
      <c r="N942" s="291"/>
      <c r="O942" s="302"/>
      <c r="P942" s="303"/>
      <c r="Q942" s="12"/>
      <c r="R942" s="353"/>
      <c r="S942" s="7"/>
      <c r="T942" s="17">
        <f>IF(D942="",0,IF(D942=D941,COUNTIF(D$9:D941,D942)+1,1))</f>
        <v>0</v>
      </c>
      <c r="U942" s="17">
        <f t="shared" ca="1" si="66"/>
        <v>0</v>
      </c>
      <c r="V942" s="364">
        <f t="shared" si="64"/>
        <v>0</v>
      </c>
    </row>
    <row r="943" spans="1:22" ht="16.5" customHeight="1">
      <c r="A943" s="334" t="s">
        <v>1218</v>
      </c>
      <c r="B943" s="65" t="str">
        <f t="shared" ca="1" si="63"/>
        <v>-1900</v>
      </c>
      <c r="C943" s="65" t="str">
        <f t="shared" ca="1" si="65"/>
        <v>-1900-0</v>
      </c>
      <c r="D943" s="340"/>
      <c r="E943" s="283"/>
      <c r="F943" s="12"/>
      <c r="G943" s="304"/>
      <c r="H943" s="195"/>
      <c r="I943" s="299"/>
      <c r="J943" s="284"/>
      <c r="K943" s="300"/>
      <c r="L943" s="301"/>
      <c r="M943" s="290"/>
      <c r="N943" s="291"/>
      <c r="O943" s="302"/>
      <c r="P943" s="303"/>
      <c r="Q943" s="12"/>
      <c r="R943" s="353"/>
      <c r="S943" s="7"/>
      <c r="T943" s="17">
        <f>IF(D943="",0,IF(D943=D942,COUNTIF(D$9:D942,D943)+1,1))</f>
        <v>0</v>
      </c>
      <c r="U943" s="17">
        <f t="shared" ca="1" si="66"/>
        <v>0</v>
      </c>
      <c r="V943" s="364">
        <f t="shared" si="64"/>
        <v>0</v>
      </c>
    </row>
    <row r="944" spans="1:22" ht="16.5" customHeight="1">
      <c r="A944" s="334" t="s">
        <v>1219</v>
      </c>
      <c r="B944" s="65" t="str">
        <f t="shared" ca="1" si="63"/>
        <v>-1900</v>
      </c>
      <c r="C944" s="65" t="str">
        <f t="shared" ca="1" si="65"/>
        <v>-1900-0</v>
      </c>
      <c r="D944" s="340"/>
      <c r="E944" s="283"/>
      <c r="F944" s="12"/>
      <c r="G944" s="304"/>
      <c r="H944" s="195"/>
      <c r="I944" s="299"/>
      <c r="J944" s="284"/>
      <c r="K944" s="300"/>
      <c r="L944" s="301"/>
      <c r="M944" s="290"/>
      <c r="N944" s="291"/>
      <c r="O944" s="302"/>
      <c r="P944" s="303"/>
      <c r="Q944" s="12"/>
      <c r="R944" s="353"/>
      <c r="S944" s="7"/>
      <c r="T944" s="17">
        <f>IF(D944="",0,IF(D944=D943,COUNTIF(D$9:D943,D944)+1,1))</f>
        <v>0</v>
      </c>
      <c r="U944" s="17">
        <f t="shared" ca="1" si="66"/>
        <v>0</v>
      </c>
      <c r="V944" s="364">
        <f t="shared" si="64"/>
        <v>0</v>
      </c>
    </row>
    <row r="945" spans="1:22" ht="16.5" customHeight="1">
      <c r="A945" s="334" t="s">
        <v>1220</v>
      </c>
      <c r="B945" s="65" t="str">
        <f t="shared" ca="1" si="63"/>
        <v>-1900</v>
      </c>
      <c r="C945" s="65" t="str">
        <f t="shared" ca="1" si="65"/>
        <v>-1900-0</v>
      </c>
      <c r="D945" s="340"/>
      <c r="E945" s="283"/>
      <c r="F945" s="12"/>
      <c r="G945" s="304"/>
      <c r="H945" s="195"/>
      <c r="I945" s="299"/>
      <c r="J945" s="284"/>
      <c r="K945" s="300"/>
      <c r="L945" s="301"/>
      <c r="M945" s="290"/>
      <c r="N945" s="291"/>
      <c r="O945" s="302"/>
      <c r="P945" s="303"/>
      <c r="Q945" s="12"/>
      <c r="R945" s="353"/>
      <c r="S945" s="7"/>
      <c r="T945" s="17">
        <f>IF(D945="",0,IF(D945=D944,COUNTIF(D$9:D944,D945)+1,1))</f>
        <v>0</v>
      </c>
      <c r="U945" s="17">
        <f t="shared" ca="1" si="66"/>
        <v>0</v>
      </c>
      <c r="V945" s="364">
        <f t="shared" si="64"/>
        <v>0</v>
      </c>
    </row>
    <row r="946" spans="1:22" ht="16.5" customHeight="1">
      <c r="A946" s="334" t="s">
        <v>1221</v>
      </c>
      <c r="B946" s="65" t="str">
        <f t="shared" ca="1" si="63"/>
        <v>-1900</v>
      </c>
      <c r="C946" s="65" t="str">
        <f t="shared" ca="1" si="65"/>
        <v>-1900-0</v>
      </c>
      <c r="D946" s="340"/>
      <c r="E946" s="283"/>
      <c r="F946" s="12"/>
      <c r="G946" s="304"/>
      <c r="H946" s="195"/>
      <c r="I946" s="299"/>
      <c r="J946" s="284"/>
      <c r="K946" s="300"/>
      <c r="L946" s="301"/>
      <c r="M946" s="290"/>
      <c r="N946" s="291"/>
      <c r="O946" s="302"/>
      <c r="P946" s="303"/>
      <c r="Q946" s="12"/>
      <c r="R946" s="353"/>
      <c r="S946" s="7"/>
      <c r="T946" s="17">
        <f>IF(D946="",0,IF(D946=D945,COUNTIF(D$9:D945,D946)+1,1))</f>
        <v>0</v>
      </c>
      <c r="U946" s="17">
        <f t="shared" ca="1" si="66"/>
        <v>0</v>
      </c>
      <c r="V946" s="364">
        <f t="shared" si="64"/>
        <v>0</v>
      </c>
    </row>
    <row r="947" spans="1:22" ht="16.5" customHeight="1">
      <c r="A947" s="334" t="s">
        <v>1222</v>
      </c>
      <c r="B947" s="65" t="str">
        <f t="shared" ca="1" si="63"/>
        <v>-1900</v>
      </c>
      <c r="C947" s="65" t="str">
        <f t="shared" ca="1" si="65"/>
        <v>-1900-0</v>
      </c>
      <c r="D947" s="340"/>
      <c r="E947" s="283"/>
      <c r="F947" s="12"/>
      <c r="G947" s="304"/>
      <c r="H947" s="195"/>
      <c r="I947" s="299"/>
      <c r="J947" s="284"/>
      <c r="K947" s="300"/>
      <c r="L947" s="301"/>
      <c r="M947" s="290"/>
      <c r="N947" s="291"/>
      <c r="O947" s="302"/>
      <c r="P947" s="303"/>
      <c r="Q947" s="12"/>
      <c r="R947" s="353"/>
      <c r="S947" s="7"/>
      <c r="T947" s="17">
        <f>IF(D947="",0,IF(D947=D946,COUNTIF(D$9:D946,D947)+1,1))</f>
        <v>0</v>
      </c>
      <c r="U947" s="17">
        <f t="shared" ca="1" si="66"/>
        <v>0</v>
      </c>
      <c r="V947" s="364">
        <f t="shared" si="64"/>
        <v>0</v>
      </c>
    </row>
    <row r="948" spans="1:22" ht="16.5" customHeight="1">
      <c r="A948" s="334" t="s">
        <v>1223</v>
      </c>
      <c r="B948" s="65" t="str">
        <f t="shared" ca="1" si="63"/>
        <v>-1900</v>
      </c>
      <c r="C948" s="65" t="str">
        <f t="shared" ca="1" si="65"/>
        <v>-1900-0</v>
      </c>
      <c r="D948" s="340"/>
      <c r="E948" s="283"/>
      <c r="F948" s="12"/>
      <c r="G948" s="304"/>
      <c r="H948" s="195"/>
      <c r="I948" s="299"/>
      <c r="J948" s="284"/>
      <c r="K948" s="300"/>
      <c r="L948" s="301"/>
      <c r="M948" s="290"/>
      <c r="N948" s="291"/>
      <c r="O948" s="302"/>
      <c r="P948" s="303"/>
      <c r="Q948" s="12"/>
      <c r="R948" s="353"/>
      <c r="S948" s="7"/>
      <c r="T948" s="17">
        <f>IF(D948="",0,IF(D948=D947,COUNTIF(D$9:D947,D948)+1,1))</f>
        <v>0</v>
      </c>
      <c r="U948" s="17">
        <f t="shared" ca="1" si="66"/>
        <v>0</v>
      </c>
      <c r="V948" s="364">
        <f t="shared" si="64"/>
        <v>0</v>
      </c>
    </row>
    <row r="949" spans="1:22" ht="16.5" customHeight="1">
      <c r="A949" s="334" t="s">
        <v>1224</v>
      </c>
      <c r="B949" s="65" t="str">
        <f t="shared" ca="1" si="63"/>
        <v>-1900</v>
      </c>
      <c r="C949" s="65" t="str">
        <f t="shared" ca="1" si="65"/>
        <v>-1900-0</v>
      </c>
      <c r="D949" s="340"/>
      <c r="E949" s="283"/>
      <c r="F949" s="12"/>
      <c r="G949" s="304"/>
      <c r="H949" s="195"/>
      <c r="I949" s="299"/>
      <c r="J949" s="284"/>
      <c r="K949" s="300"/>
      <c r="L949" s="301"/>
      <c r="M949" s="290"/>
      <c r="N949" s="291"/>
      <c r="O949" s="302"/>
      <c r="P949" s="303"/>
      <c r="Q949" s="12"/>
      <c r="R949" s="353"/>
      <c r="S949" s="7"/>
      <c r="T949" s="17">
        <f>IF(D949="",0,IF(D949=D948,COUNTIF(D$9:D948,D949)+1,1))</f>
        <v>0</v>
      </c>
      <c r="U949" s="17">
        <f t="shared" ca="1" si="66"/>
        <v>0</v>
      </c>
      <c r="V949" s="364">
        <f t="shared" si="64"/>
        <v>0</v>
      </c>
    </row>
    <row r="950" spans="1:22" ht="16.5" customHeight="1">
      <c r="A950" s="334" t="s">
        <v>1225</v>
      </c>
      <c r="B950" s="65" t="str">
        <f t="shared" ca="1" si="63"/>
        <v>-1900</v>
      </c>
      <c r="C950" s="65" t="str">
        <f t="shared" ca="1" si="65"/>
        <v>-1900-0</v>
      </c>
      <c r="D950" s="340"/>
      <c r="E950" s="283"/>
      <c r="F950" s="12"/>
      <c r="G950" s="304"/>
      <c r="H950" s="195"/>
      <c r="I950" s="299"/>
      <c r="J950" s="284"/>
      <c r="K950" s="300"/>
      <c r="L950" s="301"/>
      <c r="M950" s="290"/>
      <c r="N950" s="291"/>
      <c r="O950" s="302"/>
      <c r="P950" s="303"/>
      <c r="Q950" s="12"/>
      <c r="R950" s="353"/>
      <c r="S950" s="7"/>
      <c r="T950" s="17">
        <f>IF(D950="",0,IF(D950=D949,COUNTIF(D$9:D949,D950)+1,1))</f>
        <v>0</v>
      </c>
      <c r="U950" s="17">
        <f t="shared" ca="1" si="66"/>
        <v>0</v>
      </c>
      <c r="V950" s="364">
        <f t="shared" si="64"/>
        <v>0</v>
      </c>
    </row>
    <row r="951" spans="1:22" ht="16.5" customHeight="1">
      <c r="A951" s="334" t="s">
        <v>1226</v>
      </c>
      <c r="B951" s="65" t="str">
        <f t="shared" ca="1" si="63"/>
        <v>-1900</v>
      </c>
      <c r="C951" s="65" t="str">
        <f t="shared" ca="1" si="65"/>
        <v>-1900-0</v>
      </c>
      <c r="D951" s="340"/>
      <c r="E951" s="283"/>
      <c r="F951" s="12"/>
      <c r="G951" s="304"/>
      <c r="H951" s="195"/>
      <c r="I951" s="299"/>
      <c r="J951" s="284"/>
      <c r="K951" s="300"/>
      <c r="L951" s="301"/>
      <c r="M951" s="290"/>
      <c r="N951" s="291"/>
      <c r="O951" s="302"/>
      <c r="P951" s="303"/>
      <c r="Q951" s="12"/>
      <c r="R951" s="353"/>
      <c r="S951" s="7"/>
      <c r="T951" s="17">
        <f>IF(D951="",0,IF(D951=D950,COUNTIF(D$9:D950,D951)+1,1))</f>
        <v>0</v>
      </c>
      <c r="U951" s="17">
        <f t="shared" ca="1" si="66"/>
        <v>0</v>
      </c>
      <c r="V951" s="364">
        <f t="shared" si="64"/>
        <v>0</v>
      </c>
    </row>
    <row r="952" spans="1:22" ht="16.5" customHeight="1">
      <c r="A952" s="334" t="s">
        <v>1227</v>
      </c>
      <c r="B952" s="65" t="str">
        <f t="shared" ca="1" si="63"/>
        <v>-1900</v>
      </c>
      <c r="C952" s="65" t="str">
        <f t="shared" ca="1" si="65"/>
        <v>-1900-0</v>
      </c>
      <c r="D952" s="340"/>
      <c r="E952" s="283"/>
      <c r="F952" s="12"/>
      <c r="G952" s="304"/>
      <c r="H952" s="195"/>
      <c r="I952" s="299"/>
      <c r="J952" s="284"/>
      <c r="K952" s="300"/>
      <c r="L952" s="301"/>
      <c r="M952" s="290"/>
      <c r="N952" s="291"/>
      <c r="O952" s="302"/>
      <c r="P952" s="303"/>
      <c r="Q952" s="12"/>
      <c r="R952" s="353"/>
      <c r="S952" s="7"/>
      <c r="T952" s="17">
        <f>IF(D952="",0,IF(D952=D951,COUNTIF(D$9:D951,D952)+1,1))</f>
        <v>0</v>
      </c>
      <c r="U952" s="17">
        <f t="shared" ca="1" si="66"/>
        <v>0</v>
      </c>
      <c r="V952" s="364">
        <f t="shared" si="64"/>
        <v>0</v>
      </c>
    </row>
    <row r="953" spans="1:22" ht="16.5" customHeight="1">
      <c r="A953" s="334" t="s">
        <v>1228</v>
      </c>
      <c r="B953" s="65" t="str">
        <f t="shared" ca="1" si="63"/>
        <v>-1900</v>
      </c>
      <c r="C953" s="65" t="str">
        <f t="shared" ca="1" si="65"/>
        <v>-1900-0</v>
      </c>
      <c r="D953" s="340"/>
      <c r="E953" s="283"/>
      <c r="F953" s="12"/>
      <c r="G953" s="304"/>
      <c r="H953" s="195"/>
      <c r="I953" s="299"/>
      <c r="J953" s="284"/>
      <c r="K953" s="300"/>
      <c r="L953" s="301"/>
      <c r="M953" s="290"/>
      <c r="N953" s="291"/>
      <c r="O953" s="302"/>
      <c r="P953" s="303"/>
      <c r="Q953" s="12"/>
      <c r="R953" s="353"/>
      <c r="S953" s="7"/>
      <c r="T953" s="17">
        <f>IF(D953="",0,IF(D953=D952,COUNTIF(D$9:D952,D953)+1,1))</f>
        <v>0</v>
      </c>
      <c r="U953" s="17">
        <f t="shared" ca="1" si="66"/>
        <v>0</v>
      </c>
      <c r="V953" s="364">
        <f t="shared" si="64"/>
        <v>0</v>
      </c>
    </row>
    <row r="954" spans="1:22" ht="16.5" customHeight="1">
      <c r="A954" s="334" t="s">
        <v>1229</v>
      </c>
      <c r="B954" s="65" t="str">
        <f t="shared" ca="1" si="63"/>
        <v>-1900</v>
      </c>
      <c r="C954" s="65" t="str">
        <f t="shared" ca="1" si="65"/>
        <v>-1900-0</v>
      </c>
      <c r="D954" s="340"/>
      <c r="E954" s="283"/>
      <c r="F954" s="12"/>
      <c r="G954" s="304"/>
      <c r="H954" s="195"/>
      <c r="I954" s="299"/>
      <c r="J954" s="284"/>
      <c r="K954" s="300"/>
      <c r="L954" s="301"/>
      <c r="M954" s="290"/>
      <c r="N954" s="291"/>
      <c r="O954" s="302"/>
      <c r="P954" s="303"/>
      <c r="Q954" s="12"/>
      <c r="R954" s="353"/>
      <c r="S954" s="7"/>
      <c r="T954" s="17">
        <f>IF(D954="",0,IF(D954=D953,COUNTIF(D$9:D953,D954)+1,1))</f>
        <v>0</v>
      </c>
      <c r="U954" s="17">
        <f t="shared" ca="1" si="66"/>
        <v>0</v>
      </c>
      <c r="V954" s="364">
        <f t="shared" si="64"/>
        <v>0</v>
      </c>
    </row>
    <row r="955" spans="1:22" ht="16.5" customHeight="1">
      <c r="A955" s="334" t="s">
        <v>1230</v>
      </c>
      <c r="B955" s="65" t="str">
        <f t="shared" ca="1" si="63"/>
        <v>-1900</v>
      </c>
      <c r="C955" s="65" t="str">
        <f t="shared" ca="1" si="65"/>
        <v>-1900-0</v>
      </c>
      <c r="D955" s="340"/>
      <c r="E955" s="283"/>
      <c r="F955" s="12"/>
      <c r="G955" s="304"/>
      <c r="H955" s="195"/>
      <c r="I955" s="299"/>
      <c r="J955" s="284"/>
      <c r="K955" s="300"/>
      <c r="L955" s="301"/>
      <c r="M955" s="290"/>
      <c r="N955" s="291"/>
      <c r="O955" s="302"/>
      <c r="P955" s="303"/>
      <c r="Q955" s="12"/>
      <c r="R955" s="353"/>
      <c r="S955" s="7"/>
      <c r="T955" s="17">
        <f>IF(D955="",0,IF(D955=D954,COUNTIF(D$9:D954,D955)+1,1))</f>
        <v>0</v>
      </c>
      <c r="U955" s="17">
        <f t="shared" ca="1" si="66"/>
        <v>0</v>
      </c>
      <c r="V955" s="364">
        <f t="shared" si="64"/>
        <v>0</v>
      </c>
    </row>
    <row r="956" spans="1:22" ht="16.5" customHeight="1">
      <c r="A956" s="334" t="s">
        <v>1231</v>
      </c>
      <c r="B956" s="65" t="str">
        <f t="shared" ca="1" si="63"/>
        <v>-1900</v>
      </c>
      <c r="C956" s="65" t="str">
        <f t="shared" ca="1" si="65"/>
        <v>-1900-0</v>
      </c>
      <c r="D956" s="340"/>
      <c r="E956" s="283"/>
      <c r="F956" s="12"/>
      <c r="G956" s="304"/>
      <c r="H956" s="195"/>
      <c r="I956" s="299"/>
      <c r="J956" s="284"/>
      <c r="K956" s="300"/>
      <c r="L956" s="301"/>
      <c r="M956" s="290"/>
      <c r="N956" s="291"/>
      <c r="O956" s="302"/>
      <c r="P956" s="303"/>
      <c r="Q956" s="12"/>
      <c r="R956" s="353"/>
      <c r="S956" s="7"/>
      <c r="T956" s="17">
        <f>IF(D956="",0,IF(D956=D955,COUNTIF(D$9:D955,D956)+1,1))</f>
        <v>0</v>
      </c>
      <c r="U956" s="17">
        <f t="shared" ca="1" si="66"/>
        <v>0</v>
      </c>
      <c r="V956" s="364">
        <f t="shared" si="64"/>
        <v>0</v>
      </c>
    </row>
    <row r="957" spans="1:22" ht="16.5" customHeight="1">
      <c r="A957" s="334" t="s">
        <v>1232</v>
      </c>
      <c r="B957" s="65" t="str">
        <f t="shared" ca="1" si="63"/>
        <v>-1900</v>
      </c>
      <c r="C957" s="65" t="str">
        <f t="shared" ca="1" si="65"/>
        <v>-1900-0</v>
      </c>
      <c r="D957" s="340"/>
      <c r="E957" s="283"/>
      <c r="F957" s="12"/>
      <c r="G957" s="304"/>
      <c r="H957" s="195"/>
      <c r="I957" s="299"/>
      <c r="J957" s="284"/>
      <c r="K957" s="300"/>
      <c r="L957" s="301"/>
      <c r="M957" s="290"/>
      <c r="N957" s="291"/>
      <c r="O957" s="302"/>
      <c r="P957" s="303"/>
      <c r="Q957" s="12"/>
      <c r="R957" s="353"/>
      <c r="S957" s="7"/>
      <c r="T957" s="17">
        <f>IF(D957="",0,IF(D957=D956,COUNTIF(D$9:D956,D957)+1,1))</f>
        <v>0</v>
      </c>
      <c r="U957" s="17">
        <f t="shared" ca="1" si="66"/>
        <v>0</v>
      </c>
      <c r="V957" s="364">
        <f t="shared" si="64"/>
        <v>0</v>
      </c>
    </row>
    <row r="958" spans="1:22" ht="16.5" customHeight="1">
      <c r="A958" s="334" t="s">
        <v>1233</v>
      </c>
      <c r="B958" s="65" t="str">
        <f t="shared" ca="1" si="63"/>
        <v>-1900</v>
      </c>
      <c r="C958" s="65" t="str">
        <f t="shared" ca="1" si="65"/>
        <v>-1900-0</v>
      </c>
      <c r="D958" s="340"/>
      <c r="E958" s="283"/>
      <c r="F958" s="12"/>
      <c r="G958" s="304"/>
      <c r="H958" s="195"/>
      <c r="I958" s="299"/>
      <c r="J958" s="284"/>
      <c r="K958" s="300"/>
      <c r="L958" s="301"/>
      <c r="M958" s="290"/>
      <c r="N958" s="291"/>
      <c r="O958" s="302"/>
      <c r="P958" s="303"/>
      <c r="Q958" s="12"/>
      <c r="R958" s="353"/>
      <c r="S958" s="7"/>
      <c r="T958" s="17">
        <f>IF(D958="",0,IF(D958=D957,COUNTIF(D$9:D957,D958)+1,1))</f>
        <v>0</v>
      </c>
      <c r="U958" s="17">
        <f t="shared" ca="1" si="66"/>
        <v>0</v>
      </c>
      <c r="V958" s="364">
        <f t="shared" si="64"/>
        <v>0</v>
      </c>
    </row>
    <row r="959" spans="1:22" ht="16.5" customHeight="1">
      <c r="A959" s="334" t="s">
        <v>1234</v>
      </c>
      <c r="B959" s="65" t="str">
        <f t="shared" ca="1" si="63"/>
        <v>-1900</v>
      </c>
      <c r="C959" s="65" t="str">
        <f t="shared" ca="1" si="65"/>
        <v>-1900-0</v>
      </c>
      <c r="D959" s="340"/>
      <c r="E959" s="283"/>
      <c r="F959" s="12"/>
      <c r="G959" s="304"/>
      <c r="H959" s="195"/>
      <c r="I959" s="299"/>
      <c r="J959" s="284"/>
      <c r="K959" s="300"/>
      <c r="L959" s="301"/>
      <c r="M959" s="290"/>
      <c r="N959" s="291"/>
      <c r="O959" s="302"/>
      <c r="P959" s="303"/>
      <c r="Q959" s="12"/>
      <c r="R959" s="353"/>
      <c r="S959" s="7"/>
      <c r="T959" s="17">
        <f>IF(D959="",0,IF(D959=D958,COUNTIF(D$9:D958,D959)+1,1))</f>
        <v>0</v>
      </c>
      <c r="U959" s="17">
        <f t="shared" ca="1" si="66"/>
        <v>0</v>
      </c>
      <c r="V959" s="364">
        <f t="shared" si="64"/>
        <v>0</v>
      </c>
    </row>
    <row r="960" spans="1:22" ht="16.5" customHeight="1">
      <c r="A960" s="334" t="s">
        <v>1235</v>
      </c>
      <c r="B960" s="65" t="str">
        <f t="shared" ca="1" si="63"/>
        <v>-1900</v>
      </c>
      <c r="C960" s="65" t="str">
        <f t="shared" ca="1" si="65"/>
        <v>-1900-0</v>
      </c>
      <c r="D960" s="340"/>
      <c r="E960" s="283"/>
      <c r="F960" s="12"/>
      <c r="G960" s="304"/>
      <c r="H960" s="195"/>
      <c r="I960" s="299"/>
      <c r="J960" s="284"/>
      <c r="K960" s="300"/>
      <c r="L960" s="301"/>
      <c r="M960" s="290"/>
      <c r="N960" s="291"/>
      <c r="O960" s="302"/>
      <c r="P960" s="303"/>
      <c r="Q960" s="12"/>
      <c r="R960" s="353"/>
      <c r="S960" s="7"/>
      <c r="T960" s="17">
        <f>IF(D960="",0,IF(D960=D959,COUNTIF(D$9:D959,D960)+1,1))</f>
        <v>0</v>
      </c>
      <c r="U960" s="17">
        <f t="shared" ca="1" si="66"/>
        <v>0</v>
      </c>
      <c r="V960" s="364">
        <f t="shared" si="64"/>
        <v>0</v>
      </c>
    </row>
    <row r="961" spans="1:22" ht="16.5" customHeight="1">
      <c r="A961" s="334" t="s">
        <v>1236</v>
      </c>
      <c r="B961" s="65" t="str">
        <f t="shared" ca="1" si="63"/>
        <v>-1900</v>
      </c>
      <c r="C961" s="65" t="str">
        <f t="shared" ca="1" si="65"/>
        <v>-1900-0</v>
      </c>
      <c r="D961" s="340"/>
      <c r="E961" s="283"/>
      <c r="F961" s="12"/>
      <c r="G961" s="304"/>
      <c r="H961" s="195"/>
      <c r="I961" s="299"/>
      <c r="J961" s="284"/>
      <c r="K961" s="300"/>
      <c r="L961" s="301"/>
      <c r="M961" s="290"/>
      <c r="N961" s="291"/>
      <c r="O961" s="302"/>
      <c r="P961" s="303"/>
      <c r="Q961" s="12"/>
      <c r="R961" s="353"/>
      <c r="S961" s="7"/>
      <c r="T961" s="17">
        <f>IF(D961="",0,IF(D961=D960,COUNTIF(D$9:D960,D961)+1,1))</f>
        <v>0</v>
      </c>
      <c r="U961" s="17">
        <f t="shared" ca="1" si="66"/>
        <v>0</v>
      </c>
      <c r="V961" s="364">
        <f t="shared" si="64"/>
        <v>0</v>
      </c>
    </row>
    <row r="962" spans="1:22" ht="16.5" customHeight="1">
      <c r="A962" s="334" t="s">
        <v>1237</v>
      </c>
      <c r="B962" s="65" t="str">
        <f t="shared" ca="1" si="63"/>
        <v>-1900</v>
      </c>
      <c r="C962" s="65" t="str">
        <f t="shared" ca="1" si="65"/>
        <v>-1900-0</v>
      </c>
      <c r="D962" s="340"/>
      <c r="E962" s="283"/>
      <c r="F962" s="12"/>
      <c r="G962" s="304"/>
      <c r="H962" s="195"/>
      <c r="I962" s="299"/>
      <c r="J962" s="284"/>
      <c r="K962" s="300"/>
      <c r="L962" s="301"/>
      <c r="M962" s="290"/>
      <c r="N962" s="291"/>
      <c r="O962" s="302"/>
      <c r="P962" s="303"/>
      <c r="Q962" s="12"/>
      <c r="R962" s="353"/>
      <c r="S962" s="7"/>
      <c r="T962" s="17">
        <f>IF(D962="",0,IF(D962=D961,COUNTIF(D$9:D961,D962)+1,1))</f>
        <v>0</v>
      </c>
      <c r="U962" s="17">
        <f t="shared" ca="1" si="66"/>
        <v>0</v>
      </c>
      <c r="V962" s="364">
        <f t="shared" si="64"/>
        <v>0</v>
      </c>
    </row>
    <row r="963" spans="1:22" ht="16.5" customHeight="1">
      <c r="A963" s="334" t="s">
        <v>1238</v>
      </c>
      <c r="B963" s="65" t="str">
        <f t="shared" ca="1" si="63"/>
        <v>-1900</v>
      </c>
      <c r="C963" s="65" t="str">
        <f t="shared" ca="1" si="65"/>
        <v>-1900-0</v>
      </c>
      <c r="D963" s="340"/>
      <c r="E963" s="283"/>
      <c r="F963" s="12"/>
      <c r="G963" s="304"/>
      <c r="H963" s="195"/>
      <c r="I963" s="299"/>
      <c r="J963" s="284"/>
      <c r="K963" s="300"/>
      <c r="L963" s="301"/>
      <c r="M963" s="290"/>
      <c r="N963" s="291"/>
      <c r="O963" s="302"/>
      <c r="P963" s="303"/>
      <c r="Q963" s="12"/>
      <c r="R963" s="353"/>
      <c r="S963" s="7"/>
      <c r="T963" s="17">
        <f>IF(D963="",0,IF(D963=D962,COUNTIF(D$9:D962,D963)+1,1))</f>
        <v>0</v>
      </c>
      <c r="U963" s="17">
        <f t="shared" ca="1" si="66"/>
        <v>0</v>
      </c>
      <c r="V963" s="364">
        <f t="shared" si="64"/>
        <v>0</v>
      </c>
    </row>
    <row r="964" spans="1:22" ht="16.5" customHeight="1">
      <c r="A964" s="334" t="s">
        <v>1239</v>
      </c>
      <c r="B964" s="65" t="str">
        <f t="shared" ca="1" si="63"/>
        <v>-1900</v>
      </c>
      <c r="C964" s="65" t="str">
        <f t="shared" ca="1" si="65"/>
        <v>-1900-0</v>
      </c>
      <c r="D964" s="340"/>
      <c r="E964" s="283"/>
      <c r="F964" s="12"/>
      <c r="G964" s="304"/>
      <c r="H964" s="195"/>
      <c r="I964" s="299"/>
      <c r="J964" s="284"/>
      <c r="K964" s="300"/>
      <c r="L964" s="301"/>
      <c r="M964" s="290"/>
      <c r="N964" s="291"/>
      <c r="O964" s="302"/>
      <c r="P964" s="303"/>
      <c r="Q964" s="12"/>
      <c r="R964" s="353"/>
      <c r="S964" s="7"/>
      <c r="T964" s="17">
        <f>IF(D964="",0,IF(D964=D963,COUNTIF(D$9:D963,D964)+1,1))</f>
        <v>0</v>
      </c>
      <c r="U964" s="17">
        <f t="shared" ca="1" si="66"/>
        <v>0</v>
      </c>
      <c r="V964" s="364">
        <f t="shared" si="64"/>
        <v>0</v>
      </c>
    </row>
    <row r="965" spans="1:22" ht="16.5" customHeight="1">
      <c r="A965" s="334" t="s">
        <v>1240</v>
      </c>
      <c r="B965" s="65" t="str">
        <f t="shared" ca="1" si="63"/>
        <v>-1900</v>
      </c>
      <c r="C965" s="65" t="str">
        <f t="shared" ca="1" si="65"/>
        <v>-1900-0</v>
      </c>
      <c r="D965" s="340"/>
      <c r="E965" s="283"/>
      <c r="F965" s="12"/>
      <c r="G965" s="304"/>
      <c r="H965" s="195"/>
      <c r="I965" s="299"/>
      <c r="J965" s="284"/>
      <c r="K965" s="300"/>
      <c r="L965" s="301"/>
      <c r="M965" s="290"/>
      <c r="N965" s="291"/>
      <c r="O965" s="302"/>
      <c r="P965" s="303"/>
      <c r="Q965" s="12"/>
      <c r="R965" s="353"/>
      <c r="S965" s="7"/>
      <c r="T965" s="17">
        <f>IF(D965="",0,IF(D965=D964,COUNTIF(D$9:D964,D965)+1,1))</f>
        <v>0</v>
      </c>
      <c r="U965" s="17">
        <f t="shared" ca="1" si="66"/>
        <v>0</v>
      </c>
      <c r="V965" s="364">
        <f t="shared" si="64"/>
        <v>0</v>
      </c>
    </row>
    <row r="966" spans="1:22" ht="16.5" customHeight="1">
      <c r="A966" s="334" t="s">
        <v>1241</v>
      </c>
      <c r="B966" s="65" t="str">
        <f t="shared" ca="1" si="63"/>
        <v>-1900</v>
      </c>
      <c r="C966" s="65" t="str">
        <f t="shared" ca="1" si="65"/>
        <v>-1900-0</v>
      </c>
      <c r="D966" s="340"/>
      <c r="E966" s="283"/>
      <c r="F966" s="12"/>
      <c r="G966" s="304"/>
      <c r="H966" s="195"/>
      <c r="I966" s="299"/>
      <c r="J966" s="284"/>
      <c r="K966" s="300"/>
      <c r="L966" s="301"/>
      <c r="M966" s="290"/>
      <c r="N966" s="291"/>
      <c r="O966" s="302"/>
      <c r="P966" s="303"/>
      <c r="Q966" s="12"/>
      <c r="R966" s="353"/>
      <c r="S966" s="7"/>
      <c r="T966" s="17">
        <f>IF(D966="",0,IF(D966=D965,COUNTIF(D$9:D965,D966)+1,1))</f>
        <v>0</v>
      </c>
      <c r="U966" s="17">
        <f t="shared" ca="1" si="66"/>
        <v>0</v>
      </c>
      <c r="V966" s="364">
        <f t="shared" si="64"/>
        <v>0</v>
      </c>
    </row>
    <row r="967" spans="1:22" ht="16.5" customHeight="1">
      <c r="A967" s="334" t="s">
        <v>1242</v>
      </c>
      <c r="B967" s="65" t="str">
        <f t="shared" ca="1" si="63"/>
        <v>-1900</v>
      </c>
      <c r="C967" s="65" t="str">
        <f t="shared" ca="1" si="65"/>
        <v>-1900-0</v>
      </c>
      <c r="D967" s="340"/>
      <c r="E967" s="283"/>
      <c r="F967" s="12"/>
      <c r="G967" s="304"/>
      <c r="H967" s="195"/>
      <c r="I967" s="299"/>
      <c r="J967" s="284"/>
      <c r="K967" s="300"/>
      <c r="L967" s="301"/>
      <c r="M967" s="290"/>
      <c r="N967" s="291"/>
      <c r="O967" s="302"/>
      <c r="P967" s="303"/>
      <c r="Q967" s="12"/>
      <c r="R967" s="353"/>
      <c r="S967" s="7"/>
      <c r="T967" s="17">
        <f>IF(D967="",0,IF(D967=D966,COUNTIF(D$9:D966,D967)+1,1))</f>
        <v>0</v>
      </c>
      <c r="U967" s="17">
        <f t="shared" ca="1" si="66"/>
        <v>0</v>
      </c>
      <c r="V967" s="364">
        <f t="shared" si="64"/>
        <v>0</v>
      </c>
    </row>
    <row r="968" spans="1:22" ht="16.5" customHeight="1">
      <c r="A968" s="334" t="s">
        <v>1243</v>
      </c>
      <c r="B968" s="65" t="str">
        <f t="shared" ca="1" si="63"/>
        <v>-1900</v>
      </c>
      <c r="C968" s="65" t="str">
        <f t="shared" ca="1" si="65"/>
        <v>-1900-0</v>
      </c>
      <c r="D968" s="340"/>
      <c r="E968" s="283"/>
      <c r="F968" s="12"/>
      <c r="G968" s="304"/>
      <c r="H968" s="195"/>
      <c r="I968" s="299"/>
      <c r="J968" s="284"/>
      <c r="K968" s="300"/>
      <c r="L968" s="301"/>
      <c r="M968" s="290"/>
      <c r="N968" s="291"/>
      <c r="O968" s="302"/>
      <c r="P968" s="303"/>
      <c r="Q968" s="12"/>
      <c r="R968" s="353"/>
      <c r="S968" s="7"/>
      <c r="T968" s="17">
        <f>IF(D968="",0,IF(D968=D967,COUNTIF(D$9:D967,D968)+1,1))</f>
        <v>0</v>
      </c>
      <c r="U968" s="17">
        <f t="shared" ca="1" si="66"/>
        <v>0</v>
      </c>
      <c r="V968" s="364">
        <f t="shared" si="64"/>
        <v>0</v>
      </c>
    </row>
    <row r="969" spans="1:22" ht="16.5" customHeight="1">
      <c r="A969" s="334" t="s">
        <v>1244</v>
      </c>
      <c r="B969" s="65" t="str">
        <f t="shared" ca="1" si="63"/>
        <v>-1900</v>
      </c>
      <c r="C969" s="65" t="str">
        <f t="shared" ca="1" si="65"/>
        <v>-1900-0</v>
      </c>
      <c r="D969" s="340"/>
      <c r="E969" s="283"/>
      <c r="F969" s="12"/>
      <c r="G969" s="304"/>
      <c r="H969" s="195"/>
      <c r="I969" s="299"/>
      <c r="J969" s="284"/>
      <c r="K969" s="300"/>
      <c r="L969" s="301"/>
      <c r="M969" s="290"/>
      <c r="N969" s="291"/>
      <c r="O969" s="302"/>
      <c r="P969" s="303"/>
      <c r="Q969" s="12"/>
      <c r="R969" s="353"/>
      <c r="S969" s="7"/>
      <c r="T969" s="17">
        <f>IF(D969="",0,IF(D969=D968,COUNTIF(D$9:D968,D969)+1,1))</f>
        <v>0</v>
      </c>
      <c r="U969" s="17">
        <f t="shared" ca="1" si="66"/>
        <v>0</v>
      </c>
      <c r="V969" s="364">
        <f t="shared" si="64"/>
        <v>0</v>
      </c>
    </row>
    <row r="970" spans="1:22" ht="16.5" customHeight="1">
      <c r="A970" s="334" t="s">
        <v>1245</v>
      </c>
      <c r="B970" s="65" t="str">
        <f t="shared" ref="B970:B1008" ca="1" si="67">IF(V970=$V$1015,0,IF(N$1030=1,0,D970&amp;"-"&amp;YEAR(E970)))</f>
        <v>-1900</v>
      </c>
      <c r="C970" s="65" t="str">
        <f t="shared" ca="1" si="65"/>
        <v>-1900-0</v>
      </c>
      <c r="D970" s="340"/>
      <c r="E970" s="283"/>
      <c r="F970" s="12"/>
      <c r="G970" s="304"/>
      <c r="H970" s="195"/>
      <c r="I970" s="299"/>
      <c r="J970" s="284"/>
      <c r="K970" s="300"/>
      <c r="L970" s="301"/>
      <c r="M970" s="290"/>
      <c r="N970" s="291"/>
      <c r="O970" s="302"/>
      <c r="P970" s="303"/>
      <c r="Q970" s="12"/>
      <c r="R970" s="353"/>
      <c r="S970" s="7"/>
      <c r="T970" s="17">
        <f>IF(D970="",0,IF(D970=D969,COUNTIF(D$9:D969,D970)+1,1))</f>
        <v>0</v>
      </c>
      <c r="U970" s="17">
        <f t="shared" ca="1" si="66"/>
        <v>0</v>
      </c>
      <c r="V970" s="364">
        <f t="shared" ref="V970:V1008" si="68">IF(OR(MONTH(E970)&lt;$J$1032,MONTH(E970)&gt;$J$1033),V$1015,0)</f>
        <v>0</v>
      </c>
    </row>
    <row r="971" spans="1:22" ht="16.5" customHeight="1">
      <c r="A971" s="334" t="s">
        <v>1246</v>
      </c>
      <c r="B971" s="65" t="str">
        <f t="shared" ca="1" si="67"/>
        <v>-1900</v>
      </c>
      <c r="C971" s="65" t="str">
        <f t="shared" ca="1" si="65"/>
        <v>-1900-0</v>
      </c>
      <c r="D971" s="340"/>
      <c r="E971" s="283"/>
      <c r="F971" s="12"/>
      <c r="G971" s="304"/>
      <c r="H971" s="195"/>
      <c r="I971" s="299"/>
      <c r="J971" s="284"/>
      <c r="K971" s="300"/>
      <c r="L971" s="301"/>
      <c r="M971" s="290"/>
      <c r="N971" s="291"/>
      <c r="O971" s="302"/>
      <c r="P971" s="303"/>
      <c r="Q971" s="12"/>
      <c r="R971" s="353"/>
      <c r="S971" s="7"/>
      <c r="T971" s="17">
        <f>IF(D971="",0,IF(D971=D970,COUNTIF(D$9:D970,D971)+1,1))</f>
        <v>0</v>
      </c>
      <c r="U971" s="17">
        <f t="shared" ca="1" si="66"/>
        <v>0</v>
      </c>
      <c r="V971" s="364">
        <f t="shared" si="68"/>
        <v>0</v>
      </c>
    </row>
    <row r="972" spans="1:22" ht="16.5" customHeight="1">
      <c r="A972" s="334" t="s">
        <v>1247</v>
      </c>
      <c r="B972" s="65" t="str">
        <f t="shared" ca="1" si="67"/>
        <v>-1900</v>
      </c>
      <c r="C972" s="65" t="str">
        <f t="shared" ca="1" si="65"/>
        <v>-1900-0</v>
      </c>
      <c r="D972" s="340"/>
      <c r="E972" s="283"/>
      <c r="F972" s="12"/>
      <c r="G972" s="304"/>
      <c r="H972" s="195"/>
      <c r="I972" s="299"/>
      <c r="J972" s="284"/>
      <c r="K972" s="300"/>
      <c r="L972" s="301"/>
      <c r="M972" s="290"/>
      <c r="N972" s="291"/>
      <c r="O972" s="302"/>
      <c r="P972" s="303"/>
      <c r="Q972" s="12"/>
      <c r="R972" s="353"/>
      <c r="S972" s="7"/>
      <c r="T972" s="17">
        <f>IF(D972="",0,IF(D972=D971,COUNTIF(D$9:D971,D972)+1,1))</f>
        <v>0</v>
      </c>
      <c r="U972" s="17">
        <f t="shared" ca="1" si="66"/>
        <v>0</v>
      </c>
      <c r="V972" s="364">
        <f t="shared" si="68"/>
        <v>0</v>
      </c>
    </row>
    <row r="973" spans="1:22" ht="16.5" customHeight="1">
      <c r="A973" s="334" t="s">
        <v>1248</v>
      </c>
      <c r="B973" s="65" t="str">
        <f t="shared" ca="1" si="67"/>
        <v>-1900</v>
      </c>
      <c r="C973" s="65" t="str">
        <f t="shared" ca="1" si="65"/>
        <v>-1900-0</v>
      </c>
      <c r="D973" s="340"/>
      <c r="E973" s="283"/>
      <c r="F973" s="12"/>
      <c r="G973" s="304"/>
      <c r="H973" s="195"/>
      <c r="I973" s="299"/>
      <c r="J973" s="284"/>
      <c r="K973" s="300"/>
      <c r="L973" s="301"/>
      <c r="M973" s="290"/>
      <c r="N973" s="291"/>
      <c r="O973" s="302"/>
      <c r="P973" s="303"/>
      <c r="Q973" s="12"/>
      <c r="R973" s="353"/>
      <c r="S973" s="7"/>
      <c r="T973" s="17">
        <f>IF(D973="",0,IF(D973=D972,COUNTIF(D$9:D972,D973)+1,1))</f>
        <v>0</v>
      </c>
      <c r="U973" s="17">
        <f t="shared" ca="1" si="66"/>
        <v>0</v>
      </c>
      <c r="V973" s="364">
        <f t="shared" si="68"/>
        <v>0</v>
      </c>
    </row>
    <row r="974" spans="1:22" ht="16.5" customHeight="1">
      <c r="A974" s="334" t="s">
        <v>1249</v>
      </c>
      <c r="B974" s="65" t="str">
        <f t="shared" ca="1" si="67"/>
        <v>-1900</v>
      </c>
      <c r="C974" s="65" t="str">
        <f t="shared" ca="1" si="65"/>
        <v>-1900-0</v>
      </c>
      <c r="D974" s="340"/>
      <c r="E974" s="283"/>
      <c r="F974" s="12"/>
      <c r="G974" s="304"/>
      <c r="H974" s="195"/>
      <c r="I974" s="299"/>
      <c r="J974" s="284"/>
      <c r="K974" s="300"/>
      <c r="L974" s="301"/>
      <c r="M974" s="290"/>
      <c r="N974" s="291"/>
      <c r="O974" s="302"/>
      <c r="P974" s="303"/>
      <c r="Q974" s="12"/>
      <c r="R974" s="353"/>
      <c r="S974" s="7"/>
      <c r="T974" s="17">
        <f>IF(D974="",0,IF(D974=D973,COUNTIF(D$9:D973,D974)+1,1))</f>
        <v>0</v>
      </c>
      <c r="U974" s="17">
        <f t="shared" ca="1" si="66"/>
        <v>0</v>
      </c>
      <c r="V974" s="364">
        <f t="shared" si="68"/>
        <v>0</v>
      </c>
    </row>
    <row r="975" spans="1:22" ht="16.5" customHeight="1">
      <c r="A975" s="334" t="s">
        <v>1250</v>
      </c>
      <c r="B975" s="65" t="str">
        <f t="shared" ca="1" si="67"/>
        <v>-1900</v>
      </c>
      <c r="C975" s="65" t="str">
        <f t="shared" ref="C975:C1008" ca="1" si="69">IF(N$1030=1,0,B975&amp;"-"&amp;T975)</f>
        <v>-1900-0</v>
      </c>
      <c r="D975" s="340"/>
      <c r="E975" s="283"/>
      <c r="F975" s="12"/>
      <c r="G975" s="304"/>
      <c r="H975" s="195"/>
      <c r="I975" s="299"/>
      <c r="J975" s="284"/>
      <c r="K975" s="300"/>
      <c r="L975" s="301"/>
      <c r="M975" s="290"/>
      <c r="N975" s="291"/>
      <c r="O975" s="302"/>
      <c r="P975" s="303"/>
      <c r="Q975" s="12"/>
      <c r="R975" s="353"/>
      <c r="S975" s="7"/>
      <c r="T975" s="17">
        <f>IF(D975="",0,IF(D975=D974,COUNTIF(D$9:D974,D975)+1,1))</f>
        <v>0</v>
      </c>
      <c r="U975" s="17">
        <f t="shared" ref="U975:U1008" ca="1" si="70">IF(OR(D975="",N$1030=1),0,IF(T975=4,1,0))</f>
        <v>0</v>
      </c>
      <c r="V975" s="364">
        <f t="shared" si="68"/>
        <v>0</v>
      </c>
    </row>
    <row r="976" spans="1:22" ht="16.5" customHeight="1">
      <c r="A976" s="334" t="s">
        <v>1251</v>
      </c>
      <c r="B976" s="65" t="str">
        <f t="shared" ca="1" si="67"/>
        <v>-1900</v>
      </c>
      <c r="C976" s="65" t="str">
        <f t="shared" ca="1" si="69"/>
        <v>-1900-0</v>
      </c>
      <c r="D976" s="340"/>
      <c r="E976" s="283"/>
      <c r="F976" s="12"/>
      <c r="G976" s="304"/>
      <c r="H976" s="195"/>
      <c r="I976" s="299"/>
      <c r="J976" s="284"/>
      <c r="K976" s="300"/>
      <c r="L976" s="301"/>
      <c r="M976" s="290"/>
      <c r="N976" s="291"/>
      <c r="O976" s="302"/>
      <c r="P976" s="303"/>
      <c r="Q976" s="12"/>
      <c r="R976" s="353"/>
      <c r="S976" s="7"/>
      <c r="T976" s="17">
        <f>IF(D976="",0,IF(D976=D975,COUNTIF(D$9:D975,D976)+1,1))</f>
        <v>0</v>
      </c>
      <c r="U976" s="17">
        <f t="shared" ca="1" si="70"/>
        <v>0</v>
      </c>
      <c r="V976" s="364">
        <f t="shared" si="68"/>
        <v>0</v>
      </c>
    </row>
    <row r="977" spans="1:22" ht="16.5" customHeight="1">
      <c r="A977" s="334" t="s">
        <v>1252</v>
      </c>
      <c r="B977" s="65" t="str">
        <f t="shared" ca="1" si="67"/>
        <v>-1900</v>
      </c>
      <c r="C977" s="65" t="str">
        <f t="shared" ca="1" si="69"/>
        <v>-1900-0</v>
      </c>
      <c r="D977" s="340"/>
      <c r="E977" s="283"/>
      <c r="F977" s="12"/>
      <c r="G977" s="304"/>
      <c r="H977" s="195"/>
      <c r="I977" s="299"/>
      <c r="J977" s="284"/>
      <c r="K977" s="300"/>
      <c r="L977" s="301"/>
      <c r="M977" s="290"/>
      <c r="N977" s="291"/>
      <c r="O977" s="302"/>
      <c r="P977" s="303"/>
      <c r="Q977" s="12"/>
      <c r="R977" s="353"/>
      <c r="S977" s="7"/>
      <c r="T977" s="17">
        <f>IF(D977="",0,IF(D977=D976,COUNTIF(D$9:D976,D977)+1,1))</f>
        <v>0</v>
      </c>
      <c r="U977" s="17">
        <f t="shared" ca="1" si="70"/>
        <v>0</v>
      </c>
      <c r="V977" s="364">
        <f t="shared" si="68"/>
        <v>0</v>
      </c>
    </row>
    <row r="978" spans="1:22" ht="16.5" customHeight="1">
      <c r="A978" s="334" t="s">
        <v>1253</v>
      </c>
      <c r="B978" s="65" t="str">
        <f t="shared" ca="1" si="67"/>
        <v>-1900</v>
      </c>
      <c r="C978" s="65" t="str">
        <f t="shared" ca="1" si="69"/>
        <v>-1900-0</v>
      </c>
      <c r="D978" s="340"/>
      <c r="E978" s="283"/>
      <c r="F978" s="12"/>
      <c r="G978" s="304"/>
      <c r="H978" s="195"/>
      <c r="I978" s="299"/>
      <c r="J978" s="284"/>
      <c r="K978" s="300"/>
      <c r="L978" s="301"/>
      <c r="M978" s="290"/>
      <c r="N978" s="291"/>
      <c r="O978" s="302"/>
      <c r="P978" s="303"/>
      <c r="Q978" s="12"/>
      <c r="R978" s="353"/>
      <c r="S978" s="7"/>
      <c r="T978" s="17">
        <f>IF(D978="",0,IF(D978=D977,COUNTIF(D$9:D977,D978)+1,1))</f>
        <v>0</v>
      </c>
      <c r="U978" s="17">
        <f t="shared" ca="1" si="70"/>
        <v>0</v>
      </c>
      <c r="V978" s="364">
        <f t="shared" si="68"/>
        <v>0</v>
      </c>
    </row>
    <row r="979" spans="1:22" ht="16.5" customHeight="1">
      <c r="A979" s="334" t="s">
        <v>1254</v>
      </c>
      <c r="B979" s="65" t="str">
        <f t="shared" ca="1" si="67"/>
        <v>-1900</v>
      </c>
      <c r="C979" s="65" t="str">
        <f t="shared" ca="1" si="69"/>
        <v>-1900-0</v>
      </c>
      <c r="D979" s="340"/>
      <c r="E979" s="283"/>
      <c r="F979" s="12"/>
      <c r="G979" s="304"/>
      <c r="H979" s="195"/>
      <c r="I979" s="299"/>
      <c r="J979" s="284"/>
      <c r="K979" s="300"/>
      <c r="L979" s="301"/>
      <c r="M979" s="290"/>
      <c r="N979" s="291"/>
      <c r="O979" s="302"/>
      <c r="P979" s="303"/>
      <c r="Q979" s="12"/>
      <c r="R979" s="353"/>
      <c r="S979" s="7"/>
      <c r="T979" s="17">
        <f>IF(D979="",0,IF(D979=D978,COUNTIF(D$9:D978,D979)+1,1))</f>
        <v>0</v>
      </c>
      <c r="U979" s="17">
        <f t="shared" ca="1" si="70"/>
        <v>0</v>
      </c>
      <c r="V979" s="364">
        <f t="shared" si="68"/>
        <v>0</v>
      </c>
    </row>
    <row r="980" spans="1:22" ht="16.5" customHeight="1">
      <c r="A980" s="334" t="s">
        <v>1255</v>
      </c>
      <c r="B980" s="65" t="str">
        <f t="shared" ca="1" si="67"/>
        <v>-1900</v>
      </c>
      <c r="C980" s="65" t="str">
        <f t="shared" ca="1" si="69"/>
        <v>-1900-0</v>
      </c>
      <c r="D980" s="340"/>
      <c r="E980" s="283"/>
      <c r="F980" s="12"/>
      <c r="G980" s="304"/>
      <c r="H980" s="195"/>
      <c r="I980" s="299"/>
      <c r="J980" s="284"/>
      <c r="K980" s="300"/>
      <c r="L980" s="301"/>
      <c r="M980" s="290"/>
      <c r="N980" s="291"/>
      <c r="O980" s="302"/>
      <c r="P980" s="303"/>
      <c r="Q980" s="12"/>
      <c r="R980" s="353"/>
      <c r="S980" s="7"/>
      <c r="T980" s="17">
        <f>IF(D980="",0,IF(D980=D979,COUNTIF(D$9:D979,D980)+1,1))</f>
        <v>0</v>
      </c>
      <c r="U980" s="17">
        <f t="shared" ca="1" si="70"/>
        <v>0</v>
      </c>
      <c r="V980" s="364">
        <f t="shared" si="68"/>
        <v>0</v>
      </c>
    </row>
    <row r="981" spans="1:22" ht="16.5" customHeight="1">
      <c r="A981" s="334" t="s">
        <v>1256</v>
      </c>
      <c r="B981" s="65" t="str">
        <f t="shared" ca="1" si="67"/>
        <v>-1900</v>
      </c>
      <c r="C981" s="65" t="str">
        <f t="shared" ca="1" si="69"/>
        <v>-1900-0</v>
      </c>
      <c r="D981" s="340"/>
      <c r="E981" s="283"/>
      <c r="F981" s="12"/>
      <c r="G981" s="304"/>
      <c r="H981" s="195"/>
      <c r="I981" s="299"/>
      <c r="J981" s="284"/>
      <c r="K981" s="300"/>
      <c r="L981" s="301"/>
      <c r="M981" s="290"/>
      <c r="N981" s="291"/>
      <c r="O981" s="302"/>
      <c r="P981" s="303"/>
      <c r="Q981" s="12"/>
      <c r="R981" s="353"/>
      <c r="S981" s="7"/>
      <c r="T981" s="17">
        <f>IF(D981="",0,IF(D981=D980,COUNTIF(D$9:D980,D981)+1,1))</f>
        <v>0</v>
      </c>
      <c r="U981" s="17">
        <f t="shared" ca="1" si="70"/>
        <v>0</v>
      </c>
      <c r="V981" s="364">
        <f t="shared" si="68"/>
        <v>0</v>
      </c>
    </row>
    <row r="982" spans="1:22" ht="16.5" customHeight="1">
      <c r="A982" s="334" t="s">
        <v>1257</v>
      </c>
      <c r="B982" s="65" t="str">
        <f t="shared" ca="1" si="67"/>
        <v>-1900</v>
      </c>
      <c r="C982" s="65" t="str">
        <f t="shared" ca="1" si="69"/>
        <v>-1900-0</v>
      </c>
      <c r="D982" s="340"/>
      <c r="E982" s="283"/>
      <c r="F982" s="12"/>
      <c r="G982" s="304"/>
      <c r="H982" s="195"/>
      <c r="I982" s="299"/>
      <c r="J982" s="284"/>
      <c r="K982" s="300"/>
      <c r="L982" s="301"/>
      <c r="M982" s="290"/>
      <c r="N982" s="291"/>
      <c r="O982" s="302"/>
      <c r="P982" s="303"/>
      <c r="Q982" s="12"/>
      <c r="R982" s="353"/>
      <c r="S982" s="7"/>
      <c r="T982" s="17">
        <f>IF(D982="",0,IF(D982=D981,COUNTIF(D$9:D981,D982)+1,1))</f>
        <v>0</v>
      </c>
      <c r="U982" s="17">
        <f t="shared" ca="1" si="70"/>
        <v>0</v>
      </c>
      <c r="V982" s="364">
        <f t="shared" si="68"/>
        <v>0</v>
      </c>
    </row>
    <row r="983" spans="1:22" ht="16.5" customHeight="1">
      <c r="A983" s="334" t="s">
        <v>1258</v>
      </c>
      <c r="B983" s="65" t="str">
        <f t="shared" ca="1" si="67"/>
        <v>-1900</v>
      </c>
      <c r="C983" s="65" t="str">
        <f t="shared" ca="1" si="69"/>
        <v>-1900-0</v>
      </c>
      <c r="D983" s="340"/>
      <c r="E983" s="283"/>
      <c r="F983" s="12"/>
      <c r="G983" s="304"/>
      <c r="H983" s="195"/>
      <c r="I983" s="299"/>
      <c r="J983" s="284"/>
      <c r="K983" s="300"/>
      <c r="L983" s="301"/>
      <c r="M983" s="290"/>
      <c r="N983" s="291"/>
      <c r="O983" s="302"/>
      <c r="P983" s="303"/>
      <c r="Q983" s="12"/>
      <c r="R983" s="353"/>
      <c r="S983" s="7"/>
      <c r="T983" s="17">
        <f>IF(D983="",0,IF(D983=D982,COUNTIF(D$9:D982,D983)+1,1))</f>
        <v>0</v>
      </c>
      <c r="U983" s="17">
        <f t="shared" ca="1" si="70"/>
        <v>0</v>
      </c>
      <c r="V983" s="364">
        <f t="shared" si="68"/>
        <v>0</v>
      </c>
    </row>
    <row r="984" spans="1:22" ht="16.5" customHeight="1">
      <c r="A984" s="334" t="s">
        <v>1259</v>
      </c>
      <c r="B984" s="65" t="str">
        <f t="shared" ca="1" si="67"/>
        <v>-1900</v>
      </c>
      <c r="C984" s="65" t="str">
        <f t="shared" ca="1" si="69"/>
        <v>-1900-0</v>
      </c>
      <c r="D984" s="340"/>
      <c r="E984" s="283"/>
      <c r="F984" s="12"/>
      <c r="G984" s="304"/>
      <c r="H984" s="195"/>
      <c r="I984" s="299"/>
      <c r="J984" s="284"/>
      <c r="K984" s="300"/>
      <c r="L984" s="301"/>
      <c r="M984" s="290"/>
      <c r="N984" s="291"/>
      <c r="O984" s="302"/>
      <c r="P984" s="303"/>
      <c r="Q984" s="12"/>
      <c r="R984" s="353"/>
      <c r="S984" s="7"/>
      <c r="T984" s="17">
        <f>IF(D984="",0,IF(D984=D983,COUNTIF(D$9:D983,D984)+1,1))</f>
        <v>0</v>
      </c>
      <c r="U984" s="17">
        <f t="shared" ca="1" si="70"/>
        <v>0</v>
      </c>
      <c r="V984" s="364">
        <f t="shared" si="68"/>
        <v>0</v>
      </c>
    </row>
    <row r="985" spans="1:22" ht="16.5" customHeight="1">
      <c r="A985" s="334" t="s">
        <v>1260</v>
      </c>
      <c r="B985" s="65" t="str">
        <f t="shared" ca="1" si="67"/>
        <v>-1900</v>
      </c>
      <c r="C985" s="65" t="str">
        <f t="shared" ca="1" si="69"/>
        <v>-1900-0</v>
      </c>
      <c r="D985" s="340"/>
      <c r="E985" s="283"/>
      <c r="F985" s="12"/>
      <c r="G985" s="304"/>
      <c r="H985" s="195"/>
      <c r="I985" s="299"/>
      <c r="J985" s="284"/>
      <c r="K985" s="300"/>
      <c r="L985" s="301"/>
      <c r="M985" s="290"/>
      <c r="N985" s="291"/>
      <c r="O985" s="302"/>
      <c r="P985" s="303"/>
      <c r="Q985" s="12"/>
      <c r="R985" s="353"/>
      <c r="S985" s="7"/>
      <c r="T985" s="17">
        <f>IF(D985="",0,IF(D985=D984,COUNTIF(D$9:D984,D985)+1,1))</f>
        <v>0</v>
      </c>
      <c r="U985" s="17">
        <f t="shared" ca="1" si="70"/>
        <v>0</v>
      </c>
      <c r="V985" s="364">
        <f t="shared" si="68"/>
        <v>0</v>
      </c>
    </row>
    <row r="986" spans="1:22" ht="16.5" customHeight="1">
      <c r="A986" s="334" t="s">
        <v>1261</v>
      </c>
      <c r="B986" s="65" t="str">
        <f t="shared" ca="1" si="67"/>
        <v>-1900</v>
      </c>
      <c r="C986" s="65" t="str">
        <f t="shared" ca="1" si="69"/>
        <v>-1900-0</v>
      </c>
      <c r="D986" s="340"/>
      <c r="E986" s="283"/>
      <c r="F986" s="12"/>
      <c r="G986" s="304"/>
      <c r="H986" s="195"/>
      <c r="I986" s="299"/>
      <c r="J986" s="284"/>
      <c r="K986" s="300"/>
      <c r="L986" s="301"/>
      <c r="M986" s="290"/>
      <c r="N986" s="291"/>
      <c r="O986" s="302"/>
      <c r="P986" s="303"/>
      <c r="Q986" s="12"/>
      <c r="R986" s="353"/>
      <c r="S986" s="7"/>
      <c r="T986" s="17">
        <f>IF(D986="",0,IF(D986=D985,COUNTIF(D$9:D985,D986)+1,1))</f>
        <v>0</v>
      </c>
      <c r="U986" s="17">
        <f t="shared" ca="1" si="70"/>
        <v>0</v>
      </c>
      <c r="V986" s="364">
        <f t="shared" si="68"/>
        <v>0</v>
      </c>
    </row>
    <row r="987" spans="1:22" ht="16.5" customHeight="1">
      <c r="A987" s="334" t="s">
        <v>1262</v>
      </c>
      <c r="B987" s="65" t="str">
        <f t="shared" ca="1" si="67"/>
        <v>-1900</v>
      </c>
      <c r="C987" s="65" t="str">
        <f t="shared" ca="1" si="69"/>
        <v>-1900-0</v>
      </c>
      <c r="D987" s="340"/>
      <c r="E987" s="283"/>
      <c r="F987" s="12"/>
      <c r="G987" s="304"/>
      <c r="H987" s="195"/>
      <c r="I987" s="299"/>
      <c r="J987" s="284"/>
      <c r="K987" s="300"/>
      <c r="L987" s="301"/>
      <c r="M987" s="290"/>
      <c r="N987" s="291"/>
      <c r="O987" s="302"/>
      <c r="P987" s="303"/>
      <c r="Q987" s="12"/>
      <c r="R987" s="353"/>
      <c r="S987" s="7"/>
      <c r="T987" s="17">
        <f>IF(D987="",0,IF(D987=D986,COUNTIF(D$9:D986,D987)+1,1))</f>
        <v>0</v>
      </c>
      <c r="U987" s="17">
        <f t="shared" ca="1" si="70"/>
        <v>0</v>
      </c>
      <c r="V987" s="364">
        <f t="shared" si="68"/>
        <v>0</v>
      </c>
    </row>
    <row r="988" spans="1:22" ht="16.5" customHeight="1">
      <c r="A988" s="334" t="s">
        <v>1263</v>
      </c>
      <c r="B988" s="65" t="str">
        <f t="shared" ca="1" si="67"/>
        <v>-1900</v>
      </c>
      <c r="C988" s="65" t="str">
        <f t="shared" ca="1" si="69"/>
        <v>-1900-0</v>
      </c>
      <c r="D988" s="340"/>
      <c r="E988" s="283"/>
      <c r="F988" s="12"/>
      <c r="G988" s="304"/>
      <c r="H988" s="195"/>
      <c r="I988" s="299"/>
      <c r="J988" s="284"/>
      <c r="K988" s="300"/>
      <c r="L988" s="301"/>
      <c r="M988" s="290"/>
      <c r="N988" s="291"/>
      <c r="O988" s="302"/>
      <c r="P988" s="303"/>
      <c r="Q988" s="12"/>
      <c r="R988" s="353"/>
      <c r="S988" s="7"/>
      <c r="T988" s="17">
        <f>IF(D988="",0,IF(D988=D987,COUNTIF(D$9:D987,D988)+1,1))</f>
        <v>0</v>
      </c>
      <c r="U988" s="17">
        <f t="shared" ca="1" si="70"/>
        <v>0</v>
      </c>
      <c r="V988" s="364">
        <f t="shared" si="68"/>
        <v>0</v>
      </c>
    </row>
    <row r="989" spans="1:22" ht="16.5" customHeight="1">
      <c r="A989" s="334" t="s">
        <v>1264</v>
      </c>
      <c r="B989" s="65" t="str">
        <f t="shared" ca="1" si="67"/>
        <v>-1900</v>
      </c>
      <c r="C989" s="65" t="str">
        <f t="shared" ca="1" si="69"/>
        <v>-1900-0</v>
      </c>
      <c r="D989" s="340"/>
      <c r="E989" s="283"/>
      <c r="F989" s="12"/>
      <c r="G989" s="304"/>
      <c r="H989" s="195"/>
      <c r="I989" s="299"/>
      <c r="J989" s="284"/>
      <c r="K989" s="300"/>
      <c r="L989" s="301"/>
      <c r="M989" s="290"/>
      <c r="N989" s="291"/>
      <c r="O989" s="302"/>
      <c r="P989" s="303"/>
      <c r="Q989" s="12"/>
      <c r="R989" s="353"/>
      <c r="S989" s="7"/>
      <c r="T989" s="17">
        <f>IF(D989="",0,IF(D989=D988,COUNTIF(D$9:D988,D989)+1,1))</f>
        <v>0</v>
      </c>
      <c r="U989" s="17">
        <f t="shared" ca="1" si="70"/>
        <v>0</v>
      </c>
      <c r="V989" s="364">
        <f t="shared" si="68"/>
        <v>0</v>
      </c>
    </row>
    <row r="990" spans="1:22" ht="16.5" customHeight="1">
      <c r="A990" s="334" t="s">
        <v>1265</v>
      </c>
      <c r="B990" s="65" t="str">
        <f t="shared" ca="1" si="67"/>
        <v>-1900</v>
      </c>
      <c r="C990" s="65" t="str">
        <f t="shared" ca="1" si="69"/>
        <v>-1900-0</v>
      </c>
      <c r="D990" s="340"/>
      <c r="E990" s="283"/>
      <c r="F990" s="12"/>
      <c r="G990" s="304"/>
      <c r="H990" s="195"/>
      <c r="I990" s="299"/>
      <c r="J990" s="284"/>
      <c r="K990" s="300"/>
      <c r="L990" s="301"/>
      <c r="M990" s="290"/>
      <c r="N990" s="291"/>
      <c r="O990" s="302"/>
      <c r="P990" s="303"/>
      <c r="Q990" s="12"/>
      <c r="R990" s="353"/>
      <c r="S990" s="7"/>
      <c r="T990" s="17">
        <f>IF(D990="",0,IF(D990=D989,COUNTIF(D$9:D989,D990)+1,1))</f>
        <v>0</v>
      </c>
      <c r="U990" s="17">
        <f t="shared" ca="1" si="70"/>
        <v>0</v>
      </c>
      <c r="V990" s="364">
        <f t="shared" si="68"/>
        <v>0</v>
      </c>
    </row>
    <row r="991" spans="1:22" ht="16.5" customHeight="1">
      <c r="A991" s="334" t="s">
        <v>1266</v>
      </c>
      <c r="B991" s="65" t="str">
        <f t="shared" ca="1" si="67"/>
        <v>-1900</v>
      </c>
      <c r="C991" s="65" t="str">
        <f t="shared" ca="1" si="69"/>
        <v>-1900-0</v>
      </c>
      <c r="D991" s="340"/>
      <c r="E991" s="283"/>
      <c r="F991" s="12"/>
      <c r="G991" s="304"/>
      <c r="H991" s="195"/>
      <c r="I991" s="299"/>
      <c r="J991" s="284"/>
      <c r="K991" s="300"/>
      <c r="L991" s="301"/>
      <c r="M991" s="290"/>
      <c r="N991" s="291"/>
      <c r="O991" s="302"/>
      <c r="P991" s="303"/>
      <c r="Q991" s="12"/>
      <c r="R991" s="353"/>
      <c r="S991" s="7"/>
      <c r="T991" s="17">
        <f>IF(D991="",0,IF(D991=D990,COUNTIF(D$9:D990,D991)+1,1))</f>
        <v>0</v>
      </c>
      <c r="U991" s="17">
        <f t="shared" ca="1" si="70"/>
        <v>0</v>
      </c>
      <c r="V991" s="364">
        <f t="shared" si="68"/>
        <v>0</v>
      </c>
    </row>
    <row r="992" spans="1:22" ht="16.5" customHeight="1">
      <c r="A992" s="334" t="s">
        <v>1267</v>
      </c>
      <c r="B992" s="65" t="str">
        <f t="shared" ca="1" si="67"/>
        <v>-1900</v>
      </c>
      <c r="C992" s="65" t="str">
        <f t="shared" ca="1" si="69"/>
        <v>-1900-0</v>
      </c>
      <c r="D992" s="340"/>
      <c r="E992" s="283"/>
      <c r="F992" s="12"/>
      <c r="G992" s="304"/>
      <c r="H992" s="195"/>
      <c r="I992" s="299"/>
      <c r="J992" s="284"/>
      <c r="K992" s="300"/>
      <c r="L992" s="301"/>
      <c r="M992" s="290"/>
      <c r="N992" s="291"/>
      <c r="O992" s="302"/>
      <c r="P992" s="303"/>
      <c r="Q992" s="12"/>
      <c r="R992" s="353"/>
      <c r="S992" s="7"/>
      <c r="T992" s="17">
        <f>IF(D992="",0,IF(D992=D991,COUNTIF(D$9:D991,D992)+1,1))</f>
        <v>0</v>
      </c>
      <c r="U992" s="17">
        <f t="shared" ca="1" si="70"/>
        <v>0</v>
      </c>
      <c r="V992" s="364">
        <f t="shared" si="68"/>
        <v>0</v>
      </c>
    </row>
    <row r="993" spans="1:22" ht="16.5" customHeight="1">
      <c r="A993" s="334" t="s">
        <v>1268</v>
      </c>
      <c r="B993" s="65" t="str">
        <f t="shared" ca="1" si="67"/>
        <v>-1900</v>
      </c>
      <c r="C993" s="65" t="str">
        <f t="shared" ca="1" si="69"/>
        <v>-1900-0</v>
      </c>
      <c r="D993" s="340"/>
      <c r="E993" s="283"/>
      <c r="F993" s="12"/>
      <c r="G993" s="304"/>
      <c r="H993" s="195"/>
      <c r="I993" s="299"/>
      <c r="J993" s="284"/>
      <c r="K993" s="300"/>
      <c r="L993" s="301"/>
      <c r="M993" s="290"/>
      <c r="N993" s="291"/>
      <c r="O993" s="302"/>
      <c r="P993" s="303"/>
      <c r="Q993" s="12"/>
      <c r="R993" s="353"/>
      <c r="S993" s="7"/>
      <c r="T993" s="17">
        <f>IF(D993="",0,IF(D993=D992,COUNTIF(D$9:D992,D993)+1,1))</f>
        <v>0</v>
      </c>
      <c r="U993" s="17">
        <f t="shared" ca="1" si="70"/>
        <v>0</v>
      </c>
      <c r="V993" s="364">
        <f t="shared" si="68"/>
        <v>0</v>
      </c>
    </row>
    <row r="994" spans="1:22" ht="16.5" customHeight="1">
      <c r="A994" s="334" t="s">
        <v>1269</v>
      </c>
      <c r="B994" s="65" t="str">
        <f t="shared" ca="1" si="67"/>
        <v>-1900</v>
      </c>
      <c r="C994" s="65" t="str">
        <f t="shared" ca="1" si="69"/>
        <v>-1900-0</v>
      </c>
      <c r="D994" s="340"/>
      <c r="E994" s="283"/>
      <c r="F994" s="12"/>
      <c r="G994" s="304"/>
      <c r="H994" s="195"/>
      <c r="I994" s="299"/>
      <c r="J994" s="284"/>
      <c r="K994" s="300"/>
      <c r="L994" s="301"/>
      <c r="M994" s="290"/>
      <c r="N994" s="291"/>
      <c r="O994" s="302"/>
      <c r="P994" s="303"/>
      <c r="Q994" s="12"/>
      <c r="R994" s="353"/>
      <c r="S994" s="7"/>
      <c r="T994" s="17">
        <f>IF(D994="",0,IF(D994=D993,COUNTIF(D$9:D993,D994)+1,1))</f>
        <v>0</v>
      </c>
      <c r="U994" s="17">
        <f t="shared" ca="1" si="70"/>
        <v>0</v>
      </c>
      <c r="V994" s="364">
        <f t="shared" si="68"/>
        <v>0</v>
      </c>
    </row>
    <row r="995" spans="1:22" ht="16.5" customHeight="1">
      <c r="A995" s="334" t="s">
        <v>1270</v>
      </c>
      <c r="B995" s="65" t="str">
        <f t="shared" ca="1" si="67"/>
        <v>-1900</v>
      </c>
      <c r="C995" s="65" t="str">
        <f t="shared" ca="1" si="69"/>
        <v>-1900-0</v>
      </c>
      <c r="D995" s="340"/>
      <c r="E995" s="283"/>
      <c r="F995" s="12"/>
      <c r="G995" s="304"/>
      <c r="H995" s="195"/>
      <c r="I995" s="299"/>
      <c r="J995" s="284"/>
      <c r="K995" s="300"/>
      <c r="L995" s="301"/>
      <c r="M995" s="290"/>
      <c r="N995" s="291"/>
      <c r="O995" s="302"/>
      <c r="P995" s="303"/>
      <c r="Q995" s="12"/>
      <c r="R995" s="353"/>
      <c r="S995" s="7"/>
      <c r="T995" s="17">
        <f>IF(D995="",0,IF(D995=D994,COUNTIF(D$9:D994,D995)+1,1))</f>
        <v>0</v>
      </c>
      <c r="U995" s="17">
        <f t="shared" ca="1" si="70"/>
        <v>0</v>
      </c>
      <c r="V995" s="364">
        <f t="shared" si="68"/>
        <v>0</v>
      </c>
    </row>
    <row r="996" spans="1:22" ht="16.5" customHeight="1">
      <c r="A996" s="334" t="s">
        <v>1271</v>
      </c>
      <c r="B996" s="65" t="str">
        <f t="shared" ca="1" si="67"/>
        <v>-1900</v>
      </c>
      <c r="C996" s="65" t="str">
        <f t="shared" ca="1" si="69"/>
        <v>-1900-0</v>
      </c>
      <c r="D996" s="340"/>
      <c r="E996" s="283"/>
      <c r="F996" s="12"/>
      <c r="G996" s="304"/>
      <c r="H996" s="195"/>
      <c r="I996" s="299"/>
      <c r="J996" s="284"/>
      <c r="K996" s="300"/>
      <c r="L996" s="301"/>
      <c r="M996" s="290"/>
      <c r="N996" s="291"/>
      <c r="O996" s="302"/>
      <c r="P996" s="303"/>
      <c r="Q996" s="12"/>
      <c r="R996" s="353"/>
      <c r="S996" s="7"/>
      <c r="T996" s="17">
        <f>IF(D996="",0,IF(D996=D995,COUNTIF(D$9:D995,D996)+1,1))</f>
        <v>0</v>
      </c>
      <c r="U996" s="17">
        <f t="shared" ca="1" si="70"/>
        <v>0</v>
      </c>
      <c r="V996" s="364">
        <f t="shared" si="68"/>
        <v>0</v>
      </c>
    </row>
    <row r="997" spans="1:22" ht="16.5" customHeight="1">
      <c r="A997" s="334" t="s">
        <v>1272</v>
      </c>
      <c r="B997" s="65" t="str">
        <f t="shared" ca="1" si="67"/>
        <v>-1900</v>
      </c>
      <c r="C997" s="65" t="str">
        <f t="shared" ca="1" si="69"/>
        <v>-1900-0</v>
      </c>
      <c r="D997" s="340"/>
      <c r="E997" s="283"/>
      <c r="F997" s="12"/>
      <c r="G997" s="304"/>
      <c r="H997" s="195"/>
      <c r="I997" s="299"/>
      <c r="J997" s="284"/>
      <c r="K997" s="300"/>
      <c r="L997" s="301"/>
      <c r="M997" s="290"/>
      <c r="N997" s="291"/>
      <c r="O997" s="302"/>
      <c r="P997" s="303"/>
      <c r="Q997" s="12"/>
      <c r="R997" s="353"/>
      <c r="S997" s="7"/>
      <c r="T997" s="17">
        <f>IF(D997="",0,IF(D997=D996,COUNTIF(D$9:D996,D997)+1,1))</f>
        <v>0</v>
      </c>
      <c r="U997" s="17">
        <f t="shared" ca="1" si="70"/>
        <v>0</v>
      </c>
      <c r="V997" s="364">
        <f t="shared" si="68"/>
        <v>0</v>
      </c>
    </row>
    <row r="998" spans="1:22" ht="16.5" customHeight="1">
      <c r="A998" s="334" t="s">
        <v>1273</v>
      </c>
      <c r="B998" s="65" t="str">
        <f t="shared" ca="1" si="67"/>
        <v>-1900</v>
      </c>
      <c r="C998" s="65" t="str">
        <f t="shared" ca="1" si="69"/>
        <v>-1900-0</v>
      </c>
      <c r="D998" s="340"/>
      <c r="E998" s="283"/>
      <c r="F998" s="12"/>
      <c r="G998" s="304"/>
      <c r="H998" s="195"/>
      <c r="I998" s="299"/>
      <c r="J998" s="284"/>
      <c r="K998" s="300"/>
      <c r="L998" s="301"/>
      <c r="M998" s="290"/>
      <c r="N998" s="291"/>
      <c r="O998" s="302"/>
      <c r="P998" s="303"/>
      <c r="Q998" s="12"/>
      <c r="R998" s="353"/>
      <c r="S998" s="7"/>
      <c r="T998" s="17">
        <f>IF(D998="",0,IF(D998=D997,COUNTIF(D$9:D997,D998)+1,1))</f>
        <v>0</v>
      </c>
      <c r="U998" s="17">
        <f t="shared" ca="1" si="70"/>
        <v>0</v>
      </c>
      <c r="V998" s="364">
        <f t="shared" si="68"/>
        <v>0</v>
      </c>
    </row>
    <row r="999" spans="1:22" ht="16.5" customHeight="1">
      <c r="A999" s="334" t="s">
        <v>1274</v>
      </c>
      <c r="B999" s="65" t="str">
        <f t="shared" ca="1" si="67"/>
        <v>-1900</v>
      </c>
      <c r="C999" s="65" t="str">
        <f t="shared" ca="1" si="69"/>
        <v>-1900-0</v>
      </c>
      <c r="D999" s="340"/>
      <c r="E999" s="283"/>
      <c r="F999" s="12"/>
      <c r="G999" s="304"/>
      <c r="H999" s="195"/>
      <c r="I999" s="299"/>
      <c r="J999" s="284"/>
      <c r="K999" s="300"/>
      <c r="L999" s="301"/>
      <c r="M999" s="290"/>
      <c r="N999" s="291"/>
      <c r="O999" s="302"/>
      <c r="P999" s="303"/>
      <c r="Q999" s="12"/>
      <c r="R999" s="353"/>
      <c r="S999" s="7"/>
      <c r="T999" s="17">
        <f>IF(D999="",0,IF(D999=D998,COUNTIF(D$9:D998,D999)+1,1))</f>
        <v>0</v>
      </c>
      <c r="U999" s="17">
        <f t="shared" ca="1" si="70"/>
        <v>0</v>
      </c>
      <c r="V999" s="364">
        <f t="shared" si="68"/>
        <v>0</v>
      </c>
    </row>
    <row r="1000" spans="1:22" ht="16.5" customHeight="1">
      <c r="A1000" s="334" t="s">
        <v>1275</v>
      </c>
      <c r="B1000" s="65" t="str">
        <f t="shared" ca="1" si="67"/>
        <v>-1900</v>
      </c>
      <c r="C1000" s="65" t="str">
        <f t="shared" ca="1" si="69"/>
        <v>-1900-0</v>
      </c>
      <c r="D1000" s="340"/>
      <c r="E1000" s="283"/>
      <c r="F1000" s="12"/>
      <c r="G1000" s="304"/>
      <c r="H1000" s="195"/>
      <c r="I1000" s="299"/>
      <c r="J1000" s="284"/>
      <c r="K1000" s="300"/>
      <c r="L1000" s="301"/>
      <c r="M1000" s="290"/>
      <c r="N1000" s="291"/>
      <c r="O1000" s="302"/>
      <c r="P1000" s="303"/>
      <c r="Q1000" s="12"/>
      <c r="R1000" s="353"/>
      <c r="S1000" s="7"/>
      <c r="T1000" s="17">
        <f>IF(D1000="",0,IF(D1000=D999,COUNTIF(D$9:D999,D1000)+1,1))</f>
        <v>0</v>
      </c>
      <c r="U1000" s="17">
        <f t="shared" ca="1" si="70"/>
        <v>0</v>
      </c>
      <c r="V1000" s="364">
        <f t="shared" si="68"/>
        <v>0</v>
      </c>
    </row>
    <row r="1001" spans="1:22" ht="16.5" customHeight="1">
      <c r="A1001" s="334" t="s">
        <v>1276</v>
      </c>
      <c r="B1001" s="65" t="str">
        <f t="shared" ca="1" si="67"/>
        <v>-1900</v>
      </c>
      <c r="C1001" s="65" t="str">
        <f t="shared" ca="1" si="69"/>
        <v>-1900-0</v>
      </c>
      <c r="D1001" s="340"/>
      <c r="E1001" s="283"/>
      <c r="F1001" s="12"/>
      <c r="G1001" s="304"/>
      <c r="H1001" s="195"/>
      <c r="I1001" s="299"/>
      <c r="J1001" s="284"/>
      <c r="K1001" s="300"/>
      <c r="L1001" s="301"/>
      <c r="M1001" s="290"/>
      <c r="N1001" s="291"/>
      <c r="O1001" s="302"/>
      <c r="P1001" s="303"/>
      <c r="Q1001" s="12"/>
      <c r="R1001" s="353"/>
      <c r="S1001" s="7"/>
      <c r="T1001" s="17">
        <f>IF(D1001="",0,IF(D1001=D1000,COUNTIF(D$9:D1000,D1001)+1,1))</f>
        <v>0</v>
      </c>
      <c r="U1001" s="17">
        <f t="shared" ca="1" si="70"/>
        <v>0</v>
      </c>
      <c r="V1001" s="364">
        <f t="shared" si="68"/>
        <v>0</v>
      </c>
    </row>
    <row r="1002" spans="1:22" ht="16.5" customHeight="1">
      <c r="A1002" s="334" t="s">
        <v>1277</v>
      </c>
      <c r="B1002" s="65" t="str">
        <f t="shared" ca="1" si="67"/>
        <v>-1900</v>
      </c>
      <c r="C1002" s="65" t="str">
        <f t="shared" ca="1" si="69"/>
        <v>-1900-0</v>
      </c>
      <c r="D1002" s="340"/>
      <c r="E1002" s="283"/>
      <c r="F1002" s="12"/>
      <c r="G1002" s="304"/>
      <c r="H1002" s="195"/>
      <c r="I1002" s="299"/>
      <c r="J1002" s="284"/>
      <c r="K1002" s="300"/>
      <c r="L1002" s="301"/>
      <c r="M1002" s="290"/>
      <c r="N1002" s="291"/>
      <c r="O1002" s="302"/>
      <c r="P1002" s="303"/>
      <c r="Q1002" s="12"/>
      <c r="R1002" s="353"/>
      <c r="S1002" s="7"/>
      <c r="T1002" s="17">
        <f>IF(D1002="",0,IF(D1002=D1001,COUNTIF(D$9:D1001,D1002)+1,1))</f>
        <v>0</v>
      </c>
      <c r="U1002" s="17">
        <f t="shared" ca="1" si="70"/>
        <v>0</v>
      </c>
      <c r="V1002" s="364">
        <f t="shared" si="68"/>
        <v>0</v>
      </c>
    </row>
    <row r="1003" spans="1:22" ht="16.5" customHeight="1">
      <c r="A1003" s="334" t="s">
        <v>1278</v>
      </c>
      <c r="B1003" s="65" t="str">
        <f t="shared" ca="1" si="67"/>
        <v>-1900</v>
      </c>
      <c r="C1003" s="65" t="str">
        <f t="shared" ca="1" si="69"/>
        <v>-1900-0</v>
      </c>
      <c r="D1003" s="340"/>
      <c r="E1003" s="283"/>
      <c r="F1003" s="12"/>
      <c r="G1003" s="304"/>
      <c r="H1003" s="195"/>
      <c r="I1003" s="299"/>
      <c r="J1003" s="284"/>
      <c r="K1003" s="300"/>
      <c r="L1003" s="301"/>
      <c r="M1003" s="290"/>
      <c r="N1003" s="291"/>
      <c r="O1003" s="302"/>
      <c r="P1003" s="303"/>
      <c r="Q1003" s="12"/>
      <c r="R1003" s="353"/>
      <c r="S1003" s="7"/>
      <c r="T1003" s="17">
        <f>IF(D1003="",0,IF(D1003=D1002,COUNTIF(D$9:D1002,D1003)+1,1))</f>
        <v>0</v>
      </c>
      <c r="U1003" s="17">
        <f t="shared" ca="1" si="70"/>
        <v>0</v>
      </c>
      <c r="V1003" s="364">
        <f t="shared" si="68"/>
        <v>0</v>
      </c>
    </row>
    <row r="1004" spans="1:22" ht="16.5" customHeight="1">
      <c r="A1004" s="334" t="s">
        <v>1279</v>
      </c>
      <c r="B1004" s="65" t="str">
        <f t="shared" ca="1" si="67"/>
        <v>-1900</v>
      </c>
      <c r="C1004" s="65" t="str">
        <f t="shared" ca="1" si="69"/>
        <v>-1900-0</v>
      </c>
      <c r="D1004" s="340"/>
      <c r="E1004" s="283"/>
      <c r="F1004" s="12"/>
      <c r="G1004" s="304"/>
      <c r="H1004" s="195"/>
      <c r="I1004" s="299"/>
      <c r="J1004" s="284"/>
      <c r="K1004" s="300"/>
      <c r="L1004" s="301"/>
      <c r="M1004" s="290"/>
      <c r="N1004" s="291"/>
      <c r="O1004" s="302"/>
      <c r="P1004" s="303"/>
      <c r="Q1004" s="12"/>
      <c r="R1004" s="353"/>
      <c r="S1004" s="7"/>
      <c r="T1004" s="17">
        <f>IF(D1004="",0,IF(D1004=D1003,COUNTIF(D$9:D1003,D1004)+1,1))</f>
        <v>0</v>
      </c>
      <c r="U1004" s="17">
        <f t="shared" ca="1" si="70"/>
        <v>0</v>
      </c>
      <c r="V1004" s="364">
        <f t="shared" si="68"/>
        <v>0</v>
      </c>
    </row>
    <row r="1005" spans="1:22" ht="16.5" customHeight="1">
      <c r="A1005" s="334" t="s">
        <v>1280</v>
      </c>
      <c r="B1005" s="65" t="str">
        <f t="shared" ca="1" si="67"/>
        <v>-1900</v>
      </c>
      <c r="C1005" s="65" t="str">
        <f t="shared" ca="1" si="69"/>
        <v>-1900-0</v>
      </c>
      <c r="D1005" s="340"/>
      <c r="E1005" s="283"/>
      <c r="F1005" s="12"/>
      <c r="G1005" s="304"/>
      <c r="H1005" s="195"/>
      <c r="I1005" s="299"/>
      <c r="J1005" s="284"/>
      <c r="K1005" s="300"/>
      <c r="L1005" s="301"/>
      <c r="M1005" s="290"/>
      <c r="N1005" s="291"/>
      <c r="O1005" s="302"/>
      <c r="P1005" s="303"/>
      <c r="Q1005" s="12"/>
      <c r="R1005" s="353"/>
      <c r="S1005" s="7"/>
      <c r="T1005" s="17">
        <f>IF(D1005="",0,IF(D1005=D1004,COUNTIF(D$9:D1004,D1005)+1,1))</f>
        <v>0</v>
      </c>
      <c r="U1005" s="17">
        <f t="shared" ca="1" si="70"/>
        <v>0</v>
      </c>
      <c r="V1005" s="364">
        <f t="shared" si="68"/>
        <v>0</v>
      </c>
    </row>
    <row r="1006" spans="1:22" ht="16.5" customHeight="1">
      <c r="A1006" s="334" t="s">
        <v>1281</v>
      </c>
      <c r="B1006" s="65" t="str">
        <f t="shared" ca="1" si="67"/>
        <v>-1900</v>
      </c>
      <c r="C1006" s="65" t="str">
        <f t="shared" ca="1" si="69"/>
        <v>-1900-0</v>
      </c>
      <c r="D1006" s="340"/>
      <c r="E1006" s="283"/>
      <c r="F1006" s="12"/>
      <c r="G1006" s="304"/>
      <c r="H1006" s="195"/>
      <c r="I1006" s="299"/>
      <c r="J1006" s="284"/>
      <c r="K1006" s="300"/>
      <c r="L1006" s="301"/>
      <c r="M1006" s="290"/>
      <c r="N1006" s="291"/>
      <c r="O1006" s="302"/>
      <c r="P1006" s="303"/>
      <c r="Q1006" s="12"/>
      <c r="R1006" s="353"/>
      <c r="S1006" s="7"/>
      <c r="T1006" s="17">
        <f>IF(D1006="",0,IF(D1006=D1005,COUNTIF(D$9:D1005,D1006)+1,1))</f>
        <v>0</v>
      </c>
      <c r="U1006" s="17">
        <f t="shared" ca="1" si="70"/>
        <v>0</v>
      </c>
      <c r="V1006" s="364">
        <f t="shared" si="68"/>
        <v>0</v>
      </c>
    </row>
    <row r="1007" spans="1:22" ht="16.5" customHeight="1">
      <c r="A1007" s="334" t="s">
        <v>1282</v>
      </c>
      <c r="B1007" s="65" t="str">
        <f t="shared" ca="1" si="67"/>
        <v>-1900</v>
      </c>
      <c r="C1007" s="65" t="str">
        <f t="shared" ca="1" si="69"/>
        <v>-1900-0</v>
      </c>
      <c r="D1007" s="340"/>
      <c r="E1007" s="283"/>
      <c r="F1007" s="12"/>
      <c r="G1007" s="304"/>
      <c r="H1007" s="195"/>
      <c r="I1007" s="299"/>
      <c r="J1007" s="284"/>
      <c r="K1007" s="300"/>
      <c r="L1007" s="301"/>
      <c r="M1007" s="290"/>
      <c r="N1007" s="291"/>
      <c r="O1007" s="302"/>
      <c r="P1007" s="303"/>
      <c r="Q1007" s="12"/>
      <c r="R1007" s="353"/>
      <c r="S1007" s="7"/>
      <c r="T1007" s="17">
        <f>IF(D1007="",0,IF(D1007=D1006,COUNTIF(D$9:D1006,D1007)+1,1))</f>
        <v>0</v>
      </c>
      <c r="U1007" s="17">
        <f t="shared" ca="1" si="70"/>
        <v>0</v>
      </c>
      <c r="V1007" s="364">
        <f t="shared" si="68"/>
        <v>0</v>
      </c>
    </row>
    <row r="1008" spans="1:22" ht="16.5" customHeight="1">
      <c r="A1008" s="334" t="s">
        <v>1286</v>
      </c>
      <c r="B1008" s="65" t="str">
        <f t="shared" ca="1" si="67"/>
        <v>-1900</v>
      </c>
      <c r="C1008" s="65" t="str">
        <f t="shared" ca="1" si="69"/>
        <v>-1900-0</v>
      </c>
      <c r="D1008" s="340"/>
      <c r="E1008" s="283"/>
      <c r="F1008" s="12"/>
      <c r="G1008" s="304"/>
      <c r="H1008" s="195"/>
      <c r="I1008" s="299"/>
      <c r="J1008" s="284"/>
      <c r="K1008" s="300"/>
      <c r="L1008" s="301"/>
      <c r="M1008" s="290"/>
      <c r="N1008" s="291"/>
      <c r="O1008" s="302"/>
      <c r="P1008" s="303"/>
      <c r="Q1008" s="12"/>
      <c r="R1008" s="353"/>
      <c r="S1008" s="7"/>
      <c r="T1008" s="17">
        <f>IF(D1008="",0,IF(D1008=D1007,COUNTIF(D$9:D1007,D1008)+1,1))</f>
        <v>0</v>
      </c>
      <c r="U1008" s="17">
        <f t="shared" ca="1" si="70"/>
        <v>0</v>
      </c>
      <c r="V1008" s="364">
        <f t="shared" si="68"/>
        <v>0</v>
      </c>
    </row>
    <row r="1009" spans="1:22" ht="3" customHeight="1">
      <c r="A1009" s="7"/>
      <c r="B1009" s="7"/>
      <c r="C1009" s="7"/>
      <c r="D1009" s="47"/>
      <c r="E1009" s="48"/>
      <c r="F1009" s="7"/>
      <c r="G1009" s="119"/>
      <c r="H1009" s="163"/>
      <c r="I1009" s="120"/>
      <c r="J1009" s="167"/>
      <c r="K1009" s="166"/>
      <c r="L1009" s="125"/>
      <c r="M1009" s="164"/>
      <c r="N1009" s="168"/>
      <c r="O1009" s="7"/>
      <c r="P1009" s="201"/>
      <c r="Q1009" s="7"/>
      <c r="R1009" s="354"/>
      <c r="S1009" s="7"/>
      <c r="T1009" s="7"/>
      <c r="U1009" s="7"/>
      <c r="V1009" s="7"/>
    </row>
    <row r="1010" spans="1:22" ht="15.75" customHeight="1">
      <c r="A1010" s="7"/>
      <c r="B1010" s="7"/>
      <c r="C1010" s="7"/>
      <c r="D1010" s="7"/>
      <c r="E1010" s="7"/>
      <c r="F1010" s="7"/>
      <c r="G1010" s="13"/>
      <c r="H1010" s="14"/>
      <c r="I1010" s="14"/>
      <c r="J1010" s="14"/>
      <c r="K1010" s="14"/>
      <c r="L1010" s="14"/>
      <c r="M1010" s="140" t="str">
        <f>M5</f>
        <v>G</v>
      </c>
      <c r="N1010" s="140" t="str">
        <f>N5</f>
        <v>H</v>
      </c>
      <c r="O1010" s="7"/>
      <c r="P1010" s="15" t="str">
        <f>P7</f>
        <v>Detrazione</v>
      </c>
      <c r="Q1010" s="7"/>
      <c r="R1010" s="7"/>
      <c r="S1010" s="7"/>
      <c r="T1010" s="24"/>
      <c r="U1010" s="155"/>
      <c r="V1010" s="155"/>
    </row>
    <row r="1011" spans="1:22" ht="18.75" customHeight="1">
      <c r="A1011" s="7"/>
      <c r="B1011" s="7"/>
      <c r="C1011" s="7"/>
      <c r="D1011" s="501" t="s">
        <v>1292</v>
      </c>
      <c r="E1011" s="501"/>
      <c r="F1011" s="7"/>
      <c r="G1011" s="516" t="s">
        <v>163</v>
      </c>
      <c r="H1011" s="520"/>
      <c r="I1011" s="318">
        <f>SUBTOTAL(3,D9:D1008)</f>
        <v>2</v>
      </c>
      <c r="J1011" s="191"/>
      <c r="K1011" s="191"/>
      <c r="L1011" s="320" t="s">
        <v>164</v>
      </c>
      <c r="M1011" s="293">
        <f ca="1">IF(OR(N1030=1,ISERROR(L1030)),0,SUBTOTAL(9,M9:M1008))</f>
        <v>2</v>
      </c>
      <c r="N1011" s="294">
        <f ca="1">IF(OR(N1030=1,ISERROR(L1030)),0,SUBTOTAL(9,N9:N1008)*-1)</f>
        <v>0</v>
      </c>
      <c r="O1011" s="7"/>
      <c r="P1011" s="321">
        <f ca="1">IF(OR(N1030=1,ISERROR(L1030)),0,SUBTOTAL(9,P9:P1008)*-1)</f>
        <v>-2</v>
      </c>
      <c r="Q1011" s="7"/>
      <c r="R1011" s="7"/>
      <c r="S1011" s="7"/>
      <c r="T1011" s="24"/>
      <c r="U1011" s="188"/>
      <c r="V1011" s="188"/>
    </row>
    <row r="1012" spans="1:22" ht="15.75" customHeight="1">
      <c r="A1012" s="7"/>
      <c r="B1012" s="7"/>
      <c r="C1012" s="7"/>
      <c r="D1012" s="498"/>
      <c r="E1012" s="498"/>
      <c r="F1012" s="7"/>
      <c r="G1012" s="189"/>
      <c r="H1012" s="7"/>
      <c r="I1012" s="7"/>
      <c r="J1012" s="7"/>
      <c r="K1012" s="7"/>
      <c r="L1012" s="7"/>
      <c r="M1012" s="7"/>
      <c r="O1012" s="7"/>
      <c r="P1012" s="204" t="s">
        <v>176</v>
      </c>
      <c r="Q1012" s="7"/>
      <c r="R1012" s="7"/>
      <c r="S1012" s="7"/>
      <c r="T1012" s="7"/>
      <c r="U1012" s="7"/>
      <c r="V1012" s="7"/>
    </row>
    <row r="1013" spans="1:22" ht="18.75" customHeight="1">
      <c r="A1013" s="7"/>
      <c r="B1013" s="7"/>
      <c r="C1013" s="7"/>
      <c r="D1013" s="499"/>
      <c r="E1013" s="499"/>
      <c r="F1013" s="7"/>
      <c r="G1013" s="187"/>
      <c r="H1013" s="42"/>
      <c r="I1013" s="42"/>
      <c r="J1013" s="42"/>
      <c r="K1013" s="42"/>
      <c r="L1013" s="42"/>
      <c r="M1013" s="296" t="str">
        <f>CONCATENATE("Saldo ",M1010," + ",N1010)</f>
        <v>Saldo G + H</v>
      </c>
      <c r="N1013" s="295">
        <f ca="1">IF(OR(N1030=1,ISERROR(L1030)),0,M1011+N1011)</f>
        <v>2</v>
      </c>
      <c r="O1013" s="7"/>
      <c r="P1013" s="295">
        <f ca="1">N1013+P1011</f>
        <v>0</v>
      </c>
      <c r="Q1013" s="7"/>
      <c r="R1013" s="7"/>
      <c r="S1013" s="7"/>
      <c r="T1013" s="16"/>
      <c r="U1013" s="7"/>
      <c r="V1013" s="7"/>
    </row>
    <row r="1014" spans="1:22" ht="16.5" customHeight="1">
      <c r="A1014" s="7"/>
      <c r="B1014" s="7"/>
      <c r="C1014" s="7"/>
      <c r="D1014" s="7"/>
      <c r="E1014" s="7"/>
      <c r="F1014" s="7"/>
      <c r="G1014" s="385" t="str">
        <f ca="1">IF(AND(P1030=0,G1036=1),H1041,"")</f>
        <v/>
      </c>
      <c r="H1014" s="24"/>
      <c r="I1014" s="24"/>
      <c r="J1014" s="24"/>
      <c r="K1014" s="24"/>
      <c r="L1014" s="24"/>
      <c r="M1014" s="192"/>
      <c r="N1014" s="188"/>
      <c r="O1014" s="7"/>
      <c r="P1014" s="188"/>
      <c r="Q1014" s="7"/>
      <c r="R1014" s="7"/>
      <c r="S1014" s="7"/>
      <c r="T1014" s="16"/>
      <c r="U1014" s="7"/>
      <c r="V1014" s="7"/>
    </row>
    <row r="1015" spans="1:22" ht="16.5" customHeight="1">
      <c r="A1015" s="7"/>
      <c r="B1015" s="7"/>
      <c r="C1015" s="7"/>
      <c r="D1015" s="7"/>
      <c r="E1015" s="7"/>
      <c r="F1015" s="7"/>
      <c r="G1015" s="24"/>
      <c r="H1015" s="24"/>
      <c r="I1015" s="356" t="str">
        <f ca="1">'Sezione ERARIO'!$J$1015</f>
        <v/>
      </c>
      <c r="J1015" s="24"/>
      <c r="K1015" s="24"/>
      <c r="L1015" s="24"/>
      <c r="M1015" s="192"/>
      <c r="N1015" s="188"/>
      <c r="O1015" s="7"/>
      <c r="P1015" s="188"/>
      <c r="Q1015" s="7"/>
      <c r="R1015" s="7"/>
      <c r="S1015" s="7"/>
      <c r="T1015" s="16"/>
      <c r="U1015" s="7"/>
      <c r="V1015" s="360" t="s">
        <v>1294</v>
      </c>
    </row>
    <row r="1016" spans="1:22" ht="16.5" customHeight="1">
      <c r="A1016" s="7"/>
      <c r="B1016" s="7"/>
      <c r="C1016" s="7"/>
      <c r="D1016" s="142" t="str">
        <f>CONCATENATE(CONTRIBUENTE!$C$2,"   -   www.marcopiccoli.it")</f>
        <v>F24 1.3 - LITE per Excel .xlsm   -   www.marcopiccoli.it</v>
      </c>
      <c r="E1016" s="143"/>
      <c r="F1016" s="143"/>
      <c r="G1016" s="143"/>
      <c r="H1016" s="143"/>
      <c r="I1016" s="357" t="str">
        <f ca="1">'Sezione ERARIO'!$J$1016</f>
        <v>Sistema liberamente utilizzabile per il periodo specificato, per PROTOCOLLI da 1 a 12</v>
      </c>
      <c r="J1016" s="7"/>
      <c r="K1016" s="7"/>
      <c r="L1016" s="7"/>
      <c r="M1016" s="7"/>
      <c r="N1016" s="7"/>
      <c r="O1016" s="7"/>
      <c r="P1016" s="169"/>
      <c r="Q1016" s="7"/>
      <c r="R1016" s="7"/>
      <c r="S1016" s="7"/>
      <c r="T1016" s="26"/>
      <c r="U1016" s="26"/>
      <c r="V1016" s="361">
        <f>COUNTIF(V9:V1008,V1015)</f>
        <v>0</v>
      </c>
    </row>
    <row r="1017" spans="1:22" ht="7.5" customHeight="1">
      <c r="A1017" s="7"/>
      <c r="B1017" s="7"/>
      <c r="C1017" s="7"/>
      <c r="D1017" s="7"/>
      <c r="E1017" s="7"/>
      <c r="F1017" s="26"/>
      <c r="G1017" s="7"/>
      <c r="H1017" s="7"/>
      <c r="I1017" s="7"/>
      <c r="J1017" s="7"/>
      <c r="K1017" s="7"/>
      <c r="L1017" s="7"/>
      <c r="M1017" s="7"/>
      <c r="N1017" s="7"/>
      <c r="O1017" s="26"/>
      <c r="P1017" s="7"/>
      <c r="Q1017" s="143"/>
      <c r="R1017" s="7"/>
      <c r="S1017" s="7"/>
      <c r="T1017" s="7"/>
      <c r="U1017" s="7"/>
      <c r="V1017" s="7"/>
    </row>
    <row r="1018" spans="1:22">
      <c r="A1018" s="7"/>
      <c r="B1018" s="7"/>
      <c r="C1018" s="31"/>
      <c r="D1018" s="31"/>
      <c r="E1018" s="31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</row>
    <row r="1019" spans="1:22" ht="16.5" customHeight="1">
      <c r="A1019" s="7"/>
      <c r="B1019" s="7"/>
      <c r="C1019" s="31"/>
      <c r="D1019" s="31"/>
      <c r="E1019" s="31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362" t="s">
        <v>1295</v>
      </c>
      <c r="S1019" s="7"/>
      <c r="T1019" s="7"/>
      <c r="U1019" s="7"/>
      <c r="V1019" s="7"/>
    </row>
    <row r="1020" spans="1:22" ht="16.5" customHeight="1">
      <c r="A1020" s="7"/>
      <c r="B1020" s="7"/>
      <c r="C1020" s="31"/>
      <c r="D1020" s="31"/>
      <c r="E1020" s="31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363" t="s">
        <v>1296</v>
      </c>
      <c r="S1020" s="7"/>
      <c r="T1020" s="7"/>
      <c r="U1020" s="7"/>
      <c r="V1020" s="7"/>
    </row>
    <row r="1021" spans="1:22">
      <c r="A1021" s="7"/>
      <c r="B1021" s="7"/>
      <c r="C1021" s="31"/>
      <c r="D1021" s="31"/>
      <c r="E1021" s="31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</row>
    <row r="1022" spans="1:22" hidden="1">
      <c r="A1022" s="7"/>
      <c r="B1022" s="7"/>
      <c r="C1022" s="31"/>
      <c r="D1022" s="31"/>
      <c r="E1022" s="31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</row>
    <row r="1023" spans="1:22" hidden="1">
      <c r="A1023" s="7"/>
      <c r="B1023" s="7"/>
      <c r="C1023" s="6"/>
      <c r="D1023" s="6"/>
      <c r="E1023" s="6"/>
      <c r="F1023" s="7"/>
      <c r="G1023" s="7"/>
      <c r="H1023" s="7"/>
      <c r="I1023" s="40" t="s">
        <v>154</v>
      </c>
      <c r="J1023" s="178"/>
      <c r="K1023" s="179" t="s">
        <v>3</v>
      </c>
      <c r="L1023" s="179" t="s">
        <v>38</v>
      </c>
      <c r="M1023" s="179" t="s">
        <v>38</v>
      </c>
      <c r="N1023" s="180" t="s">
        <v>38</v>
      </c>
      <c r="O1023" s="7"/>
      <c r="P1023" s="25"/>
      <c r="Q1023" s="7"/>
      <c r="R1023" s="7"/>
      <c r="S1023" s="171"/>
      <c r="T1023" s="7"/>
      <c r="U1023" s="7"/>
      <c r="V1023" s="7"/>
    </row>
    <row r="1024" spans="1:22" hidden="1">
      <c r="A1024" s="7"/>
      <c r="B1024" s="7"/>
      <c r="C1024" s="7"/>
      <c r="D1024" s="7"/>
      <c r="E1024" s="7"/>
      <c r="F1024" s="7"/>
      <c r="G1024" s="7"/>
      <c r="H1024" s="7"/>
      <c r="I1024" s="181" t="s">
        <v>198</v>
      </c>
      <c r="J1024" s="182"/>
      <c r="K1024" s="182" t="s">
        <v>38</v>
      </c>
      <c r="L1024" s="147" t="s">
        <v>3</v>
      </c>
      <c r="M1024" s="182" t="s">
        <v>38</v>
      </c>
      <c r="N1024" s="183" t="s">
        <v>38</v>
      </c>
      <c r="O1024" s="7"/>
      <c r="P1024" s="182"/>
      <c r="Q1024" s="7"/>
      <c r="R1024" s="7"/>
      <c r="S1024" s="171"/>
      <c r="T1024" s="7"/>
      <c r="U1024" s="7"/>
      <c r="V1024" s="7"/>
    </row>
    <row r="1025" spans="1:22" hidden="1">
      <c r="A1025" s="7"/>
      <c r="B1025" s="7"/>
      <c r="C1025" s="7"/>
      <c r="D1025" s="7"/>
      <c r="E1025" s="7"/>
      <c r="F1025" s="7"/>
      <c r="G1025" s="7"/>
      <c r="H1025" s="7"/>
      <c r="I1025" s="181" t="s">
        <v>155</v>
      </c>
      <c r="J1025" s="182"/>
      <c r="K1025" s="182" t="s">
        <v>38</v>
      </c>
      <c r="L1025" s="182" t="s">
        <v>38</v>
      </c>
      <c r="M1025" s="147" t="s">
        <v>3</v>
      </c>
      <c r="N1025" s="183" t="s">
        <v>38</v>
      </c>
      <c r="O1025" s="7"/>
      <c r="P1025" s="182"/>
      <c r="Q1025" s="7"/>
      <c r="R1025" s="7"/>
      <c r="S1025" s="134" t="s">
        <v>38</v>
      </c>
      <c r="T1025" s="7"/>
      <c r="U1025" s="7"/>
      <c r="V1025" s="7"/>
    </row>
    <row r="1026" spans="1:22" hidden="1">
      <c r="A1026" s="7"/>
      <c r="B1026" s="7"/>
      <c r="C1026" s="7"/>
      <c r="D1026" s="7"/>
      <c r="E1026" s="7"/>
      <c r="F1026" s="7"/>
      <c r="G1026" s="7"/>
      <c r="H1026" s="7"/>
      <c r="I1026" s="184" t="s">
        <v>156</v>
      </c>
      <c r="J1026" s="185"/>
      <c r="K1026" s="185" t="s">
        <v>38</v>
      </c>
      <c r="L1026" s="185" t="s">
        <v>38</v>
      </c>
      <c r="M1026" s="185" t="s">
        <v>38</v>
      </c>
      <c r="N1026" s="186" t="s">
        <v>3</v>
      </c>
      <c r="O1026" s="7"/>
      <c r="P1026" s="202"/>
      <c r="Q1026" s="7"/>
      <c r="R1026" s="7"/>
      <c r="S1026" s="170" t="s">
        <v>38</v>
      </c>
      <c r="T1026" s="7"/>
      <c r="U1026" s="7"/>
      <c r="V1026" s="7"/>
    </row>
    <row r="1027" spans="1:22" hidden="1">
      <c r="A1027" s="7"/>
      <c r="B1027" s="7"/>
      <c r="C1027" s="7"/>
      <c r="D1027" s="7"/>
      <c r="E1027" s="7"/>
      <c r="F1027" s="7"/>
      <c r="G1027" s="7"/>
      <c r="H1027" s="7"/>
      <c r="I1027" s="171"/>
      <c r="J1027" s="171"/>
      <c r="K1027" s="171"/>
      <c r="L1027" s="171"/>
      <c r="M1027" s="171"/>
      <c r="N1027" s="171"/>
      <c r="O1027" s="7"/>
      <c r="P1027" s="171"/>
      <c r="R1027" s="7"/>
      <c r="S1027" s="170" t="s">
        <v>38</v>
      </c>
      <c r="T1027" s="7"/>
      <c r="U1027" s="7"/>
      <c r="V1027" s="7"/>
    </row>
    <row r="1028" spans="1:22" hidden="1">
      <c r="A1028" s="7"/>
      <c r="B1028" s="7"/>
      <c r="C1028" s="7"/>
      <c r="D1028" s="7"/>
      <c r="E1028" s="7"/>
      <c r="F1028" s="7"/>
      <c r="G1028" s="7"/>
      <c r="H1028" s="7"/>
      <c r="I1028" s="10"/>
      <c r="J1028" s="7"/>
      <c r="K1028" s="7"/>
      <c r="L1028" s="7"/>
      <c r="M1028" s="7"/>
      <c r="N1028" s="7"/>
      <c r="O1028" s="7"/>
      <c r="P1028" s="7"/>
      <c r="R1028" s="7"/>
      <c r="S1028" s="7"/>
      <c r="T1028" s="7"/>
      <c r="U1028" s="7"/>
      <c r="V1028" s="7"/>
    </row>
    <row r="1029" spans="1:22" hidden="1">
      <c r="A1029" s="7"/>
      <c r="B1029" s="7"/>
      <c r="C1029" s="7"/>
      <c r="D1029" s="62" t="s">
        <v>55</v>
      </c>
      <c r="E1029" s="341">
        <f>'Sezione ERARIO'!$K$1024</f>
        <v>1</v>
      </c>
      <c r="F1029" s="7"/>
      <c r="G1029" s="7"/>
      <c r="H1029" s="7"/>
      <c r="I1029" s="16" t="s">
        <v>17</v>
      </c>
      <c r="J1029" s="7"/>
      <c r="K1029" s="7"/>
      <c r="L1029" s="16" t="s">
        <v>18</v>
      </c>
      <c r="M1029" s="7"/>
      <c r="N1029" s="148" t="s">
        <v>111</v>
      </c>
      <c r="O1029" s="7"/>
      <c r="P1029" s="148" t="s">
        <v>1297</v>
      </c>
      <c r="R1029" s="7"/>
      <c r="S1029" s="7"/>
      <c r="T1029" s="7"/>
      <c r="U1029" s="7"/>
      <c r="V1029" s="7"/>
    </row>
    <row r="1030" spans="1:22" hidden="1">
      <c r="A1030" s="7"/>
      <c r="B1030" s="7"/>
      <c r="C1030" s="7"/>
      <c r="D1030" s="62" t="s">
        <v>56</v>
      </c>
      <c r="E1030" s="341">
        <f>'Sezione ERARIO'!$K$1025</f>
        <v>9999</v>
      </c>
      <c r="F1030" s="7"/>
      <c r="G1030" s="7"/>
      <c r="H1030" s="7"/>
      <c r="I1030" s="19">
        <v>1</v>
      </c>
      <c r="J1030" s="7"/>
      <c r="K1030" s="7"/>
      <c r="L1030" s="153">
        <f ca="1">IF(AND(P1030=0,G1036=1),#N/A,CONTRIBUENTE!$K$153)</f>
        <v>9</v>
      </c>
      <c r="M1030" s="7"/>
      <c r="N1030" s="154">
        <f ca="1">CONTRIBUENTE!$H$153</f>
        <v>0</v>
      </c>
      <c r="O1030" s="7"/>
      <c r="P1030" s="154">
        <f>CONTRIBUENTE!$E$154</f>
        <v>0</v>
      </c>
      <c r="R1030" s="7"/>
      <c r="S1030" s="7"/>
      <c r="T1030" s="7"/>
      <c r="U1030" s="7"/>
      <c r="V1030" s="7"/>
    </row>
    <row r="1031" spans="1:22" hidden="1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R1031" s="7"/>
      <c r="S1031" s="7"/>
      <c r="T1031" s="7"/>
      <c r="U1031" s="7"/>
      <c r="V1031" s="7"/>
    </row>
    <row r="1032" spans="1:22" ht="13.5" hidden="1" customHeight="1">
      <c r="A1032" s="7"/>
      <c r="B1032" s="7"/>
      <c r="C1032" s="7"/>
      <c r="D1032" s="7"/>
      <c r="E1032" s="338">
        <f>'Sezione ERARIO'!$H$1027</f>
        <v>1</v>
      </c>
      <c r="F1032" s="224" t="s">
        <v>202</v>
      </c>
      <c r="G1032" s="7"/>
      <c r="H1032" s="7"/>
      <c r="I1032" s="7"/>
      <c r="J1032" s="365">
        <f>'Sezione ERARIO'!$L$1027</f>
        <v>1</v>
      </c>
      <c r="K1032" s="224" t="str">
        <f>'Sezione ERARIO'!$M$1027</f>
        <v>convalida Protocollo START</v>
      </c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</row>
    <row r="1033" spans="1:22" ht="13.5" hidden="1" customHeight="1">
      <c r="A1033" s="7"/>
      <c r="B1033" s="7"/>
      <c r="C1033" s="7"/>
      <c r="D1033" s="7"/>
      <c r="E1033" s="339">
        <f>'Sezione ERARIO'!$H$1028</f>
        <v>401768</v>
      </c>
      <c r="F1033" s="224" t="s">
        <v>203</v>
      </c>
      <c r="G1033" s="7"/>
      <c r="H1033" s="7"/>
      <c r="I1033" s="7"/>
      <c r="J1033" s="366">
        <f>'Sezione ERARIO'!$L$1028</f>
        <v>12</v>
      </c>
      <c r="K1033" s="224" t="str">
        <f>'Sezione ERARIO'!$M$1028</f>
        <v>convalida Protocollo END</v>
      </c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</row>
    <row r="1034" spans="1:22" hidden="1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</row>
    <row r="1035" spans="1:22" hidden="1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</row>
    <row r="1036" spans="1:22" hidden="1">
      <c r="A1036" s="7"/>
      <c r="B1036" s="7"/>
      <c r="C1036" s="7"/>
      <c r="D1036" s="7"/>
      <c r="E1036" s="7"/>
      <c r="F1036" s="7"/>
      <c r="G1036" s="382">
        <f ca="1">IF(SUM(M1037:M1039)=3,1,0)</f>
        <v>0</v>
      </c>
      <c r="H1036" s="378" t="str">
        <f ca="1">CELL("nomefile",$A$1)</f>
        <v>C:\Users\MarcoPiccoli\Desktop\A.C. Cell\EXCEL 2013\F24\Versioni LITE\[F24 1.3 - LITE.xlsm]Sezione IMU e trib. locali</v>
      </c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</row>
    <row r="1037" spans="1:22" hidden="1">
      <c r="A1037" s="7"/>
      <c r="B1037" s="7"/>
      <c r="C1037" s="7"/>
      <c r="D1037" s="7"/>
      <c r="E1037" s="7"/>
      <c r="F1037" s="7"/>
      <c r="G1037" s="380">
        <f>LEN(H1037)</f>
        <v>46</v>
      </c>
      <c r="H1037" s="379" t="s">
        <v>1318</v>
      </c>
      <c r="I1037" s="7"/>
      <c r="J1037" s="7"/>
      <c r="K1037" s="7"/>
      <c r="L1037" s="7"/>
      <c r="M1037" s="381">
        <f ca="1">IF(RIGHT(H$1036,G1037)&lt;&gt;H1037,1,0)</f>
        <v>1</v>
      </c>
      <c r="N1037" s="7"/>
      <c r="O1037" s="7"/>
      <c r="P1037" s="7"/>
      <c r="Q1037" s="7"/>
      <c r="R1037" s="7"/>
      <c r="S1037" s="7"/>
      <c r="T1037" s="7"/>
      <c r="U1037" s="7"/>
      <c r="V1037" s="7"/>
    </row>
    <row r="1038" spans="1:22" hidden="1">
      <c r="A1038" s="7"/>
      <c r="B1038" s="7"/>
      <c r="C1038" s="7"/>
      <c r="D1038" s="7"/>
      <c r="E1038" s="7"/>
      <c r="F1038" s="7"/>
      <c r="G1038" s="380">
        <f>LEN(H1038)</f>
        <v>47</v>
      </c>
      <c r="H1038" s="379" t="s">
        <v>1319</v>
      </c>
      <c r="I1038" s="7"/>
      <c r="J1038" s="7"/>
      <c r="K1038" s="7"/>
      <c r="L1038" s="7"/>
      <c r="M1038" s="381">
        <f ca="1">IF(RIGHT(H$1036,G1038)&lt;&gt;H1038,1,0)</f>
        <v>1</v>
      </c>
      <c r="N1038" s="7"/>
      <c r="O1038" s="7"/>
      <c r="P1038" s="7"/>
      <c r="Q1038" s="7"/>
      <c r="R1038" s="7"/>
      <c r="S1038" s="7"/>
      <c r="T1038" s="7"/>
      <c r="U1038" s="7"/>
      <c r="V1038" s="7"/>
    </row>
    <row r="1039" spans="1:22" hidden="1">
      <c r="A1039" s="7"/>
      <c r="B1039" s="7"/>
      <c r="C1039" s="7"/>
      <c r="D1039" s="7"/>
      <c r="E1039" s="7"/>
      <c r="F1039" s="7"/>
      <c r="G1039" s="380">
        <f>LEN(H1039)</f>
        <v>47</v>
      </c>
      <c r="H1039" s="379" t="s">
        <v>1320</v>
      </c>
      <c r="I1039" s="7"/>
      <c r="J1039" s="7"/>
      <c r="K1039" s="7"/>
      <c r="L1039" s="7"/>
      <c r="M1039" s="381">
        <f ca="1">IF(RIGHT(H$1036,G1039)&lt;&gt;H1039,1,0)</f>
        <v>0</v>
      </c>
      <c r="N1039" s="7"/>
      <c r="O1039" s="7"/>
      <c r="P1039" s="7"/>
      <c r="Q1039" s="7"/>
      <c r="R1039" s="7"/>
      <c r="S1039" s="7"/>
      <c r="T1039" s="7"/>
      <c r="U1039" s="7"/>
      <c r="V1039" s="7"/>
    </row>
    <row r="1040" spans="1:22" hidden="1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</row>
    <row r="1041" spans="1:22" hidden="1">
      <c r="A1041" s="7"/>
      <c r="B1041" s="7"/>
      <c r="C1041" s="7"/>
      <c r="D1041" s="7"/>
      <c r="E1041" s="7"/>
      <c r="F1041" s="7"/>
      <c r="G1041" s="7"/>
      <c r="H1041" s="379" t="str">
        <f>'Sezione ERARIO'!$R$1028</f>
        <v>Nome File e nome Foglio NON sono modificabili fino ad inserimento del tuo Codice di Proprietà.</v>
      </c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</row>
    <row r="1042" spans="1:22" hidden="1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</row>
  </sheetData>
  <sheetProtection password="9B66" sheet="1" objects="1" scenarios="1" selectLockedCells="1" autoFilter="0"/>
  <autoFilter ref="A8:R8"/>
  <mergeCells count="14">
    <mergeCell ref="R6:R7"/>
    <mergeCell ref="D1012:E1012"/>
    <mergeCell ref="D1013:E1013"/>
    <mergeCell ref="G1011:H1011"/>
    <mergeCell ref="D4:D5"/>
    <mergeCell ref="D1011:E1011"/>
    <mergeCell ref="K6:L6"/>
    <mergeCell ref="G2:N2"/>
    <mergeCell ref="G3:N3"/>
    <mergeCell ref="E6:E7"/>
    <mergeCell ref="G4:N4"/>
    <mergeCell ref="G5:L5"/>
    <mergeCell ref="D3:E3"/>
    <mergeCell ref="D2:E2"/>
  </mergeCells>
  <phoneticPr fontId="0" type="noConversion"/>
  <conditionalFormatting sqref="V1015">
    <cfRule type="expression" dxfId="106" priority="1" stopIfTrue="1">
      <formula>V1016=0</formula>
    </cfRule>
  </conditionalFormatting>
  <conditionalFormatting sqref="G9:N1008 R9:R1008">
    <cfRule type="expression" dxfId="105" priority="2" stopIfTrue="1">
      <formula>ISERROR($L$1030)</formula>
    </cfRule>
    <cfRule type="expression" dxfId="104" priority="3" stopIfTrue="1">
      <formula>AND($D10=$D9,$U9=1)</formula>
    </cfRule>
    <cfRule type="expression" dxfId="103" priority="4" stopIfTrue="1">
      <formula>$D10&lt;&gt;$D9</formula>
    </cfRule>
  </conditionalFormatting>
  <conditionalFormatting sqref="D9:E1008">
    <cfRule type="expression" dxfId="102" priority="5" stopIfTrue="1">
      <formula>ISERROR($L$1030)</formula>
    </cfRule>
    <cfRule type="expression" dxfId="101" priority="6" stopIfTrue="1">
      <formula>$D9&lt;&gt;$D10</formula>
    </cfRule>
    <cfRule type="expression" dxfId="100" priority="7" stopIfTrue="1">
      <formula>$U9=1</formula>
    </cfRule>
  </conditionalFormatting>
  <conditionalFormatting sqref="P9:P1008">
    <cfRule type="expression" dxfId="99" priority="8" stopIfTrue="1">
      <formula>ISERROR($L$1030)</formula>
    </cfRule>
    <cfRule type="expression" dxfId="98" priority="9" stopIfTrue="1">
      <formula>$D9=$D8</formula>
    </cfRule>
  </conditionalFormatting>
  <conditionalFormatting sqref="R1020">
    <cfRule type="expression" dxfId="97" priority="10" stopIfTrue="1">
      <formula>V1016=0</formula>
    </cfRule>
  </conditionalFormatting>
  <conditionalFormatting sqref="R1019">
    <cfRule type="expression" dxfId="96" priority="11" stopIfTrue="1">
      <formula>V1016=0</formula>
    </cfRule>
  </conditionalFormatting>
  <conditionalFormatting sqref="G1036">
    <cfRule type="cellIs" dxfId="95" priority="12" stopIfTrue="1" operator="equal">
      <formula>0</formula>
    </cfRule>
  </conditionalFormatting>
  <conditionalFormatting sqref="B3:D3 V9:V1008">
    <cfRule type="cellIs" dxfId="94" priority="13" stopIfTrue="1" operator="equal">
      <formula>0</formula>
    </cfRule>
  </conditionalFormatting>
  <conditionalFormatting sqref="N1014:N1015 U1011:V1011 P1014:P1015">
    <cfRule type="expression" dxfId="93" priority="14" stopIfTrue="1">
      <formula>ISERROR($K$1126)</formula>
    </cfRule>
  </conditionalFormatting>
  <conditionalFormatting sqref="U9:U1008">
    <cfRule type="cellIs" dxfId="92" priority="15" stopIfTrue="1" operator="equal">
      <formula>1</formula>
    </cfRule>
  </conditionalFormatting>
  <conditionalFormatting sqref="M1037:M1039">
    <cfRule type="cellIs" dxfId="91" priority="16" stopIfTrue="1" operator="equal">
      <formula>0</formula>
    </cfRule>
  </conditionalFormatting>
  <conditionalFormatting sqref="M1011:N1011 P1011 N1013 P1013">
    <cfRule type="expression" dxfId="90" priority="17" stopIfTrue="1">
      <formula>ISERROR($L$1030)</formula>
    </cfRule>
  </conditionalFormatting>
  <dataValidations count="5">
    <dataValidation type="decimal" operator="greaterThan" allowBlank="1" showInputMessage="1" showErrorMessage="1" sqref="N9:P1008">
      <formula1>0</formula1>
    </dataValidation>
    <dataValidation type="list" operator="equal" allowBlank="1" showInputMessage="1" showErrorMessage="1" error="Testo obbligatorio formato:_x000a_X - Y - Z_x000a_Lunghezza testo fissa = 9 caratteri" sqref="H9:H1008">
      <formula1>$I$1023:$I$1026</formula1>
    </dataValidation>
    <dataValidation type="textLength" operator="lessThanOrEqual" allowBlank="1" showInputMessage="1" showErrorMessage="1" error="Lunghezza testo: 4 caratteri max." sqref="G9:G1008">
      <formula1>4</formula1>
    </dataValidation>
    <dataValidation type="date" allowBlank="1" showInputMessage="1" showErrorMessage="1" sqref="E9:E1008">
      <formula1>$E$1032</formula1>
      <formula2>$E$1033</formula2>
    </dataValidation>
    <dataValidation type="whole" allowBlank="1" showInputMessage="1" showErrorMessage="1" errorTitle="Prot.lli solo numeri da 1 a 9999" error="Utilizza anche il campo &quot;protocollo alfanumerico&quot;." sqref="D9:D1008">
      <formula1>$E$1029</formula1>
      <formula2>$E$1030</formula2>
    </dataValidation>
  </dataValidations>
  <pageMargins left="0.19685039370078741" right="0" top="0.19685039370078741" bottom="0.19685039370078741" header="0.51181102362204722" footer="0.51181102362204722"/>
  <pageSetup paperSize="9" scale="75" orientation="landscape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3">
    <pageSetUpPr autoPageBreaks="0"/>
  </sheetPr>
  <dimension ref="A1:S536"/>
  <sheetViews>
    <sheetView showGridLines="0" showRowColHeaders="0" workbookViewId="0">
      <pane ySplit="8" topLeftCell="A9" activePane="bottomLeft" state="frozen"/>
      <selection activeCell="E9" sqref="E9"/>
      <selection pane="bottomLeft" activeCell="E11" sqref="E11"/>
    </sheetView>
  </sheetViews>
  <sheetFormatPr defaultRowHeight="12.75"/>
  <cols>
    <col min="1" max="1" width="11.42578125" style="9" customWidth="1"/>
    <col min="2" max="3" width="7.140625" style="9" hidden="1" customWidth="1"/>
    <col min="4" max="4" width="7.7109375" style="9" customWidth="1"/>
    <col min="5" max="5" width="12" style="9" customWidth="1"/>
    <col min="6" max="6" width="1.42578125" style="9" customWidth="1"/>
    <col min="7" max="8" width="11.42578125" style="9" customWidth="1"/>
    <col min="9" max="9" width="5.7109375" style="9" customWidth="1"/>
    <col min="10" max="10" width="11.42578125" style="9" customWidth="1"/>
    <col min="11" max="11" width="5.7109375" style="9" customWidth="1"/>
    <col min="12" max="13" width="16.42578125" style="9" customWidth="1"/>
    <col min="14" max="14" width="0.85546875" style="9" customWidth="1"/>
    <col min="15" max="15" width="28.5703125" style="9" customWidth="1"/>
    <col min="16" max="18" width="5.7109375" style="9" hidden="1" customWidth="1"/>
    <col min="19" max="19" width="7.140625" style="9" customWidth="1"/>
    <col min="20" max="16384" width="9.140625" style="9"/>
  </cols>
  <sheetData>
    <row r="1" spans="1:19" ht="6.7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9" ht="18" customHeight="1">
      <c r="A2" s="7"/>
      <c r="B2" s="143"/>
      <c r="C2" s="143"/>
      <c r="D2" s="512" t="s">
        <v>182</v>
      </c>
      <c r="E2" s="512"/>
      <c r="F2" s="11"/>
      <c r="G2" s="509" t="s">
        <v>183</v>
      </c>
      <c r="H2" s="509"/>
      <c r="I2" s="509"/>
      <c r="J2" s="509"/>
      <c r="K2" s="509"/>
      <c r="L2" s="509"/>
      <c r="M2" s="509"/>
      <c r="N2" s="198"/>
      <c r="O2" s="198"/>
      <c r="P2" s="141"/>
      <c r="Q2" s="141"/>
      <c r="R2" s="141"/>
      <c r="S2" s="7"/>
    </row>
    <row r="3" spans="1:19" ht="18" customHeight="1">
      <c r="A3" s="7"/>
      <c r="B3" s="144"/>
      <c r="C3" s="144"/>
      <c r="D3" s="504" t="str">
        <f>CONTRIBUENTE!E24</f>
        <v>01234567891</v>
      </c>
      <c r="E3" s="504"/>
      <c r="F3" s="37"/>
      <c r="G3" s="510" t="s">
        <v>184</v>
      </c>
      <c r="H3" s="510"/>
      <c r="I3" s="510"/>
      <c r="J3" s="510"/>
      <c r="K3" s="510"/>
      <c r="L3" s="510"/>
      <c r="M3" s="510"/>
      <c r="N3" s="199"/>
      <c r="O3" s="199"/>
      <c r="P3" s="142"/>
      <c r="Q3" s="142"/>
      <c r="R3" s="141"/>
      <c r="S3" s="7"/>
    </row>
    <row r="4" spans="1:19" ht="15.75" customHeight="1">
      <c r="B4" s="160"/>
      <c r="C4" s="160"/>
      <c r="D4" s="511">
        <f ca="1">'Sezione ERARIO'!D4:D5</f>
        <v>1</v>
      </c>
      <c r="E4" s="151" t="s">
        <v>160</v>
      </c>
      <c r="F4" s="160"/>
      <c r="G4" s="515" t="s">
        <v>187</v>
      </c>
      <c r="H4" s="515"/>
      <c r="I4" s="515"/>
      <c r="J4" s="515"/>
      <c r="K4" s="515"/>
      <c r="L4" s="515"/>
      <c r="M4" s="515"/>
      <c r="N4" s="7"/>
      <c r="O4" s="7"/>
      <c r="P4" s="7"/>
      <c r="Q4" s="7"/>
      <c r="R4" s="7"/>
      <c r="S4" s="7"/>
    </row>
    <row r="5" spans="1:19" ht="15.75" customHeight="1">
      <c r="A5" s="38"/>
      <c r="B5" s="7"/>
      <c r="C5" s="7"/>
      <c r="D5" s="511"/>
      <c r="E5" s="152" t="s">
        <v>161</v>
      </c>
      <c r="F5" s="7"/>
      <c r="G5" s="500" t="str">
        <f ca="1">IF(AND(O524=0,G530=1),"Note a fondo pagina",IF(G524=0,"",CONTRIBUENTE!$F$149))</f>
        <v/>
      </c>
      <c r="H5" s="500"/>
      <c r="I5" s="500"/>
      <c r="J5" s="500"/>
      <c r="K5" s="500"/>
      <c r="L5" s="159" t="s">
        <v>30</v>
      </c>
      <c r="M5" s="159" t="s">
        <v>78</v>
      </c>
      <c r="N5" s="7"/>
      <c r="O5" s="7"/>
      <c r="P5" s="156"/>
      <c r="Q5" s="7"/>
      <c r="R5" s="7"/>
      <c r="S5" s="7"/>
    </row>
    <row r="6" spans="1:19" ht="16.5" customHeight="1">
      <c r="A6" s="7"/>
      <c r="B6" s="7"/>
      <c r="C6" s="7"/>
      <c r="D6" s="225" t="s">
        <v>40</v>
      </c>
      <c r="E6" s="495" t="s">
        <v>14</v>
      </c>
      <c r="F6" s="7"/>
      <c r="G6" s="135" t="s">
        <v>15</v>
      </c>
      <c r="H6" s="33" t="s">
        <v>15</v>
      </c>
      <c r="I6" s="522" t="s">
        <v>147</v>
      </c>
      <c r="J6" s="33" t="s">
        <v>148</v>
      </c>
      <c r="K6" s="522" t="s">
        <v>149</v>
      </c>
      <c r="L6" s="33" t="s">
        <v>33</v>
      </c>
      <c r="M6" s="116" t="s">
        <v>127</v>
      </c>
      <c r="N6" s="7"/>
      <c r="O6" s="502" t="s">
        <v>1291</v>
      </c>
      <c r="P6" s="24"/>
      <c r="Q6" s="7"/>
      <c r="R6" s="7"/>
      <c r="S6" s="7"/>
    </row>
    <row r="7" spans="1:19" ht="16.5" customHeight="1">
      <c r="A7" s="7"/>
      <c r="B7" s="7"/>
      <c r="C7" s="7"/>
      <c r="D7" s="226" t="s">
        <v>39</v>
      </c>
      <c r="E7" s="496"/>
      <c r="F7" s="7"/>
      <c r="G7" s="136" t="s">
        <v>150</v>
      </c>
      <c r="H7" s="34" t="s">
        <v>151</v>
      </c>
      <c r="I7" s="523"/>
      <c r="J7" s="34" t="s">
        <v>129</v>
      </c>
      <c r="K7" s="523"/>
      <c r="L7" s="34" t="s">
        <v>130</v>
      </c>
      <c r="M7" s="117" t="s">
        <v>131</v>
      </c>
      <c r="N7" s="7"/>
      <c r="O7" s="503"/>
      <c r="P7" s="7"/>
      <c r="Q7" s="7"/>
      <c r="R7" s="7"/>
      <c r="S7" s="7"/>
    </row>
    <row r="8" spans="1:19" ht="9" customHeight="1">
      <c r="A8" s="7"/>
      <c r="B8" s="7"/>
      <c r="C8" s="7"/>
      <c r="D8" s="46"/>
      <c r="E8" s="36"/>
      <c r="F8" s="7"/>
      <c r="G8" s="145"/>
      <c r="H8" s="123"/>
      <c r="I8" s="113"/>
      <c r="J8" s="123"/>
      <c r="K8" s="113"/>
      <c r="L8" s="123"/>
      <c r="M8" s="118"/>
      <c r="N8" s="7"/>
      <c r="O8" s="351"/>
      <c r="P8" s="7"/>
      <c r="Q8" s="7"/>
      <c r="R8" s="7"/>
      <c r="S8" s="7"/>
    </row>
    <row r="9" spans="1:19" ht="16.5" customHeight="1">
      <c r="A9" s="333" t="s">
        <v>1287</v>
      </c>
      <c r="B9" s="65" t="str">
        <f ca="1">IF(S9=$S$515,0,IF(G$524=1,0,D9&amp;"-"&amp;YEAR(E9)))</f>
        <v>1-2019</v>
      </c>
      <c r="C9" s="65" t="str">
        <f t="shared" ref="C9:C40" ca="1" si="0">IF(G$524=1,0,B9&amp;"-"&amp;Q9)</f>
        <v>1-2019-1</v>
      </c>
      <c r="D9" s="340">
        <v>1</v>
      </c>
      <c r="E9" s="283">
        <v>43466</v>
      </c>
      <c r="F9" s="12"/>
      <c r="G9" s="297" t="s">
        <v>168</v>
      </c>
      <c r="H9" s="285" t="s">
        <v>170</v>
      </c>
      <c r="I9" s="286" t="s">
        <v>3</v>
      </c>
      <c r="J9" s="285" t="s">
        <v>190</v>
      </c>
      <c r="K9" s="286" t="s">
        <v>88</v>
      </c>
      <c r="L9" s="290">
        <v>2</v>
      </c>
      <c r="M9" s="291"/>
      <c r="N9" s="12"/>
      <c r="O9" s="348" t="s">
        <v>1290</v>
      </c>
      <c r="P9" s="7"/>
      <c r="Q9" s="17">
        <v>1</v>
      </c>
      <c r="R9" s="17"/>
      <c r="S9" s="364">
        <f>IF(OR(MONTH(E9)&lt;$J$526,MONTH(E9)&gt;$J$527),S$515,0)</f>
        <v>0</v>
      </c>
    </row>
    <row r="10" spans="1:19" ht="16.5" customHeight="1">
      <c r="A10" s="334" t="s">
        <v>100</v>
      </c>
      <c r="B10" s="65" t="str">
        <f t="shared" ref="B10:B73" ca="1" si="1">IF(S10=$S$515,0,IF(G$524=1,0,D10&amp;"-"&amp;YEAR(E10)))</f>
        <v>1-2019</v>
      </c>
      <c r="C10" s="65" t="str">
        <f t="shared" ca="1" si="0"/>
        <v>1-2019-2</v>
      </c>
      <c r="D10" s="340">
        <v>1</v>
      </c>
      <c r="E10" s="283">
        <v>43466</v>
      </c>
      <c r="F10" s="12"/>
      <c r="G10" s="297"/>
      <c r="H10" s="285"/>
      <c r="I10" s="286"/>
      <c r="J10" s="285"/>
      <c r="K10" s="286"/>
      <c r="L10" s="290"/>
      <c r="M10" s="291"/>
      <c r="N10" s="12"/>
      <c r="O10" s="355"/>
      <c r="P10" s="7"/>
      <c r="Q10" s="17">
        <f>IF(D10="",0,IF(D10=D9,COUNTIF(D$9:D9,D10)+1,1))</f>
        <v>2</v>
      </c>
      <c r="R10" s="17">
        <f t="shared" ref="R10:R41" ca="1" si="2">IF(OR(D10="",G$524=1),0,IF(Q10=3,1,0))</f>
        <v>0</v>
      </c>
      <c r="S10" s="364">
        <f t="shared" ref="S10:S73" si="3">IF(OR(MONTH(E10)&lt;$J$526,MONTH(E10)&gt;$J$527),S$515,0)</f>
        <v>0</v>
      </c>
    </row>
    <row r="11" spans="1:19" ht="16.5" customHeight="1">
      <c r="A11" s="334" t="s">
        <v>101</v>
      </c>
      <c r="B11" s="65" t="str">
        <f t="shared" ca="1" si="1"/>
        <v>-1900</v>
      </c>
      <c r="C11" s="65" t="str">
        <f t="shared" ca="1" si="0"/>
        <v>-1900-0</v>
      </c>
      <c r="D11" s="340"/>
      <c r="E11" s="283"/>
      <c r="F11" s="12"/>
      <c r="G11" s="297"/>
      <c r="H11" s="285"/>
      <c r="I11" s="286"/>
      <c r="J11" s="285"/>
      <c r="K11" s="286"/>
      <c r="L11" s="290"/>
      <c r="M11" s="291"/>
      <c r="N11" s="12"/>
      <c r="O11" s="355"/>
      <c r="P11" s="7"/>
      <c r="Q11" s="17">
        <f>IF(D11="",0,IF(D11=D10,COUNTIF(D$9:D10,D11)+1,1))</f>
        <v>0</v>
      </c>
      <c r="R11" s="17">
        <f t="shared" ca="1" si="2"/>
        <v>0</v>
      </c>
      <c r="S11" s="364">
        <f t="shared" si="3"/>
        <v>0</v>
      </c>
    </row>
    <row r="12" spans="1:19" ht="16.5" customHeight="1">
      <c r="A12" s="334" t="s">
        <v>102</v>
      </c>
      <c r="B12" s="65" t="str">
        <f t="shared" ca="1" si="1"/>
        <v>-1900</v>
      </c>
      <c r="C12" s="65" t="str">
        <f t="shared" ca="1" si="0"/>
        <v>-1900-0</v>
      </c>
      <c r="D12" s="340"/>
      <c r="E12" s="283"/>
      <c r="F12" s="12"/>
      <c r="G12" s="297"/>
      <c r="H12" s="285"/>
      <c r="I12" s="286"/>
      <c r="J12" s="285"/>
      <c r="K12" s="286"/>
      <c r="L12" s="290"/>
      <c r="M12" s="291"/>
      <c r="N12" s="12"/>
      <c r="O12" s="355"/>
      <c r="P12" s="7"/>
      <c r="Q12" s="17">
        <f>IF(D12="",0,IF(D12=D11,COUNTIF(D$9:D11,D12)+1,1))</f>
        <v>0</v>
      </c>
      <c r="R12" s="17">
        <f t="shared" ca="1" si="2"/>
        <v>0</v>
      </c>
      <c r="S12" s="364">
        <f t="shared" si="3"/>
        <v>0</v>
      </c>
    </row>
    <row r="13" spans="1:19" ht="16.5" customHeight="1">
      <c r="A13" s="334" t="s">
        <v>103</v>
      </c>
      <c r="B13" s="65" t="str">
        <f t="shared" ca="1" si="1"/>
        <v>-1900</v>
      </c>
      <c r="C13" s="65" t="str">
        <f t="shared" ca="1" si="0"/>
        <v>-1900-0</v>
      </c>
      <c r="D13" s="340"/>
      <c r="E13" s="283"/>
      <c r="F13" s="12"/>
      <c r="G13" s="297"/>
      <c r="H13" s="285"/>
      <c r="I13" s="286"/>
      <c r="J13" s="285"/>
      <c r="K13" s="286"/>
      <c r="L13" s="290"/>
      <c r="M13" s="291"/>
      <c r="N13" s="12"/>
      <c r="O13" s="355"/>
      <c r="P13" s="7"/>
      <c r="Q13" s="17">
        <f>IF(D13="",0,IF(D13=D12,COUNTIF(D$9:D12,D13)+1,1))</f>
        <v>0</v>
      </c>
      <c r="R13" s="17">
        <f t="shared" ca="1" si="2"/>
        <v>0</v>
      </c>
      <c r="S13" s="364">
        <f t="shared" si="3"/>
        <v>0</v>
      </c>
    </row>
    <row r="14" spans="1:19" ht="16.5" customHeight="1">
      <c r="A14" s="334" t="s">
        <v>104</v>
      </c>
      <c r="B14" s="65" t="str">
        <f t="shared" ca="1" si="1"/>
        <v>-1900</v>
      </c>
      <c r="C14" s="65" t="str">
        <f t="shared" ca="1" si="0"/>
        <v>-1900-0</v>
      </c>
      <c r="D14" s="340"/>
      <c r="E14" s="283"/>
      <c r="F14" s="12"/>
      <c r="G14" s="297"/>
      <c r="H14" s="285"/>
      <c r="I14" s="286"/>
      <c r="J14" s="285"/>
      <c r="K14" s="286"/>
      <c r="L14" s="290"/>
      <c r="M14" s="291"/>
      <c r="N14" s="12"/>
      <c r="O14" s="355"/>
      <c r="P14" s="7"/>
      <c r="Q14" s="17">
        <f>IF(D14="",0,IF(D14=D13,COUNTIF(D$9:D13,D14)+1,1))</f>
        <v>0</v>
      </c>
      <c r="R14" s="17">
        <f t="shared" ca="1" si="2"/>
        <v>0</v>
      </c>
      <c r="S14" s="364">
        <f t="shared" si="3"/>
        <v>0</v>
      </c>
    </row>
    <row r="15" spans="1:19" ht="16.5" customHeight="1">
      <c r="A15" s="334" t="s">
        <v>105</v>
      </c>
      <c r="B15" s="65" t="str">
        <f t="shared" ca="1" si="1"/>
        <v>-1900</v>
      </c>
      <c r="C15" s="65" t="str">
        <f t="shared" ca="1" si="0"/>
        <v>-1900-0</v>
      </c>
      <c r="D15" s="340"/>
      <c r="E15" s="283"/>
      <c r="F15" s="12"/>
      <c r="G15" s="297"/>
      <c r="H15" s="285"/>
      <c r="I15" s="286"/>
      <c r="J15" s="285"/>
      <c r="K15" s="286"/>
      <c r="L15" s="290"/>
      <c r="M15" s="291"/>
      <c r="N15" s="12"/>
      <c r="O15" s="355"/>
      <c r="P15" s="7"/>
      <c r="Q15" s="17">
        <f>IF(D15="",0,IF(D15=D14,COUNTIF(D$9:D14,D15)+1,1))</f>
        <v>0</v>
      </c>
      <c r="R15" s="17">
        <f t="shared" ca="1" si="2"/>
        <v>0</v>
      </c>
      <c r="S15" s="364">
        <f t="shared" si="3"/>
        <v>0</v>
      </c>
    </row>
    <row r="16" spans="1:19" ht="16.5" customHeight="1">
      <c r="A16" s="334" t="s">
        <v>106</v>
      </c>
      <c r="B16" s="65" t="str">
        <f t="shared" ca="1" si="1"/>
        <v>-1900</v>
      </c>
      <c r="C16" s="65" t="str">
        <f t="shared" ca="1" si="0"/>
        <v>-1900-0</v>
      </c>
      <c r="D16" s="340"/>
      <c r="E16" s="283"/>
      <c r="F16" s="12"/>
      <c r="G16" s="297"/>
      <c r="H16" s="285"/>
      <c r="I16" s="286"/>
      <c r="J16" s="285"/>
      <c r="K16" s="286"/>
      <c r="L16" s="290"/>
      <c r="M16" s="291"/>
      <c r="N16" s="12"/>
      <c r="O16" s="355"/>
      <c r="P16" s="7"/>
      <c r="Q16" s="17">
        <f>IF(D16="",0,IF(D16=D15,COUNTIF(D$9:D15,D16)+1,1))</f>
        <v>0</v>
      </c>
      <c r="R16" s="17">
        <f t="shared" ca="1" si="2"/>
        <v>0</v>
      </c>
      <c r="S16" s="364">
        <f t="shared" si="3"/>
        <v>0</v>
      </c>
    </row>
    <row r="17" spans="1:19" ht="16.5" customHeight="1">
      <c r="A17" s="334" t="s">
        <v>107</v>
      </c>
      <c r="B17" s="65" t="str">
        <f t="shared" ca="1" si="1"/>
        <v>-1900</v>
      </c>
      <c r="C17" s="65" t="str">
        <f t="shared" ca="1" si="0"/>
        <v>-1900-0</v>
      </c>
      <c r="D17" s="340"/>
      <c r="E17" s="283"/>
      <c r="F17" s="12"/>
      <c r="G17" s="297"/>
      <c r="H17" s="285"/>
      <c r="I17" s="286"/>
      <c r="J17" s="285"/>
      <c r="K17" s="286"/>
      <c r="L17" s="290"/>
      <c r="M17" s="291"/>
      <c r="N17" s="12"/>
      <c r="O17" s="355"/>
      <c r="P17" s="7"/>
      <c r="Q17" s="17">
        <f>IF(D17="",0,IF(D17=D16,COUNTIF(D$9:D16,D17)+1,1))</f>
        <v>0</v>
      </c>
      <c r="R17" s="17">
        <f t="shared" ca="1" si="2"/>
        <v>0</v>
      </c>
      <c r="S17" s="364">
        <f t="shared" si="3"/>
        <v>0</v>
      </c>
    </row>
    <row r="18" spans="1:19" ht="16.5" customHeight="1">
      <c r="A18" s="334" t="s">
        <v>294</v>
      </c>
      <c r="B18" s="65" t="str">
        <f t="shared" ca="1" si="1"/>
        <v>-1900</v>
      </c>
      <c r="C18" s="65" t="str">
        <f t="shared" ca="1" si="0"/>
        <v>-1900-0</v>
      </c>
      <c r="D18" s="340"/>
      <c r="E18" s="283"/>
      <c r="F18" s="12"/>
      <c r="G18" s="297"/>
      <c r="H18" s="285"/>
      <c r="I18" s="286"/>
      <c r="J18" s="285"/>
      <c r="K18" s="286"/>
      <c r="L18" s="290"/>
      <c r="M18" s="291"/>
      <c r="N18" s="12"/>
      <c r="O18" s="355"/>
      <c r="P18" s="7"/>
      <c r="Q18" s="17">
        <f>IF(D18="",0,IF(D18=D17,COUNTIF(D$9:D17,D18)+1,1))</f>
        <v>0</v>
      </c>
      <c r="R18" s="17">
        <f t="shared" ca="1" si="2"/>
        <v>0</v>
      </c>
      <c r="S18" s="364">
        <f t="shared" si="3"/>
        <v>0</v>
      </c>
    </row>
    <row r="19" spans="1:19" ht="16.5" customHeight="1">
      <c r="A19" s="334" t="s">
        <v>295</v>
      </c>
      <c r="B19" s="65" t="str">
        <f t="shared" ca="1" si="1"/>
        <v>-1900</v>
      </c>
      <c r="C19" s="65" t="str">
        <f t="shared" ca="1" si="0"/>
        <v>-1900-0</v>
      </c>
      <c r="D19" s="340"/>
      <c r="E19" s="283"/>
      <c r="F19" s="12"/>
      <c r="G19" s="297"/>
      <c r="H19" s="285"/>
      <c r="I19" s="286"/>
      <c r="J19" s="285"/>
      <c r="K19" s="286"/>
      <c r="L19" s="290"/>
      <c r="M19" s="291"/>
      <c r="N19" s="12"/>
      <c r="O19" s="355"/>
      <c r="P19" s="7"/>
      <c r="Q19" s="17">
        <f>IF(D19="",0,IF(D19=D18,COUNTIF(D$9:D18,D19)+1,1))</f>
        <v>0</v>
      </c>
      <c r="R19" s="17">
        <f t="shared" ca="1" si="2"/>
        <v>0</v>
      </c>
      <c r="S19" s="364">
        <f t="shared" si="3"/>
        <v>0</v>
      </c>
    </row>
    <row r="20" spans="1:19" ht="16.5" customHeight="1">
      <c r="A20" s="334" t="s">
        <v>296</v>
      </c>
      <c r="B20" s="65" t="str">
        <f t="shared" ca="1" si="1"/>
        <v>-1900</v>
      </c>
      <c r="C20" s="65" t="str">
        <f t="shared" ca="1" si="0"/>
        <v>-1900-0</v>
      </c>
      <c r="D20" s="340"/>
      <c r="E20" s="283"/>
      <c r="F20" s="12"/>
      <c r="G20" s="297"/>
      <c r="H20" s="285"/>
      <c r="I20" s="286"/>
      <c r="J20" s="285"/>
      <c r="K20" s="286"/>
      <c r="L20" s="290"/>
      <c r="M20" s="291"/>
      <c r="N20" s="12"/>
      <c r="O20" s="355"/>
      <c r="P20" s="7"/>
      <c r="Q20" s="17">
        <f>IF(D20="",0,IF(D20=D19,COUNTIF(D$9:D19,D20)+1,1))</f>
        <v>0</v>
      </c>
      <c r="R20" s="17">
        <f t="shared" ca="1" si="2"/>
        <v>0</v>
      </c>
      <c r="S20" s="364">
        <f t="shared" si="3"/>
        <v>0</v>
      </c>
    </row>
    <row r="21" spans="1:19" ht="16.5" customHeight="1">
      <c r="A21" s="334" t="s">
        <v>297</v>
      </c>
      <c r="B21" s="65" t="str">
        <f t="shared" ca="1" si="1"/>
        <v>-1900</v>
      </c>
      <c r="C21" s="65" t="str">
        <f t="shared" ca="1" si="0"/>
        <v>-1900-0</v>
      </c>
      <c r="D21" s="340"/>
      <c r="E21" s="283"/>
      <c r="F21" s="12"/>
      <c r="G21" s="297"/>
      <c r="H21" s="285"/>
      <c r="I21" s="286"/>
      <c r="J21" s="285"/>
      <c r="K21" s="286"/>
      <c r="L21" s="290"/>
      <c r="M21" s="291"/>
      <c r="N21" s="12"/>
      <c r="O21" s="355"/>
      <c r="P21" s="7"/>
      <c r="Q21" s="17">
        <f>IF(D21="",0,IF(D21=D20,COUNTIF(D$9:D20,D21)+1,1))</f>
        <v>0</v>
      </c>
      <c r="R21" s="17">
        <f t="shared" ca="1" si="2"/>
        <v>0</v>
      </c>
      <c r="S21" s="364">
        <f t="shared" si="3"/>
        <v>0</v>
      </c>
    </row>
    <row r="22" spans="1:19" ht="16.5" customHeight="1">
      <c r="A22" s="334" t="s">
        <v>298</v>
      </c>
      <c r="B22" s="65" t="str">
        <f t="shared" ca="1" si="1"/>
        <v>-1900</v>
      </c>
      <c r="C22" s="65" t="str">
        <f t="shared" ca="1" si="0"/>
        <v>-1900-0</v>
      </c>
      <c r="D22" s="340"/>
      <c r="E22" s="283"/>
      <c r="F22" s="12"/>
      <c r="G22" s="297"/>
      <c r="H22" s="285"/>
      <c r="I22" s="286"/>
      <c r="J22" s="285"/>
      <c r="K22" s="286"/>
      <c r="L22" s="290"/>
      <c r="M22" s="291"/>
      <c r="N22" s="12"/>
      <c r="O22" s="355"/>
      <c r="P22" s="7"/>
      <c r="Q22" s="17">
        <f>IF(D22="",0,IF(D22=D21,COUNTIF(D$9:D21,D22)+1,1))</f>
        <v>0</v>
      </c>
      <c r="R22" s="17">
        <f t="shared" ca="1" si="2"/>
        <v>0</v>
      </c>
      <c r="S22" s="364">
        <f t="shared" si="3"/>
        <v>0</v>
      </c>
    </row>
    <row r="23" spans="1:19" ht="16.5" customHeight="1">
      <c r="A23" s="334" t="s">
        <v>299</v>
      </c>
      <c r="B23" s="65" t="str">
        <f t="shared" ca="1" si="1"/>
        <v>-1900</v>
      </c>
      <c r="C23" s="65" t="str">
        <f t="shared" ca="1" si="0"/>
        <v>-1900-0</v>
      </c>
      <c r="D23" s="340"/>
      <c r="E23" s="283"/>
      <c r="F23" s="12"/>
      <c r="G23" s="297"/>
      <c r="H23" s="285"/>
      <c r="I23" s="286"/>
      <c r="J23" s="285"/>
      <c r="K23" s="286"/>
      <c r="L23" s="290"/>
      <c r="M23" s="291"/>
      <c r="N23" s="12"/>
      <c r="O23" s="355"/>
      <c r="P23" s="7"/>
      <c r="Q23" s="17">
        <f>IF(D23="",0,IF(D23=D22,COUNTIF(D$9:D22,D23)+1,1))</f>
        <v>0</v>
      </c>
      <c r="R23" s="17">
        <f t="shared" ca="1" si="2"/>
        <v>0</v>
      </c>
      <c r="S23" s="364">
        <f t="shared" si="3"/>
        <v>0</v>
      </c>
    </row>
    <row r="24" spans="1:19" ht="16.5" customHeight="1">
      <c r="A24" s="334" t="s">
        <v>300</v>
      </c>
      <c r="B24" s="65" t="str">
        <f t="shared" ca="1" si="1"/>
        <v>-1900</v>
      </c>
      <c r="C24" s="65" t="str">
        <f t="shared" ca="1" si="0"/>
        <v>-1900-0</v>
      </c>
      <c r="D24" s="340"/>
      <c r="E24" s="283"/>
      <c r="F24" s="12"/>
      <c r="G24" s="297"/>
      <c r="H24" s="285"/>
      <c r="I24" s="286"/>
      <c r="J24" s="285"/>
      <c r="K24" s="286"/>
      <c r="L24" s="290"/>
      <c r="M24" s="291"/>
      <c r="N24" s="12"/>
      <c r="O24" s="355"/>
      <c r="P24" s="7"/>
      <c r="Q24" s="17">
        <f>IF(D24="",0,IF(D24=D23,COUNTIF(D$9:D23,D24)+1,1))</f>
        <v>0</v>
      </c>
      <c r="R24" s="17">
        <f t="shared" ca="1" si="2"/>
        <v>0</v>
      </c>
      <c r="S24" s="364">
        <f t="shared" si="3"/>
        <v>0</v>
      </c>
    </row>
    <row r="25" spans="1:19" ht="16.5" customHeight="1">
      <c r="A25" s="334" t="s">
        <v>301</v>
      </c>
      <c r="B25" s="65" t="str">
        <f t="shared" ca="1" si="1"/>
        <v>-1900</v>
      </c>
      <c r="C25" s="65" t="str">
        <f t="shared" ca="1" si="0"/>
        <v>-1900-0</v>
      </c>
      <c r="D25" s="340"/>
      <c r="E25" s="283"/>
      <c r="F25" s="12"/>
      <c r="G25" s="297"/>
      <c r="H25" s="285"/>
      <c r="I25" s="286"/>
      <c r="J25" s="285"/>
      <c r="K25" s="286"/>
      <c r="L25" s="290"/>
      <c r="M25" s="291"/>
      <c r="N25" s="12"/>
      <c r="O25" s="355"/>
      <c r="P25" s="7"/>
      <c r="Q25" s="17">
        <f>IF(D25="",0,IF(D25=D24,COUNTIF(D$9:D24,D25)+1,1))</f>
        <v>0</v>
      </c>
      <c r="R25" s="17">
        <f t="shared" ca="1" si="2"/>
        <v>0</v>
      </c>
      <c r="S25" s="364">
        <f t="shared" si="3"/>
        <v>0</v>
      </c>
    </row>
    <row r="26" spans="1:19" ht="16.5" customHeight="1">
      <c r="A26" s="334" t="s">
        <v>302</v>
      </c>
      <c r="B26" s="65" t="str">
        <f t="shared" ca="1" si="1"/>
        <v>-1900</v>
      </c>
      <c r="C26" s="65" t="str">
        <f t="shared" ca="1" si="0"/>
        <v>-1900-0</v>
      </c>
      <c r="D26" s="340"/>
      <c r="E26" s="283"/>
      <c r="F26" s="12"/>
      <c r="G26" s="297"/>
      <c r="H26" s="285"/>
      <c r="I26" s="286"/>
      <c r="J26" s="285"/>
      <c r="K26" s="286"/>
      <c r="L26" s="290"/>
      <c r="M26" s="291"/>
      <c r="N26" s="12"/>
      <c r="O26" s="355"/>
      <c r="P26" s="7"/>
      <c r="Q26" s="17">
        <f>IF(D26="",0,IF(D26=D25,COUNTIF(D$9:D25,D26)+1,1))</f>
        <v>0</v>
      </c>
      <c r="R26" s="17">
        <f t="shared" ca="1" si="2"/>
        <v>0</v>
      </c>
      <c r="S26" s="364">
        <f t="shared" si="3"/>
        <v>0</v>
      </c>
    </row>
    <row r="27" spans="1:19" ht="16.5" customHeight="1">
      <c r="A27" s="334" t="s">
        <v>303</v>
      </c>
      <c r="B27" s="65" t="str">
        <f t="shared" ca="1" si="1"/>
        <v>-1900</v>
      </c>
      <c r="C27" s="65" t="str">
        <f t="shared" ca="1" si="0"/>
        <v>-1900-0</v>
      </c>
      <c r="D27" s="340"/>
      <c r="E27" s="283"/>
      <c r="F27" s="12"/>
      <c r="G27" s="297"/>
      <c r="H27" s="285"/>
      <c r="I27" s="286"/>
      <c r="J27" s="285"/>
      <c r="K27" s="286"/>
      <c r="L27" s="290"/>
      <c r="M27" s="291"/>
      <c r="N27" s="12"/>
      <c r="O27" s="355"/>
      <c r="P27" s="7"/>
      <c r="Q27" s="17">
        <f>IF(D27="",0,IF(D27=D26,COUNTIF(D$9:D26,D27)+1,1))</f>
        <v>0</v>
      </c>
      <c r="R27" s="17">
        <f t="shared" ca="1" si="2"/>
        <v>0</v>
      </c>
      <c r="S27" s="364">
        <f t="shared" si="3"/>
        <v>0</v>
      </c>
    </row>
    <row r="28" spans="1:19" ht="16.5" customHeight="1">
      <c r="A28" s="334" t="s">
        <v>304</v>
      </c>
      <c r="B28" s="65" t="str">
        <f t="shared" ca="1" si="1"/>
        <v>-1900</v>
      </c>
      <c r="C28" s="65" t="str">
        <f t="shared" ca="1" si="0"/>
        <v>-1900-0</v>
      </c>
      <c r="D28" s="340"/>
      <c r="E28" s="283"/>
      <c r="F28" s="12"/>
      <c r="G28" s="297"/>
      <c r="H28" s="285"/>
      <c r="I28" s="286"/>
      <c r="J28" s="285"/>
      <c r="K28" s="286"/>
      <c r="L28" s="290"/>
      <c r="M28" s="291"/>
      <c r="N28" s="12"/>
      <c r="O28" s="355"/>
      <c r="P28" s="7"/>
      <c r="Q28" s="17">
        <f>IF(D28="",0,IF(D28=D27,COUNTIF(D$9:D27,D28)+1,1))</f>
        <v>0</v>
      </c>
      <c r="R28" s="17">
        <f t="shared" ca="1" si="2"/>
        <v>0</v>
      </c>
      <c r="S28" s="364">
        <f t="shared" si="3"/>
        <v>0</v>
      </c>
    </row>
    <row r="29" spans="1:19" ht="16.5" customHeight="1">
      <c r="A29" s="334" t="s">
        <v>305</v>
      </c>
      <c r="B29" s="65" t="str">
        <f t="shared" ca="1" si="1"/>
        <v>-1900</v>
      </c>
      <c r="C29" s="65" t="str">
        <f t="shared" ca="1" si="0"/>
        <v>-1900-0</v>
      </c>
      <c r="D29" s="340"/>
      <c r="E29" s="283"/>
      <c r="F29" s="12"/>
      <c r="G29" s="297"/>
      <c r="H29" s="285"/>
      <c r="I29" s="286"/>
      <c r="J29" s="285"/>
      <c r="K29" s="286"/>
      <c r="L29" s="290"/>
      <c r="M29" s="291"/>
      <c r="N29" s="12"/>
      <c r="O29" s="355"/>
      <c r="P29" s="7"/>
      <c r="Q29" s="17">
        <f>IF(D29="",0,IF(D29=D28,COUNTIF(D$9:D28,D29)+1,1))</f>
        <v>0</v>
      </c>
      <c r="R29" s="17">
        <f t="shared" ca="1" si="2"/>
        <v>0</v>
      </c>
      <c r="S29" s="364">
        <f t="shared" si="3"/>
        <v>0</v>
      </c>
    </row>
    <row r="30" spans="1:19" ht="16.5" customHeight="1">
      <c r="A30" s="334" t="s">
        <v>306</v>
      </c>
      <c r="B30" s="65" t="str">
        <f t="shared" ca="1" si="1"/>
        <v>-1900</v>
      </c>
      <c r="C30" s="65" t="str">
        <f t="shared" ca="1" si="0"/>
        <v>-1900-0</v>
      </c>
      <c r="D30" s="340"/>
      <c r="E30" s="283"/>
      <c r="F30" s="12"/>
      <c r="G30" s="297"/>
      <c r="H30" s="285"/>
      <c r="I30" s="286"/>
      <c r="J30" s="285"/>
      <c r="K30" s="286"/>
      <c r="L30" s="290"/>
      <c r="M30" s="291"/>
      <c r="N30" s="12"/>
      <c r="O30" s="355"/>
      <c r="P30" s="7"/>
      <c r="Q30" s="17">
        <f>IF(D30="",0,IF(D30=D29,COUNTIF(D$9:D29,D30)+1,1))</f>
        <v>0</v>
      </c>
      <c r="R30" s="17">
        <f t="shared" ca="1" si="2"/>
        <v>0</v>
      </c>
      <c r="S30" s="364">
        <f t="shared" si="3"/>
        <v>0</v>
      </c>
    </row>
    <row r="31" spans="1:19" ht="16.5" customHeight="1">
      <c r="A31" s="334" t="s">
        <v>307</v>
      </c>
      <c r="B31" s="65" t="str">
        <f t="shared" ca="1" si="1"/>
        <v>-1900</v>
      </c>
      <c r="C31" s="65" t="str">
        <f t="shared" ca="1" si="0"/>
        <v>-1900-0</v>
      </c>
      <c r="D31" s="340"/>
      <c r="E31" s="283"/>
      <c r="F31" s="12"/>
      <c r="G31" s="297"/>
      <c r="H31" s="285"/>
      <c r="I31" s="286"/>
      <c r="J31" s="285"/>
      <c r="K31" s="286"/>
      <c r="L31" s="290"/>
      <c r="M31" s="291"/>
      <c r="N31" s="12"/>
      <c r="O31" s="355"/>
      <c r="P31" s="7"/>
      <c r="Q31" s="17">
        <f>IF(D31="",0,IF(D31=D30,COUNTIF(D$9:D30,D31)+1,1))</f>
        <v>0</v>
      </c>
      <c r="R31" s="17">
        <f t="shared" ca="1" si="2"/>
        <v>0</v>
      </c>
      <c r="S31" s="364">
        <f t="shared" si="3"/>
        <v>0</v>
      </c>
    </row>
    <row r="32" spans="1:19" ht="16.5" customHeight="1">
      <c r="A32" s="334" t="s">
        <v>308</v>
      </c>
      <c r="B32" s="65" t="str">
        <f t="shared" ca="1" si="1"/>
        <v>-1900</v>
      </c>
      <c r="C32" s="65" t="str">
        <f t="shared" ca="1" si="0"/>
        <v>-1900-0</v>
      </c>
      <c r="D32" s="340"/>
      <c r="E32" s="283"/>
      <c r="F32" s="12"/>
      <c r="G32" s="297"/>
      <c r="H32" s="285"/>
      <c r="I32" s="286"/>
      <c r="J32" s="285"/>
      <c r="K32" s="286"/>
      <c r="L32" s="290"/>
      <c r="M32" s="291"/>
      <c r="N32" s="12"/>
      <c r="O32" s="355"/>
      <c r="P32" s="7"/>
      <c r="Q32" s="17">
        <f>IF(D32="",0,IF(D32=D31,COUNTIF(D$9:D31,D32)+1,1))</f>
        <v>0</v>
      </c>
      <c r="R32" s="17">
        <f t="shared" ca="1" si="2"/>
        <v>0</v>
      </c>
      <c r="S32" s="364">
        <f t="shared" si="3"/>
        <v>0</v>
      </c>
    </row>
    <row r="33" spans="1:19" ht="16.5" customHeight="1">
      <c r="A33" s="334" t="s">
        <v>309</v>
      </c>
      <c r="B33" s="65" t="str">
        <f t="shared" ca="1" si="1"/>
        <v>-1900</v>
      </c>
      <c r="C33" s="65" t="str">
        <f t="shared" ca="1" si="0"/>
        <v>-1900-0</v>
      </c>
      <c r="D33" s="340"/>
      <c r="E33" s="283"/>
      <c r="F33" s="12"/>
      <c r="G33" s="297"/>
      <c r="H33" s="285"/>
      <c r="I33" s="286"/>
      <c r="J33" s="285"/>
      <c r="K33" s="286"/>
      <c r="L33" s="290"/>
      <c r="M33" s="291"/>
      <c r="N33" s="12"/>
      <c r="O33" s="355"/>
      <c r="P33" s="7"/>
      <c r="Q33" s="17">
        <f>IF(D33="",0,IF(D33=D32,COUNTIF(D$9:D32,D33)+1,1))</f>
        <v>0</v>
      </c>
      <c r="R33" s="17">
        <f t="shared" ca="1" si="2"/>
        <v>0</v>
      </c>
      <c r="S33" s="364">
        <f t="shared" si="3"/>
        <v>0</v>
      </c>
    </row>
    <row r="34" spans="1:19" ht="16.5" customHeight="1">
      <c r="A34" s="334" t="s">
        <v>310</v>
      </c>
      <c r="B34" s="65" t="str">
        <f t="shared" ca="1" si="1"/>
        <v>-1900</v>
      </c>
      <c r="C34" s="65" t="str">
        <f t="shared" ca="1" si="0"/>
        <v>-1900-0</v>
      </c>
      <c r="D34" s="340"/>
      <c r="E34" s="283"/>
      <c r="F34" s="12"/>
      <c r="G34" s="297"/>
      <c r="H34" s="285"/>
      <c r="I34" s="286"/>
      <c r="J34" s="285"/>
      <c r="K34" s="286"/>
      <c r="L34" s="290"/>
      <c r="M34" s="291"/>
      <c r="N34" s="12"/>
      <c r="O34" s="355"/>
      <c r="P34" s="7"/>
      <c r="Q34" s="17">
        <f>IF(D34="",0,IF(D34=D33,COUNTIF(D$9:D33,D34)+1,1))</f>
        <v>0</v>
      </c>
      <c r="R34" s="17">
        <f t="shared" ca="1" si="2"/>
        <v>0</v>
      </c>
      <c r="S34" s="364">
        <f t="shared" si="3"/>
        <v>0</v>
      </c>
    </row>
    <row r="35" spans="1:19" ht="16.5" customHeight="1">
      <c r="A35" s="334" t="s">
        <v>311</v>
      </c>
      <c r="B35" s="65" t="str">
        <f t="shared" ca="1" si="1"/>
        <v>-1900</v>
      </c>
      <c r="C35" s="65" t="str">
        <f t="shared" ca="1" si="0"/>
        <v>-1900-0</v>
      </c>
      <c r="D35" s="340"/>
      <c r="E35" s="283"/>
      <c r="F35" s="12"/>
      <c r="G35" s="297"/>
      <c r="H35" s="285"/>
      <c r="I35" s="286"/>
      <c r="J35" s="285"/>
      <c r="K35" s="286"/>
      <c r="L35" s="290"/>
      <c r="M35" s="291"/>
      <c r="N35" s="12"/>
      <c r="O35" s="355"/>
      <c r="P35" s="7"/>
      <c r="Q35" s="17">
        <f>IF(D35="",0,IF(D35=D34,COUNTIF(D$9:D34,D35)+1,1))</f>
        <v>0</v>
      </c>
      <c r="R35" s="17">
        <f t="shared" ca="1" si="2"/>
        <v>0</v>
      </c>
      <c r="S35" s="364">
        <f t="shared" si="3"/>
        <v>0</v>
      </c>
    </row>
    <row r="36" spans="1:19" ht="16.5" customHeight="1">
      <c r="A36" s="334" t="s">
        <v>312</v>
      </c>
      <c r="B36" s="65" t="str">
        <f t="shared" ca="1" si="1"/>
        <v>-1900</v>
      </c>
      <c r="C36" s="65" t="str">
        <f t="shared" ca="1" si="0"/>
        <v>-1900-0</v>
      </c>
      <c r="D36" s="340"/>
      <c r="E36" s="283"/>
      <c r="F36" s="12"/>
      <c r="G36" s="297"/>
      <c r="H36" s="285"/>
      <c r="I36" s="286"/>
      <c r="J36" s="285"/>
      <c r="K36" s="286"/>
      <c r="L36" s="290"/>
      <c r="M36" s="291"/>
      <c r="N36" s="12"/>
      <c r="O36" s="355"/>
      <c r="P36" s="7"/>
      <c r="Q36" s="17">
        <f>IF(D36="",0,IF(D36=D35,COUNTIF(D$9:D35,D36)+1,1))</f>
        <v>0</v>
      </c>
      <c r="R36" s="17">
        <f t="shared" ca="1" si="2"/>
        <v>0</v>
      </c>
      <c r="S36" s="364">
        <f t="shared" si="3"/>
        <v>0</v>
      </c>
    </row>
    <row r="37" spans="1:19" ht="16.5" customHeight="1">
      <c r="A37" s="334" t="s">
        <v>313</v>
      </c>
      <c r="B37" s="65" t="str">
        <f t="shared" ca="1" si="1"/>
        <v>-1900</v>
      </c>
      <c r="C37" s="65" t="str">
        <f t="shared" ca="1" si="0"/>
        <v>-1900-0</v>
      </c>
      <c r="D37" s="340"/>
      <c r="E37" s="283"/>
      <c r="F37" s="12"/>
      <c r="G37" s="297"/>
      <c r="H37" s="285"/>
      <c r="I37" s="286"/>
      <c r="J37" s="285"/>
      <c r="K37" s="286"/>
      <c r="L37" s="290"/>
      <c r="M37" s="291"/>
      <c r="N37" s="12"/>
      <c r="O37" s="355"/>
      <c r="P37" s="7"/>
      <c r="Q37" s="17">
        <f>IF(D37="",0,IF(D37=D36,COUNTIF(D$9:D36,D37)+1,1))</f>
        <v>0</v>
      </c>
      <c r="R37" s="17">
        <f t="shared" ca="1" si="2"/>
        <v>0</v>
      </c>
      <c r="S37" s="364">
        <f t="shared" si="3"/>
        <v>0</v>
      </c>
    </row>
    <row r="38" spans="1:19" ht="16.5" customHeight="1">
      <c r="A38" s="334" t="s">
        <v>314</v>
      </c>
      <c r="B38" s="65" t="str">
        <f t="shared" ca="1" si="1"/>
        <v>-1900</v>
      </c>
      <c r="C38" s="65" t="str">
        <f t="shared" ca="1" si="0"/>
        <v>-1900-0</v>
      </c>
      <c r="D38" s="340"/>
      <c r="E38" s="283"/>
      <c r="F38" s="12"/>
      <c r="G38" s="297"/>
      <c r="H38" s="285"/>
      <c r="I38" s="286"/>
      <c r="J38" s="285"/>
      <c r="K38" s="286"/>
      <c r="L38" s="290"/>
      <c r="M38" s="291"/>
      <c r="N38" s="12"/>
      <c r="O38" s="355"/>
      <c r="P38" s="7"/>
      <c r="Q38" s="17">
        <f>IF(D38="",0,IF(D38=D37,COUNTIF(D$9:D37,D38)+1,1))</f>
        <v>0</v>
      </c>
      <c r="R38" s="17">
        <f t="shared" ca="1" si="2"/>
        <v>0</v>
      </c>
      <c r="S38" s="364">
        <f t="shared" si="3"/>
        <v>0</v>
      </c>
    </row>
    <row r="39" spans="1:19" ht="16.5" customHeight="1">
      <c r="A39" s="334" t="s">
        <v>315</v>
      </c>
      <c r="B39" s="65" t="str">
        <f t="shared" ca="1" si="1"/>
        <v>-1900</v>
      </c>
      <c r="C39" s="65" t="str">
        <f t="shared" ca="1" si="0"/>
        <v>-1900-0</v>
      </c>
      <c r="D39" s="340"/>
      <c r="E39" s="283"/>
      <c r="F39" s="12"/>
      <c r="G39" s="297"/>
      <c r="H39" s="285"/>
      <c r="I39" s="286"/>
      <c r="J39" s="285"/>
      <c r="K39" s="286"/>
      <c r="L39" s="290"/>
      <c r="M39" s="291"/>
      <c r="N39" s="12"/>
      <c r="O39" s="355"/>
      <c r="P39" s="7"/>
      <c r="Q39" s="17">
        <f>IF(D39="",0,IF(D39=D38,COUNTIF(D$9:D38,D39)+1,1))</f>
        <v>0</v>
      </c>
      <c r="R39" s="17">
        <f t="shared" ca="1" si="2"/>
        <v>0</v>
      </c>
      <c r="S39" s="364">
        <f t="shared" si="3"/>
        <v>0</v>
      </c>
    </row>
    <row r="40" spans="1:19" ht="16.5" customHeight="1">
      <c r="A40" s="334" t="s">
        <v>316</v>
      </c>
      <c r="B40" s="65" t="str">
        <f t="shared" ca="1" si="1"/>
        <v>-1900</v>
      </c>
      <c r="C40" s="65" t="str">
        <f t="shared" ca="1" si="0"/>
        <v>-1900-0</v>
      </c>
      <c r="D40" s="340"/>
      <c r="E40" s="283"/>
      <c r="F40" s="12"/>
      <c r="G40" s="297"/>
      <c r="H40" s="285"/>
      <c r="I40" s="286"/>
      <c r="J40" s="285"/>
      <c r="K40" s="286"/>
      <c r="L40" s="290"/>
      <c r="M40" s="291"/>
      <c r="N40" s="12"/>
      <c r="O40" s="355"/>
      <c r="P40" s="7"/>
      <c r="Q40" s="17">
        <f>IF(D40="",0,IF(D40=D39,COUNTIF(D$9:D39,D40)+1,1))</f>
        <v>0</v>
      </c>
      <c r="R40" s="17">
        <f t="shared" ca="1" si="2"/>
        <v>0</v>
      </c>
      <c r="S40" s="364">
        <f t="shared" si="3"/>
        <v>0</v>
      </c>
    </row>
    <row r="41" spans="1:19" ht="16.5" customHeight="1">
      <c r="A41" s="334" t="s">
        <v>317</v>
      </c>
      <c r="B41" s="65" t="str">
        <f t="shared" ca="1" si="1"/>
        <v>-1900</v>
      </c>
      <c r="C41" s="65" t="str">
        <f t="shared" ref="C41:C72" ca="1" si="4">IF(G$524=1,0,B41&amp;"-"&amp;Q41)</f>
        <v>-1900-0</v>
      </c>
      <c r="D41" s="340"/>
      <c r="E41" s="283"/>
      <c r="F41" s="12"/>
      <c r="G41" s="297"/>
      <c r="H41" s="285"/>
      <c r="I41" s="286"/>
      <c r="J41" s="285"/>
      <c r="K41" s="286"/>
      <c r="L41" s="290"/>
      <c r="M41" s="291"/>
      <c r="N41" s="12"/>
      <c r="O41" s="355"/>
      <c r="P41" s="7"/>
      <c r="Q41" s="17">
        <f>IF(D41="",0,IF(D41=D40,COUNTIF(D$9:D40,D41)+1,1))</f>
        <v>0</v>
      </c>
      <c r="R41" s="17">
        <f t="shared" ca="1" si="2"/>
        <v>0</v>
      </c>
      <c r="S41" s="364">
        <f t="shared" si="3"/>
        <v>0</v>
      </c>
    </row>
    <row r="42" spans="1:19" ht="16.5" customHeight="1">
      <c r="A42" s="334" t="s">
        <v>318</v>
      </c>
      <c r="B42" s="65" t="str">
        <f t="shared" ca="1" si="1"/>
        <v>-1900</v>
      </c>
      <c r="C42" s="65" t="str">
        <f t="shared" ca="1" si="4"/>
        <v>-1900-0</v>
      </c>
      <c r="D42" s="340"/>
      <c r="E42" s="283"/>
      <c r="F42" s="12"/>
      <c r="G42" s="297"/>
      <c r="H42" s="285"/>
      <c r="I42" s="286"/>
      <c r="J42" s="285"/>
      <c r="K42" s="286"/>
      <c r="L42" s="290"/>
      <c r="M42" s="291"/>
      <c r="N42" s="12"/>
      <c r="O42" s="355"/>
      <c r="P42" s="7"/>
      <c r="Q42" s="17">
        <f>IF(D42="",0,IF(D42=D41,COUNTIF(D$9:D41,D42)+1,1))</f>
        <v>0</v>
      </c>
      <c r="R42" s="17">
        <f t="shared" ref="R42:R73" ca="1" si="5">IF(OR(D42="",G$524=1),0,IF(Q42=3,1,0))</f>
        <v>0</v>
      </c>
      <c r="S42" s="364">
        <f t="shared" si="3"/>
        <v>0</v>
      </c>
    </row>
    <row r="43" spans="1:19" ht="16.5" customHeight="1">
      <c r="A43" s="334" t="s">
        <v>319</v>
      </c>
      <c r="B43" s="65" t="str">
        <f t="shared" ca="1" si="1"/>
        <v>-1900</v>
      </c>
      <c r="C43" s="65" t="str">
        <f t="shared" ca="1" si="4"/>
        <v>-1900-0</v>
      </c>
      <c r="D43" s="340"/>
      <c r="E43" s="283"/>
      <c r="F43" s="12"/>
      <c r="G43" s="297"/>
      <c r="H43" s="285"/>
      <c r="I43" s="286"/>
      <c r="J43" s="285"/>
      <c r="K43" s="286"/>
      <c r="L43" s="290"/>
      <c r="M43" s="291"/>
      <c r="N43" s="12"/>
      <c r="O43" s="355"/>
      <c r="P43" s="7"/>
      <c r="Q43" s="17">
        <f>IF(D43="",0,IF(D43=D42,COUNTIF(D$9:D42,D43)+1,1))</f>
        <v>0</v>
      </c>
      <c r="R43" s="17">
        <f t="shared" ca="1" si="5"/>
        <v>0</v>
      </c>
      <c r="S43" s="364">
        <f t="shared" si="3"/>
        <v>0</v>
      </c>
    </row>
    <row r="44" spans="1:19" ht="16.5" customHeight="1">
      <c r="A44" s="334" t="s">
        <v>320</v>
      </c>
      <c r="B44" s="65" t="str">
        <f t="shared" ca="1" si="1"/>
        <v>-1900</v>
      </c>
      <c r="C44" s="65" t="str">
        <f t="shared" ca="1" si="4"/>
        <v>-1900-0</v>
      </c>
      <c r="D44" s="340"/>
      <c r="E44" s="283"/>
      <c r="F44" s="12"/>
      <c r="G44" s="297"/>
      <c r="H44" s="285"/>
      <c r="I44" s="286"/>
      <c r="J44" s="285"/>
      <c r="K44" s="286"/>
      <c r="L44" s="290"/>
      <c r="M44" s="291"/>
      <c r="N44" s="12"/>
      <c r="O44" s="355"/>
      <c r="P44" s="7"/>
      <c r="Q44" s="17">
        <f>IF(D44="",0,IF(D44=D43,COUNTIF(D$9:D43,D44)+1,1))</f>
        <v>0</v>
      </c>
      <c r="R44" s="17">
        <f t="shared" ca="1" si="5"/>
        <v>0</v>
      </c>
      <c r="S44" s="364">
        <f t="shared" si="3"/>
        <v>0</v>
      </c>
    </row>
    <row r="45" spans="1:19" ht="16.5" customHeight="1">
      <c r="A45" s="334" t="s">
        <v>321</v>
      </c>
      <c r="B45" s="65" t="str">
        <f t="shared" ca="1" si="1"/>
        <v>-1900</v>
      </c>
      <c r="C45" s="65" t="str">
        <f t="shared" ca="1" si="4"/>
        <v>-1900-0</v>
      </c>
      <c r="D45" s="340"/>
      <c r="E45" s="283"/>
      <c r="F45" s="12"/>
      <c r="G45" s="297"/>
      <c r="H45" s="285"/>
      <c r="I45" s="286"/>
      <c r="J45" s="285"/>
      <c r="K45" s="286"/>
      <c r="L45" s="290"/>
      <c r="M45" s="291"/>
      <c r="N45" s="12"/>
      <c r="O45" s="355"/>
      <c r="P45" s="7"/>
      <c r="Q45" s="17">
        <f>IF(D45="",0,IF(D45=D44,COUNTIF(D$9:D44,D45)+1,1))</f>
        <v>0</v>
      </c>
      <c r="R45" s="17">
        <f t="shared" ca="1" si="5"/>
        <v>0</v>
      </c>
      <c r="S45" s="364">
        <f t="shared" si="3"/>
        <v>0</v>
      </c>
    </row>
    <row r="46" spans="1:19" ht="16.5" customHeight="1">
      <c r="A46" s="334" t="s">
        <v>322</v>
      </c>
      <c r="B46" s="65" t="str">
        <f t="shared" ca="1" si="1"/>
        <v>-1900</v>
      </c>
      <c r="C46" s="65" t="str">
        <f t="shared" ca="1" si="4"/>
        <v>-1900-0</v>
      </c>
      <c r="D46" s="340"/>
      <c r="E46" s="283"/>
      <c r="F46" s="12"/>
      <c r="G46" s="297"/>
      <c r="H46" s="285"/>
      <c r="I46" s="286"/>
      <c r="J46" s="285"/>
      <c r="K46" s="286"/>
      <c r="L46" s="290"/>
      <c r="M46" s="291"/>
      <c r="N46" s="12"/>
      <c r="O46" s="355"/>
      <c r="P46" s="7"/>
      <c r="Q46" s="17">
        <f>IF(D46="",0,IF(D46=D45,COUNTIF(D$9:D45,D46)+1,1))</f>
        <v>0</v>
      </c>
      <c r="R46" s="17">
        <f t="shared" ca="1" si="5"/>
        <v>0</v>
      </c>
      <c r="S46" s="364">
        <f t="shared" si="3"/>
        <v>0</v>
      </c>
    </row>
    <row r="47" spans="1:19" ht="16.5" customHeight="1">
      <c r="A47" s="334" t="s">
        <v>323</v>
      </c>
      <c r="B47" s="65" t="str">
        <f t="shared" ca="1" si="1"/>
        <v>-1900</v>
      </c>
      <c r="C47" s="65" t="str">
        <f t="shared" ca="1" si="4"/>
        <v>-1900-0</v>
      </c>
      <c r="D47" s="340"/>
      <c r="E47" s="283"/>
      <c r="F47" s="12"/>
      <c r="G47" s="297"/>
      <c r="H47" s="285"/>
      <c r="I47" s="286"/>
      <c r="J47" s="285"/>
      <c r="K47" s="286"/>
      <c r="L47" s="290"/>
      <c r="M47" s="291"/>
      <c r="N47" s="12"/>
      <c r="O47" s="355"/>
      <c r="P47" s="7"/>
      <c r="Q47" s="17">
        <f>IF(D47="",0,IF(D47=D46,COUNTIF(D$9:D46,D47)+1,1))</f>
        <v>0</v>
      </c>
      <c r="R47" s="17">
        <f t="shared" ca="1" si="5"/>
        <v>0</v>
      </c>
      <c r="S47" s="364">
        <f t="shared" si="3"/>
        <v>0</v>
      </c>
    </row>
    <row r="48" spans="1:19" ht="16.5" customHeight="1">
      <c r="A48" s="334" t="s">
        <v>324</v>
      </c>
      <c r="B48" s="65" t="str">
        <f t="shared" ca="1" si="1"/>
        <v>-1900</v>
      </c>
      <c r="C48" s="65" t="str">
        <f t="shared" ca="1" si="4"/>
        <v>-1900-0</v>
      </c>
      <c r="D48" s="340"/>
      <c r="E48" s="283"/>
      <c r="F48" s="12"/>
      <c r="G48" s="297"/>
      <c r="H48" s="285"/>
      <c r="I48" s="286"/>
      <c r="J48" s="285"/>
      <c r="K48" s="286"/>
      <c r="L48" s="290"/>
      <c r="M48" s="291"/>
      <c r="N48" s="12"/>
      <c r="O48" s="355"/>
      <c r="P48" s="7"/>
      <c r="Q48" s="17">
        <f>IF(D48="",0,IF(D48=D47,COUNTIF(D$9:D47,D48)+1,1))</f>
        <v>0</v>
      </c>
      <c r="R48" s="17">
        <f t="shared" ca="1" si="5"/>
        <v>0</v>
      </c>
      <c r="S48" s="364">
        <f t="shared" si="3"/>
        <v>0</v>
      </c>
    </row>
    <row r="49" spans="1:19" ht="16.5" customHeight="1">
      <c r="A49" s="334" t="s">
        <v>325</v>
      </c>
      <c r="B49" s="65" t="str">
        <f t="shared" ca="1" si="1"/>
        <v>-1900</v>
      </c>
      <c r="C49" s="65" t="str">
        <f t="shared" ca="1" si="4"/>
        <v>-1900-0</v>
      </c>
      <c r="D49" s="340"/>
      <c r="E49" s="283"/>
      <c r="F49" s="12"/>
      <c r="G49" s="297"/>
      <c r="H49" s="285"/>
      <c r="I49" s="286"/>
      <c r="J49" s="285"/>
      <c r="K49" s="286"/>
      <c r="L49" s="290"/>
      <c r="M49" s="291"/>
      <c r="N49" s="12"/>
      <c r="O49" s="355"/>
      <c r="P49" s="7"/>
      <c r="Q49" s="17">
        <f>IF(D49="",0,IF(D49=D48,COUNTIF(D$9:D48,D49)+1,1))</f>
        <v>0</v>
      </c>
      <c r="R49" s="17">
        <f t="shared" ca="1" si="5"/>
        <v>0</v>
      </c>
      <c r="S49" s="364">
        <f t="shared" si="3"/>
        <v>0</v>
      </c>
    </row>
    <row r="50" spans="1:19" ht="16.5" customHeight="1">
      <c r="A50" s="334" t="s">
        <v>326</v>
      </c>
      <c r="B50" s="65" t="str">
        <f t="shared" ca="1" si="1"/>
        <v>-1900</v>
      </c>
      <c r="C50" s="65" t="str">
        <f t="shared" ca="1" si="4"/>
        <v>-1900-0</v>
      </c>
      <c r="D50" s="340"/>
      <c r="E50" s="283"/>
      <c r="F50" s="12"/>
      <c r="G50" s="297"/>
      <c r="H50" s="285"/>
      <c r="I50" s="286"/>
      <c r="J50" s="285"/>
      <c r="K50" s="286"/>
      <c r="L50" s="290"/>
      <c r="M50" s="291"/>
      <c r="N50" s="12"/>
      <c r="O50" s="355"/>
      <c r="P50" s="7"/>
      <c r="Q50" s="17">
        <f>IF(D50="",0,IF(D50=D49,COUNTIF(D$9:D49,D50)+1,1))</f>
        <v>0</v>
      </c>
      <c r="R50" s="17">
        <f t="shared" ca="1" si="5"/>
        <v>0</v>
      </c>
      <c r="S50" s="364">
        <f t="shared" si="3"/>
        <v>0</v>
      </c>
    </row>
    <row r="51" spans="1:19" ht="16.5" customHeight="1">
      <c r="A51" s="334" t="s">
        <v>327</v>
      </c>
      <c r="B51" s="65" t="str">
        <f t="shared" ca="1" si="1"/>
        <v>-1900</v>
      </c>
      <c r="C51" s="65" t="str">
        <f t="shared" ca="1" si="4"/>
        <v>-1900-0</v>
      </c>
      <c r="D51" s="340"/>
      <c r="E51" s="283"/>
      <c r="F51" s="12"/>
      <c r="G51" s="297"/>
      <c r="H51" s="285"/>
      <c r="I51" s="286"/>
      <c r="J51" s="285"/>
      <c r="K51" s="286"/>
      <c r="L51" s="290"/>
      <c r="M51" s="291"/>
      <c r="N51" s="12"/>
      <c r="O51" s="355"/>
      <c r="P51" s="7"/>
      <c r="Q51" s="17">
        <f>IF(D51="",0,IF(D51=D50,COUNTIF(D$9:D50,D51)+1,1))</f>
        <v>0</v>
      </c>
      <c r="R51" s="17">
        <f t="shared" ca="1" si="5"/>
        <v>0</v>
      </c>
      <c r="S51" s="364">
        <f t="shared" si="3"/>
        <v>0</v>
      </c>
    </row>
    <row r="52" spans="1:19" ht="16.5" customHeight="1">
      <c r="A52" s="334" t="s">
        <v>328</v>
      </c>
      <c r="B52" s="65" t="str">
        <f t="shared" ca="1" si="1"/>
        <v>-1900</v>
      </c>
      <c r="C52" s="65" t="str">
        <f t="shared" ca="1" si="4"/>
        <v>-1900-0</v>
      </c>
      <c r="D52" s="340"/>
      <c r="E52" s="283"/>
      <c r="F52" s="12"/>
      <c r="G52" s="297"/>
      <c r="H52" s="285"/>
      <c r="I52" s="286"/>
      <c r="J52" s="285"/>
      <c r="K52" s="286"/>
      <c r="L52" s="290"/>
      <c r="M52" s="291"/>
      <c r="N52" s="12"/>
      <c r="O52" s="355"/>
      <c r="P52" s="7"/>
      <c r="Q52" s="17">
        <f>IF(D52="",0,IF(D52=D51,COUNTIF(D$9:D51,D52)+1,1))</f>
        <v>0</v>
      </c>
      <c r="R52" s="17">
        <f t="shared" ca="1" si="5"/>
        <v>0</v>
      </c>
      <c r="S52" s="364">
        <f t="shared" si="3"/>
        <v>0</v>
      </c>
    </row>
    <row r="53" spans="1:19" ht="16.5" customHeight="1">
      <c r="A53" s="334" t="s">
        <v>329</v>
      </c>
      <c r="B53" s="65" t="str">
        <f t="shared" ca="1" si="1"/>
        <v>-1900</v>
      </c>
      <c r="C53" s="65" t="str">
        <f t="shared" ca="1" si="4"/>
        <v>-1900-0</v>
      </c>
      <c r="D53" s="340"/>
      <c r="E53" s="283"/>
      <c r="F53" s="12"/>
      <c r="G53" s="297"/>
      <c r="H53" s="285"/>
      <c r="I53" s="286"/>
      <c r="J53" s="285"/>
      <c r="K53" s="286"/>
      <c r="L53" s="290"/>
      <c r="M53" s="291"/>
      <c r="N53" s="12"/>
      <c r="O53" s="355"/>
      <c r="P53" s="7"/>
      <c r="Q53" s="17">
        <f>IF(D53="",0,IF(D53=D52,COUNTIF(D$9:D52,D53)+1,1))</f>
        <v>0</v>
      </c>
      <c r="R53" s="17">
        <f t="shared" ca="1" si="5"/>
        <v>0</v>
      </c>
      <c r="S53" s="364">
        <f t="shared" si="3"/>
        <v>0</v>
      </c>
    </row>
    <row r="54" spans="1:19" ht="16.5" customHeight="1">
      <c r="A54" s="334" t="s">
        <v>330</v>
      </c>
      <c r="B54" s="65" t="str">
        <f t="shared" ca="1" si="1"/>
        <v>-1900</v>
      </c>
      <c r="C54" s="65" t="str">
        <f t="shared" ca="1" si="4"/>
        <v>-1900-0</v>
      </c>
      <c r="D54" s="340"/>
      <c r="E54" s="283"/>
      <c r="F54" s="12"/>
      <c r="G54" s="297"/>
      <c r="H54" s="285"/>
      <c r="I54" s="286"/>
      <c r="J54" s="285"/>
      <c r="K54" s="286"/>
      <c r="L54" s="290"/>
      <c r="M54" s="291"/>
      <c r="N54" s="12"/>
      <c r="O54" s="355"/>
      <c r="P54" s="7"/>
      <c r="Q54" s="17">
        <f>IF(D54="",0,IF(D54=D53,COUNTIF(D$9:D53,D54)+1,1))</f>
        <v>0</v>
      </c>
      <c r="R54" s="17">
        <f t="shared" ca="1" si="5"/>
        <v>0</v>
      </c>
      <c r="S54" s="364">
        <f t="shared" si="3"/>
        <v>0</v>
      </c>
    </row>
    <row r="55" spans="1:19" ht="16.5" customHeight="1">
      <c r="A55" s="334" t="s">
        <v>331</v>
      </c>
      <c r="B55" s="65" t="str">
        <f t="shared" ca="1" si="1"/>
        <v>-1900</v>
      </c>
      <c r="C55" s="65" t="str">
        <f t="shared" ca="1" si="4"/>
        <v>-1900-0</v>
      </c>
      <c r="D55" s="340"/>
      <c r="E55" s="283"/>
      <c r="F55" s="12"/>
      <c r="G55" s="297"/>
      <c r="H55" s="285"/>
      <c r="I55" s="286"/>
      <c r="J55" s="285"/>
      <c r="K55" s="286"/>
      <c r="L55" s="290"/>
      <c r="M55" s="291"/>
      <c r="N55" s="12"/>
      <c r="O55" s="355"/>
      <c r="P55" s="7"/>
      <c r="Q55" s="17">
        <f>IF(D55="",0,IF(D55=D54,COUNTIF(D$9:D54,D55)+1,1))</f>
        <v>0</v>
      </c>
      <c r="R55" s="17">
        <f t="shared" ca="1" si="5"/>
        <v>0</v>
      </c>
      <c r="S55" s="364">
        <f t="shared" si="3"/>
        <v>0</v>
      </c>
    </row>
    <row r="56" spans="1:19" ht="16.5" customHeight="1">
      <c r="A56" s="334" t="s">
        <v>332</v>
      </c>
      <c r="B56" s="65" t="str">
        <f t="shared" ca="1" si="1"/>
        <v>-1900</v>
      </c>
      <c r="C56" s="65" t="str">
        <f t="shared" ca="1" si="4"/>
        <v>-1900-0</v>
      </c>
      <c r="D56" s="340"/>
      <c r="E56" s="283"/>
      <c r="F56" s="12"/>
      <c r="G56" s="297"/>
      <c r="H56" s="285"/>
      <c r="I56" s="286"/>
      <c r="J56" s="285"/>
      <c r="K56" s="286"/>
      <c r="L56" s="290"/>
      <c r="M56" s="291"/>
      <c r="N56" s="12"/>
      <c r="O56" s="355"/>
      <c r="P56" s="7"/>
      <c r="Q56" s="17">
        <f>IF(D56="",0,IF(D56=D55,COUNTIF(D$9:D55,D56)+1,1))</f>
        <v>0</v>
      </c>
      <c r="R56" s="17">
        <f t="shared" ca="1" si="5"/>
        <v>0</v>
      </c>
      <c r="S56" s="364">
        <f t="shared" si="3"/>
        <v>0</v>
      </c>
    </row>
    <row r="57" spans="1:19" ht="16.5" customHeight="1">
      <c r="A57" s="334" t="s">
        <v>333</v>
      </c>
      <c r="B57" s="65" t="str">
        <f t="shared" ca="1" si="1"/>
        <v>-1900</v>
      </c>
      <c r="C57" s="65" t="str">
        <f t="shared" ca="1" si="4"/>
        <v>-1900-0</v>
      </c>
      <c r="D57" s="340"/>
      <c r="E57" s="283"/>
      <c r="F57" s="12"/>
      <c r="G57" s="297"/>
      <c r="H57" s="285"/>
      <c r="I57" s="286"/>
      <c r="J57" s="285"/>
      <c r="K57" s="286"/>
      <c r="L57" s="290"/>
      <c r="M57" s="291"/>
      <c r="N57" s="12"/>
      <c r="O57" s="355"/>
      <c r="P57" s="7"/>
      <c r="Q57" s="17">
        <f>IF(D57="",0,IF(D57=D56,COUNTIF(D$9:D56,D57)+1,1))</f>
        <v>0</v>
      </c>
      <c r="R57" s="17">
        <f t="shared" ca="1" si="5"/>
        <v>0</v>
      </c>
      <c r="S57" s="364">
        <f t="shared" si="3"/>
        <v>0</v>
      </c>
    </row>
    <row r="58" spans="1:19" ht="16.5" customHeight="1">
      <c r="A58" s="334" t="s">
        <v>334</v>
      </c>
      <c r="B58" s="65" t="str">
        <f t="shared" ca="1" si="1"/>
        <v>-1900</v>
      </c>
      <c r="C58" s="65" t="str">
        <f t="shared" ca="1" si="4"/>
        <v>-1900-0</v>
      </c>
      <c r="D58" s="340"/>
      <c r="E58" s="283"/>
      <c r="F58" s="12"/>
      <c r="G58" s="297"/>
      <c r="H58" s="285"/>
      <c r="I58" s="286"/>
      <c r="J58" s="285"/>
      <c r="K58" s="286"/>
      <c r="L58" s="290"/>
      <c r="M58" s="291"/>
      <c r="N58" s="12"/>
      <c r="O58" s="355"/>
      <c r="P58" s="7"/>
      <c r="Q58" s="17">
        <f>IF(D58="",0,IF(D58=D57,COUNTIF(D$9:D57,D58)+1,1))</f>
        <v>0</v>
      </c>
      <c r="R58" s="17">
        <f t="shared" ca="1" si="5"/>
        <v>0</v>
      </c>
      <c r="S58" s="364">
        <f t="shared" si="3"/>
        <v>0</v>
      </c>
    </row>
    <row r="59" spans="1:19" ht="16.5" customHeight="1">
      <c r="A59" s="334" t="s">
        <v>335</v>
      </c>
      <c r="B59" s="65" t="str">
        <f t="shared" ca="1" si="1"/>
        <v>-1900</v>
      </c>
      <c r="C59" s="65" t="str">
        <f t="shared" ca="1" si="4"/>
        <v>-1900-0</v>
      </c>
      <c r="D59" s="340"/>
      <c r="E59" s="283"/>
      <c r="F59" s="12"/>
      <c r="G59" s="297"/>
      <c r="H59" s="285"/>
      <c r="I59" s="286"/>
      <c r="J59" s="285"/>
      <c r="K59" s="286"/>
      <c r="L59" s="290"/>
      <c r="M59" s="291"/>
      <c r="N59" s="12"/>
      <c r="O59" s="355"/>
      <c r="P59" s="7"/>
      <c r="Q59" s="17">
        <f>IF(D59="",0,IF(D59=D58,COUNTIF(D$9:D58,D59)+1,1))</f>
        <v>0</v>
      </c>
      <c r="R59" s="17">
        <f t="shared" ca="1" si="5"/>
        <v>0</v>
      </c>
      <c r="S59" s="364">
        <f t="shared" si="3"/>
        <v>0</v>
      </c>
    </row>
    <row r="60" spans="1:19" ht="16.5" customHeight="1">
      <c r="A60" s="334" t="s">
        <v>336</v>
      </c>
      <c r="B60" s="65" t="str">
        <f t="shared" ca="1" si="1"/>
        <v>-1900</v>
      </c>
      <c r="C60" s="65" t="str">
        <f t="shared" ca="1" si="4"/>
        <v>-1900-0</v>
      </c>
      <c r="D60" s="340"/>
      <c r="E60" s="283"/>
      <c r="F60" s="12"/>
      <c r="G60" s="297"/>
      <c r="H60" s="285"/>
      <c r="I60" s="286"/>
      <c r="J60" s="285"/>
      <c r="K60" s="286"/>
      <c r="L60" s="290"/>
      <c r="M60" s="291"/>
      <c r="N60" s="12"/>
      <c r="O60" s="355"/>
      <c r="P60" s="7"/>
      <c r="Q60" s="17">
        <f>IF(D60="",0,IF(D60=D59,COUNTIF(D$9:D59,D60)+1,1))</f>
        <v>0</v>
      </c>
      <c r="R60" s="17">
        <f t="shared" ca="1" si="5"/>
        <v>0</v>
      </c>
      <c r="S60" s="364">
        <f t="shared" si="3"/>
        <v>0</v>
      </c>
    </row>
    <row r="61" spans="1:19" ht="16.5" customHeight="1">
      <c r="A61" s="334" t="s">
        <v>337</v>
      </c>
      <c r="B61" s="65" t="str">
        <f t="shared" ca="1" si="1"/>
        <v>-1900</v>
      </c>
      <c r="C61" s="65" t="str">
        <f t="shared" ca="1" si="4"/>
        <v>-1900-0</v>
      </c>
      <c r="D61" s="340"/>
      <c r="E61" s="283"/>
      <c r="F61" s="12"/>
      <c r="G61" s="297"/>
      <c r="H61" s="285"/>
      <c r="I61" s="286"/>
      <c r="J61" s="285"/>
      <c r="K61" s="286"/>
      <c r="L61" s="290"/>
      <c r="M61" s="291"/>
      <c r="N61" s="12"/>
      <c r="O61" s="355"/>
      <c r="P61" s="7"/>
      <c r="Q61" s="17">
        <f>IF(D61="",0,IF(D61=D60,COUNTIF(D$9:D60,D61)+1,1))</f>
        <v>0</v>
      </c>
      <c r="R61" s="17">
        <f t="shared" ca="1" si="5"/>
        <v>0</v>
      </c>
      <c r="S61" s="364">
        <f t="shared" si="3"/>
        <v>0</v>
      </c>
    </row>
    <row r="62" spans="1:19" ht="16.5" customHeight="1">
      <c r="A62" s="334" t="s">
        <v>338</v>
      </c>
      <c r="B62" s="65" t="str">
        <f t="shared" ca="1" si="1"/>
        <v>-1900</v>
      </c>
      <c r="C62" s="65" t="str">
        <f t="shared" ca="1" si="4"/>
        <v>-1900-0</v>
      </c>
      <c r="D62" s="340"/>
      <c r="E62" s="283"/>
      <c r="F62" s="12"/>
      <c r="G62" s="297"/>
      <c r="H62" s="285"/>
      <c r="I62" s="286"/>
      <c r="J62" s="285"/>
      <c r="K62" s="286"/>
      <c r="L62" s="290"/>
      <c r="M62" s="291"/>
      <c r="N62" s="12"/>
      <c r="O62" s="355"/>
      <c r="P62" s="7"/>
      <c r="Q62" s="17">
        <f>IF(D62="",0,IF(D62=D61,COUNTIF(D$9:D61,D62)+1,1))</f>
        <v>0</v>
      </c>
      <c r="R62" s="17">
        <f t="shared" ca="1" si="5"/>
        <v>0</v>
      </c>
      <c r="S62" s="364">
        <f t="shared" si="3"/>
        <v>0</v>
      </c>
    </row>
    <row r="63" spans="1:19" ht="16.5" customHeight="1">
      <c r="A63" s="334" t="s">
        <v>339</v>
      </c>
      <c r="B63" s="65" t="str">
        <f t="shared" ca="1" si="1"/>
        <v>-1900</v>
      </c>
      <c r="C63" s="65" t="str">
        <f t="shared" ca="1" si="4"/>
        <v>-1900-0</v>
      </c>
      <c r="D63" s="340"/>
      <c r="E63" s="283"/>
      <c r="F63" s="12"/>
      <c r="G63" s="297"/>
      <c r="H63" s="285"/>
      <c r="I63" s="286"/>
      <c r="J63" s="285"/>
      <c r="K63" s="286"/>
      <c r="L63" s="290"/>
      <c r="M63" s="291"/>
      <c r="N63" s="12"/>
      <c r="O63" s="355"/>
      <c r="P63" s="7"/>
      <c r="Q63" s="17">
        <f>IF(D63="",0,IF(D63=D62,COUNTIF(D$9:D62,D63)+1,1))</f>
        <v>0</v>
      </c>
      <c r="R63" s="17">
        <f t="shared" ca="1" si="5"/>
        <v>0</v>
      </c>
      <c r="S63" s="364">
        <f t="shared" si="3"/>
        <v>0</v>
      </c>
    </row>
    <row r="64" spans="1:19" ht="16.5" customHeight="1">
      <c r="A64" s="334" t="s">
        <v>340</v>
      </c>
      <c r="B64" s="65" t="str">
        <f t="shared" ca="1" si="1"/>
        <v>-1900</v>
      </c>
      <c r="C64" s="65" t="str">
        <f t="shared" ca="1" si="4"/>
        <v>-1900-0</v>
      </c>
      <c r="D64" s="340"/>
      <c r="E64" s="283"/>
      <c r="F64" s="12"/>
      <c r="G64" s="297"/>
      <c r="H64" s="285"/>
      <c r="I64" s="286"/>
      <c r="J64" s="285"/>
      <c r="K64" s="286"/>
      <c r="L64" s="290"/>
      <c r="M64" s="291"/>
      <c r="N64" s="12"/>
      <c r="O64" s="355"/>
      <c r="P64" s="7"/>
      <c r="Q64" s="17">
        <f>IF(D64="",0,IF(D64=D63,COUNTIF(D$9:D63,D64)+1,1))</f>
        <v>0</v>
      </c>
      <c r="R64" s="17">
        <f t="shared" ca="1" si="5"/>
        <v>0</v>
      </c>
      <c r="S64" s="364">
        <f t="shared" si="3"/>
        <v>0</v>
      </c>
    </row>
    <row r="65" spans="1:19" ht="16.5" customHeight="1">
      <c r="A65" s="334" t="s">
        <v>341</v>
      </c>
      <c r="B65" s="65" t="str">
        <f t="shared" ca="1" si="1"/>
        <v>-1900</v>
      </c>
      <c r="C65" s="65" t="str">
        <f t="shared" ca="1" si="4"/>
        <v>-1900-0</v>
      </c>
      <c r="D65" s="340"/>
      <c r="E65" s="283"/>
      <c r="F65" s="12"/>
      <c r="G65" s="297"/>
      <c r="H65" s="285"/>
      <c r="I65" s="286"/>
      <c r="J65" s="285"/>
      <c r="K65" s="286"/>
      <c r="L65" s="290"/>
      <c r="M65" s="291"/>
      <c r="N65" s="12"/>
      <c r="O65" s="355"/>
      <c r="P65" s="7"/>
      <c r="Q65" s="17">
        <f>IF(D65="",0,IF(D65=D64,COUNTIF(D$9:D64,D65)+1,1))</f>
        <v>0</v>
      </c>
      <c r="R65" s="17">
        <f t="shared" ca="1" si="5"/>
        <v>0</v>
      </c>
      <c r="S65" s="364">
        <f t="shared" si="3"/>
        <v>0</v>
      </c>
    </row>
    <row r="66" spans="1:19" ht="16.5" customHeight="1">
      <c r="A66" s="334" t="s">
        <v>342</v>
      </c>
      <c r="B66" s="65" t="str">
        <f t="shared" ca="1" si="1"/>
        <v>-1900</v>
      </c>
      <c r="C66" s="65" t="str">
        <f t="shared" ca="1" si="4"/>
        <v>-1900-0</v>
      </c>
      <c r="D66" s="340"/>
      <c r="E66" s="283"/>
      <c r="F66" s="12"/>
      <c r="G66" s="297"/>
      <c r="H66" s="285"/>
      <c r="I66" s="286"/>
      <c r="J66" s="285"/>
      <c r="K66" s="286"/>
      <c r="L66" s="290"/>
      <c r="M66" s="291"/>
      <c r="N66" s="12"/>
      <c r="O66" s="355"/>
      <c r="P66" s="7"/>
      <c r="Q66" s="17">
        <f>IF(D66="",0,IF(D66=D65,COUNTIF(D$9:D65,D66)+1,1))</f>
        <v>0</v>
      </c>
      <c r="R66" s="17">
        <f t="shared" ca="1" si="5"/>
        <v>0</v>
      </c>
      <c r="S66" s="364">
        <f t="shared" si="3"/>
        <v>0</v>
      </c>
    </row>
    <row r="67" spans="1:19" ht="16.5" customHeight="1">
      <c r="A67" s="334" t="s">
        <v>343</v>
      </c>
      <c r="B67" s="65" t="str">
        <f t="shared" ca="1" si="1"/>
        <v>-1900</v>
      </c>
      <c r="C67" s="65" t="str">
        <f t="shared" ca="1" si="4"/>
        <v>-1900-0</v>
      </c>
      <c r="D67" s="340"/>
      <c r="E67" s="283"/>
      <c r="F67" s="12"/>
      <c r="G67" s="297"/>
      <c r="H67" s="285"/>
      <c r="I67" s="286"/>
      <c r="J67" s="285"/>
      <c r="K67" s="286"/>
      <c r="L67" s="290"/>
      <c r="M67" s="291"/>
      <c r="N67" s="12"/>
      <c r="O67" s="355"/>
      <c r="P67" s="7"/>
      <c r="Q67" s="17">
        <f>IF(D67="",0,IF(D67=D66,COUNTIF(D$9:D66,D67)+1,1))</f>
        <v>0</v>
      </c>
      <c r="R67" s="17">
        <f t="shared" ca="1" si="5"/>
        <v>0</v>
      </c>
      <c r="S67" s="364">
        <f t="shared" si="3"/>
        <v>0</v>
      </c>
    </row>
    <row r="68" spans="1:19" ht="16.5" customHeight="1">
      <c r="A68" s="334" t="s">
        <v>344</v>
      </c>
      <c r="B68" s="65" t="str">
        <f t="shared" ca="1" si="1"/>
        <v>-1900</v>
      </c>
      <c r="C68" s="65" t="str">
        <f t="shared" ca="1" si="4"/>
        <v>-1900-0</v>
      </c>
      <c r="D68" s="340"/>
      <c r="E68" s="283"/>
      <c r="F68" s="12"/>
      <c r="G68" s="297"/>
      <c r="H68" s="285"/>
      <c r="I68" s="286"/>
      <c r="J68" s="285"/>
      <c r="K68" s="286"/>
      <c r="L68" s="290"/>
      <c r="M68" s="291"/>
      <c r="N68" s="12"/>
      <c r="O68" s="355"/>
      <c r="P68" s="7"/>
      <c r="Q68" s="17">
        <f>IF(D68="",0,IF(D68=D67,COUNTIF(D$9:D67,D68)+1,1))</f>
        <v>0</v>
      </c>
      <c r="R68" s="17">
        <f t="shared" ca="1" si="5"/>
        <v>0</v>
      </c>
      <c r="S68" s="364">
        <f t="shared" si="3"/>
        <v>0</v>
      </c>
    </row>
    <row r="69" spans="1:19" ht="16.5" customHeight="1">
      <c r="A69" s="334" t="s">
        <v>345</v>
      </c>
      <c r="B69" s="65" t="str">
        <f t="shared" ca="1" si="1"/>
        <v>-1900</v>
      </c>
      <c r="C69" s="65" t="str">
        <f t="shared" ca="1" si="4"/>
        <v>-1900-0</v>
      </c>
      <c r="D69" s="340"/>
      <c r="E69" s="283"/>
      <c r="F69" s="12"/>
      <c r="G69" s="297"/>
      <c r="H69" s="285"/>
      <c r="I69" s="286"/>
      <c r="J69" s="285"/>
      <c r="K69" s="286"/>
      <c r="L69" s="290"/>
      <c r="M69" s="291"/>
      <c r="N69" s="12"/>
      <c r="O69" s="355"/>
      <c r="P69" s="7"/>
      <c r="Q69" s="17">
        <f>IF(D69="",0,IF(D69=D68,COUNTIF(D$9:D68,D69)+1,1))</f>
        <v>0</v>
      </c>
      <c r="R69" s="17">
        <f t="shared" ca="1" si="5"/>
        <v>0</v>
      </c>
      <c r="S69" s="364">
        <f t="shared" si="3"/>
        <v>0</v>
      </c>
    </row>
    <row r="70" spans="1:19" ht="16.5" customHeight="1">
      <c r="A70" s="334" t="s">
        <v>346</v>
      </c>
      <c r="B70" s="65" t="str">
        <f t="shared" ca="1" si="1"/>
        <v>-1900</v>
      </c>
      <c r="C70" s="65" t="str">
        <f t="shared" ca="1" si="4"/>
        <v>-1900-0</v>
      </c>
      <c r="D70" s="340"/>
      <c r="E70" s="283"/>
      <c r="F70" s="12"/>
      <c r="G70" s="297"/>
      <c r="H70" s="285"/>
      <c r="I70" s="286"/>
      <c r="J70" s="285"/>
      <c r="K70" s="286"/>
      <c r="L70" s="290"/>
      <c r="M70" s="291"/>
      <c r="N70" s="12"/>
      <c r="O70" s="355"/>
      <c r="P70" s="7"/>
      <c r="Q70" s="17">
        <f>IF(D70="",0,IF(D70=D69,COUNTIF(D$9:D69,D70)+1,1))</f>
        <v>0</v>
      </c>
      <c r="R70" s="17">
        <f t="shared" ca="1" si="5"/>
        <v>0</v>
      </c>
      <c r="S70" s="364">
        <f t="shared" si="3"/>
        <v>0</v>
      </c>
    </row>
    <row r="71" spans="1:19" ht="16.5" customHeight="1">
      <c r="A71" s="334" t="s">
        <v>347</v>
      </c>
      <c r="B71" s="65" t="str">
        <f t="shared" ca="1" si="1"/>
        <v>-1900</v>
      </c>
      <c r="C71" s="65" t="str">
        <f t="shared" ca="1" si="4"/>
        <v>-1900-0</v>
      </c>
      <c r="D71" s="340"/>
      <c r="E71" s="283"/>
      <c r="F71" s="12"/>
      <c r="G71" s="297"/>
      <c r="H71" s="285"/>
      <c r="I71" s="286"/>
      <c r="J71" s="285"/>
      <c r="K71" s="286"/>
      <c r="L71" s="290"/>
      <c r="M71" s="291"/>
      <c r="N71" s="12"/>
      <c r="O71" s="355"/>
      <c r="P71" s="7"/>
      <c r="Q71" s="17">
        <f>IF(D71="",0,IF(D71=D70,COUNTIF(D$9:D70,D71)+1,1))</f>
        <v>0</v>
      </c>
      <c r="R71" s="17">
        <f t="shared" ca="1" si="5"/>
        <v>0</v>
      </c>
      <c r="S71" s="364">
        <f t="shared" si="3"/>
        <v>0</v>
      </c>
    </row>
    <row r="72" spans="1:19" ht="16.5" customHeight="1">
      <c r="A72" s="334" t="s">
        <v>348</v>
      </c>
      <c r="B72" s="65" t="str">
        <f t="shared" ca="1" si="1"/>
        <v>-1900</v>
      </c>
      <c r="C72" s="65" t="str">
        <f t="shared" ca="1" si="4"/>
        <v>-1900-0</v>
      </c>
      <c r="D72" s="340"/>
      <c r="E72" s="283"/>
      <c r="F72" s="12"/>
      <c r="G72" s="297"/>
      <c r="H72" s="285"/>
      <c r="I72" s="286"/>
      <c r="J72" s="285"/>
      <c r="K72" s="286"/>
      <c r="L72" s="290"/>
      <c r="M72" s="291"/>
      <c r="N72" s="12"/>
      <c r="O72" s="355"/>
      <c r="P72" s="7"/>
      <c r="Q72" s="17">
        <f>IF(D72="",0,IF(D72=D71,COUNTIF(D$9:D71,D72)+1,1))</f>
        <v>0</v>
      </c>
      <c r="R72" s="17">
        <f t="shared" ca="1" si="5"/>
        <v>0</v>
      </c>
      <c r="S72" s="364">
        <f t="shared" si="3"/>
        <v>0</v>
      </c>
    </row>
    <row r="73" spans="1:19" ht="16.5" customHeight="1">
      <c r="A73" s="334" t="s">
        <v>349</v>
      </c>
      <c r="B73" s="65" t="str">
        <f t="shared" ca="1" si="1"/>
        <v>-1900</v>
      </c>
      <c r="C73" s="65" t="str">
        <f t="shared" ref="C73:C104" ca="1" si="6">IF(G$524=1,0,B73&amp;"-"&amp;Q73)</f>
        <v>-1900-0</v>
      </c>
      <c r="D73" s="340"/>
      <c r="E73" s="283"/>
      <c r="F73" s="12"/>
      <c r="G73" s="297"/>
      <c r="H73" s="285"/>
      <c r="I73" s="286"/>
      <c r="J73" s="285"/>
      <c r="K73" s="286"/>
      <c r="L73" s="290"/>
      <c r="M73" s="291"/>
      <c r="N73" s="12"/>
      <c r="O73" s="355"/>
      <c r="P73" s="7"/>
      <c r="Q73" s="17">
        <f>IF(D73="",0,IF(D73=D72,COUNTIF(D$9:D72,D73)+1,1))</f>
        <v>0</v>
      </c>
      <c r="R73" s="17">
        <f t="shared" ca="1" si="5"/>
        <v>0</v>
      </c>
      <c r="S73" s="364">
        <f t="shared" si="3"/>
        <v>0</v>
      </c>
    </row>
    <row r="74" spans="1:19" ht="16.5" customHeight="1">
      <c r="A74" s="334" t="s">
        <v>350</v>
      </c>
      <c r="B74" s="65" t="str">
        <f t="shared" ref="B74:B137" ca="1" si="7">IF(S74=$S$515,0,IF(G$524=1,0,D74&amp;"-"&amp;YEAR(E74)))</f>
        <v>-1900</v>
      </c>
      <c r="C74" s="65" t="str">
        <f t="shared" ca="1" si="6"/>
        <v>-1900-0</v>
      </c>
      <c r="D74" s="340"/>
      <c r="E74" s="283"/>
      <c r="F74" s="12"/>
      <c r="G74" s="297"/>
      <c r="H74" s="285"/>
      <c r="I74" s="286"/>
      <c r="J74" s="285"/>
      <c r="K74" s="286"/>
      <c r="L74" s="290"/>
      <c r="M74" s="291"/>
      <c r="N74" s="12"/>
      <c r="O74" s="355"/>
      <c r="P74" s="7"/>
      <c r="Q74" s="17">
        <f>IF(D74="",0,IF(D74=D73,COUNTIF(D$9:D73,D74)+1,1))</f>
        <v>0</v>
      </c>
      <c r="R74" s="17">
        <f t="shared" ref="R74:R105" ca="1" si="8">IF(OR(D74="",G$524=1),0,IF(Q74=3,1,0))</f>
        <v>0</v>
      </c>
      <c r="S74" s="364">
        <f t="shared" ref="S74:S137" si="9">IF(OR(MONTH(E74)&lt;$J$526,MONTH(E74)&gt;$J$527),S$515,0)</f>
        <v>0</v>
      </c>
    </row>
    <row r="75" spans="1:19" ht="16.5" customHeight="1">
      <c r="A75" s="334" t="s">
        <v>351</v>
      </c>
      <c r="B75" s="65" t="str">
        <f t="shared" ca="1" si="7"/>
        <v>-1900</v>
      </c>
      <c r="C75" s="65" t="str">
        <f t="shared" ca="1" si="6"/>
        <v>-1900-0</v>
      </c>
      <c r="D75" s="340"/>
      <c r="E75" s="283"/>
      <c r="F75" s="12"/>
      <c r="G75" s="297"/>
      <c r="H75" s="285"/>
      <c r="I75" s="286"/>
      <c r="J75" s="285"/>
      <c r="K75" s="286"/>
      <c r="L75" s="290"/>
      <c r="M75" s="291"/>
      <c r="N75" s="12"/>
      <c r="O75" s="355"/>
      <c r="P75" s="7"/>
      <c r="Q75" s="17">
        <f>IF(D75="",0,IF(D75=D74,COUNTIF(D$9:D74,D75)+1,1))</f>
        <v>0</v>
      </c>
      <c r="R75" s="17">
        <f t="shared" ca="1" si="8"/>
        <v>0</v>
      </c>
      <c r="S75" s="364">
        <f t="shared" si="9"/>
        <v>0</v>
      </c>
    </row>
    <row r="76" spans="1:19" ht="16.5" customHeight="1">
      <c r="A76" s="334" t="s">
        <v>352</v>
      </c>
      <c r="B76" s="65" t="str">
        <f t="shared" ca="1" si="7"/>
        <v>-1900</v>
      </c>
      <c r="C76" s="65" t="str">
        <f t="shared" ca="1" si="6"/>
        <v>-1900-0</v>
      </c>
      <c r="D76" s="340"/>
      <c r="E76" s="283"/>
      <c r="F76" s="12"/>
      <c r="G76" s="297"/>
      <c r="H76" s="285"/>
      <c r="I76" s="286"/>
      <c r="J76" s="285"/>
      <c r="K76" s="286"/>
      <c r="L76" s="290"/>
      <c r="M76" s="291"/>
      <c r="N76" s="12"/>
      <c r="O76" s="355"/>
      <c r="P76" s="7"/>
      <c r="Q76" s="17">
        <f>IF(D76="",0,IF(D76=D75,COUNTIF(D$9:D75,D76)+1,1))</f>
        <v>0</v>
      </c>
      <c r="R76" s="17">
        <f t="shared" ca="1" si="8"/>
        <v>0</v>
      </c>
      <c r="S76" s="364">
        <f t="shared" si="9"/>
        <v>0</v>
      </c>
    </row>
    <row r="77" spans="1:19" ht="16.5" customHeight="1">
      <c r="A77" s="334" t="s">
        <v>353</v>
      </c>
      <c r="B77" s="65" t="str">
        <f t="shared" ca="1" si="7"/>
        <v>-1900</v>
      </c>
      <c r="C77" s="65" t="str">
        <f t="shared" ca="1" si="6"/>
        <v>-1900-0</v>
      </c>
      <c r="D77" s="340"/>
      <c r="E77" s="283"/>
      <c r="F77" s="12"/>
      <c r="G77" s="297"/>
      <c r="H77" s="285"/>
      <c r="I77" s="286"/>
      <c r="J77" s="285"/>
      <c r="K77" s="286"/>
      <c r="L77" s="290"/>
      <c r="M77" s="291"/>
      <c r="N77" s="12"/>
      <c r="O77" s="355"/>
      <c r="P77" s="7"/>
      <c r="Q77" s="17">
        <f>IF(D77="",0,IF(D77=D76,COUNTIF(D$9:D76,D77)+1,1))</f>
        <v>0</v>
      </c>
      <c r="R77" s="17">
        <f t="shared" ca="1" si="8"/>
        <v>0</v>
      </c>
      <c r="S77" s="364">
        <f t="shared" si="9"/>
        <v>0</v>
      </c>
    </row>
    <row r="78" spans="1:19" ht="16.5" customHeight="1">
      <c r="A78" s="334" t="s">
        <v>354</v>
      </c>
      <c r="B78" s="65" t="str">
        <f t="shared" ca="1" si="7"/>
        <v>-1900</v>
      </c>
      <c r="C78" s="65" t="str">
        <f t="shared" ca="1" si="6"/>
        <v>-1900-0</v>
      </c>
      <c r="D78" s="340"/>
      <c r="E78" s="283"/>
      <c r="F78" s="12"/>
      <c r="G78" s="297"/>
      <c r="H78" s="285"/>
      <c r="I78" s="286"/>
      <c r="J78" s="285"/>
      <c r="K78" s="286"/>
      <c r="L78" s="290"/>
      <c r="M78" s="291"/>
      <c r="N78" s="12"/>
      <c r="O78" s="355"/>
      <c r="P78" s="7"/>
      <c r="Q78" s="17">
        <f>IF(D78="",0,IF(D78=D77,COUNTIF(D$9:D77,D78)+1,1))</f>
        <v>0</v>
      </c>
      <c r="R78" s="17">
        <f t="shared" ca="1" si="8"/>
        <v>0</v>
      </c>
      <c r="S78" s="364">
        <f t="shared" si="9"/>
        <v>0</v>
      </c>
    </row>
    <row r="79" spans="1:19" ht="16.5" customHeight="1">
      <c r="A79" s="334" t="s">
        <v>355</v>
      </c>
      <c r="B79" s="65" t="str">
        <f t="shared" ca="1" si="7"/>
        <v>-1900</v>
      </c>
      <c r="C79" s="65" t="str">
        <f t="shared" ca="1" si="6"/>
        <v>-1900-0</v>
      </c>
      <c r="D79" s="340"/>
      <c r="E79" s="283"/>
      <c r="F79" s="12"/>
      <c r="G79" s="297"/>
      <c r="H79" s="285"/>
      <c r="I79" s="286"/>
      <c r="J79" s="285"/>
      <c r="K79" s="286"/>
      <c r="L79" s="290"/>
      <c r="M79" s="291"/>
      <c r="N79" s="12"/>
      <c r="O79" s="355"/>
      <c r="P79" s="7"/>
      <c r="Q79" s="17">
        <f>IF(D79="",0,IF(D79=D78,COUNTIF(D$9:D78,D79)+1,1))</f>
        <v>0</v>
      </c>
      <c r="R79" s="17">
        <f t="shared" ca="1" si="8"/>
        <v>0</v>
      </c>
      <c r="S79" s="364">
        <f t="shared" si="9"/>
        <v>0</v>
      </c>
    </row>
    <row r="80" spans="1:19" ht="16.5" customHeight="1">
      <c r="A80" s="334" t="s">
        <v>356</v>
      </c>
      <c r="B80" s="65" t="str">
        <f t="shared" ca="1" si="7"/>
        <v>-1900</v>
      </c>
      <c r="C80" s="65" t="str">
        <f t="shared" ca="1" si="6"/>
        <v>-1900-0</v>
      </c>
      <c r="D80" s="340"/>
      <c r="E80" s="283"/>
      <c r="F80" s="12"/>
      <c r="G80" s="297"/>
      <c r="H80" s="285"/>
      <c r="I80" s="286"/>
      <c r="J80" s="285"/>
      <c r="K80" s="286"/>
      <c r="L80" s="290"/>
      <c r="M80" s="291"/>
      <c r="N80" s="12"/>
      <c r="O80" s="355"/>
      <c r="P80" s="7"/>
      <c r="Q80" s="17">
        <f>IF(D80="",0,IF(D80=D79,COUNTIF(D$9:D79,D80)+1,1))</f>
        <v>0</v>
      </c>
      <c r="R80" s="17">
        <f t="shared" ca="1" si="8"/>
        <v>0</v>
      </c>
      <c r="S80" s="364">
        <f t="shared" si="9"/>
        <v>0</v>
      </c>
    </row>
    <row r="81" spans="1:19" ht="16.5" customHeight="1">
      <c r="A81" s="334" t="s">
        <v>357</v>
      </c>
      <c r="B81" s="65" t="str">
        <f t="shared" ca="1" si="7"/>
        <v>-1900</v>
      </c>
      <c r="C81" s="65" t="str">
        <f t="shared" ca="1" si="6"/>
        <v>-1900-0</v>
      </c>
      <c r="D81" s="340"/>
      <c r="E81" s="283"/>
      <c r="F81" s="12"/>
      <c r="G81" s="297"/>
      <c r="H81" s="285"/>
      <c r="I81" s="286"/>
      <c r="J81" s="285"/>
      <c r="K81" s="286"/>
      <c r="L81" s="290"/>
      <c r="M81" s="291"/>
      <c r="N81" s="12"/>
      <c r="O81" s="355"/>
      <c r="P81" s="7"/>
      <c r="Q81" s="17">
        <f>IF(D81="",0,IF(D81=D80,COUNTIF(D$9:D80,D81)+1,1))</f>
        <v>0</v>
      </c>
      <c r="R81" s="17">
        <f t="shared" ca="1" si="8"/>
        <v>0</v>
      </c>
      <c r="S81" s="364">
        <f t="shared" si="9"/>
        <v>0</v>
      </c>
    </row>
    <row r="82" spans="1:19" ht="16.5" customHeight="1">
      <c r="A82" s="334" t="s">
        <v>358</v>
      </c>
      <c r="B82" s="65" t="str">
        <f t="shared" ca="1" si="7"/>
        <v>-1900</v>
      </c>
      <c r="C82" s="65" t="str">
        <f t="shared" ca="1" si="6"/>
        <v>-1900-0</v>
      </c>
      <c r="D82" s="340"/>
      <c r="E82" s="283"/>
      <c r="F82" s="12"/>
      <c r="G82" s="297"/>
      <c r="H82" s="285"/>
      <c r="I82" s="286"/>
      <c r="J82" s="285"/>
      <c r="K82" s="286"/>
      <c r="L82" s="290"/>
      <c r="M82" s="291"/>
      <c r="N82" s="12"/>
      <c r="O82" s="355"/>
      <c r="P82" s="7"/>
      <c r="Q82" s="17">
        <f>IF(D82="",0,IF(D82=D81,COUNTIF(D$9:D81,D82)+1,1))</f>
        <v>0</v>
      </c>
      <c r="R82" s="17">
        <f t="shared" ca="1" si="8"/>
        <v>0</v>
      </c>
      <c r="S82" s="364">
        <f t="shared" si="9"/>
        <v>0</v>
      </c>
    </row>
    <row r="83" spans="1:19" ht="16.5" customHeight="1">
      <c r="A83" s="334" t="s">
        <v>359</v>
      </c>
      <c r="B83" s="65" t="str">
        <f t="shared" ca="1" si="7"/>
        <v>-1900</v>
      </c>
      <c r="C83" s="65" t="str">
        <f t="shared" ca="1" si="6"/>
        <v>-1900-0</v>
      </c>
      <c r="D83" s="340"/>
      <c r="E83" s="283"/>
      <c r="F83" s="12"/>
      <c r="G83" s="297"/>
      <c r="H83" s="285"/>
      <c r="I83" s="286"/>
      <c r="J83" s="285"/>
      <c r="K83" s="286"/>
      <c r="L83" s="290"/>
      <c r="M83" s="291"/>
      <c r="N83" s="12"/>
      <c r="O83" s="355"/>
      <c r="P83" s="7"/>
      <c r="Q83" s="17">
        <f>IF(D83="",0,IF(D83=D82,COUNTIF(D$9:D82,D83)+1,1))</f>
        <v>0</v>
      </c>
      <c r="R83" s="17">
        <f t="shared" ca="1" si="8"/>
        <v>0</v>
      </c>
      <c r="S83" s="364">
        <f t="shared" si="9"/>
        <v>0</v>
      </c>
    </row>
    <row r="84" spans="1:19" ht="16.5" customHeight="1">
      <c r="A84" s="334" t="s">
        <v>360</v>
      </c>
      <c r="B84" s="65" t="str">
        <f t="shared" ca="1" si="7"/>
        <v>-1900</v>
      </c>
      <c r="C84" s="65" t="str">
        <f t="shared" ca="1" si="6"/>
        <v>-1900-0</v>
      </c>
      <c r="D84" s="340"/>
      <c r="E84" s="283"/>
      <c r="F84" s="12"/>
      <c r="G84" s="297"/>
      <c r="H84" s="285"/>
      <c r="I84" s="286"/>
      <c r="J84" s="285"/>
      <c r="K84" s="286"/>
      <c r="L84" s="290"/>
      <c r="M84" s="291"/>
      <c r="N84" s="12"/>
      <c r="O84" s="355"/>
      <c r="P84" s="7"/>
      <c r="Q84" s="17">
        <f>IF(D84="",0,IF(D84=D83,COUNTIF(D$9:D83,D84)+1,1))</f>
        <v>0</v>
      </c>
      <c r="R84" s="17">
        <f t="shared" ca="1" si="8"/>
        <v>0</v>
      </c>
      <c r="S84" s="364">
        <f t="shared" si="9"/>
        <v>0</v>
      </c>
    </row>
    <row r="85" spans="1:19" ht="16.5" customHeight="1">
      <c r="A85" s="334" t="s">
        <v>361</v>
      </c>
      <c r="B85" s="65" t="str">
        <f t="shared" ca="1" si="7"/>
        <v>-1900</v>
      </c>
      <c r="C85" s="65" t="str">
        <f t="shared" ca="1" si="6"/>
        <v>-1900-0</v>
      </c>
      <c r="D85" s="340"/>
      <c r="E85" s="283"/>
      <c r="F85" s="12"/>
      <c r="G85" s="297"/>
      <c r="H85" s="285"/>
      <c r="I85" s="286"/>
      <c r="J85" s="285"/>
      <c r="K85" s="286"/>
      <c r="L85" s="290"/>
      <c r="M85" s="291"/>
      <c r="N85" s="12"/>
      <c r="O85" s="355"/>
      <c r="P85" s="7"/>
      <c r="Q85" s="17">
        <f>IF(D85="",0,IF(D85=D84,COUNTIF(D$9:D84,D85)+1,1))</f>
        <v>0</v>
      </c>
      <c r="R85" s="17">
        <f t="shared" ca="1" si="8"/>
        <v>0</v>
      </c>
      <c r="S85" s="364">
        <f t="shared" si="9"/>
        <v>0</v>
      </c>
    </row>
    <row r="86" spans="1:19" ht="16.5" customHeight="1">
      <c r="A86" s="334" t="s">
        <v>362</v>
      </c>
      <c r="B86" s="65" t="str">
        <f t="shared" ca="1" si="7"/>
        <v>-1900</v>
      </c>
      <c r="C86" s="65" t="str">
        <f t="shared" ca="1" si="6"/>
        <v>-1900-0</v>
      </c>
      <c r="D86" s="340"/>
      <c r="E86" s="283"/>
      <c r="F86" s="12"/>
      <c r="G86" s="297"/>
      <c r="H86" s="285"/>
      <c r="I86" s="286"/>
      <c r="J86" s="285"/>
      <c r="K86" s="286"/>
      <c r="L86" s="290"/>
      <c r="M86" s="291"/>
      <c r="N86" s="12"/>
      <c r="O86" s="355"/>
      <c r="P86" s="7"/>
      <c r="Q86" s="17">
        <f>IF(D86="",0,IF(D86=D85,COUNTIF(D$9:D85,D86)+1,1))</f>
        <v>0</v>
      </c>
      <c r="R86" s="17">
        <f t="shared" ca="1" si="8"/>
        <v>0</v>
      </c>
      <c r="S86" s="364">
        <f t="shared" si="9"/>
        <v>0</v>
      </c>
    </row>
    <row r="87" spans="1:19" ht="16.5" customHeight="1">
      <c r="A87" s="334" t="s">
        <v>363</v>
      </c>
      <c r="B87" s="65" t="str">
        <f t="shared" ca="1" si="7"/>
        <v>-1900</v>
      </c>
      <c r="C87" s="65" t="str">
        <f t="shared" ca="1" si="6"/>
        <v>-1900-0</v>
      </c>
      <c r="D87" s="340"/>
      <c r="E87" s="283"/>
      <c r="F87" s="12"/>
      <c r="G87" s="297"/>
      <c r="H87" s="285"/>
      <c r="I87" s="286"/>
      <c r="J87" s="285"/>
      <c r="K87" s="286"/>
      <c r="L87" s="290"/>
      <c r="M87" s="291"/>
      <c r="N87" s="12"/>
      <c r="O87" s="355"/>
      <c r="P87" s="7"/>
      <c r="Q87" s="17">
        <f>IF(D87="",0,IF(D87=D86,COUNTIF(D$9:D86,D87)+1,1))</f>
        <v>0</v>
      </c>
      <c r="R87" s="17">
        <f t="shared" ca="1" si="8"/>
        <v>0</v>
      </c>
      <c r="S87" s="364">
        <f t="shared" si="9"/>
        <v>0</v>
      </c>
    </row>
    <row r="88" spans="1:19" ht="16.5" customHeight="1">
      <c r="A88" s="334" t="s">
        <v>364</v>
      </c>
      <c r="B88" s="65" t="str">
        <f t="shared" ca="1" si="7"/>
        <v>-1900</v>
      </c>
      <c r="C88" s="65" t="str">
        <f t="shared" ca="1" si="6"/>
        <v>-1900-0</v>
      </c>
      <c r="D88" s="340"/>
      <c r="E88" s="283"/>
      <c r="F88" s="12"/>
      <c r="G88" s="297"/>
      <c r="H88" s="285"/>
      <c r="I88" s="286"/>
      <c r="J88" s="285"/>
      <c r="K88" s="286"/>
      <c r="L88" s="290"/>
      <c r="M88" s="291"/>
      <c r="N88" s="12"/>
      <c r="O88" s="355"/>
      <c r="P88" s="7"/>
      <c r="Q88" s="17">
        <f>IF(D88="",0,IF(D88=D87,COUNTIF(D$9:D87,D88)+1,1))</f>
        <v>0</v>
      </c>
      <c r="R88" s="17">
        <f t="shared" ca="1" si="8"/>
        <v>0</v>
      </c>
      <c r="S88" s="364">
        <f t="shared" si="9"/>
        <v>0</v>
      </c>
    </row>
    <row r="89" spans="1:19" ht="16.5" customHeight="1">
      <c r="A89" s="334" t="s">
        <v>365</v>
      </c>
      <c r="B89" s="65" t="str">
        <f t="shared" ca="1" si="7"/>
        <v>-1900</v>
      </c>
      <c r="C89" s="65" t="str">
        <f t="shared" ca="1" si="6"/>
        <v>-1900-0</v>
      </c>
      <c r="D89" s="340"/>
      <c r="E89" s="283"/>
      <c r="F89" s="12"/>
      <c r="G89" s="297"/>
      <c r="H89" s="285"/>
      <c r="I89" s="286"/>
      <c r="J89" s="285"/>
      <c r="K89" s="286"/>
      <c r="L89" s="290"/>
      <c r="M89" s="291"/>
      <c r="N89" s="12"/>
      <c r="O89" s="355"/>
      <c r="P89" s="7"/>
      <c r="Q89" s="17">
        <f>IF(D89="",0,IF(D89=D88,COUNTIF(D$9:D88,D89)+1,1))</f>
        <v>0</v>
      </c>
      <c r="R89" s="17">
        <f t="shared" ca="1" si="8"/>
        <v>0</v>
      </c>
      <c r="S89" s="364">
        <f t="shared" si="9"/>
        <v>0</v>
      </c>
    </row>
    <row r="90" spans="1:19" ht="16.5" customHeight="1">
      <c r="A90" s="334" t="s">
        <v>366</v>
      </c>
      <c r="B90" s="65" t="str">
        <f t="shared" ca="1" si="7"/>
        <v>-1900</v>
      </c>
      <c r="C90" s="65" t="str">
        <f t="shared" ca="1" si="6"/>
        <v>-1900-0</v>
      </c>
      <c r="D90" s="340"/>
      <c r="E90" s="283"/>
      <c r="F90" s="12"/>
      <c r="G90" s="297"/>
      <c r="H90" s="285"/>
      <c r="I90" s="286"/>
      <c r="J90" s="285"/>
      <c r="K90" s="286"/>
      <c r="L90" s="290"/>
      <c r="M90" s="291"/>
      <c r="N90" s="12"/>
      <c r="O90" s="355"/>
      <c r="P90" s="7"/>
      <c r="Q90" s="17">
        <f>IF(D90="",0,IF(D90=D89,COUNTIF(D$9:D89,D90)+1,1))</f>
        <v>0</v>
      </c>
      <c r="R90" s="17">
        <f t="shared" ca="1" si="8"/>
        <v>0</v>
      </c>
      <c r="S90" s="364">
        <f t="shared" si="9"/>
        <v>0</v>
      </c>
    </row>
    <row r="91" spans="1:19" ht="16.5" customHeight="1">
      <c r="A91" s="334" t="s">
        <v>367</v>
      </c>
      <c r="B91" s="65" t="str">
        <f t="shared" ca="1" si="7"/>
        <v>-1900</v>
      </c>
      <c r="C91" s="65" t="str">
        <f t="shared" ca="1" si="6"/>
        <v>-1900-0</v>
      </c>
      <c r="D91" s="340"/>
      <c r="E91" s="283"/>
      <c r="F91" s="12"/>
      <c r="G91" s="297"/>
      <c r="H91" s="285"/>
      <c r="I91" s="286"/>
      <c r="J91" s="285"/>
      <c r="K91" s="286"/>
      <c r="L91" s="290"/>
      <c r="M91" s="291"/>
      <c r="N91" s="12"/>
      <c r="O91" s="355"/>
      <c r="P91" s="7"/>
      <c r="Q91" s="17">
        <f>IF(D91="",0,IF(D91=D90,COUNTIF(D$9:D90,D91)+1,1))</f>
        <v>0</v>
      </c>
      <c r="R91" s="17">
        <f t="shared" ca="1" si="8"/>
        <v>0</v>
      </c>
      <c r="S91" s="364">
        <f t="shared" si="9"/>
        <v>0</v>
      </c>
    </row>
    <row r="92" spans="1:19" ht="16.5" customHeight="1">
      <c r="A92" s="334" t="s">
        <v>368</v>
      </c>
      <c r="B92" s="65" t="str">
        <f t="shared" ca="1" si="7"/>
        <v>-1900</v>
      </c>
      <c r="C92" s="65" t="str">
        <f t="shared" ca="1" si="6"/>
        <v>-1900-0</v>
      </c>
      <c r="D92" s="340"/>
      <c r="E92" s="283"/>
      <c r="F92" s="12"/>
      <c r="G92" s="297"/>
      <c r="H92" s="285"/>
      <c r="I92" s="286"/>
      <c r="J92" s="285"/>
      <c r="K92" s="286"/>
      <c r="L92" s="290"/>
      <c r="M92" s="291"/>
      <c r="N92" s="12"/>
      <c r="O92" s="355"/>
      <c r="P92" s="7"/>
      <c r="Q92" s="17">
        <f>IF(D92="",0,IF(D92=D91,COUNTIF(D$9:D91,D92)+1,1))</f>
        <v>0</v>
      </c>
      <c r="R92" s="17">
        <f t="shared" ca="1" si="8"/>
        <v>0</v>
      </c>
      <c r="S92" s="364">
        <f t="shared" si="9"/>
        <v>0</v>
      </c>
    </row>
    <row r="93" spans="1:19" ht="16.5" customHeight="1">
      <c r="A93" s="334" t="s">
        <v>369</v>
      </c>
      <c r="B93" s="65" t="str">
        <f t="shared" ca="1" si="7"/>
        <v>-1900</v>
      </c>
      <c r="C93" s="65" t="str">
        <f t="shared" ca="1" si="6"/>
        <v>-1900-0</v>
      </c>
      <c r="D93" s="340"/>
      <c r="E93" s="283"/>
      <c r="F93" s="12"/>
      <c r="G93" s="297"/>
      <c r="H93" s="285"/>
      <c r="I93" s="286"/>
      <c r="J93" s="285"/>
      <c r="K93" s="286"/>
      <c r="L93" s="290"/>
      <c r="M93" s="291"/>
      <c r="N93" s="12"/>
      <c r="O93" s="355"/>
      <c r="P93" s="7"/>
      <c r="Q93" s="17">
        <f>IF(D93="",0,IF(D93=D92,COUNTIF(D$9:D92,D93)+1,1))</f>
        <v>0</v>
      </c>
      <c r="R93" s="17">
        <f t="shared" ca="1" si="8"/>
        <v>0</v>
      </c>
      <c r="S93" s="364">
        <f t="shared" si="9"/>
        <v>0</v>
      </c>
    </row>
    <row r="94" spans="1:19" ht="16.5" customHeight="1">
      <c r="A94" s="334" t="s">
        <v>370</v>
      </c>
      <c r="B94" s="65" t="str">
        <f t="shared" ca="1" si="7"/>
        <v>-1900</v>
      </c>
      <c r="C94" s="65" t="str">
        <f t="shared" ca="1" si="6"/>
        <v>-1900-0</v>
      </c>
      <c r="D94" s="340"/>
      <c r="E94" s="283"/>
      <c r="F94" s="12"/>
      <c r="G94" s="297"/>
      <c r="H94" s="285"/>
      <c r="I94" s="286"/>
      <c r="J94" s="285"/>
      <c r="K94" s="286"/>
      <c r="L94" s="290"/>
      <c r="M94" s="291"/>
      <c r="N94" s="12"/>
      <c r="O94" s="355"/>
      <c r="P94" s="7"/>
      <c r="Q94" s="17">
        <f>IF(D94="",0,IF(D94=D93,COUNTIF(D$9:D93,D94)+1,1))</f>
        <v>0</v>
      </c>
      <c r="R94" s="17">
        <f t="shared" ca="1" si="8"/>
        <v>0</v>
      </c>
      <c r="S94" s="364">
        <f t="shared" si="9"/>
        <v>0</v>
      </c>
    </row>
    <row r="95" spans="1:19" ht="16.5" customHeight="1">
      <c r="A95" s="334" t="s">
        <v>371</v>
      </c>
      <c r="B95" s="65" t="str">
        <f t="shared" ca="1" si="7"/>
        <v>-1900</v>
      </c>
      <c r="C95" s="65" t="str">
        <f t="shared" ca="1" si="6"/>
        <v>-1900-0</v>
      </c>
      <c r="D95" s="340"/>
      <c r="E95" s="283"/>
      <c r="F95" s="12"/>
      <c r="G95" s="297"/>
      <c r="H95" s="285"/>
      <c r="I95" s="286"/>
      <c r="J95" s="285"/>
      <c r="K95" s="286"/>
      <c r="L95" s="290"/>
      <c r="M95" s="291"/>
      <c r="N95" s="12"/>
      <c r="O95" s="355"/>
      <c r="P95" s="7"/>
      <c r="Q95" s="17">
        <f>IF(D95="",0,IF(D95=D94,COUNTIF(D$9:D94,D95)+1,1))</f>
        <v>0</v>
      </c>
      <c r="R95" s="17">
        <f t="shared" ca="1" si="8"/>
        <v>0</v>
      </c>
      <c r="S95" s="364">
        <f t="shared" si="9"/>
        <v>0</v>
      </c>
    </row>
    <row r="96" spans="1:19" ht="16.5" customHeight="1">
      <c r="A96" s="334" t="s">
        <v>372</v>
      </c>
      <c r="B96" s="65" t="str">
        <f t="shared" ca="1" si="7"/>
        <v>-1900</v>
      </c>
      <c r="C96" s="65" t="str">
        <f t="shared" ca="1" si="6"/>
        <v>-1900-0</v>
      </c>
      <c r="D96" s="340"/>
      <c r="E96" s="283"/>
      <c r="F96" s="12"/>
      <c r="G96" s="297"/>
      <c r="H96" s="285"/>
      <c r="I96" s="286"/>
      <c r="J96" s="285"/>
      <c r="K96" s="286"/>
      <c r="L96" s="290"/>
      <c r="M96" s="291"/>
      <c r="N96" s="12"/>
      <c r="O96" s="355"/>
      <c r="P96" s="7"/>
      <c r="Q96" s="17">
        <f>IF(D96="",0,IF(D96=D95,COUNTIF(D$9:D95,D96)+1,1))</f>
        <v>0</v>
      </c>
      <c r="R96" s="17">
        <f t="shared" ca="1" si="8"/>
        <v>0</v>
      </c>
      <c r="S96" s="364">
        <f t="shared" si="9"/>
        <v>0</v>
      </c>
    </row>
    <row r="97" spans="1:19" ht="16.5" customHeight="1">
      <c r="A97" s="334" t="s">
        <v>373</v>
      </c>
      <c r="B97" s="65" t="str">
        <f t="shared" ca="1" si="7"/>
        <v>-1900</v>
      </c>
      <c r="C97" s="65" t="str">
        <f t="shared" ca="1" si="6"/>
        <v>-1900-0</v>
      </c>
      <c r="D97" s="340"/>
      <c r="E97" s="283"/>
      <c r="F97" s="12"/>
      <c r="G97" s="297"/>
      <c r="H97" s="285"/>
      <c r="I97" s="286"/>
      <c r="J97" s="285"/>
      <c r="K97" s="286"/>
      <c r="L97" s="290"/>
      <c r="M97" s="291"/>
      <c r="N97" s="12"/>
      <c r="O97" s="355"/>
      <c r="P97" s="7"/>
      <c r="Q97" s="17">
        <f>IF(D97="",0,IF(D97=D96,COUNTIF(D$9:D96,D97)+1,1))</f>
        <v>0</v>
      </c>
      <c r="R97" s="17">
        <f t="shared" ca="1" si="8"/>
        <v>0</v>
      </c>
      <c r="S97" s="364">
        <f t="shared" si="9"/>
        <v>0</v>
      </c>
    </row>
    <row r="98" spans="1:19" ht="16.5" customHeight="1">
      <c r="A98" s="334" t="s">
        <v>374</v>
      </c>
      <c r="B98" s="65" t="str">
        <f t="shared" ca="1" si="7"/>
        <v>-1900</v>
      </c>
      <c r="C98" s="65" t="str">
        <f t="shared" ca="1" si="6"/>
        <v>-1900-0</v>
      </c>
      <c r="D98" s="340"/>
      <c r="E98" s="283"/>
      <c r="F98" s="12"/>
      <c r="G98" s="297"/>
      <c r="H98" s="285"/>
      <c r="I98" s="286"/>
      <c r="J98" s="285"/>
      <c r="K98" s="286"/>
      <c r="L98" s="290"/>
      <c r="M98" s="291"/>
      <c r="N98" s="12"/>
      <c r="O98" s="355"/>
      <c r="P98" s="7"/>
      <c r="Q98" s="17">
        <f>IF(D98="",0,IF(D98=D97,COUNTIF(D$9:D97,D98)+1,1))</f>
        <v>0</v>
      </c>
      <c r="R98" s="17">
        <f t="shared" ca="1" si="8"/>
        <v>0</v>
      </c>
      <c r="S98" s="364">
        <f t="shared" si="9"/>
        <v>0</v>
      </c>
    </row>
    <row r="99" spans="1:19" ht="16.5" customHeight="1">
      <c r="A99" s="334" t="s">
        <v>375</v>
      </c>
      <c r="B99" s="65" t="str">
        <f t="shared" ca="1" si="7"/>
        <v>-1900</v>
      </c>
      <c r="C99" s="65" t="str">
        <f t="shared" ca="1" si="6"/>
        <v>-1900-0</v>
      </c>
      <c r="D99" s="340"/>
      <c r="E99" s="283"/>
      <c r="F99" s="12"/>
      <c r="G99" s="297"/>
      <c r="H99" s="285"/>
      <c r="I99" s="286"/>
      <c r="J99" s="285"/>
      <c r="K99" s="286"/>
      <c r="L99" s="290"/>
      <c r="M99" s="291"/>
      <c r="N99" s="12"/>
      <c r="O99" s="355"/>
      <c r="P99" s="7"/>
      <c r="Q99" s="17">
        <f>IF(D99="",0,IF(D99=D98,COUNTIF(D$9:D98,D99)+1,1))</f>
        <v>0</v>
      </c>
      <c r="R99" s="17">
        <f t="shared" ca="1" si="8"/>
        <v>0</v>
      </c>
      <c r="S99" s="364">
        <f t="shared" si="9"/>
        <v>0</v>
      </c>
    </row>
    <row r="100" spans="1:19" ht="16.5" customHeight="1">
      <c r="A100" s="334" t="s">
        <v>376</v>
      </c>
      <c r="B100" s="65" t="str">
        <f t="shared" ca="1" si="7"/>
        <v>-1900</v>
      </c>
      <c r="C100" s="65" t="str">
        <f t="shared" ca="1" si="6"/>
        <v>-1900-0</v>
      </c>
      <c r="D100" s="340"/>
      <c r="E100" s="283"/>
      <c r="F100" s="12"/>
      <c r="G100" s="297"/>
      <c r="H100" s="285"/>
      <c r="I100" s="286"/>
      <c r="J100" s="285"/>
      <c r="K100" s="286"/>
      <c r="L100" s="290"/>
      <c r="M100" s="291"/>
      <c r="N100" s="12"/>
      <c r="O100" s="355"/>
      <c r="P100" s="7"/>
      <c r="Q100" s="17">
        <f>IF(D100="",0,IF(D100=D99,COUNTIF(D$9:D99,D100)+1,1))</f>
        <v>0</v>
      </c>
      <c r="R100" s="17">
        <f t="shared" ca="1" si="8"/>
        <v>0</v>
      </c>
      <c r="S100" s="364">
        <f t="shared" si="9"/>
        <v>0</v>
      </c>
    </row>
    <row r="101" spans="1:19" ht="16.5" customHeight="1">
      <c r="A101" s="334" t="s">
        <v>377</v>
      </c>
      <c r="B101" s="65" t="str">
        <f t="shared" ca="1" si="7"/>
        <v>-1900</v>
      </c>
      <c r="C101" s="65" t="str">
        <f t="shared" ca="1" si="6"/>
        <v>-1900-0</v>
      </c>
      <c r="D101" s="340"/>
      <c r="E101" s="283"/>
      <c r="F101" s="12"/>
      <c r="G101" s="297"/>
      <c r="H101" s="285"/>
      <c r="I101" s="286"/>
      <c r="J101" s="285"/>
      <c r="K101" s="286"/>
      <c r="L101" s="290"/>
      <c r="M101" s="291"/>
      <c r="N101" s="12"/>
      <c r="O101" s="355"/>
      <c r="P101" s="7"/>
      <c r="Q101" s="17">
        <f>IF(D101="",0,IF(D101=D100,COUNTIF(D$9:D100,D101)+1,1))</f>
        <v>0</v>
      </c>
      <c r="R101" s="17">
        <f t="shared" ca="1" si="8"/>
        <v>0</v>
      </c>
      <c r="S101" s="364">
        <f t="shared" si="9"/>
        <v>0</v>
      </c>
    </row>
    <row r="102" spans="1:19" ht="16.5" customHeight="1">
      <c r="A102" s="334" t="s">
        <v>378</v>
      </c>
      <c r="B102" s="65" t="str">
        <f t="shared" ca="1" si="7"/>
        <v>-1900</v>
      </c>
      <c r="C102" s="65" t="str">
        <f t="shared" ca="1" si="6"/>
        <v>-1900-0</v>
      </c>
      <c r="D102" s="340"/>
      <c r="E102" s="283"/>
      <c r="F102" s="12"/>
      <c r="G102" s="297"/>
      <c r="H102" s="285"/>
      <c r="I102" s="286"/>
      <c r="J102" s="285"/>
      <c r="K102" s="286"/>
      <c r="L102" s="290"/>
      <c r="M102" s="291"/>
      <c r="N102" s="12"/>
      <c r="O102" s="355"/>
      <c r="P102" s="7"/>
      <c r="Q102" s="17">
        <f>IF(D102="",0,IF(D102=D101,COUNTIF(D$9:D101,D102)+1,1))</f>
        <v>0</v>
      </c>
      <c r="R102" s="17">
        <f t="shared" ca="1" si="8"/>
        <v>0</v>
      </c>
      <c r="S102" s="364">
        <f t="shared" si="9"/>
        <v>0</v>
      </c>
    </row>
    <row r="103" spans="1:19" ht="16.5" customHeight="1">
      <c r="A103" s="334" t="s">
        <v>379</v>
      </c>
      <c r="B103" s="65" t="str">
        <f t="shared" ca="1" si="7"/>
        <v>-1900</v>
      </c>
      <c r="C103" s="65" t="str">
        <f t="shared" ca="1" si="6"/>
        <v>-1900-0</v>
      </c>
      <c r="D103" s="340"/>
      <c r="E103" s="283"/>
      <c r="F103" s="12"/>
      <c r="G103" s="297"/>
      <c r="H103" s="285"/>
      <c r="I103" s="286"/>
      <c r="J103" s="285"/>
      <c r="K103" s="286"/>
      <c r="L103" s="290"/>
      <c r="M103" s="291"/>
      <c r="N103" s="12"/>
      <c r="O103" s="355"/>
      <c r="P103" s="7"/>
      <c r="Q103" s="17">
        <f>IF(D103="",0,IF(D103=D102,COUNTIF(D$9:D102,D103)+1,1))</f>
        <v>0</v>
      </c>
      <c r="R103" s="17">
        <f t="shared" ca="1" si="8"/>
        <v>0</v>
      </c>
      <c r="S103" s="364">
        <f t="shared" si="9"/>
        <v>0</v>
      </c>
    </row>
    <row r="104" spans="1:19" ht="16.5" customHeight="1">
      <c r="A104" s="334" t="s">
        <v>380</v>
      </c>
      <c r="B104" s="65" t="str">
        <f t="shared" ca="1" si="7"/>
        <v>-1900</v>
      </c>
      <c r="C104" s="65" t="str">
        <f t="shared" ca="1" si="6"/>
        <v>-1900-0</v>
      </c>
      <c r="D104" s="340"/>
      <c r="E104" s="283"/>
      <c r="F104" s="12"/>
      <c r="G104" s="297"/>
      <c r="H104" s="285"/>
      <c r="I104" s="286"/>
      <c r="J104" s="285"/>
      <c r="K104" s="286"/>
      <c r="L104" s="290"/>
      <c r="M104" s="291"/>
      <c r="N104" s="12"/>
      <c r="O104" s="355"/>
      <c r="P104" s="7"/>
      <c r="Q104" s="17">
        <f>IF(D104="",0,IF(D104=D103,COUNTIF(D$9:D103,D104)+1,1))</f>
        <v>0</v>
      </c>
      <c r="R104" s="17">
        <f t="shared" ca="1" si="8"/>
        <v>0</v>
      </c>
      <c r="S104" s="364">
        <f t="shared" si="9"/>
        <v>0</v>
      </c>
    </row>
    <row r="105" spans="1:19" ht="16.5" customHeight="1">
      <c r="A105" s="334" t="s">
        <v>381</v>
      </c>
      <c r="B105" s="65" t="str">
        <f t="shared" ca="1" si="7"/>
        <v>-1900</v>
      </c>
      <c r="C105" s="65" t="str">
        <f t="shared" ref="C105:C136" ca="1" si="10">IF(G$524=1,0,B105&amp;"-"&amp;Q105)</f>
        <v>-1900-0</v>
      </c>
      <c r="D105" s="340"/>
      <c r="E105" s="283"/>
      <c r="F105" s="12"/>
      <c r="G105" s="297"/>
      <c r="H105" s="285"/>
      <c r="I105" s="286"/>
      <c r="J105" s="285"/>
      <c r="K105" s="286"/>
      <c r="L105" s="290"/>
      <c r="M105" s="291"/>
      <c r="N105" s="12"/>
      <c r="O105" s="355"/>
      <c r="P105" s="7"/>
      <c r="Q105" s="17">
        <f>IF(D105="",0,IF(D105=D104,COUNTIF(D$9:D104,D105)+1,1))</f>
        <v>0</v>
      </c>
      <c r="R105" s="17">
        <f t="shared" ca="1" si="8"/>
        <v>0</v>
      </c>
      <c r="S105" s="364">
        <f t="shared" si="9"/>
        <v>0</v>
      </c>
    </row>
    <row r="106" spans="1:19" ht="16.5" customHeight="1">
      <c r="A106" s="334" t="s">
        <v>382</v>
      </c>
      <c r="B106" s="65" t="str">
        <f t="shared" ca="1" si="7"/>
        <v>-1900</v>
      </c>
      <c r="C106" s="65" t="str">
        <f t="shared" ca="1" si="10"/>
        <v>-1900-0</v>
      </c>
      <c r="D106" s="340"/>
      <c r="E106" s="283"/>
      <c r="F106" s="12"/>
      <c r="G106" s="297"/>
      <c r="H106" s="285"/>
      <c r="I106" s="286"/>
      <c r="J106" s="285"/>
      <c r="K106" s="286"/>
      <c r="L106" s="290"/>
      <c r="M106" s="291"/>
      <c r="N106" s="12"/>
      <c r="O106" s="355"/>
      <c r="P106" s="7"/>
      <c r="Q106" s="17">
        <f>IF(D106="",0,IF(D106=D105,COUNTIF(D$9:D105,D106)+1,1))</f>
        <v>0</v>
      </c>
      <c r="R106" s="17">
        <f t="shared" ref="R106:R137" ca="1" si="11">IF(OR(D106="",G$524=1),0,IF(Q106=3,1,0))</f>
        <v>0</v>
      </c>
      <c r="S106" s="364">
        <f t="shared" si="9"/>
        <v>0</v>
      </c>
    </row>
    <row r="107" spans="1:19" ht="16.5" customHeight="1">
      <c r="A107" s="334" t="s">
        <v>383</v>
      </c>
      <c r="B107" s="65" t="str">
        <f t="shared" ca="1" si="7"/>
        <v>-1900</v>
      </c>
      <c r="C107" s="65" t="str">
        <f t="shared" ca="1" si="10"/>
        <v>-1900-0</v>
      </c>
      <c r="D107" s="340"/>
      <c r="E107" s="283"/>
      <c r="F107" s="12"/>
      <c r="G107" s="297"/>
      <c r="H107" s="285"/>
      <c r="I107" s="286"/>
      <c r="J107" s="285"/>
      <c r="K107" s="286"/>
      <c r="L107" s="290"/>
      <c r="M107" s="291"/>
      <c r="N107" s="12"/>
      <c r="O107" s="355"/>
      <c r="P107" s="7"/>
      <c r="Q107" s="17">
        <f>IF(D107="",0,IF(D107=D106,COUNTIF(D$9:D106,D107)+1,1))</f>
        <v>0</v>
      </c>
      <c r="R107" s="17">
        <f t="shared" ca="1" si="11"/>
        <v>0</v>
      </c>
      <c r="S107" s="364">
        <f t="shared" si="9"/>
        <v>0</v>
      </c>
    </row>
    <row r="108" spans="1:19" ht="16.5" customHeight="1">
      <c r="A108" s="334" t="s">
        <v>384</v>
      </c>
      <c r="B108" s="65" t="str">
        <f t="shared" ca="1" si="7"/>
        <v>-1900</v>
      </c>
      <c r="C108" s="65" t="str">
        <f t="shared" ca="1" si="10"/>
        <v>-1900-0</v>
      </c>
      <c r="D108" s="340"/>
      <c r="E108" s="283"/>
      <c r="F108" s="12"/>
      <c r="G108" s="297"/>
      <c r="H108" s="285"/>
      <c r="I108" s="286"/>
      <c r="J108" s="285"/>
      <c r="K108" s="286"/>
      <c r="L108" s="290"/>
      <c r="M108" s="291"/>
      <c r="N108" s="12"/>
      <c r="O108" s="355"/>
      <c r="P108" s="7"/>
      <c r="Q108" s="17">
        <f>IF(D108="",0,IF(D108=D107,COUNTIF(D$9:D107,D108)+1,1))</f>
        <v>0</v>
      </c>
      <c r="R108" s="17">
        <f t="shared" ca="1" si="11"/>
        <v>0</v>
      </c>
      <c r="S108" s="364">
        <f t="shared" si="9"/>
        <v>0</v>
      </c>
    </row>
    <row r="109" spans="1:19" ht="16.5" customHeight="1">
      <c r="A109" s="334" t="s">
        <v>385</v>
      </c>
      <c r="B109" s="65" t="str">
        <f t="shared" ca="1" si="7"/>
        <v>-1900</v>
      </c>
      <c r="C109" s="65" t="str">
        <f t="shared" ca="1" si="10"/>
        <v>-1900-0</v>
      </c>
      <c r="D109" s="340"/>
      <c r="E109" s="283"/>
      <c r="F109" s="12"/>
      <c r="G109" s="297"/>
      <c r="H109" s="285"/>
      <c r="I109" s="286"/>
      <c r="J109" s="285"/>
      <c r="K109" s="286"/>
      <c r="L109" s="290"/>
      <c r="M109" s="291"/>
      <c r="N109" s="12"/>
      <c r="O109" s="355"/>
      <c r="P109" s="7"/>
      <c r="Q109" s="17">
        <f>IF(D109="",0,IF(D109=D108,COUNTIF(D$9:D108,D109)+1,1))</f>
        <v>0</v>
      </c>
      <c r="R109" s="17">
        <f t="shared" ca="1" si="11"/>
        <v>0</v>
      </c>
      <c r="S109" s="364">
        <f t="shared" si="9"/>
        <v>0</v>
      </c>
    </row>
    <row r="110" spans="1:19" ht="16.5" customHeight="1">
      <c r="A110" s="334" t="s">
        <v>386</v>
      </c>
      <c r="B110" s="65" t="str">
        <f t="shared" ca="1" si="7"/>
        <v>-1900</v>
      </c>
      <c r="C110" s="65" t="str">
        <f t="shared" ca="1" si="10"/>
        <v>-1900-0</v>
      </c>
      <c r="D110" s="340"/>
      <c r="E110" s="283"/>
      <c r="F110" s="12"/>
      <c r="G110" s="297"/>
      <c r="H110" s="285"/>
      <c r="I110" s="286"/>
      <c r="J110" s="285"/>
      <c r="K110" s="286"/>
      <c r="L110" s="290"/>
      <c r="M110" s="291"/>
      <c r="N110" s="12"/>
      <c r="O110" s="355"/>
      <c r="P110" s="7"/>
      <c r="Q110" s="17">
        <f>IF(D110="",0,IF(D110=D109,COUNTIF(D$9:D109,D110)+1,1))</f>
        <v>0</v>
      </c>
      <c r="R110" s="17">
        <f t="shared" ca="1" si="11"/>
        <v>0</v>
      </c>
      <c r="S110" s="364">
        <f t="shared" si="9"/>
        <v>0</v>
      </c>
    </row>
    <row r="111" spans="1:19" ht="16.5" customHeight="1">
      <c r="A111" s="334" t="s">
        <v>387</v>
      </c>
      <c r="B111" s="65" t="str">
        <f t="shared" ca="1" si="7"/>
        <v>-1900</v>
      </c>
      <c r="C111" s="65" t="str">
        <f t="shared" ca="1" si="10"/>
        <v>-1900-0</v>
      </c>
      <c r="D111" s="340"/>
      <c r="E111" s="283"/>
      <c r="F111" s="12"/>
      <c r="G111" s="297"/>
      <c r="H111" s="285"/>
      <c r="I111" s="286"/>
      <c r="J111" s="285"/>
      <c r="K111" s="286"/>
      <c r="L111" s="290"/>
      <c r="M111" s="291"/>
      <c r="N111" s="12"/>
      <c r="O111" s="355"/>
      <c r="P111" s="7"/>
      <c r="Q111" s="17">
        <f>IF(D111="",0,IF(D111=D110,COUNTIF(D$9:D110,D111)+1,1))</f>
        <v>0</v>
      </c>
      <c r="R111" s="17">
        <f t="shared" ca="1" si="11"/>
        <v>0</v>
      </c>
      <c r="S111" s="364">
        <f t="shared" si="9"/>
        <v>0</v>
      </c>
    </row>
    <row r="112" spans="1:19" ht="16.5" customHeight="1">
      <c r="A112" s="334" t="s">
        <v>388</v>
      </c>
      <c r="B112" s="65" t="str">
        <f t="shared" ca="1" si="7"/>
        <v>-1900</v>
      </c>
      <c r="C112" s="65" t="str">
        <f t="shared" ca="1" si="10"/>
        <v>-1900-0</v>
      </c>
      <c r="D112" s="340"/>
      <c r="E112" s="283"/>
      <c r="F112" s="12"/>
      <c r="G112" s="297"/>
      <c r="H112" s="285"/>
      <c r="I112" s="286"/>
      <c r="J112" s="285"/>
      <c r="K112" s="286"/>
      <c r="L112" s="290"/>
      <c r="M112" s="291"/>
      <c r="N112" s="12"/>
      <c r="O112" s="355"/>
      <c r="P112" s="7"/>
      <c r="Q112" s="17">
        <f>IF(D112="",0,IF(D112=D111,COUNTIF(D$9:D111,D112)+1,1))</f>
        <v>0</v>
      </c>
      <c r="R112" s="17">
        <f t="shared" ca="1" si="11"/>
        <v>0</v>
      </c>
      <c r="S112" s="364">
        <f t="shared" si="9"/>
        <v>0</v>
      </c>
    </row>
    <row r="113" spans="1:19" ht="16.5" customHeight="1">
      <c r="A113" s="334" t="s">
        <v>389</v>
      </c>
      <c r="B113" s="65" t="str">
        <f t="shared" ca="1" si="7"/>
        <v>-1900</v>
      </c>
      <c r="C113" s="65" t="str">
        <f t="shared" ca="1" si="10"/>
        <v>-1900-0</v>
      </c>
      <c r="D113" s="340"/>
      <c r="E113" s="283"/>
      <c r="F113" s="12"/>
      <c r="G113" s="297"/>
      <c r="H113" s="285"/>
      <c r="I113" s="286"/>
      <c r="J113" s="285"/>
      <c r="K113" s="286"/>
      <c r="L113" s="290"/>
      <c r="M113" s="291"/>
      <c r="N113" s="12"/>
      <c r="O113" s="355"/>
      <c r="P113" s="7"/>
      <c r="Q113" s="17">
        <f>IF(D113="",0,IF(D113=D112,COUNTIF(D$9:D112,D113)+1,1))</f>
        <v>0</v>
      </c>
      <c r="R113" s="17">
        <f t="shared" ca="1" si="11"/>
        <v>0</v>
      </c>
      <c r="S113" s="364">
        <f t="shared" si="9"/>
        <v>0</v>
      </c>
    </row>
    <row r="114" spans="1:19" ht="16.5" customHeight="1">
      <c r="A114" s="334" t="s">
        <v>390</v>
      </c>
      <c r="B114" s="65" t="str">
        <f t="shared" ca="1" si="7"/>
        <v>-1900</v>
      </c>
      <c r="C114" s="65" t="str">
        <f t="shared" ca="1" si="10"/>
        <v>-1900-0</v>
      </c>
      <c r="D114" s="340"/>
      <c r="E114" s="283"/>
      <c r="F114" s="12"/>
      <c r="G114" s="297"/>
      <c r="H114" s="285"/>
      <c r="I114" s="286"/>
      <c r="J114" s="285"/>
      <c r="K114" s="286"/>
      <c r="L114" s="290"/>
      <c r="M114" s="291"/>
      <c r="N114" s="12"/>
      <c r="O114" s="355"/>
      <c r="P114" s="7"/>
      <c r="Q114" s="17">
        <f>IF(D114="",0,IF(D114=D113,COUNTIF(D$9:D113,D114)+1,1))</f>
        <v>0</v>
      </c>
      <c r="R114" s="17">
        <f t="shared" ca="1" si="11"/>
        <v>0</v>
      </c>
      <c r="S114" s="364">
        <f t="shared" si="9"/>
        <v>0</v>
      </c>
    </row>
    <row r="115" spans="1:19" ht="16.5" customHeight="1">
      <c r="A115" s="334" t="s">
        <v>391</v>
      </c>
      <c r="B115" s="65" t="str">
        <f t="shared" ca="1" si="7"/>
        <v>-1900</v>
      </c>
      <c r="C115" s="65" t="str">
        <f t="shared" ca="1" si="10"/>
        <v>-1900-0</v>
      </c>
      <c r="D115" s="340"/>
      <c r="E115" s="283"/>
      <c r="F115" s="12"/>
      <c r="G115" s="297"/>
      <c r="H115" s="285"/>
      <c r="I115" s="286"/>
      <c r="J115" s="285"/>
      <c r="K115" s="286"/>
      <c r="L115" s="290"/>
      <c r="M115" s="291"/>
      <c r="N115" s="12"/>
      <c r="O115" s="355"/>
      <c r="P115" s="7"/>
      <c r="Q115" s="17">
        <f>IF(D115="",0,IF(D115=D114,COUNTIF(D$9:D114,D115)+1,1))</f>
        <v>0</v>
      </c>
      <c r="R115" s="17">
        <f t="shared" ca="1" si="11"/>
        <v>0</v>
      </c>
      <c r="S115" s="364">
        <f t="shared" si="9"/>
        <v>0</v>
      </c>
    </row>
    <row r="116" spans="1:19" ht="16.5" customHeight="1">
      <c r="A116" s="334" t="s">
        <v>392</v>
      </c>
      <c r="B116" s="65" t="str">
        <f t="shared" ca="1" si="7"/>
        <v>-1900</v>
      </c>
      <c r="C116" s="65" t="str">
        <f t="shared" ca="1" si="10"/>
        <v>-1900-0</v>
      </c>
      <c r="D116" s="340"/>
      <c r="E116" s="283"/>
      <c r="F116" s="12"/>
      <c r="G116" s="297"/>
      <c r="H116" s="285"/>
      <c r="I116" s="286"/>
      <c r="J116" s="285"/>
      <c r="K116" s="286"/>
      <c r="L116" s="290"/>
      <c r="M116" s="291"/>
      <c r="N116" s="12"/>
      <c r="O116" s="355"/>
      <c r="P116" s="7"/>
      <c r="Q116" s="17">
        <f>IF(D116="",0,IF(D116=D115,COUNTIF(D$9:D115,D116)+1,1))</f>
        <v>0</v>
      </c>
      <c r="R116" s="17">
        <f t="shared" ca="1" si="11"/>
        <v>0</v>
      </c>
      <c r="S116" s="364">
        <f t="shared" si="9"/>
        <v>0</v>
      </c>
    </row>
    <row r="117" spans="1:19" ht="16.5" customHeight="1">
      <c r="A117" s="334" t="s">
        <v>393</v>
      </c>
      <c r="B117" s="65" t="str">
        <f t="shared" ca="1" si="7"/>
        <v>-1900</v>
      </c>
      <c r="C117" s="65" t="str">
        <f t="shared" ca="1" si="10"/>
        <v>-1900-0</v>
      </c>
      <c r="D117" s="340"/>
      <c r="E117" s="283"/>
      <c r="F117" s="12"/>
      <c r="G117" s="297"/>
      <c r="H117" s="285"/>
      <c r="I117" s="286"/>
      <c r="J117" s="285"/>
      <c r="K117" s="286"/>
      <c r="L117" s="290"/>
      <c r="M117" s="291"/>
      <c r="N117" s="12"/>
      <c r="O117" s="355"/>
      <c r="P117" s="7"/>
      <c r="Q117" s="17">
        <f>IF(D117="",0,IF(D117=D116,COUNTIF(D$9:D116,D117)+1,1))</f>
        <v>0</v>
      </c>
      <c r="R117" s="17">
        <f t="shared" ca="1" si="11"/>
        <v>0</v>
      </c>
      <c r="S117" s="364">
        <f t="shared" si="9"/>
        <v>0</v>
      </c>
    </row>
    <row r="118" spans="1:19" ht="16.5" customHeight="1">
      <c r="A118" s="334" t="s">
        <v>394</v>
      </c>
      <c r="B118" s="65" t="str">
        <f t="shared" ca="1" si="7"/>
        <v>-1900</v>
      </c>
      <c r="C118" s="65" t="str">
        <f t="shared" ca="1" si="10"/>
        <v>-1900-0</v>
      </c>
      <c r="D118" s="340"/>
      <c r="E118" s="283"/>
      <c r="F118" s="12"/>
      <c r="G118" s="297"/>
      <c r="H118" s="285"/>
      <c r="I118" s="286"/>
      <c r="J118" s="285"/>
      <c r="K118" s="286"/>
      <c r="L118" s="290"/>
      <c r="M118" s="291"/>
      <c r="N118" s="12"/>
      <c r="O118" s="355"/>
      <c r="P118" s="7"/>
      <c r="Q118" s="17">
        <f>IF(D118="",0,IF(D118=D117,COUNTIF(D$9:D117,D118)+1,1))</f>
        <v>0</v>
      </c>
      <c r="R118" s="17">
        <f t="shared" ca="1" si="11"/>
        <v>0</v>
      </c>
      <c r="S118" s="364">
        <f t="shared" si="9"/>
        <v>0</v>
      </c>
    </row>
    <row r="119" spans="1:19" ht="16.5" customHeight="1">
      <c r="A119" s="334" t="s">
        <v>395</v>
      </c>
      <c r="B119" s="65" t="str">
        <f t="shared" ca="1" si="7"/>
        <v>-1900</v>
      </c>
      <c r="C119" s="65" t="str">
        <f t="shared" ca="1" si="10"/>
        <v>-1900-0</v>
      </c>
      <c r="D119" s="340"/>
      <c r="E119" s="283"/>
      <c r="F119" s="12"/>
      <c r="G119" s="297"/>
      <c r="H119" s="285"/>
      <c r="I119" s="286"/>
      <c r="J119" s="285"/>
      <c r="K119" s="286"/>
      <c r="L119" s="290"/>
      <c r="M119" s="291"/>
      <c r="N119" s="12"/>
      <c r="O119" s="355"/>
      <c r="P119" s="7"/>
      <c r="Q119" s="17">
        <f>IF(D119="",0,IF(D119=D118,COUNTIF(D$9:D118,D119)+1,1))</f>
        <v>0</v>
      </c>
      <c r="R119" s="17">
        <f t="shared" ca="1" si="11"/>
        <v>0</v>
      </c>
      <c r="S119" s="364">
        <f t="shared" si="9"/>
        <v>0</v>
      </c>
    </row>
    <row r="120" spans="1:19" ht="16.5" customHeight="1">
      <c r="A120" s="334" t="s">
        <v>396</v>
      </c>
      <c r="B120" s="65" t="str">
        <f t="shared" ca="1" si="7"/>
        <v>-1900</v>
      </c>
      <c r="C120" s="65" t="str">
        <f t="shared" ca="1" si="10"/>
        <v>-1900-0</v>
      </c>
      <c r="D120" s="340"/>
      <c r="E120" s="283"/>
      <c r="F120" s="12"/>
      <c r="G120" s="297"/>
      <c r="H120" s="285"/>
      <c r="I120" s="286"/>
      <c r="J120" s="285"/>
      <c r="K120" s="286"/>
      <c r="L120" s="290"/>
      <c r="M120" s="291"/>
      <c r="N120" s="12"/>
      <c r="O120" s="355"/>
      <c r="P120" s="7"/>
      <c r="Q120" s="17">
        <f>IF(D120="",0,IF(D120=D119,COUNTIF(D$9:D119,D120)+1,1))</f>
        <v>0</v>
      </c>
      <c r="R120" s="17">
        <f t="shared" ca="1" si="11"/>
        <v>0</v>
      </c>
      <c r="S120" s="364">
        <f t="shared" si="9"/>
        <v>0</v>
      </c>
    </row>
    <row r="121" spans="1:19" ht="16.5" customHeight="1">
      <c r="A121" s="334" t="s">
        <v>397</v>
      </c>
      <c r="B121" s="65" t="str">
        <f t="shared" ca="1" si="7"/>
        <v>-1900</v>
      </c>
      <c r="C121" s="65" t="str">
        <f t="shared" ca="1" si="10"/>
        <v>-1900-0</v>
      </c>
      <c r="D121" s="340"/>
      <c r="E121" s="283"/>
      <c r="F121" s="12"/>
      <c r="G121" s="297"/>
      <c r="H121" s="285"/>
      <c r="I121" s="286"/>
      <c r="J121" s="285"/>
      <c r="K121" s="286"/>
      <c r="L121" s="290"/>
      <c r="M121" s="291"/>
      <c r="N121" s="12"/>
      <c r="O121" s="355"/>
      <c r="P121" s="7"/>
      <c r="Q121" s="17">
        <f>IF(D121="",0,IF(D121=D120,COUNTIF(D$9:D120,D121)+1,1))</f>
        <v>0</v>
      </c>
      <c r="R121" s="17">
        <f t="shared" ca="1" si="11"/>
        <v>0</v>
      </c>
      <c r="S121" s="364">
        <f t="shared" si="9"/>
        <v>0</v>
      </c>
    </row>
    <row r="122" spans="1:19" ht="16.5" customHeight="1">
      <c r="A122" s="334" t="s">
        <v>398</v>
      </c>
      <c r="B122" s="65" t="str">
        <f t="shared" ca="1" si="7"/>
        <v>-1900</v>
      </c>
      <c r="C122" s="65" t="str">
        <f t="shared" ca="1" si="10"/>
        <v>-1900-0</v>
      </c>
      <c r="D122" s="340"/>
      <c r="E122" s="283"/>
      <c r="F122" s="12"/>
      <c r="G122" s="297"/>
      <c r="H122" s="285"/>
      <c r="I122" s="286"/>
      <c r="J122" s="285"/>
      <c r="K122" s="286"/>
      <c r="L122" s="290"/>
      <c r="M122" s="291"/>
      <c r="N122" s="12"/>
      <c r="O122" s="355"/>
      <c r="P122" s="7"/>
      <c r="Q122" s="17">
        <f>IF(D122="",0,IF(D122=D121,COUNTIF(D$9:D121,D122)+1,1))</f>
        <v>0</v>
      </c>
      <c r="R122" s="17">
        <f t="shared" ca="1" si="11"/>
        <v>0</v>
      </c>
      <c r="S122" s="364">
        <f t="shared" si="9"/>
        <v>0</v>
      </c>
    </row>
    <row r="123" spans="1:19" ht="16.5" customHeight="1">
      <c r="A123" s="334" t="s">
        <v>399</v>
      </c>
      <c r="B123" s="65" t="str">
        <f t="shared" ca="1" si="7"/>
        <v>-1900</v>
      </c>
      <c r="C123" s="65" t="str">
        <f t="shared" ca="1" si="10"/>
        <v>-1900-0</v>
      </c>
      <c r="D123" s="340"/>
      <c r="E123" s="283"/>
      <c r="F123" s="12"/>
      <c r="G123" s="297"/>
      <c r="H123" s="285"/>
      <c r="I123" s="286"/>
      <c r="J123" s="285"/>
      <c r="K123" s="286"/>
      <c r="L123" s="290"/>
      <c r="M123" s="291"/>
      <c r="N123" s="12"/>
      <c r="O123" s="355"/>
      <c r="P123" s="7"/>
      <c r="Q123" s="17">
        <f>IF(D123="",0,IF(D123=D122,COUNTIF(D$9:D122,D123)+1,1))</f>
        <v>0</v>
      </c>
      <c r="R123" s="17">
        <f t="shared" ca="1" si="11"/>
        <v>0</v>
      </c>
      <c r="S123" s="364">
        <f t="shared" si="9"/>
        <v>0</v>
      </c>
    </row>
    <row r="124" spans="1:19" ht="16.5" customHeight="1">
      <c r="A124" s="334" t="s">
        <v>400</v>
      </c>
      <c r="B124" s="65" t="str">
        <f t="shared" ca="1" si="7"/>
        <v>-1900</v>
      </c>
      <c r="C124" s="65" t="str">
        <f t="shared" ca="1" si="10"/>
        <v>-1900-0</v>
      </c>
      <c r="D124" s="340"/>
      <c r="E124" s="283"/>
      <c r="F124" s="12"/>
      <c r="G124" s="297"/>
      <c r="H124" s="285"/>
      <c r="I124" s="286"/>
      <c r="J124" s="285"/>
      <c r="K124" s="286"/>
      <c r="L124" s="290"/>
      <c r="M124" s="291"/>
      <c r="N124" s="12"/>
      <c r="O124" s="355"/>
      <c r="P124" s="7"/>
      <c r="Q124" s="17">
        <f>IF(D124="",0,IF(D124=D123,COUNTIF(D$9:D123,D124)+1,1))</f>
        <v>0</v>
      </c>
      <c r="R124" s="17">
        <f t="shared" ca="1" si="11"/>
        <v>0</v>
      </c>
      <c r="S124" s="364">
        <f t="shared" si="9"/>
        <v>0</v>
      </c>
    </row>
    <row r="125" spans="1:19" ht="16.5" customHeight="1">
      <c r="A125" s="334" t="s">
        <v>401</v>
      </c>
      <c r="B125" s="65" t="str">
        <f t="shared" ca="1" si="7"/>
        <v>-1900</v>
      </c>
      <c r="C125" s="65" t="str">
        <f t="shared" ca="1" si="10"/>
        <v>-1900-0</v>
      </c>
      <c r="D125" s="340"/>
      <c r="E125" s="283"/>
      <c r="F125" s="12"/>
      <c r="G125" s="297"/>
      <c r="H125" s="285"/>
      <c r="I125" s="286"/>
      <c r="J125" s="285"/>
      <c r="K125" s="286"/>
      <c r="L125" s="290"/>
      <c r="M125" s="291"/>
      <c r="N125" s="12"/>
      <c r="O125" s="355"/>
      <c r="P125" s="7"/>
      <c r="Q125" s="17">
        <f>IF(D125="",0,IF(D125=D124,COUNTIF(D$9:D124,D125)+1,1))</f>
        <v>0</v>
      </c>
      <c r="R125" s="17">
        <f t="shared" ca="1" si="11"/>
        <v>0</v>
      </c>
      <c r="S125" s="364">
        <f t="shared" si="9"/>
        <v>0</v>
      </c>
    </row>
    <row r="126" spans="1:19" ht="16.5" customHeight="1">
      <c r="A126" s="334" t="s">
        <v>402</v>
      </c>
      <c r="B126" s="65" t="str">
        <f t="shared" ca="1" si="7"/>
        <v>-1900</v>
      </c>
      <c r="C126" s="65" t="str">
        <f t="shared" ca="1" si="10"/>
        <v>-1900-0</v>
      </c>
      <c r="D126" s="340"/>
      <c r="E126" s="283"/>
      <c r="F126" s="12"/>
      <c r="G126" s="297"/>
      <c r="H126" s="285"/>
      <c r="I126" s="286"/>
      <c r="J126" s="285"/>
      <c r="K126" s="286"/>
      <c r="L126" s="290"/>
      <c r="M126" s="291"/>
      <c r="N126" s="12"/>
      <c r="O126" s="355"/>
      <c r="P126" s="7"/>
      <c r="Q126" s="17">
        <f>IF(D126="",0,IF(D126=D125,COUNTIF(D$9:D125,D126)+1,1))</f>
        <v>0</v>
      </c>
      <c r="R126" s="17">
        <f t="shared" ca="1" si="11"/>
        <v>0</v>
      </c>
      <c r="S126" s="364">
        <f t="shared" si="9"/>
        <v>0</v>
      </c>
    </row>
    <row r="127" spans="1:19" ht="16.5" customHeight="1">
      <c r="A127" s="334" t="s">
        <v>403</v>
      </c>
      <c r="B127" s="65" t="str">
        <f t="shared" ca="1" si="7"/>
        <v>-1900</v>
      </c>
      <c r="C127" s="65" t="str">
        <f t="shared" ca="1" si="10"/>
        <v>-1900-0</v>
      </c>
      <c r="D127" s="340"/>
      <c r="E127" s="283"/>
      <c r="F127" s="12"/>
      <c r="G127" s="297"/>
      <c r="H127" s="285"/>
      <c r="I127" s="286"/>
      <c r="J127" s="285"/>
      <c r="K127" s="286"/>
      <c r="L127" s="290"/>
      <c r="M127" s="291"/>
      <c r="N127" s="12"/>
      <c r="O127" s="355"/>
      <c r="P127" s="7"/>
      <c r="Q127" s="17">
        <f>IF(D127="",0,IF(D127=D126,COUNTIF(D$9:D126,D127)+1,1))</f>
        <v>0</v>
      </c>
      <c r="R127" s="17">
        <f t="shared" ca="1" si="11"/>
        <v>0</v>
      </c>
      <c r="S127" s="364">
        <f t="shared" si="9"/>
        <v>0</v>
      </c>
    </row>
    <row r="128" spans="1:19" ht="16.5" customHeight="1">
      <c r="A128" s="334" t="s">
        <v>404</v>
      </c>
      <c r="B128" s="65" t="str">
        <f t="shared" ca="1" si="7"/>
        <v>-1900</v>
      </c>
      <c r="C128" s="65" t="str">
        <f t="shared" ca="1" si="10"/>
        <v>-1900-0</v>
      </c>
      <c r="D128" s="340"/>
      <c r="E128" s="283"/>
      <c r="F128" s="12"/>
      <c r="G128" s="297"/>
      <c r="H128" s="285"/>
      <c r="I128" s="286"/>
      <c r="J128" s="285"/>
      <c r="K128" s="286"/>
      <c r="L128" s="290"/>
      <c r="M128" s="291"/>
      <c r="N128" s="12"/>
      <c r="O128" s="355"/>
      <c r="P128" s="7"/>
      <c r="Q128" s="17">
        <f>IF(D128="",0,IF(D128=D127,COUNTIF(D$9:D127,D128)+1,1))</f>
        <v>0</v>
      </c>
      <c r="R128" s="17">
        <f t="shared" ca="1" si="11"/>
        <v>0</v>
      </c>
      <c r="S128" s="364">
        <f t="shared" si="9"/>
        <v>0</v>
      </c>
    </row>
    <row r="129" spans="1:19" ht="16.5" customHeight="1">
      <c r="A129" s="334" t="s">
        <v>405</v>
      </c>
      <c r="B129" s="65" t="str">
        <f t="shared" ca="1" si="7"/>
        <v>-1900</v>
      </c>
      <c r="C129" s="65" t="str">
        <f t="shared" ca="1" si="10"/>
        <v>-1900-0</v>
      </c>
      <c r="D129" s="340"/>
      <c r="E129" s="283"/>
      <c r="F129" s="12"/>
      <c r="G129" s="297"/>
      <c r="H129" s="285"/>
      <c r="I129" s="286"/>
      <c r="J129" s="285"/>
      <c r="K129" s="286"/>
      <c r="L129" s="290"/>
      <c r="M129" s="291"/>
      <c r="N129" s="12"/>
      <c r="O129" s="355"/>
      <c r="P129" s="7"/>
      <c r="Q129" s="17">
        <f>IF(D129="",0,IF(D129=D128,COUNTIF(D$9:D128,D129)+1,1))</f>
        <v>0</v>
      </c>
      <c r="R129" s="17">
        <f t="shared" ca="1" si="11"/>
        <v>0</v>
      </c>
      <c r="S129" s="364">
        <f t="shared" si="9"/>
        <v>0</v>
      </c>
    </row>
    <row r="130" spans="1:19" ht="16.5" customHeight="1">
      <c r="A130" s="334" t="s">
        <v>406</v>
      </c>
      <c r="B130" s="65" t="str">
        <f t="shared" ca="1" si="7"/>
        <v>-1900</v>
      </c>
      <c r="C130" s="65" t="str">
        <f t="shared" ca="1" si="10"/>
        <v>-1900-0</v>
      </c>
      <c r="D130" s="340"/>
      <c r="E130" s="283"/>
      <c r="F130" s="12"/>
      <c r="G130" s="297"/>
      <c r="H130" s="285"/>
      <c r="I130" s="286"/>
      <c r="J130" s="285"/>
      <c r="K130" s="286"/>
      <c r="L130" s="290"/>
      <c r="M130" s="291"/>
      <c r="N130" s="12"/>
      <c r="O130" s="355"/>
      <c r="P130" s="7"/>
      <c r="Q130" s="17">
        <f>IF(D130="",0,IF(D130=D129,COUNTIF(D$9:D129,D130)+1,1))</f>
        <v>0</v>
      </c>
      <c r="R130" s="17">
        <f t="shared" ca="1" si="11"/>
        <v>0</v>
      </c>
      <c r="S130" s="364">
        <f t="shared" si="9"/>
        <v>0</v>
      </c>
    </row>
    <row r="131" spans="1:19" ht="16.5" customHeight="1">
      <c r="A131" s="334" t="s">
        <v>407</v>
      </c>
      <c r="B131" s="65" t="str">
        <f t="shared" ca="1" si="7"/>
        <v>-1900</v>
      </c>
      <c r="C131" s="65" t="str">
        <f t="shared" ca="1" si="10"/>
        <v>-1900-0</v>
      </c>
      <c r="D131" s="340"/>
      <c r="E131" s="283"/>
      <c r="F131" s="12"/>
      <c r="G131" s="297"/>
      <c r="H131" s="285"/>
      <c r="I131" s="286"/>
      <c r="J131" s="285"/>
      <c r="K131" s="286"/>
      <c r="L131" s="290"/>
      <c r="M131" s="291"/>
      <c r="N131" s="12"/>
      <c r="O131" s="355"/>
      <c r="P131" s="7"/>
      <c r="Q131" s="17">
        <f>IF(D131="",0,IF(D131=D130,COUNTIF(D$9:D130,D131)+1,1))</f>
        <v>0</v>
      </c>
      <c r="R131" s="17">
        <f t="shared" ca="1" si="11"/>
        <v>0</v>
      </c>
      <c r="S131" s="364">
        <f t="shared" si="9"/>
        <v>0</v>
      </c>
    </row>
    <row r="132" spans="1:19" ht="16.5" customHeight="1">
      <c r="A132" s="334" t="s">
        <v>408</v>
      </c>
      <c r="B132" s="65" t="str">
        <f t="shared" ca="1" si="7"/>
        <v>-1900</v>
      </c>
      <c r="C132" s="65" t="str">
        <f t="shared" ca="1" si="10"/>
        <v>-1900-0</v>
      </c>
      <c r="D132" s="340"/>
      <c r="E132" s="283"/>
      <c r="F132" s="12"/>
      <c r="G132" s="297"/>
      <c r="H132" s="285"/>
      <c r="I132" s="286"/>
      <c r="J132" s="285"/>
      <c r="K132" s="286"/>
      <c r="L132" s="290"/>
      <c r="M132" s="291"/>
      <c r="N132" s="12"/>
      <c r="O132" s="355"/>
      <c r="P132" s="7"/>
      <c r="Q132" s="17">
        <f>IF(D132="",0,IF(D132=D131,COUNTIF(D$9:D131,D132)+1,1))</f>
        <v>0</v>
      </c>
      <c r="R132" s="17">
        <f t="shared" ca="1" si="11"/>
        <v>0</v>
      </c>
      <c r="S132" s="364">
        <f t="shared" si="9"/>
        <v>0</v>
      </c>
    </row>
    <row r="133" spans="1:19" ht="16.5" customHeight="1">
      <c r="A133" s="334" t="s">
        <v>409</v>
      </c>
      <c r="B133" s="65" t="str">
        <f t="shared" ca="1" si="7"/>
        <v>-1900</v>
      </c>
      <c r="C133" s="65" t="str">
        <f t="shared" ca="1" si="10"/>
        <v>-1900-0</v>
      </c>
      <c r="D133" s="340"/>
      <c r="E133" s="283"/>
      <c r="F133" s="12"/>
      <c r="G133" s="297"/>
      <c r="H133" s="285"/>
      <c r="I133" s="286"/>
      <c r="J133" s="285"/>
      <c r="K133" s="286"/>
      <c r="L133" s="290"/>
      <c r="M133" s="291"/>
      <c r="N133" s="12"/>
      <c r="O133" s="355"/>
      <c r="P133" s="7"/>
      <c r="Q133" s="17">
        <f>IF(D133="",0,IF(D133=D132,COUNTIF(D$9:D132,D133)+1,1))</f>
        <v>0</v>
      </c>
      <c r="R133" s="17">
        <f t="shared" ca="1" si="11"/>
        <v>0</v>
      </c>
      <c r="S133" s="364">
        <f t="shared" si="9"/>
        <v>0</v>
      </c>
    </row>
    <row r="134" spans="1:19" ht="16.5" customHeight="1">
      <c r="A134" s="334" t="s">
        <v>410</v>
      </c>
      <c r="B134" s="65" t="str">
        <f t="shared" ca="1" si="7"/>
        <v>-1900</v>
      </c>
      <c r="C134" s="65" t="str">
        <f t="shared" ca="1" si="10"/>
        <v>-1900-0</v>
      </c>
      <c r="D134" s="340"/>
      <c r="E134" s="283"/>
      <c r="F134" s="12"/>
      <c r="G134" s="297"/>
      <c r="H134" s="285"/>
      <c r="I134" s="286"/>
      <c r="J134" s="285"/>
      <c r="K134" s="286"/>
      <c r="L134" s="290"/>
      <c r="M134" s="291"/>
      <c r="N134" s="12"/>
      <c r="O134" s="355"/>
      <c r="P134" s="7"/>
      <c r="Q134" s="17">
        <f>IF(D134="",0,IF(D134=D133,COUNTIF(D$9:D133,D134)+1,1))</f>
        <v>0</v>
      </c>
      <c r="R134" s="17">
        <f t="shared" ca="1" si="11"/>
        <v>0</v>
      </c>
      <c r="S134" s="364">
        <f t="shared" si="9"/>
        <v>0</v>
      </c>
    </row>
    <row r="135" spans="1:19" ht="16.5" customHeight="1">
      <c r="A135" s="334" t="s">
        <v>411</v>
      </c>
      <c r="B135" s="65" t="str">
        <f t="shared" ca="1" si="7"/>
        <v>-1900</v>
      </c>
      <c r="C135" s="65" t="str">
        <f t="shared" ca="1" si="10"/>
        <v>-1900-0</v>
      </c>
      <c r="D135" s="340"/>
      <c r="E135" s="283"/>
      <c r="F135" s="12"/>
      <c r="G135" s="297"/>
      <c r="H135" s="285"/>
      <c r="I135" s="286"/>
      <c r="J135" s="285"/>
      <c r="K135" s="286"/>
      <c r="L135" s="290"/>
      <c r="M135" s="291"/>
      <c r="N135" s="12"/>
      <c r="O135" s="355"/>
      <c r="P135" s="7"/>
      <c r="Q135" s="17">
        <f>IF(D135="",0,IF(D135=D134,COUNTIF(D$9:D134,D135)+1,1))</f>
        <v>0</v>
      </c>
      <c r="R135" s="17">
        <f t="shared" ca="1" si="11"/>
        <v>0</v>
      </c>
      <c r="S135" s="364">
        <f t="shared" si="9"/>
        <v>0</v>
      </c>
    </row>
    <row r="136" spans="1:19" ht="16.5" customHeight="1">
      <c r="A136" s="334" t="s">
        <v>412</v>
      </c>
      <c r="B136" s="65" t="str">
        <f t="shared" ca="1" si="7"/>
        <v>-1900</v>
      </c>
      <c r="C136" s="65" t="str">
        <f t="shared" ca="1" si="10"/>
        <v>-1900-0</v>
      </c>
      <c r="D136" s="340"/>
      <c r="E136" s="283"/>
      <c r="F136" s="12"/>
      <c r="G136" s="297"/>
      <c r="H136" s="285"/>
      <c r="I136" s="286"/>
      <c r="J136" s="285"/>
      <c r="K136" s="286"/>
      <c r="L136" s="290"/>
      <c r="M136" s="291"/>
      <c r="N136" s="12"/>
      <c r="O136" s="355"/>
      <c r="P136" s="7"/>
      <c r="Q136" s="17">
        <f>IF(D136="",0,IF(D136=D135,COUNTIF(D$9:D135,D136)+1,1))</f>
        <v>0</v>
      </c>
      <c r="R136" s="17">
        <f t="shared" ca="1" si="11"/>
        <v>0</v>
      </c>
      <c r="S136" s="364">
        <f t="shared" si="9"/>
        <v>0</v>
      </c>
    </row>
    <row r="137" spans="1:19" ht="16.5" customHeight="1">
      <c r="A137" s="334" t="s">
        <v>413</v>
      </c>
      <c r="B137" s="65" t="str">
        <f t="shared" ca="1" si="7"/>
        <v>-1900</v>
      </c>
      <c r="C137" s="65" t="str">
        <f t="shared" ref="C137:C156" ca="1" si="12">IF(G$524=1,0,B137&amp;"-"&amp;Q137)</f>
        <v>-1900-0</v>
      </c>
      <c r="D137" s="340"/>
      <c r="E137" s="283"/>
      <c r="F137" s="12"/>
      <c r="G137" s="297"/>
      <c r="H137" s="285"/>
      <c r="I137" s="286"/>
      <c r="J137" s="285"/>
      <c r="K137" s="286"/>
      <c r="L137" s="290"/>
      <c r="M137" s="291"/>
      <c r="N137" s="12"/>
      <c r="O137" s="355"/>
      <c r="P137" s="7"/>
      <c r="Q137" s="17">
        <f>IF(D137="",0,IF(D137=D136,COUNTIF(D$9:D136,D137)+1,1))</f>
        <v>0</v>
      </c>
      <c r="R137" s="17">
        <f t="shared" ca="1" si="11"/>
        <v>0</v>
      </c>
      <c r="S137" s="364">
        <f t="shared" si="9"/>
        <v>0</v>
      </c>
    </row>
    <row r="138" spans="1:19" ht="16.5" customHeight="1">
      <c r="A138" s="334" t="s">
        <v>414</v>
      </c>
      <c r="B138" s="65" t="str">
        <f t="shared" ref="B138:B201" ca="1" si="13">IF(S138=$S$515,0,IF(G$524=1,0,D138&amp;"-"&amp;YEAR(E138)))</f>
        <v>-1900</v>
      </c>
      <c r="C138" s="65" t="str">
        <f t="shared" ca="1" si="12"/>
        <v>-1900-0</v>
      </c>
      <c r="D138" s="340"/>
      <c r="E138" s="283"/>
      <c r="F138" s="12"/>
      <c r="G138" s="297"/>
      <c r="H138" s="285"/>
      <c r="I138" s="286"/>
      <c r="J138" s="285"/>
      <c r="K138" s="286"/>
      <c r="L138" s="290"/>
      <c r="M138" s="291"/>
      <c r="N138" s="12"/>
      <c r="O138" s="355"/>
      <c r="P138" s="7"/>
      <c r="Q138" s="17">
        <f>IF(D138="",0,IF(D138=D137,COUNTIF(D$9:D137,D138)+1,1))</f>
        <v>0</v>
      </c>
      <c r="R138" s="17">
        <f t="shared" ref="R138:R156" ca="1" si="14">IF(OR(D138="",G$524=1),0,IF(Q138=3,1,0))</f>
        <v>0</v>
      </c>
      <c r="S138" s="364">
        <f t="shared" ref="S138:S201" si="15">IF(OR(MONTH(E138)&lt;$J$526,MONTH(E138)&gt;$J$527),S$515,0)</f>
        <v>0</v>
      </c>
    </row>
    <row r="139" spans="1:19" ht="16.5" customHeight="1">
      <c r="A139" s="334" t="s">
        <v>415</v>
      </c>
      <c r="B139" s="65" t="str">
        <f t="shared" ca="1" si="13"/>
        <v>-1900</v>
      </c>
      <c r="C139" s="65" t="str">
        <f t="shared" ca="1" si="12"/>
        <v>-1900-0</v>
      </c>
      <c r="D139" s="340"/>
      <c r="E139" s="283"/>
      <c r="F139" s="12"/>
      <c r="G139" s="297"/>
      <c r="H139" s="285"/>
      <c r="I139" s="286"/>
      <c r="J139" s="285"/>
      <c r="K139" s="286"/>
      <c r="L139" s="290"/>
      <c r="M139" s="291"/>
      <c r="N139" s="12"/>
      <c r="O139" s="355"/>
      <c r="P139" s="7"/>
      <c r="Q139" s="17">
        <f>IF(D139="",0,IF(D139=D138,COUNTIF(D$9:D138,D139)+1,1))</f>
        <v>0</v>
      </c>
      <c r="R139" s="17">
        <f t="shared" ca="1" si="14"/>
        <v>0</v>
      </c>
      <c r="S139" s="364">
        <f t="shared" si="15"/>
        <v>0</v>
      </c>
    </row>
    <row r="140" spans="1:19" ht="16.5" customHeight="1">
      <c r="A140" s="334" t="s">
        <v>416</v>
      </c>
      <c r="B140" s="65" t="str">
        <f t="shared" ca="1" si="13"/>
        <v>-1900</v>
      </c>
      <c r="C140" s="65" t="str">
        <f t="shared" ca="1" si="12"/>
        <v>-1900-0</v>
      </c>
      <c r="D140" s="340"/>
      <c r="E140" s="283"/>
      <c r="F140" s="12"/>
      <c r="G140" s="297"/>
      <c r="H140" s="285"/>
      <c r="I140" s="286"/>
      <c r="J140" s="285"/>
      <c r="K140" s="286"/>
      <c r="L140" s="290"/>
      <c r="M140" s="291"/>
      <c r="N140" s="12"/>
      <c r="O140" s="355"/>
      <c r="P140" s="7"/>
      <c r="Q140" s="17">
        <f>IF(D140="",0,IF(D140=D139,COUNTIF(D$9:D139,D140)+1,1))</f>
        <v>0</v>
      </c>
      <c r="R140" s="17">
        <f t="shared" ca="1" si="14"/>
        <v>0</v>
      </c>
      <c r="S140" s="364">
        <f t="shared" si="15"/>
        <v>0</v>
      </c>
    </row>
    <row r="141" spans="1:19" ht="16.5" customHeight="1">
      <c r="A141" s="334" t="s">
        <v>417</v>
      </c>
      <c r="B141" s="65" t="str">
        <f t="shared" ca="1" si="13"/>
        <v>-1900</v>
      </c>
      <c r="C141" s="65" t="str">
        <f t="shared" ca="1" si="12"/>
        <v>-1900-0</v>
      </c>
      <c r="D141" s="340"/>
      <c r="E141" s="283"/>
      <c r="F141" s="12"/>
      <c r="G141" s="297"/>
      <c r="H141" s="285"/>
      <c r="I141" s="286"/>
      <c r="J141" s="285"/>
      <c r="K141" s="286"/>
      <c r="L141" s="290"/>
      <c r="M141" s="291"/>
      <c r="N141" s="12"/>
      <c r="O141" s="355"/>
      <c r="P141" s="7"/>
      <c r="Q141" s="17">
        <f>IF(D141="",0,IF(D141=D140,COUNTIF(D$9:D140,D141)+1,1))</f>
        <v>0</v>
      </c>
      <c r="R141" s="17">
        <f t="shared" ca="1" si="14"/>
        <v>0</v>
      </c>
      <c r="S141" s="364">
        <f t="shared" si="15"/>
        <v>0</v>
      </c>
    </row>
    <row r="142" spans="1:19" ht="16.5" customHeight="1">
      <c r="A142" s="334" t="s">
        <v>418</v>
      </c>
      <c r="B142" s="65" t="str">
        <f t="shared" ca="1" si="13"/>
        <v>-1900</v>
      </c>
      <c r="C142" s="65" t="str">
        <f t="shared" ca="1" si="12"/>
        <v>-1900-0</v>
      </c>
      <c r="D142" s="340"/>
      <c r="E142" s="283"/>
      <c r="F142" s="12"/>
      <c r="G142" s="297"/>
      <c r="H142" s="285"/>
      <c r="I142" s="286"/>
      <c r="J142" s="285"/>
      <c r="K142" s="286"/>
      <c r="L142" s="290"/>
      <c r="M142" s="291"/>
      <c r="N142" s="12"/>
      <c r="O142" s="355"/>
      <c r="P142" s="7"/>
      <c r="Q142" s="17">
        <f>IF(D142="",0,IF(D142=D141,COUNTIF(D$9:D141,D142)+1,1))</f>
        <v>0</v>
      </c>
      <c r="R142" s="17">
        <f t="shared" ca="1" si="14"/>
        <v>0</v>
      </c>
      <c r="S142" s="364">
        <f t="shared" si="15"/>
        <v>0</v>
      </c>
    </row>
    <row r="143" spans="1:19" ht="16.5" customHeight="1">
      <c r="A143" s="334" t="s">
        <v>419</v>
      </c>
      <c r="B143" s="65" t="str">
        <f t="shared" ca="1" si="13"/>
        <v>-1900</v>
      </c>
      <c r="C143" s="65" t="str">
        <f t="shared" ca="1" si="12"/>
        <v>-1900-0</v>
      </c>
      <c r="D143" s="340"/>
      <c r="E143" s="283"/>
      <c r="F143" s="12"/>
      <c r="G143" s="297"/>
      <c r="H143" s="285"/>
      <c r="I143" s="286"/>
      <c r="J143" s="285"/>
      <c r="K143" s="286"/>
      <c r="L143" s="290"/>
      <c r="M143" s="291"/>
      <c r="N143" s="12"/>
      <c r="O143" s="355"/>
      <c r="P143" s="7"/>
      <c r="Q143" s="17">
        <f>IF(D143="",0,IF(D143=D142,COUNTIF(D$9:D142,D143)+1,1))</f>
        <v>0</v>
      </c>
      <c r="R143" s="17">
        <f t="shared" ca="1" si="14"/>
        <v>0</v>
      </c>
      <c r="S143" s="364">
        <f t="shared" si="15"/>
        <v>0</v>
      </c>
    </row>
    <row r="144" spans="1:19" ht="16.5" customHeight="1">
      <c r="A144" s="334" t="s">
        <v>420</v>
      </c>
      <c r="B144" s="65" t="str">
        <f t="shared" ca="1" si="13"/>
        <v>-1900</v>
      </c>
      <c r="C144" s="65" t="str">
        <f t="shared" ca="1" si="12"/>
        <v>-1900-0</v>
      </c>
      <c r="D144" s="340"/>
      <c r="E144" s="283"/>
      <c r="F144" s="12"/>
      <c r="G144" s="297"/>
      <c r="H144" s="285"/>
      <c r="I144" s="286"/>
      <c r="J144" s="285"/>
      <c r="K144" s="286"/>
      <c r="L144" s="290"/>
      <c r="M144" s="291"/>
      <c r="N144" s="12"/>
      <c r="O144" s="355"/>
      <c r="P144" s="7"/>
      <c r="Q144" s="17">
        <f>IF(D144="",0,IF(D144=D143,COUNTIF(D$9:D143,D144)+1,1))</f>
        <v>0</v>
      </c>
      <c r="R144" s="17">
        <f t="shared" ca="1" si="14"/>
        <v>0</v>
      </c>
      <c r="S144" s="364">
        <f t="shared" si="15"/>
        <v>0</v>
      </c>
    </row>
    <row r="145" spans="1:19" ht="16.5" customHeight="1">
      <c r="A145" s="334" t="s">
        <v>421</v>
      </c>
      <c r="B145" s="65" t="str">
        <f t="shared" ca="1" si="13"/>
        <v>-1900</v>
      </c>
      <c r="C145" s="65" t="str">
        <f t="shared" ca="1" si="12"/>
        <v>-1900-0</v>
      </c>
      <c r="D145" s="340"/>
      <c r="E145" s="283"/>
      <c r="F145" s="12"/>
      <c r="G145" s="297"/>
      <c r="H145" s="285"/>
      <c r="I145" s="286"/>
      <c r="J145" s="285"/>
      <c r="K145" s="286"/>
      <c r="L145" s="290"/>
      <c r="M145" s="291"/>
      <c r="N145" s="12"/>
      <c r="O145" s="355"/>
      <c r="P145" s="7"/>
      <c r="Q145" s="17">
        <f>IF(D145="",0,IF(D145=D144,COUNTIF(D$9:D144,D145)+1,1))</f>
        <v>0</v>
      </c>
      <c r="R145" s="17">
        <f t="shared" ca="1" si="14"/>
        <v>0</v>
      </c>
      <c r="S145" s="364">
        <f t="shared" si="15"/>
        <v>0</v>
      </c>
    </row>
    <row r="146" spans="1:19" ht="16.5" customHeight="1">
      <c r="A146" s="334" t="s">
        <v>422</v>
      </c>
      <c r="B146" s="65" t="str">
        <f t="shared" ca="1" si="13"/>
        <v>-1900</v>
      </c>
      <c r="C146" s="65" t="str">
        <f t="shared" ca="1" si="12"/>
        <v>-1900-0</v>
      </c>
      <c r="D146" s="340"/>
      <c r="E146" s="283"/>
      <c r="F146" s="12"/>
      <c r="G146" s="297"/>
      <c r="H146" s="285"/>
      <c r="I146" s="286"/>
      <c r="J146" s="285"/>
      <c r="K146" s="286"/>
      <c r="L146" s="290"/>
      <c r="M146" s="291"/>
      <c r="N146" s="12"/>
      <c r="O146" s="355"/>
      <c r="P146" s="7"/>
      <c r="Q146" s="17">
        <f>IF(D146="",0,IF(D146=D145,COUNTIF(D$9:D145,D146)+1,1))</f>
        <v>0</v>
      </c>
      <c r="R146" s="17">
        <f t="shared" ca="1" si="14"/>
        <v>0</v>
      </c>
      <c r="S146" s="364">
        <f t="shared" si="15"/>
        <v>0</v>
      </c>
    </row>
    <row r="147" spans="1:19" ht="16.5" customHeight="1">
      <c r="A147" s="334" t="s">
        <v>423</v>
      </c>
      <c r="B147" s="65" t="str">
        <f t="shared" ca="1" si="13"/>
        <v>-1900</v>
      </c>
      <c r="C147" s="65" t="str">
        <f t="shared" ca="1" si="12"/>
        <v>-1900-0</v>
      </c>
      <c r="D147" s="340"/>
      <c r="E147" s="283"/>
      <c r="F147" s="12"/>
      <c r="G147" s="297"/>
      <c r="H147" s="285"/>
      <c r="I147" s="286"/>
      <c r="J147" s="285"/>
      <c r="K147" s="286"/>
      <c r="L147" s="290"/>
      <c r="M147" s="291"/>
      <c r="N147" s="12"/>
      <c r="O147" s="355"/>
      <c r="P147" s="7"/>
      <c r="Q147" s="17">
        <f>IF(D147="",0,IF(D147=D146,COUNTIF(D$9:D146,D147)+1,1))</f>
        <v>0</v>
      </c>
      <c r="R147" s="17">
        <f t="shared" ca="1" si="14"/>
        <v>0</v>
      </c>
      <c r="S147" s="364">
        <f t="shared" si="15"/>
        <v>0</v>
      </c>
    </row>
    <row r="148" spans="1:19" ht="16.5" customHeight="1">
      <c r="A148" s="334" t="s">
        <v>424</v>
      </c>
      <c r="B148" s="65" t="str">
        <f t="shared" ca="1" si="13"/>
        <v>-1900</v>
      </c>
      <c r="C148" s="65" t="str">
        <f t="shared" ca="1" si="12"/>
        <v>-1900-0</v>
      </c>
      <c r="D148" s="340"/>
      <c r="E148" s="283"/>
      <c r="F148" s="12"/>
      <c r="G148" s="297"/>
      <c r="H148" s="285"/>
      <c r="I148" s="286"/>
      <c r="J148" s="285"/>
      <c r="K148" s="286"/>
      <c r="L148" s="290"/>
      <c r="M148" s="291"/>
      <c r="N148" s="12"/>
      <c r="O148" s="355"/>
      <c r="P148" s="7"/>
      <c r="Q148" s="17">
        <f>IF(D148="",0,IF(D148=D147,COUNTIF(D$9:D147,D148)+1,1))</f>
        <v>0</v>
      </c>
      <c r="R148" s="17">
        <f t="shared" ca="1" si="14"/>
        <v>0</v>
      </c>
      <c r="S148" s="364">
        <f t="shared" si="15"/>
        <v>0</v>
      </c>
    </row>
    <row r="149" spans="1:19" ht="16.5" customHeight="1">
      <c r="A149" s="334" t="s">
        <v>425</v>
      </c>
      <c r="B149" s="65" t="str">
        <f t="shared" ca="1" si="13"/>
        <v>-1900</v>
      </c>
      <c r="C149" s="65" t="str">
        <f t="shared" ca="1" si="12"/>
        <v>-1900-0</v>
      </c>
      <c r="D149" s="340"/>
      <c r="E149" s="283"/>
      <c r="F149" s="12"/>
      <c r="G149" s="297"/>
      <c r="H149" s="285"/>
      <c r="I149" s="286"/>
      <c r="J149" s="285"/>
      <c r="K149" s="286"/>
      <c r="L149" s="290"/>
      <c r="M149" s="291"/>
      <c r="N149" s="12"/>
      <c r="O149" s="355"/>
      <c r="P149" s="7"/>
      <c r="Q149" s="17">
        <f>IF(D149="",0,IF(D149=D148,COUNTIF(D$9:D148,D149)+1,1))</f>
        <v>0</v>
      </c>
      <c r="R149" s="17">
        <f t="shared" ca="1" si="14"/>
        <v>0</v>
      </c>
      <c r="S149" s="364">
        <f t="shared" si="15"/>
        <v>0</v>
      </c>
    </row>
    <row r="150" spans="1:19" ht="16.5" customHeight="1">
      <c r="A150" s="334" t="s">
        <v>426</v>
      </c>
      <c r="B150" s="65" t="str">
        <f t="shared" ca="1" si="13"/>
        <v>-1900</v>
      </c>
      <c r="C150" s="65" t="str">
        <f t="shared" ca="1" si="12"/>
        <v>-1900-0</v>
      </c>
      <c r="D150" s="340"/>
      <c r="E150" s="283"/>
      <c r="F150" s="12"/>
      <c r="G150" s="297"/>
      <c r="H150" s="285"/>
      <c r="I150" s="286"/>
      <c r="J150" s="285"/>
      <c r="K150" s="286"/>
      <c r="L150" s="290"/>
      <c r="M150" s="291"/>
      <c r="N150" s="12"/>
      <c r="O150" s="355"/>
      <c r="P150" s="7"/>
      <c r="Q150" s="17">
        <f>IF(D150="",0,IF(D150=D149,COUNTIF(D$9:D149,D150)+1,1))</f>
        <v>0</v>
      </c>
      <c r="R150" s="17">
        <f t="shared" ca="1" si="14"/>
        <v>0</v>
      </c>
      <c r="S150" s="364">
        <f t="shared" si="15"/>
        <v>0</v>
      </c>
    </row>
    <row r="151" spans="1:19" ht="16.5" customHeight="1">
      <c r="A151" s="334" t="s">
        <v>427</v>
      </c>
      <c r="B151" s="65" t="str">
        <f t="shared" ca="1" si="13"/>
        <v>-1900</v>
      </c>
      <c r="C151" s="65" t="str">
        <f t="shared" ca="1" si="12"/>
        <v>-1900-0</v>
      </c>
      <c r="D151" s="340"/>
      <c r="E151" s="283"/>
      <c r="F151" s="12"/>
      <c r="G151" s="297"/>
      <c r="H151" s="285"/>
      <c r="I151" s="286"/>
      <c r="J151" s="285"/>
      <c r="K151" s="286"/>
      <c r="L151" s="290"/>
      <c r="M151" s="291"/>
      <c r="N151" s="12"/>
      <c r="O151" s="355"/>
      <c r="P151" s="7"/>
      <c r="Q151" s="17">
        <f>IF(D151="",0,IF(D151=D150,COUNTIF(D$9:D150,D151)+1,1))</f>
        <v>0</v>
      </c>
      <c r="R151" s="17">
        <f t="shared" ca="1" si="14"/>
        <v>0</v>
      </c>
      <c r="S151" s="364">
        <f t="shared" si="15"/>
        <v>0</v>
      </c>
    </row>
    <row r="152" spans="1:19" ht="16.5" customHeight="1">
      <c r="A152" s="334" t="s">
        <v>428</v>
      </c>
      <c r="B152" s="65" t="str">
        <f t="shared" ca="1" si="13"/>
        <v>-1900</v>
      </c>
      <c r="C152" s="65" t="str">
        <f t="shared" ca="1" si="12"/>
        <v>-1900-0</v>
      </c>
      <c r="D152" s="340"/>
      <c r="E152" s="283"/>
      <c r="F152" s="12"/>
      <c r="G152" s="297"/>
      <c r="H152" s="285"/>
      <c r="I152" s="286"/>
      <c r="J152" s="285"/>
      <c r="K152" s="286"/>
      <c r="L152" s="290"/>
      <c r="M152" s="291"/>
      <c r="N152" s="12"/>
      <c r="O152" s="355"/>
      <c r="P152" s="7"/>
      <c r="Q152" s="17">
        <f>IF(D152="",0,IF(D152=D151,COUNTIF(D$9:D151,D152)+1,1))</f>
        <v>0</v>
      </c>
      <c r="R152" s="17">
        <f t="shared" ca="1" si="14"/>
        <v>0</v>
      </c>
      <c r="S152" s="364">
        <f t="shared" si="15"/>
        <v>0</v>
      </c>
    </row>
    <row r="153" spans="1:19" ht="16.5" customHeight="1">
      <c r="A153" s="334" t="s">
        <v>429</v>
      </c>
      <c r="B153" s="65" t="str">
        <f t="shared" ca="1" si="13"/>
        <v>-1900</v>
      </c>
      <c r="C153" s="65" t="str">
        <f t="shared" ca="1" si="12"/>
        <v>-1900-0</v>
      </c>
      <c r="D153" s="340"/>
      <c r="E153" s="283"/>
      <c r="F153" s="12"/>
      <c r="G153" s="297"/>
      <c r="H153" s="285"/>
      <c r="I153" s="286"/>
      <c r="J153" s="285"/>
      <c r="K153" s="286"/>
      <c r="L153" s="290"/>
      <c r="M153" s="291"/>
      <c r="N153" s="12"/>
      <c r="O153" s="355"/>
      <c r="P153" s="7"/>
      <c r="Q153" s="17">
        <f>IF(D153="",0,IF(D153=D152,COUNTIF(D$9:D152,D153)+1,1))</f>
        <v>0</v>
      </c>
      <c r="R153" s="17">
        <f t="shared" ca="1" si="14"/>
        <v>0</v>
      </c>
      <c r="S153" s="364">
        <f t="shared" si="15"/>
        <v>0</v>
      </c>
    </row>
    <row r="154" spans="1:19" ht="16.5" customHeight="1">
      <c r="A154" s="334" t="s">
        <v>430</v>
      </c>
      <c r="B154" s="65" t="str">
        <f t="shared" ca="1" si="13"/>
        <v>-1900</v>
      </c>
      <c r="C154" s="65" t="str">
        <f t="shared" ca="1" si="12"/>
        <v>-1900-0</v>
      </c>
      <c r="D154" s="340"/>
      <c r="E154" s="283"/>
      <c r="F154" s="12"/>
      <c r="G154" s="297"/>
      <c r="H154" s="285"/>
      <c r="I154" s="286"/>
      <c r="J154" s="285"/>
      <c r="K154" s="286"/>
      <c r="L154" s="290"/>
      <c r="M154" s="291"/>
      <c r="N154" s="12"/>
      <c r="O154" s="355"/>
      <c r="P154" s="7"/>
      <c r="Q154" s="17">
        <f>IF(D154="",0,IF(D154=D153,COUNTIF(D$9:D153,D154)+1,1))</f>
        <v>0</v>
      </c>
      <c r="R154" s="17">
        <f t="shared" ca="1" si="14"/>
        <v>0</v>
      </c>
      <c r="S154" s="364">
        <f t="shared" si="15"/>
        <v>0</v>
      </c>
    </row>
    <row r="155" spans="1:19" ht="16.5" customHeight="1">
      <c r="A155" s="334" t="s">
        <v>431</v>
      </c>
      <c r="B155" s="65" t="str">
        <f t="shared" ca="1" si="13"/>
        <v>-1900</v>
      </c>
      <c r="C155" s="65" t="str">
        <f t="shared" ca="1" si="12"/>
        <v>-1900-0</v>
      </c>
      <c r="D155" s="340"/>
      <c r="E155" s="283"/>
      <c r="F155" s="12"/>
      <c r="G155" s="297"/>
      <c r="H155" s="285"/>
      <c r="I155" s="286"/>
      <c r="J155" s="285"/>
      <c r="K155" s="286"/>
      <c r="L155" s="290"/>
      <c r="M155" s="291"/>
      <c r="N155" s="12"/>
      <c r="O155" s="355"/>
      <c r="P155" s="7"/>
      <c r="Q155" s="17">
        <f>IF(D155="",0,IF(D155=D154,COUNTIF(D$9:D154,D155)+1,1))</f>
        <v>0</v>
      </c>
      <c r="R155" s="17">
        <f t="shared" ca="1" si="14"/>
        <v>0</v>
      </c>
      <c r="S155" s="364">
        <f t="shared" si="15"/>
        <v>0</v>
      </c>
    </row>
    <row r="156" spans="1:19" ht="16.5" customHeight="1">
      <c r="A156" s="334" t="s">
        <v>432</v>
      </c>
      <c r="B156" s="65" t="str">
        <f t="shared" ca="1" si="13"/>
        <v>-1900</v>
      </c>
      <c r="C156" s="65" t="str">
        <f t="shared" ca="1" si="12"/>
        <v>-1900-0</v>
      </c>
      <c r="D156" s="340"/>
      <c r="E156" s="283"/>
      <c r="F156" s="12"/>
      <c r="G156" s="297"/>
      <c r="H156" s="285"/>
      <c r="I156" s="286"/>
      <c r="J156" s="285"/>
      <c r="K156" s="286"/>
      <c r="L156" s="290"/>
      <c r="M156" s="291"/>
      <c r="N156" s="12"/>
      <c r="O156" s="355"/>
      <c r="P156" s="7"/>
      <c r="Q156" s="17">
        <f>IF(D156="",0,IF(D156=D155,COUNTIF(D$9:D155,D156)+1,1))</f>
        <v>0</v>
      </c>
      <c r="R156" s="17">
        <f t="shared" ca="1" si="14"/>
        <v>0</v>
      </c>
      <c r="S156" s="364">
        <f t="shared" si="15"/>
        <v>0</v>
      </c>
    </row>
    <row r="157" spans="1:19" ht="16.5" customHeight="1">
      <c r="A157" s="334" t="s">
        <v>433</v>
      </c>
      <c r="B157" s="65" t="str">
        <f t="shared" ca="1" si="13"/>
        <v>-1900</v>
      </c>
      <c r="C157" s="65" t="str">
        <f t="shared" ref="C157:C220" ca="1" si="16">IF(G$524=1,0,B157&amp;"-"&amp;Q157)</f>
        <v>-1900-0</v>
      </c>
      <c r="D157" s="340"/>
      <c r="E157" s="283"/>
      <c r="F157" s="12"/>
      <c r="G157" s="297"/>
      <c r="H157" s="285"/>
      <c r="I157" s="286"/>
      <c r="J157" s="285"/>
      <c r="K157" s="286"/>
      <c r="L157" s="290"/>
      <c r="M157" s="291"/>
      <c r="N157" s="12"/>
      <c r="O157" s="355"/>
      <c r="P157" s="7"/>
      <c r="Q157" s="17">
        <f>IF(D157="",0,IF(D157=D156,COUNTIF(D$9:D156,D157)+1,1))</f>
        <v>0</v>
      </c>
      <c r="R157" s="17">
        <f t="shared" ref="R157:R220" ca="1" si="17">IF(OR(D157="",G$524=1),0,IF(Q157=3,1,0))</f>
        <v>0</v>
      </c>
      <c r="S157" s="364">
        <f t="shared" si="15"/>
        <v>0</v>
      </c>
    </row>
    <row r="158" spans="1:19" ht="16.5" customHeight="1">
      <c r="A158" s="334" t="s">
        <v>434</v>
      </c>
      <c r="B158" s="65" t="str">
        <f t="shared" ca="1" si="13"/>
        <v>-1900</v>
      </c>
      <c r="C158" s="65" t="str">
        <f t="shared" ca="1" si="16"/>
        <v>-1900-0</v>
      </c>
      <c r="D158" s="340"/>
      <c r="E158" s="283"/>
      <c r="F158" s="12"/>
      <c r="G158" s="297"/>
      <c r="H158" s="285"/>
      <c r="I158" s="286"/>
      <c r="J158" s="285"/>
      <c r="K158" s="286"/>
      <c r="L158" s="290"/>
      <c r="M158" s="291"/>
      <c r="N158" s="12"/>
      <c r="O158" s="355"/>
      <c r="P158" s="7"/>
      <c r="Q158" s="17">
        <f>IF(D158="",0,IF(D158=D157,COUNTIF(D$9:D157,D158)+1,1))</f>
        <v>0</v>
      </c>
      <c r="R158" s="17">
        <f t="shared" ca="1" si="17"/>
        <v>0</v>
      </c>
      <c r="S158" s="364">
        <f t="shared" si="15"/>
        <v>0</v>
      </c>
    </row>
    <row r="159" spans="1:19" ht="16.5" customHeight="1">
      <c r="A159" s="334" t="s">
        <v>435</v>
      </c>
      <c r="B159" s="65" t="str">
        <f t="shared" ca="1" si="13"/>
        <v>-1900</v>
      </c>
      <c r="C159" s="65" t="str">
        <f t="shared" ca="1" si="16"/>
        <v>-1900-0</v>
      </c>
      <c r="D159" s="340"/>
      <c r="E159" s="283"/>
      <c r="F159" s="12"/>
      <c r="G159" s="297"/>
      <c r="H159" s="285"/>
      <c r="I159" s="286"/>
      <c r="J159" s="285"/>
      <c r="K159" s="286"/>
      <c r="L159" s="290"/>
      <c r="M159" s="291"/>
      <c r="N159" s="12"/>
      <c r="O159" s="355"/>
      <c r="P159" s="7"/>
      <c r="Q159" s="17">
        <f>IF(D159="",0,IF(D159=D158,COUNTIF(D$9:D158,D159)+1,1))</f>
        <v>0</v>
      </c>
      <c r="R159" s="17">
        <f t="shared" ca="1" si="17"/>
        <v>0</v>
      </c>
      <c r="S159" s="364">
        <f t="shared" si="15"/>
        <v>0</v>
      </c>
    </row>
    <row r="160" spans="1:19" ht="16.5" customHeight="1">
      <c r="A160" s="334" t="s">
        <v>436</v>
      </c>
      <c r="B160" s="65" t="str">
        <f t="shared" ca="1" si="13"/>
        <v>-1900</v>
      </c>
      <c r="C160" s="65" t="str">
        <f t="shared" ca="1" si="16"/>
        <v>-1900-0</v>
      </c>
      <c r="D160" s="340"/>
      <c r="E160" s="283"/>
      <c r="F160" s="12"/>
      <c r="G160" s="297"/>
      <c r="H160" s="285"/>
      <c r="I160" s="286"/>
      <c r="J160" s="285"/>
      <c r="K160" s="286"/>
      <c r="L160" s="290"/>
      <c r="M160" s="291"/>
      <c r="N160" s="12"/>
      <c r="O160" s="355"/>
      <c r="P160" s="7"/>
      <c r="Q160" s="17">
        <f>IF(D160="",0,IF(D160=D159,COUNTIF(D$9:D159,D160)+1,1))</f>
        <v>0</v>
      </c>
      <c r="R160" s="17">
        <f t="shared" ca="1" si="17"/>
        <v>0</v>
      </c>
      <c r="S160" s="364">
        <f t="shared" si="15"/>
        <v>0</v>
      </c>
    </row>
    <row r="161" spans="1:19" ht="16.5" customHeight="1">
      <c r="A161" s="334" t="s">
        <v>437</v>
      </c>
      <c r="B161" s="65" t="str">
        <f t="shared" ca="1" si="13"/>
        <v>-1900</v>
      </c>
      <c r="C161" s="65" t="str">
        <f t="shared" ca="1" si="16"/>
        <v>-1900-0</v>
      </c>
      <c r="D161" s="340"/>
      <c r="E161" s="283"/>
      <c r="F161" s="12"/>
      <c r="G161" s="297"/>
      <c r="H161" s="285"/>
      <c r="I161" s="286"/>
      <c r="J161" s="285"/>
      <c r="K161" s="286"/>
      <c r="L161" s="290"/>
      <c r="M161" s="291"/>
      <c r="N161" s="12"/>
      <c r="O161" s="355"/>
      <c r="P161" s="7"/>
      <c r="Q161" s="17">
        <f>IF(D161="",0,IF(D161=D160,COUNTIF(D$9:D160,D161)+1,1))</f>
        <v>0</v>
      </c>
      <c r="R161" s="17">
        <f t="shared" ca="1" si="17"/>
        <v>0</v>
      </c>
      <c r="S161" s="364">
        <f t="shared" si="15"/>
        <v>0</v>
      </c>
    </row>
    <row r="162" spans="1:19" ht="16.5" customHeight="1">
      <c r="A162" s="334" t="s">
        <v>438</v>
      </c>
      <c r="B162" s="65" t="str">
        <f t="shared" ca="1" si="13"/>
        <v>-1900</v>
      </c>
      <c r="C162" s="65" t="str">
        <f t="shared" ca="1" si="16"/>
        <v>-1900-0</v>
      </c>
      <c r="D162" s="340"/>
      <c r="E162" s="283"/>
      <c r="F162" s="12"/>
      <c r="G162" s="297"/>
      <c r="H162" s="285"/>
      <c r="I162" s="286"/>
      <c r="J162" s="285"/>
      <c r="K162" s="286"/>
      <c r="L162" s="290"/>
      <c r="M162" s="291"/>
      <c r="N162" s="12"/>
      <c r="O162" s="355"/>
      <c r="P162" s="7"/>
      <c r="Q162" s="17">
        <f>IF(D162="",0,IF(D162=D161,COUNTIF(D$9:D161,D162)+1,1))</f>
        <v>0</v>
      </c>
      <c r="R162" s="17">
        <f t="shared" ca="1" si="17"/>
        <v>0</v>
      </c>
      <c r="S162" s="364">
        <f t="shared" si="15"/>
        <v>0</v>
      </c>
    </row>
    <row r="163" spans="1:19" ht="16.5" customHeight="1">
      <c r="A163" s="334" t="s">
        <v>439</v>
      </c>
      <c r="B163" s="65" t="str">
        <f t="shared" ca="1" si="13"/>
        <v>-1900</v>
      </c>
      <c r="C163" s="65" t="str">
        <f t="shared" ca="1" si="16"/>
        <v>-1900-0</v>
      </c>
      <c r="D163" s="340"/>
      <c r="E163" s="283"/>
      <c r="F163" s="12"/>
      <c r="G163" s="297"/>
      <c r="H163" s="285"/>
      <c r="I163" s="286"/>
      <c r="J163" s="285"/>
      <c r="K163" s="286"/>
      <c r="L163" s="290"/>
      <c r="M163" s="291"/>
      <c r="N163" s="12"/>
      <c r="O163" s="355"/>
      <c r="P163" s="7"/>
      <c r="Q163" s="17">
        <f>IF(D163="",0,IF(D163=D162,COUNTIF(D$9:D162,D163)+1,1))</f>
        <v>0</v>
      </c>
      <c r="R163" s="17">
        <f t="shared" ca="1" si="17"/>
        <v>0</v>
      </c>
      <c r="S163" s="364">
        <f t="shared" si="15"/>
        <v>0</v>
      </c>
    </row>
    <row r="164" spans="1:19" ht="16.5" customHeight="1">
      <c r="A164" s="334" t="s">
        <v>440</v>
      </c>
      <c r="B164" s="65" t="str">
        <f t="shared" ca="1" si="13"/>
        <v>-1900</v>
      </c>
      <c r="C164" s="65" t="str">
        <f t="shared" ca="1" si="16"/>
        <v>-1900-0</v>
      </c>
      <c r="D164" s="340"/>
      <c r="E164" s="283"/>
      <c r="F164" s="12"/>
      <c r="G164" s="297"/>
      <c r="H164" s="285"/>
      <c r="I164" s="286"/>
      <c r="J164" s="285"/>
      <c r="K164" s="286"/>
      <c r="L164" s="290"/>
      <c r="M164" s="291"/>
      <c r="N164" s="12"/>
      <c r="O164" s="355"/>
      <c r="P164" s="7"/>
      <c r="Q164" s="17">
        <f>IF(D164="",0,IF(D164=D163,COUNTIF(D$9:D163,D164)+1,1))</f>
        <v>0</v>
      </c>
      <c r="R164" s="17">
        <f t="shared" ca="1" si="17"/>
        <v>0</v>
      </c>
      <c r="S164" s="364">
        <f t="shared" si="15"/>
        <v>0</v>
      </c>
    </row>
    <row r="165" spans="1:19" ht="16.5" customHeight="1">
      <c r="A165" s="334" t="s">
        <v>441</v>
      </c>
      <c r="B165" s="65" t="str">
        <f t="shared" ca="1" si="13"/>
        <v>-1900</v>
      </c>
      <c r="C165" s="65" t="str">
        <f t="shared" ca="1" si="16"/>
        <v>-1900-0</v>
      </c>
      <c r="D165" s="340"/>
      <c r="E165" s="283"/>
      <c r="F165" s="12"/>
      <c r="G165" s="297"/>
      <c r="H165" s="285"/>
      <c r="I165" s="286"/>
      <c r="J165" s="285"/>
      <c r="K165" s="286"/>
      <c r="L165" s="290"/>
      <c r="M165" s="291"/>
      <c r="N165" s="12"/>
      <c r="O165" s="355"/>
      <c r="P165" s="7"/>
      <c r="Q165" s="17">
        <f>IF(D165="",0,IF(D165=D164,COUNTIF(D$9:D164,D165)+1,1))</f>
        <v>0</v>
      </c>
      <c r="R165" s="17">
        <f t="shared" ca="1" si="17"/>
        <v>0</v>
      </c>
      <c r="S165" s="364">
        <f t="shared" si="15"/>
        <v>0</v>
      </c>
    </row>
    <row r="166" spans="1:19" ht="16.5" customHeight="1">
      <c r="A166" s="334" t="s">
        <v>442</v>
      </c>
      <c r="B166" s="65" t="str">
        <f t="shared" ca="1" si="13"/>
        <v>-1900</v>
      </c>
      <c r="C166" s="65" t="str">
        <f t="shared" ca="1" si="16"/>
        <v>-1900-0</v>
      </c>
      <c r="D166" s="340"/>
      <c r="E166" s="283"/>
      <c r="F166" s="12"/>
      <c r="G166" s="297"/>
      <c r="H166" s="285"/>
      <c r="I166" s="286"/>
      <c r="J166" s="285"/>
      <c r="K166" s="286"/>
      <c r="L166" s="290"/>
      <c r="M166" s="291"/>
      <c r="N166" s="12"/>
      <c r="O166" s="355"/>
      <c r="P166" s="7"/>
      <c r="Q166" s="17">
        <f>IF(D166="",0,IF(D166=D165,COUNTIF(D$9:D165,D166)+1,1))</f>
        <v>0</v>
      </c>
      <c r="R166" s="17">
        <f t="shared" ca="1" si="17"/>
        <v>0</v>
      </c>
      <c r="S166" s="364">
        <f t="shared" si="15"/>
        <v>0</v>
      </c>
    </row>
    <row r="167" spans="1:19" ht="16.5" customHeight="1">
      <c r="A167" s="334" t="s">
        <v>443</v>
      </c>
      <c r="B167" s="65" t="str">
        <f t="shared" ca="1" si="13"/>
        <v>-1900</v>
      </c>
      <c r="C167" s="65" t="str">
        <f t="shared" ca="1" si="16"/>
        <v>-1900-0</v>
      </c>
      <c r="D167" s="340"/>
      <c r="E167" s="283"/>
      <c r="F167" s="12"/>
      <c r="G167" s="297"/>
      <c r="H167" s="285"/>
      <c r="I167" s="286"/>
      <c r="J167" s="285"/>
      <c r="K167" s="286"/>
      <c r="L167" s="290"/>
      <c r="M167" s="291"/>
      <c r="N167" s="12"/>
      <c r="O167" s="355"/>
      <c r="P167" s="7"/>
      <c r="Q167" s="17">
        <f>IF(D167="",0,IF(D167=D166,COUNTIF(D$9:D166,D167)+1,1))</f>
        <v>0</v>
      </c>
      <c r="R167" s="17">
        <f t="shared" ca="1" si="17"/>
        <v>0</v>
      </c>
      <c r="S167" s="364">
        <f t="shared" si="15"/>
        <v>0</v>
      </c>
    </row>
    <row r="168" spans="1:19" ht="16.5" customHeight="1">
      <c r="A168" s="334" t="s">
        <v>444</v>
      </c>
      <c r="B168" s="65" t="str">
        <f t="shared" ca="1" si="13"/>
        <v>-1900</v>
      </c>
      <c r="C168" s="65" t="str">
        <f t="shared" ca="1" si="16"/>
        <v>-1900-0</v>
      </c>
      <c r="D168" s="340"/>
      <c r="E168" s="283"/>
      <c r="F168" s="12"/>
      <c r="G168" s="297"/>
      <c r="H168" s="285"/>
      <c r="I168" s="286"/>
      <c r="J168" s="285"/>
      <c r="K168" s="286"/>
      <c r="L168" s="290"/>
      <c r="M168" s="291"/>
      <c r="N168" s="12"/>
      <c r="O168" s="355"/>
      <c r="P168" s="7"/>
      <c r="Q168" s="17">
        <f>IF(D168="",0,IF(D168=D167,COUNTIF(D$9:D167,D168)+1,1))</f>
        <v>0</v>
      </c>
      <c r="R168" s="17">
        <f t="shared" ca="1" si="17"/>
        <v>0</v>
      </c>
      <c r="S168" s="364">
        <f t="shared" si="15"/>
        <v>0</v>
      </c>
    </row>
    <row r="169" spans="1:19" ht="16.5" customHeight="1">
      <c r="A169" s="334" t="s">
        <v>445</v>
      </c>
      <c r="B169" s="65" t="str">
        <f t="shared" ca="1" si="13"/>
        <v>-1900</v>
      </c>
      <c r="C169" s="65" t="str">
        <f t="shared" ca="1" si="16"/>
        <v>-1900-0</v>
      </c>
      <c r="D169" s="340"/>
      <c r="E169" s="283"/>
      <c r="F169" s="12"/>
      <c r="G169" s="297"/>
      <c r="H169" s="285"/>
      <c r="I169" s="286"/>
      <c r="J169" s="285"/>
      <c r="K169" s="286"/>
      <c r="L169" s="290"/>
      <c r="M169" s="291"/>
      <c r="N169" s="12"/>
      <c r="O169" s="355"/>
      <c r="P169" s="7"/>
      <c r="Q169" s="17">
        <f>IF(D169="",0,IF(D169=D168,COUNTIF(D$9:D168,D169)+1,1))</f>
        <v>0</v>
      </c>
      <c r="R169" s="17">
        <f t="shared" ca="1" si="17"/>
        <v>0</v>
      </c>
      <c r="S169" s="364">
        <f t="shared" si="15"/>
        <v>0</v>
      </c>
    </row>
    <row r="170" spans="1:19" ht="16.5" customHeight="1">
      <c r="A170" s="334" t="s">
        <v>446</v>
      </c>
      <c r="B170" s="65" t="str">
        <f t="shared" ca="1" si="13"/>
        <v>-1900</v>
      </c>
      <c r="C170" s="65" t="str">
        <f t="shared" ca="1" si="16"/>
        <v>-1900-0</v>
      </c>
      <c r="D170" s="340"/>
      <c r="E170" s="283"/>
      <c r="F170" s="12"/>
      <c r="G170" s="297"/>
      <c r="H170" s="285"/>
      <c r="I170" s="286"/>
      <c r="J170" s="285"/>
      <c r="K170" s="286"/>
      <c r="L170" s="290"/>
      <c r="M170" s="291"/>
      <c r="N170" s="12"/>
      <c r="O170" s="355"/>
      <c r="P170" s="7"/>
      <c r="Q170" s="17">
        <f>IF(D170="",0,IF(D170=D169,COUNTIF(D$9:D169,D170)+1,1))</f>
        <v>0</v>
      </c>
      <c r="R170" s="17">
        <f t="shared" ca="1" si="17"/>
        <v>0</v>
      </c>
      <c r="S170" s="364">
        <f t="shared" si="15"/>
        <v>0</v>
      </c>
    </row>
    <row r="171" spans="1:19" ht="16.5" customHeight="1">
      <c r="A171" s="334" t="s">
        <v>447</v>
      </c>
      <c r="B171" s="65" t="str">
        <f t="shared" ca="1" si="13"/>
        <v>-1900</v>
      </c>
      <c r="C171" s="65" t="str">
        <f t="shared" ca="1" si="16"/>
        <v>-1900-0</v>
      </c>
      <c r="D171" s="340"/>
      <c r="E171" s="283"/>
      <c r="F171" s="12"/>
      <c r="G171" s="297"/>
      <c r="H171" s="285"/>
      <c r="I171" s="286"/>
      <c r="J171" s="285"/>
      <c r="K171" s="286"/>
      <c r="L171" s="290"/>
      <c r="M171" s="291"/>
      <c r="N171" s="12"/>
      <c r="O171" s="355"/>
      <c r="P171" s="7"/>
      <c r="Q171" s="17">
        <f>IF(D171="",0,IF(D171=D170,COUNTIF(D$9:D170,D171)+1,1))</f>
        <v>0</v>
      </c>
      <c r="R171" s="17">
        <f t="shared" ca="1" si="17"/>
        <v>0</v>
      </c>
      <c r="S171" s="364">
        <f t="shared" si="15"/>
        <v>0</v>
      </c>
    </row>
    <row r="172" spans="1:19" ht="16.5" customHeight="1">
      <c r="A172" s="334" t="s">
        <v>448</v>
      </c>
      <c r="B172" s="65" t="str">
        <f t="shared" ca="1" si="13"/>
        <v>-1900</v>
      </c>
      <c r="C172" s="65" t="str">
        <f t="shared" ca="1" si="16"/>
        <v>-1900-0</v>
      </c>
      <c r="D172" s="340"/>
      <c r="E172" s="283"/>
      <c r="F172" s="12"/>
      <c r="G172" s="297"/>
      <c r="H172" s="285"/>
      <c r="I172" s="286"/>
      <c r="J172" s="285"/>
      <c r="K172" s="286"/>
      <c r="L172" s="290"/>
      <c r="M172" s="291"/>
      <c r="N172" s="12"/>
      <c r="O172" s="355"/>
      <c r="P172" s="7"/>
      <c r="Q172" s="17">
        <f>IF(D172="",0,IF(D172=D171,COUNTIF(D$9:D171,D172)+1,1))</f>
        <v>0</v>
      </c>
      <c r="R172" s="17">
        <f t="shared" ca="1" si="17"/>
        <v>0</v>
      </c>
      <c r="S172" s="364">
        <f t="shared" si="15"/>
        <v>0</v>
      </c>
    </row>
    <row r="173" spans="1:19" ht="16.5" customHeight="1">
      <c r="A173" s="334" t="s">
        <v>449</v>
      </c>
      <c r="B173" s="65" t="str">
        <f t="shared" ca="1" si="13"/>
        <v>-1900</v>
      </c>
      <c r="C173" s="65" t="str">
        <f t="shared" ca="1" si="16"/>
        <v>-1900-0</v>
      </c>
      <c r="D173" s="340"/>
      <c r="E173" s="283"/>
      <c r="F173" s="12"/>
      <c r="G173" s="297"/>
      <c r="H173" s="285"/>
      <c r="I173" s="286"/>
      <c r="J173" s="285"/>
      <c r="K173" s="286"/>
      <c r="L173" s="290"/>
      <c r="M173" s="291"/>
      <c r="N173" s="12"/>
      <c r="O173" s="355"/>
      <c r="P173" s="7"/>
      <c r="Q173" s="17">
        <f>IF(D173="",0,IF(D173=D172,COUNTIF(D$9:D172,D173)+1,1))</f>
        <v>0</v>
      </c>
      <c r="R173" s="17">
        <f t="shared" ca="1" si="17"/>
        <v>0</v>
      </c>
      <c r="S173" s="364">
        <f t="shared" si="15"/>
        <v>0</v>
      </c>
    </row>
    <row r="174" spans="1:19" ht="16.5" customHeight="1">
      <c r="A174" s="334" t="s">
        <v>450</v>
      </c>
      <c r="B174" s="65" t="str">
        <f t="shared" ca="1" si="13"/>
        <v>-1900</v>
      </c>
      <c r="C174" s="65" t="str">
        <f t="shared" ca="1" si="16"/>
        <v>-1900-0</v>
      </c>
      <c r="D174" s="340"/>
      <c r="E174" s="283"/>
      <c r="F174" s="12"/>
      <c r="G174" s="297"/>
      <c r="H174" s="285"/>
      <c r="I174" s="286"/>
      <c r="J174" s="285"/>
      <c r="K174" s="286"/>
      <c r="L174" s="290"/>
      <c r="M174" s="291"/>
      <c r="N174" s="12"/>
      <c r="O174" s="355"/>
      <c r="P174" s="7"/>
      <c r="Q174" s="17">
        <f>IF(D174="",0,IF(D174=D173,COUNTIF(D$9:D173,D174)+1,1))</f>
        <v>0</v>
      </c>
      <c r="R174" s="17">
        <f t="shared" ca="1" si="17"/>
        <v>0</v>
      </c>
      <c r="S174" s="364">
        <f t="shared" si="15"/>
        <v>0</v>
      </c>
    </row>
    <row r="175" spans="1:19" ht="16.5" customHeight="1">
      <c r="A175" s="334" t="s">
        <v>451</v>
      </c>
      <c r="B175" s="65" t="str">
        <f t="shared" ca="1" si="13"/>
        <v>-1900</v>
      </c>
      <c r="C175" s="65" t="str">
        <f t="shared" ca="1" si="16"/>
        <v>-1900-0</v>
      </c>
      <c r="D175" s="340"/>
      <c r="E175" s="283"/>
      <c r="F175" s="12"/>
      <c r="G175" s="297"/>
      <c r="H175" s="285"/>
      <c r="I175" s="286"/>
      <c r="J175" s="285"/>
      <c r="K175" s="286"/>
      <c r="L175" s="290"/>
      <c r="M175" s="291"/>
      <c r="N175" s="12"/>
      <c r="O175" s="355"/>
      <c r="P175" s="7"/>
      <c r="Q175" s="17">
        <f>IF(D175="",0,IF(D175=D174,COUNTIF(D$9:D174,D175)+1,1))</f>
        <v>0</v>
      </c>
      <c r="R175" s="17">
        <f t="shared" ca="1" si="17"/>
        <v>0</v>
      </c>
      <c r="S175" s="364">
        <f t="shared" si="15"/>
        <v>0</v>
      </c>
    </row>
    <row r="176" spans="1:19" ht="16.5" customHeight="1">
      <c r="A176" s="334" t="s">
        <v>452</v>
      </c>
      <c r="B176" s="65" t="str">
        <f t="shared" ca="1" si="13"/>
        <v>-1900</v>
      </c>
      <c r="C176" s="65" t="str">
        <f t="shared" ca="1" si="16"/>
        <v>-1900-0</v>
      </c>
      <c r="D176" s="340"/>
      <c r="E176" s="283"/>
      <c r="F176" s="12"/>
      <c r="G176" s="297"/>
      <c r="H176" s="285"/>
      <c r="I176" s="286"/>
      <c r="J176" s="285"/>
      <c r="K176" s="286"/>
      <c r="L176" s="290"/>
      <c r="M176" s="291"/>
      <c r="N176" s="12"/>
      <c r="O176" s="355"/>
      <c r="P176" s="7"/>
      <c r="Q176" s="17">
        <f>IF(D176="",0,IF(D176=D175,COUNTIF(D$9:D175,D176)+1,1))</f>
        <v>0</v>
      </c>
      <c r="R176" s="17">
        <f t="shared" ca="1" si="17"/>
        <v>0</v>
      </c>
      <c r="S176" s="364">
        <f t="shared" si="15"/>
        <v>0</v>
      </c>
    </row>
    <row r="177" spans="1:19" ht="16.5" customHeight="1">
      <c r="A177" s="334" t="s">
        <v>453</v>
      </c>
      <c r="B177" s="65" t="str">
        <f t="shared" ca="1" si="13"/>
        <v>-1900</v>
      </c>
      <c r="C177" s="65" t="str">
        <f t="shared" ca="1" si="16"/>
        <v>-1900-0</v>
      </c>
      <c r="D177" s="340"/>
      <c r="E177" s="283"/>
      <c r="F177" s="12"/>
      <c r="G177" s="297"/>
      <c r="H177" s="285"/>
      <c r="I177" s="286"/>
      <c r="J177" s="285"/>
      <c r="K177" s="286"/>
      <c r="L177" s="290"/>
      <c r="M177" s="291"/>
      <c r="N177" s="12"/>
      <c r="O177" s="355"/>
      <c r="P177" s="7"/>
      <c r="Q177" s="17">
        <f>IF(D177="",0,IF(D177=D176,COUNTIF(D$9:D176,D177)+1,1))</f>
        <v>0</v>
      </c>
      <c r="R177" s="17">
        <f t="shared" ca="1" si="17"/>
        <v>0</v>
      </c>
      <c r="S177" s="364">
        <f t="shared" si="15"/>
        <v>0</v>
      </c>
    </row>
    <row r="178" spans="1:19" ht="16.5" customHeight="1">
      <c r="A178" s="334" t="s">
        <v>454</v>
      </c>
      <c r="B178" s="65" t="str">
        <f t="shared" ca="1" si="13"/>
        <v>-1900</v>
      </c>
      <c r="C178" s="65" t="str">
        <f t="shared" ca="1" si="16"/>
        <v>-1900-0</v>
      </c>
      <c r="D178" s="340"/>
      <c r="E178" s="283"/>
      <c r="F178" s="12"/>
      <c r="G178" s="297"/>
      <c r="H178" s="285"/>
      <c r="I178" s="286"/>
      <c r="J178" s="285"/>
      <c r="K178" s="286"/>
      <c r="L178" s="290"/>
      <c r="M178" s="291"/>
      <c r="N178" s="12"/>
      <c r="O178" s="355"/>
      <c r="P178" s="7"/>
      <c r="Q178" s="17">
        <f>IF(D178="",0,IF(D178=D177,COUNTIF(D$9:D177,D178)+1,1))</f>
        <v>0</v>
      </c>
      <c r="R178" s="17">
        <f t="shared" ca="1" si="17"/>
        <v>0</v>
      </c>
      <c r="S178" s="364">
        <f t="shared" si="15"/>
        <v>0</v>
      </c>
    </row>
    <row r="179" spans="1:19" ht="16.5" customHeight="1">
      <c r="A179" s="334" t="s">
        <v>455</v>
      </c>
      <c r="B179" s="65" t="str">
        <f t="shared" ca="1" si="13"/>
        <v>-1900</v>
      </c>
      <c r="C179" s="65" t="str">
        <f t="shared" ca="1" si="16"/>
        <v>-1900-0</v>
      </c>
      <c r="D179" s="340"/>
      <c r="E179" s="283"/>
      <c r="F179" s="12"/>
      <c r="G179" s="297"/>
      <c r="H179" s="285"/>
      <c r="I179" s="286"/>
      <c r="J179" s="285"/>
      <c r="K179" s="286"/>
      <c r="L179" s="290"/>
      <c r="M179" s="291"/>
      <c r="N179" s="12"/>
      <c r="O179" s="355"/>
      <c r="P179" s="7"/>
      <c r="Q179" s="17">
        <f>IF(D179="",0,IF(D179=D178,COUNTIF(D$9:D178,D179)+1,1))</f>
        <v>0</v>
      </c>
      <c r="R179" s="17">
        <f t="shared" ca="1" si="17"/>
        <v>0</v>
      </c>
      <c r="S179" s="364">
        <f t="shared" si="15"/>
        <v>0</v>
      </c>
    </row>
    <row r="180" spans="1:19" ht="16.5" customHeight="1">
      <c r="A180" s="334" t="s">
        <v>456</v>
      </c>
      <c r="B180" s="65" t="str">
        <f t="shared" ca="1" si="13"/>
        <v>-1900</v>
      </c>
      <c r="C180" s="65" t="str">
        <f t="shared" ca="1" si="16"/>
        <v>-1900-0</v>
      </c>
      <c r="D180" s="340"/>
      <c r="E180" s="283"/>
      <c r="F180" s="12"/>
      <c r="G180" s="297"/>
      <c r="H180" s="285"/>
      <c r="I180" s="286"/>
      <c r="J180" s="285"/>
      <c r="K180" s="286"/>
      <c r="L180" s="290"/>
      <c r="M180" s="291"/>
      <c r="N180" s="12"/>
      <c r="O180" s="355"/>
      <c r="P180" s="7"/>
      <c r="Q180" s="17">
        <f>IF(D180="",0,IF(D180=D179,COUNTIF(D$9:D179,D180)+1,1))</f>
        <v>0</v>
      </c>
      <c r="R180" s="17">
        <f t="shared" ca="1" si="17"/>
        <v>0</v>
      </c>
      <c r="S180" s="364">
        <f t="shared" si="15"/>
        <v>0</v>
      </c>
    </row>
    <row r="181" spans="1:19" ht="16.5" customHeight="1">
      <c r="A181" s="334" t="s">
        <v>457</v>
      </c>
      <c r="B181" s="65" t="str">
        <f t="shared" ca="1" si="13"/>
        <v>-1900</v>
      </c>
      <c r="C181" s="65" t="str">
        <f t="shared" ca="1" si="16"/>
        <v>-1900-0</v>
      </c>
      <c r="D181" s="340"/>
      <c r="E181" s="283"/>
      <c r="F181" s="12"/>
      <c r="G181" s="297"/>
      <c r="H181" s="285"/>
      <c r="I181" s="286"/>
      <c r="J181" s="285"/>
      <c r="K181" s="286"/>
      <c r="L181" s="290"/>
      <c r="M181" s="291"/>
      <c r="N181" s="12"/>
      <c r="O181" s="355"/>
      <c r="P181" s="7"/>
      <c r="Q181" s="17">
        <f>IF(D181="",0,IF(D181=D180,COUNTIF(D$9:D180,D181)+1,1))</f>
        <v>0</v>
      </c>
      <c r="R181" s="17">
        <f t="shared" ca="1" si="17"/>
        <v>0</v>
      </c>
      <c r="S181" s="364">
        <f t="shared" si="15"/>
        <v>0</v>
      </c>
    </row>
    <row r="182" spans="1:19" ht="16.5" customHeight="1">
      <c r="A182" s="334" t="s">
        <v>458</v>
      </c>
      <c r="B182" s="65" t="str">
        <f t="shared" ca="1" si="13"/>
        <v>-1900</v>
      </c>
      <c r="C182" s="65" t="str">
        <f t="shared" ca="1" si="16"/>
        <v>-1900-0</v>
      </c>
      <c r="D182" s="340"/>
      <c r="E182" s="283"/>
      <c r="F182" s="12"/>
      <c r="G182" s="297"/>
      <c r="H182" s="285"/>
      <c r="I182" s="286"/>
      <c r="J182" s="285"/>
      <c r="K182" s="286"/>
      <c r="L182" s="290"/>
      <c r="M182" s="291"/>
      <c r="N182" s="12"/>
      <c r="O182" s="355"/>
      <c r="P182" s="7"/>
      <c r="Q182" s="17">
        <f>IF(D182="",0,IF(D182=D181,COUNTIF(D$9:D181,D182)+1,1))</f>
        <v>0</v>
      </c>
      <c r="R182" s="17">
        <f t="shared" ca="1" si="17"/>
        <v>0</v>
      </c>
      <c r="S182" s="364">
        <f t="shared" si="15"/>
        <v>0</v>
      </c>
    </row>
    <row r="183" spans="1:19" ht="16.5" customHeight="1">
      <c r="A183" s="334" t="s">
        <v>459</v>
      </c>
      <c r="B183" s="65" t="str">
        <f t="shared" ca="1" si="13"/>
        <v>-1900</v>
      </c>
      <c r="C183" s="65" t="str">
        <f t="shared" ca="1" si="16"/>
        <v>-1900-0</v>
      </c>
      <c r="D183" s="340"/>
      <c r="E183" s="283"/>
      <c r="F183" s="12"/>
      <c r="G183" s="297"/>
      <c r="H183" s="285"/>
      <c r="I183" s="286"/>
      <c r="J183" s="285"/>
      <c r="K183" s="286"/>
      <c r="L183" s="290"/>
      <c r="M183" s="291"/>
      <c r="N183" s="12"/>
      <c r="O183" s="355"/>
      <c r="P183" s="7"/>
      <c r="Q183" s="17">
        <f>IF(D183="",0,IF(D183=D182,COUNTIF(D$9:D182,D183)+1,1))</f>
        <v>0</v>
      </c>
      <c r="R183" s="17">
        <f t="shared" ca="1" si="17"/>
        <v>0</v>
      </c>
      <c r="S183" s="364">
        <f t="shared" si="15"/>
        <v>0</v>
      </c>
    </row>
    <row r="184" spans="1:19" ht="16.5" customHeight="1">
      <c r="A184" s="334" t="s">
        <v>460</v>
      </c>
      <c r="B184" s="65" t="str">
        <f t="shared" ca="1" si="13"/>
        <v>-1900</v>
      </c>
      <c r="C184" s="65" t="str">
        <f t="shared" ca="1" si="16"/>
        <v>-1900-0</v>
      </c>
      <c r="D184" s="340"/>
      <c r="E184" s="283"/>
      <c r="F184" s="12"/>
      <c r="G184" s="297"/>
      <c r="H184" s="285"/>
      <c r="I184" s="286"/>
      <c r="J184" s="285"/>
      <c r="K184" s="286"/>
      <c r="L184" s="290"/>
      <c r="M184" s="291"/>
      <c r="N184" s="12"/>
      <c r="O184" s="355"/>
      <c r="P184" s="7"/>
      <c r="Q184" s="17">
        <f>IF(D184="",0,IF(D184=D183,COUNTIF(D$9:D183,D184)+1,1))</f>
        <v>0</v>
      </c>
      <c r="R184" s="17">
        <f t="shared" ca="1" si="17"/>
        <v>0</v>
      </c>
      <c r="S184" s="364">
        <f t="shared" si="15"/>
        <v>0</v>
      </c>
    </row>
    <row r="185" spans="1:19" ht="16.5" customHeight="1">
      <c r="A185" s="334" t="s">
        <v>461</v>
      </c>
      <c r="B185" s="65" t="str">
        <f t="shared" ca="1" si="13"/>
        <v>-1900</v>
      </c>
      <c r="C185" s="65" t="str">
        <f t="shared" ca="1" si="16"/>
        <v>-1900-0</v>
      </c>
      <c r="D185" s="340"/>
      <c r="E185" s="283"/>
      <c r="F185" s="12"/>
      <c r="G185" s="297"/>
      <c r="H185" s="285"/>
      <c r="I185" s="286"/>
      <c r="J185" s="285"/>
      <c r="K185" s="286"/>
      <c r="L185" s="290"/>
      <c r="M185" s="291"/>
      <c r="N185" s="12"/>
      <c r="O185" s="355"/>
      <c r="P185" s="7"/>
      <c r="Q185" s="17">
        <f>IF(D185="",0,IF(D185=D184,COUNTIF(D$9:D184,D185)+1,1))</f>
        <v>0</v>
      </c>
      <c r="R185" s="17">
        <f t="shared" ca="1" si="17"/>
        <v>0</v>
      </c>
      <c r="S185" s="364">
        <f t="shared" si="15"/>
        <v>0</v>
      </c>
    </row>
    <row r="186" spans="1:19" ht="16.5" customHeight="1">
      <c r="A186" s="334" t="s">
        <v>462</v>
      </c>
      <c r="B186" s="65" t="str">
        <f t="shared" ca="1" si="13"/>
        <v>-1900</v>
      </c>
      <c r="C186" s="65" t="str">
        <f t="shared" ca="1" si="16"/>
        <v>-1900-0</v>
      </c>
      <c r="D186" s="340"/>
      <c r="E186" s="283"/>
      <c r="F186" s="12"/>
      <c r="G186" s="297"/>
      <c r="H186" s="285"/>
      <c r="I186" s="286"/>
      <c r="J186" s="285"/>
      <c r="K186" s="286"/>
      <c r="L186" s="290"/>
      <c r="M186" s="291"/>
      <c r="N186" s="12"/>
      <c r="O186" s="355"/>
      <c r="P186" s="7"/>
      <c r="Q186" s="17">
        <f>IF(D186="",0,IF(D186=D185,COUNTIF(D$9:D185,D186)+1,1))</f>
        <v>0</v>
      </c>
      <c r="R186" s="17">
        <f t="shared" ca="1" si="17"/>
        <v>0</v>
      </c>
      <c r="S186" s="364">
        <f t="shared" si="15"/>
        <v>0</v>
      </c>
    </row>
    <row r="187" spans="1:19" ht="16.5" customHeight="1">
      <c r="A187" s="334" t="s">
        <v>463</v>
      </c>
      <c r="B187" s="65" t="str">
        <f t="shared" ca="1" si="13"/>
        <v>-1900</v>
      </c>
      <c r="C187" s="65" t="str">
        <f t="shared" ca="1" si="16"/>
        <v>-1900-0</v>
      </c>
      <c r="D187" s="340"/>
      <c r="E187" s="283"/>
      <c r="F187" s="12"/>
      <c r="G187" s="297"/>
      <c r="H187" s="285"/>
      <c r="I187" s="286"/>
      <c r="J187" s="285"/>
      <c r="K187" s="286"/>
      <c r="L187" s="290"/>
      <c r="M187" s="291"/>
      <c r="N187" s="12"/>
      <c r="O187" s="355"/>
      <c r="P187" s="7"/>
      <c r="Q187" s="17">
        <f>IF(D187="",0,IF(D187=D186,COUNTIF(D$9:D186,D187)+1,1))</f>
        <v>0</v>
      </c>
      <c r="R187" s="17">
        <f t="shared" ca="1" si="17"/>
        <v>0</v>
      </c>
      <c r="S187" s="364">
        <f t="shared" si="15"/>
        <v>0</v>
      </c>
    </row>
    <row r="188" spans="1:19" ht="16.5" customHeight="1">
      <c r="A188" s="334" t="s">
        <v>464</v>
      </c>
      <c r="B188" s="65" t="str">
        <f t="shared" ca="1" si="13"/>
        <v>-1900</v>
      </c>
      <c r="C188" s="65" t="str">
        <f t="shared" ca="1" si="16"/>
        <v>-1900-0</v>
      </c>
      <c r="D188" s="340"/>
      <c r="E188" s="283"/>
      <c r="F188" s="12"/>
      <c r="G188" s="297"/>
      <c r="H188" s="285"/>
      <c r="I188" s="286"/>
      <c r="J188" s="285"/>
      <c r="K188" s="286"/>
      <c r="L188" s="290"/>
      <c r="M188" s="291"/>
      <c r="N188" s="12"/>
      <c r="O188" s="355"/>
      <c r="P188" s="7"/>
      <c r="Q188" s="17">
        <f>IF(D188="",0,IF(D188=D187,COUNTIF(D$9:D187,D188)+1,1))</f>
        <v>0</v>
      </c>
      <c r="R188" s="17">
        <f t="shared" ca="1" si="17"/>
        <v>0</v>
      </c>
      <c r="S188" s="364">
        <f t="shared" si="15"/>
        <v>0</v>
      </c>
    </row>
    <row r="189" spans="1:19" ht="16.5" customHeight="1">
      <c r="A189" s="334" t="s">
        <v>465</v>
      </c>
      <c r="B189" s="65" t="str">
        <f t="shared" ca="1" si="13"/>
        <v>-1900</v>
      </c>
      <c r="C189" s="65" t="str">
        <f t="shared" ca="1" si="16"/>
        <v>-1900-0</v>
      </c>
      <c r="D189" s="340"/>
      <c r="E189" s="283"/>
      <c r="F189" s="12"/>
      <c r="G189" s="297"/>
      <c r="H189" s="285"/>
      <c r="I189" s="286"/>
      <c r="J189" s="285"/>
      <c r="K189" s="286"/>
      <c r="L189" s="290"/>
      <c r="M189" s="291"/>
      <c r="N189" s="12"/>
      <c r="O189" s="355"/>
      <c r="P189" s="7"/>
      <c r="Q189" s="17">
        <f>IF(D189="",0,IF(D189=D188,COUNTIF(D$9:D188,D189)+1,1))</f>
        <v>0</v>
      </c>
      <c r="R189" s="17">
        <f t="shared" ca="1" si="17"/>
        <v>0</v>
      </c>
      <c r="S189" s="364">
        <f t="shared" si="15"/>
        <v>0</v>
      </c>
    </row>
    <row r="190" spans="1:19" ht="16.5" customHeight="1">
      <c r="A190" s="334" t="s">
        <v>466</v>
      </c>
      <c r="B190" s="65" t="str">
        <f t="shared" ca="1" si="13"/>
        <v>-1900</v>
      </c>
      <c r="C190" s="65" t="str">
        <f t="shared" ca="1" si="16"/>
        <v>-1900-0</v>
      </c>
      <c r="D190" s="340"/>
      <c r="E190" s="283"/>
      <c r="F190" s="12"/>
      <c r="G190" s="297"/>
      <c r="H190" s="285"/>
      <c r="I190" s="286"/>
      <c r="J190" s="285"/>
      <c r="K190" s="286"/>
      <c r="L190" s="290"/>
      <c r="M190" s="291"/>
      <c r="N190" s="12"/>
      <c r="O190" s="355"/>
      <c r="P190" s="7"/>
      <c r="Q190" s="17">
        <f>IF(D190="",0,IF(D190=D189,COUNTIF(D$9:D189,D190)+1,1))</f>
        <v>0</v>
      </c>
      <c r="R190" s="17">
        <f t="shared" ca="1" si="17"/>
        <v>0</v>
      </c>
      <c r="S190" s="364">
        <f t="shared" si="15"/>
        <v>0</v>
      </c>
    </row>
    <row r="191" spans="1:19" ht="16.5" customHeight="1">
      <c r="A191" s="334" t="s">
        <v>467</v>
      </c>
      <c r="B191" s="65" t="str">
        <f t="shared" ca="1" si="13"/>
        <v>-1900</v>
      </c>
      <c r="C191" s="65" t="str">
        <f t="shared" ca="1" si="16"/>
        <v>-1900-0</v>
      </c>
      <c r="D191" s="340"/>
      <c r="E191" s="283"/>
      <c r="F191" s="12"/>
      <c r="G191" s="297"/>
      <c r="H191" s="285"/>
      <c r="I191" s="286"/>
      <c r="J191" s="285"/>
      <c r="K191" s="286"/>
      <c r="L191" s="290"/>
      <c r="M191" s="291"/>
      <c r="N191" s="12"/>
      <c r="O191" s="355"/>
      <c r="P191" s="7"/>
      <c r="Q191" s="17">
        <f>IF(D191="",0,IF(D191=D190,COUNTIF(D$9:D190,D191)+1,1))</f>
        <v>0</v>
      </c>
      <c r="R191" s="17">
        <f t="shared" ca="1" si="17"/>
        <v>0</v>
      </c>
      <c r="S191" s="364">
        <f t="shared" si="15"/>
        <v>0</v>
      </c>
    </row>
    <row r="192" spans="1:19" ht="16.5" customHeight="1">
      <c r="A192" s="334" t="s">
        <v>468</v>
      </c>
      <c r="B192" s="65" t="str">
        <f t="shared" ca="1" si="13"/>
        <v>-1900</v>
      </c>
      <c r="C192" s="65" t="str">
        <f t="shared" ca="1" si="16"/>
        <v>-1900-0</v>
      </c>
      <c r="D192" s="340"/>
      <c r="E192" s="283"/>
      <c r="F192" s="12"/>
      <c r="G192" s="297"/>
      <c r="H192" s="285"/>
      <c r="I192" s="286"/>
      <c r="J192" s="285"/>
      <c r="K192" s="286"/>
      <c r="L192" s="290"/>
      <c r="M192" s="291"/>
      <c r="N192" s="12"/>
      <c r="O192" s="355"/>
      <c r="P192" s="7"/>
      <c r="Q192" s="17">
        <f>IF(D192="",0,IF(D192=D191,COUNTIF(D$9:D191,D192)+1,1))</f>
        <v>0</v>
      </c>
      <c r="R192" s="17">
        <f t="shared" ca="1" si="17"/>
        <v>0</v>
      </c>
      <c r="S192" s="364">
        <f t="shared" si="15"/>
        <v>0</v>
      </c>
    </row>
    <row r="193" spans="1:19" ht="16.5" customHeight="1">
      <c r="A193" s="334" t="s">
        <v>469</v>
      </c>
      <c r="B193" s="65" t="str">
        <f t="shared" ca="1" si="13"/>
        <v>-1900</v>
      </c>
      <c r="C193" s="65" t="str">
        <f t="shared" ca="1" si="16"/>
        <v>-1900-0</v>
      </c>
      <c r="D193" s="340"/>
      <c r="E193" s="283"/>
      <c r="F193" s="12"/>
      <c r="G193" s="297"/>
      <c r="H193" s="285"/>
      <c r="I193" s="286"/>
      <c r="J193" s="285"/>
      <c r="K193" s="286"/>
      <c r="L193" s="290"/>
      <c r="M193" s="291"/>
      <c r="N193" s="12"/>
      <c r="O193" s="355"/>
      <c r="P193" s="7"/>
      <c r="Q193" s="17">
        <f>IF(D193="",0,IF(D193=D192,COUNTIF(D$9:D192,D193)+1,1))</f>
        <v>0</v>
      </c>
      <c r="R193" s="17">
        <f t="shared" ca="1" si="17"/>
        <v>0</v>
      </c>
      <c r="S193" s="364">
        <f t="shared" si="15"/>
        <v>0</v>
      </c>
    </row>
    <row r="194" spans="1:19" ht="16.5" customHeight="1">
      <c r="A194" s="334" t="s">
        <v>470</v>
      </c>
      <c r="B194" s="65" t="str">
        <f t="shared" ca="1" si="13"/>
        <v>-1900</v>
      </c>
      <c r="C194" s="65" t="str">
        <f t="shared" ca="1" si="16"/>
        <v>-1900-0</v>
      </c>
      <c r="D194" s="340"/>
      <c r="E194" s="283"/>
      <c r="F194" s="12"/>
      <c r="G194" s="297"/>
      <c r="H194" s="285"/>
      <c r="I194" s="286"/>
      <c r="J194" s="285"/>
      <c r="K194" s="286"/>
      <c r="L194" s="290"/>
      <c r="M194" s="291"/>
      <c r="N194" s="12"/>
      <c r="O194" s="355"/>
      <c r="P194" s="7"/>
      <c r="Q194" s="17">
        <f>IF(D194="",0,IF(D194=D193,COUNTIF(D$9:D193,D194)+1,1))</f>
        <v>0</v>
      </c>
      <c r="R194" s="17">
        <f t="shared" ca="1" si="17"/>
        <v>0</v>
      </c>
      <c r="S194" s="364">
        <f t="shared" si="15"/>
        <v>0</v>
      </c>
    </row>
    <row r="195" spans="1:19" ht="16.5" customHeight="1">
      <c r="A195" s="334" t="s">
        <v>471</v>
      </c>
      <c r="B195" s="65" t="str">
        <f t="shared" ca="1" si="13"/>
        <v>-1900</v>
      </c>
      <c r="C195" s="65" t="str">
        <f t="shared" ca="1" si="16"/>
        <v>-1900-0</v>
      </c>
      <c r="D195" s="340"/>
      <c r="E195" s="283"/>
      <c r="F195" s="12"/>
      <c r="G195" s="297"/>
      <c r="H195" s="285"/>
      <c r="I195" s="286"/>
      <c r="J195" s="285"/>
      <c r="K195" s="286"/>
      <c r="L195" s="290"/>
      <c r="M195" s="291"/>
      <c r="N195" s="12"/>
      <c r="O195" s="355"/>
      <c r="P195" s="7"/>
      <c r="Q195" s="17">
        <f>IF(D195="",0,IF(D195=D194,COUNTIF(D$9:D194,D195)+1,1))</f>
        <v>0</v>
      </c>
      <c r="R195" s="17">
        <f t="shared" ca="1" si="17"/>
        <v>0</v>
      </c>
      <c r="S195" s="364">
        <f t="shared" si="15"/>
        <v>0</v>
      </c>
    </row>
    <row r="196" spans="1:19" ht="16.5" customHeight="1">
      <c r="A196" s="334" t="s">
        <v>472</v>
      </c>
      <c r="B196" s="65" t="str">
        <f t="shared" ca="1" si="13"/>
        <v>-1900</v>
      </c>
      <c r="C196" s="65" t="str">
        <f t="shared" ca="1" si="16"/>
        <v>-1900-0</v>
      </c>
      <c r="D196" s="340"/>
      <c r="E196" s="283"/>
      <c r="F196" s="12"/>
      <c r="G196" s="297"/>
      <c r="H196" s="285"/>
      <c r="I196" s="286"/>
      <c r="J196" s="285"/>
      <c r="K196" s="286"/>
      <c r="L196" s="290"/>
      <c r="M196" s="291"/>
      <c r="N196" s="12"/>
      <c r="O196" s="355"/>
      <c r="P196" s="7"/>
      <c r="Q196" s="17">
        <f>IF(D196="",0,IF(D196=D195,COUNTIF(D$9:D195,D196)+1,1))</f>
        <v>0</v>
      </c>
      <c r="R196" s="17">
        <f t="shared" ca="1" si="17"/>
        <v>0</v>
      </c>
      <c r="S196" s="364">
        <f t="shared" si="15"/>
        <v>0</v>
      </c>
    </row>
    <row r="197" spans="1:19" ht="16.5" customHeight="1">
      <c r="A197" s="334" t="s">
        <v>473</v>
      </c>
      <c r="B197" s="65" t="str">
        <f t="shared" ca="1" si="13"/>
        <v>-1900</v>
      </c>
      <c r="C197" s="65" t="str">
        <f t="shared" ca="1" si="16"/>
        <v>-1900-0</v>
      </c>
      <c r="D197" s="340"/>
      <c r="E197" s="283"/>
      <c r="F197" s="12"/>
      <c r="G197" s="297"/>
      <c r="H197" s="285"/>
      <c r="I197" s="286"/>
      <c r="J197" s="285"/>
      <c r="K197" s="286"/>
      <c r="L197" s="290"/>
      <c r="M197" s="291"/>
      <c r="N197" s="12"/>
      <c r="O197" s="355"/>
      <c r="P197" s="7"/>
      <c r="Q197" s="17">
        <f>IF(D197="",0,IF(D197=D196,COUNTIF(D$9:D196,D197)+1,1))</f>
        <v>0</v>
      </c>
      <c r="R197" s="17">
        <f t="shared" ca="1" si="17"/>
        <v>0</v>
      </c>
      <c r="S197" s="364">
        <f t="shared" si="15"/>
        <v>0</v>
      </c>
    </row>
    <row r="198" spans="1:19" ht="16.5" customHeight="1">
      <c r="A198" s="334" t="s">
        <v>474</v>
      </c>
      <c r="B198" s="65" t="str">
        <f t="shared" ca="1" si="13"/>
        <v>-1900</v>
      </c>
      <c r="C198" s="65" t="str">
        <f t="shared" ca="1" si="16"/>
        <v>-1900-0</v>
      </c>
      <c r="D198" s="340"/>
      <c r="E198" s="283"/>
      <c r="F198" s="12"/>
      <c r="G198" s="297"/>
      <c r="H198" s="285"/>
      <c r="I198" s="286"/>
      <c r="J198" s="285"/>
      <c r="K198" s="286"/>
      <c r="L198" s="290"/>
      <c r="M198" s="291"/>
      <c r="N198" s="12"/>
      <c r="O198" s="355"/>
      <c r="P198" s="7"/>
      <c r="Q198" s="17">
        <f>IF(D198="",0,IF(D198=D197,COUNTIF(D$9:D197,D198)+1,1))</f>
        <v>0</v>
      </c>
      <c r="R198" s="17">
        <f t="shared" ca="1" si="17"/>
        <v>0</v>
      </c>
      <c r="S198" s="364">
        <f t="shared" si="15"/>
        <v>0</v>
      </c>
    </row>
    <row r="199" spans="1:19" ht="16.5" customHeight="1">
      <c r="A199" s="334" t="s">
        <v>475</v>
      </c>
      <c r="B199" s="65" t="str">
        <f t="shared" ca="1" si="13"/>
        <v>-1900</v>
      </c>
      <c r="C199" s="65" t="str">
        <f t="shared" ca="1" si="16"/>
        <v>-1900-0</v>
      </c>
      <c r="D199" s="340"/>
      <c r="E199" s="283"/>
      <c r="F199" s="12"/>
      <c r="G199" s="297"/>
      <c r="H199" s="285"/>
      <c r="I199" s="286"/>
      <c r="J199" s="285"/>
      <c r="K199" s="286"/>
      <c r="L199" s="290"/>
      <c r="M199" s="291"/>
      <c r="N199" s="12"/>
      <c r="O199" s="355"/>
      <c r="P199" s="7"/>
      <c r="Q199" s="17">
        <f>IF(D199="",0,IF(D199=D198,COUNTIF(D$9:D198,D199)+1,1))</f>
        <v>0</v>
      </c>
      <c r="R199" s="17">
        <f t="shared" ca="1" si="17"/>
        <v>0</v>
      </c>
      <c r="S199" s="364">
        <f t="shared" si="15"/>
        <v>0</v>
      </c>
    </row>
    <row r="200" spans="1:19" ht="16.5" customHeight="1">
      <c r="A200" s="334" t="s">
        <v>476</v>
      </c>
      <c r="B200" s="65" t="str">
        <f t="shared" ca="1" si="13"/>
        <v>-1900</v>
      </c>
      <c r="C200" s="65" t="str">
        <f t="shared" ca="1" si="16"/>
        <v>-1900-0</v>
      </c>
      <c r="D200" s="340"/>
      <c r="E200" s="283"/>
      <c r="F200" s="12"/>
      <c r="G200" s="297"/>
      <c r="H200" s="285"/>
      <c r="I200" s="286"/>
      <c r="J200" s="285"/>
      <c r="K200" s="286"/>
      <c r="L200" s="290"/>
      <c r="M200" s="291"/>
      <c r="N200" s="12"/>
      <c r="O200" s="355"/>
      <c r="P200" s="7"/>
      <c r="Q200" s="17">
        <f>IF(D200="",0,IF(D200=D199,COUNTIF(D$9:D199,D200)+1,1))</f>
        <v>0</v>
      </c>
      <c r="R200" s="17">
        <f t="shared" ca="1" si="17"/>
        <v>0</v>
      </c>
      <c r="S200" s="364">
        <f t="shared" si="15"/>
        <v>0</v>
      </c>
    </row>
    <row r="201" spans="1:19" ht="16.5" customHeight="1">
      <c r="A201" s="334" t="s">
        <v>477</v>
      </c>
      <c r="B201" s="65" t="str">
        <f t="shared" ca="1" si="13"/>
        <v>-1900</v>
      </c>
      <c r="C201" s="65" t="str">
        <f t="shared" ca="1" si="16"/>
        <v>-1900-0</v>
      </c>
      <c r="D201" s="340"/>
      <c r="E201" s="283"/>
      <c r="F201" s="12"/>
      <c r="G201" s="297"/>
      <c r="H201" s="285"/>
      <c r="I201" s="286"/>
      <c r="J201" s="285"/>
      <c r="K201" s="286"/>
      <c r="L201" s="290"/>
      <c r="M201" s="291"/>
      <c r="N201" s="12"/>
      <c r="O201" s="355"/>
      <c r="P201" s="7"/>
      <c r="Q201" s="17">
        <f>IF(D201="",0,IF(D201=D200,COUNTIF(D$9:D200,D201)+1,1))</f>
        <v>0</v>
      </c>
      <c r="R201" s="17">
        <f t="shared" ca="1" si="17"/>
        <v>0</v>
      </c>
      <c r="S201" s="364">
        <f t="shared" si="15"/>
        <v>0</v>
      </c>
    </row>
    <row r="202" spans="1:19" ht="16.5" customHeight="1">
      <c r="A202" s="334" t="s">
        <v>478</v>
      </c>
      <c r="B202" s="65" t="str">
        <f t="shared" ref="B202:B265" ca="1" si="18">IF(S202=$S$515,0,IF(G$524=1,0,D202&amp;"-"&amp;YEAR(E202)))</f>
        <v>-1900</v>
      </c>
      <c r="C202" s="65" t="str">
        <f t="shared" ca="1" si="16"/>
        <v>-1900-0</v>
      </c>
      <c r="D202" s="340"/>
      <c r="E202" s="283"/>
      <c r="F202" s="12"/>
      <c r="G202" s="297"/>
      <c r="H202" s="285"/>
      <c r="I202" s="286"/>
      <c r="J202" s="285"/>
      <c r="K202" s="286"/>
      <c r="L202" s="290"/>
      <c r="M202" s="291"/>
      <c r="N202" s="12"/>
      <c r="O202" s="355"/>
      <c r="P202" s="7"/>
      <c r="Q202" s="17">
        <f>IF(D202="",0,IF(D202=D201,COUNTIF(D$9:D201,D202)+1,1))</f>
        <v>0</v>
      </c>
      <c r="R202" s="17">
        <f t="shared" ca="1" si="17"/>
        <v>0</v>
      </c>
      <c r="S202" s="364">
        <f t="shared" ref="S202:S265" si="19">IF(OR(MONTH(E202)&lt;$J$526,MONTH(E202)&gt;$J$527),S$515,0)</f>
        <v>0</v>
      </c>
    </row>
    <row r="203" spans="1:19" ht="16.5" customHeight="1">
      <c r="A203" s="334" t="s">
        <v>479</v>
      </c>
      <c r="B203" s="65" t="str">
        <f t="shared" ca="1" si="18"/>
        <v>-1900</v>
      </c>
      <c r="C203" s="65" t="str">
        <f t="shared" ca="1" si="16"/>
        <v>-1900-0</v>
      </c>
      <c r="D203" s="340"/>
      <c r="E203" s="283"/>
      <c r="F203" s="12"/>
      <c r="G203" s="297"/>
      <c r="H203" s="285"/>
      <c r="I203" s="286"/>
      <c r="J203" s="285"/>
      <c r="K203" s="286"/>
      <c r="L203" s="290"/>
      <c r="M203" s="291"/>
      <c r="N203" s="12"/>
      <c r="O203" s="355"/>
      <c r="P203" s="7"/>
      <c r="Q203" s="17">
        <f>IF(D203="",0,IF(D203=D202,COUNTIF(D$9:D202,D203)+1,1))</f>
        <v>0</v>
      </c>
      <c r="R203" s="17">
        <f t="shared" ca="1" si="17"/>
        <v>0</v>
      </c>
      <c r="S203" s="364">
        <f t="shared" si="19"/>
        <v>0</v>
      </c>
    </row>
    <row r="204" spans="1:19" ht="16.5" customHeight="1">
      <c r="A204" s="334" t="s">
        <v>480</v>
      </c>
      <c r="B204" s="65" t="str">
        <f t="shared" ca="1" si="18"/>
        <v>-1900</v>
      </c>
      <c r="C204" s="65" t="str">
        <f t="shared" ca="1" si="16"/>
        <v>-1900-0</v>
      </c>
      <c r="D204" s="340"/>
      <c r="E204" s="283"/>
      <c r="F204" s="12"/>
      <c r="G204" s="297"/>
      <c r="H204" s="285"/>
      <c r="I204" s="286"/>
      <c r="J204" s="285"/>
      <c r="K204" s="286"/>
      <c r="L204" s="290"/>
      <c r="M204" s="291"/>
      <c r="N204" s="12"/>
      <c r="O204" s="355"/>
      <c r="P204" s="7"/>
      <c r="Q204" s="17">
        <f>IF(D204="",0,IF(D204=D203,COUNTIF(D$9:D203,D204)+1,1))</f>
        <v>0</v>
      </c>
      <c r="R204" s="17">
        <f t="shared" ca="1" si="17"/>
        <v>0</v>
      </c>
      <c r="S204" s="364">
        <f t="shared" si="19"/>
        <v>0</v>
      </c>
    </row>
    <row r="205" spans="1:19" ht="16.5" customHeight="1">
      <c r="A205" s="334" t="s">
        <v>481</v>
      </c>
      <c r="B205" s="65" t="str">
        <f t="shared" ca="1" si="18"/>
        <v>-1900</v>
      </c>
      <c r="C205" s="65" t="str">
        <f t="shared" ca="1" si="16"/>
        <v>-1900-0</v>
      </c>
      <c r="D205" s="340"/>
      <c r="E205" s="283"/>
      <c r="F205" s="12"/>
      <c r="G205" s="297"/>
      <c r="H205" s="285"/>
      <c r="I205" s="286"/>
      <c r="J205" s="285"/>
      <c r="K205" s="286"/>
      <c r="L205" s="290"/>
      <c r="M205" s="291"/>
      <c r="N205" s="12"/>
      <c r="O205" s="355"/>
      <c r="P205" s="7"/>
      <c r="Q205" s="17">
        <f>IF(D205="",0,IF(D205=D204,COUNTIF(D$9:D204,D205)+1,1))</f>
        <v>0</v>
      </c>
      <c r="R205" s="17">
        <f t="shared" ca="1" si="17"/>
        <v>0</v>
      </c>
      <c r="S205" s="364">
        <f t="shared" si="19"/>
        <v>0</v>
      </c>
    </row>
    <row r="206" spans="1:19" ht="16.5" customHeight="1">
      <c r="A206" s="334" t="s">
        <v>482</v>
      </c>
      <c r="B206" s="65" t="str">
        <f t="shared" ca="1" si="18"/>
        <v>-1900</v>
      </c>
      <c r="C206" s="65" t="str">
        <f t="shared" ca="1" si="16"/>
        <v>-1900-0</v>
      </c>
      <c r="D206" s="340"/>
      <c r="E206" s="283"/>
      <c r="F206" s="12"/>
      <c r="G206" s="297"/>
      <c r="H206" s="285"/>
      <c r="I206" s="286"/>
      <c r="J206" s="285"/>
      <c r="K206" s="286"/>
      <c r="L206" s="290"/>
      <c r="M206" s="291"/>
      <c r="N206" s="12"/>
      <c r="O206" s="355"/>
      <c r="P206" s="7"/>
      <c r="Q206" s="17">
        <f>IF(D206="",0,IF(D206=D205,COUNTIF(D$9:D205,D206)+1,1))</f>
        <v>0</v>
      </c>
      <c r="R206" s="17">
        <f t="shared" ca="1" si="17"/>
        <v>0</v>
      </c>
      <c r="S206" s="364">
        <f t="shared" si="19"/>
        <v>0</v>
      </c>
    </row>
    <row r="207" spans="1:19" ht="16.5" customHeight="1">
      <c r="A207" s="334" t="s">
        <v>483</v>
      </c>
      <c r="B207" s="65" t="str">
        <f t="shared" ca="1" si="18"/>
        <v>-1900</v>
      </c>
      <c r="C207" s="65" t="str">
        <f t="shared" ca="1" si="16"/>
        <v>-1900-0</v>
      </c>
      <c r="D207" s="340"/>
      <c r="E207" s="283"/>
      <c r="F207" s="12"/>
      <c r="G207" s="297"/>
      <c r="H207" s="285"/>
      <c r="I207" s="286"/>
      <c r="J207" s="285"/>
      <c r="K207" s="286"/>
      <c r="L207" s="290"/>
      <c r="M207" s="291"/>
      <c r="N207" s="12"/>
      <c r="O207" s="355"/>
      <c r="P207" s="7"/>
      <c r="Q207" s="17">
        <f>IF(D207="",0,IF(D207=D206,COUNTIF(D$9:D206,D207)+1,1))</f>
        <v>0</v>
      </c>
      <c r="R207" s="17">
        <f t="shared" ca="1" si="17"/>
        <v>0</v>
      </c>
      <c r="S207" s="364">
        <f t="shared" si="19"/>
        <v>0</v>
      </c>
    </row>
    <row r="208" spans="1:19" ht="16.5" customHeight="1">
      <c r="A208" s="334" t="s">
        <v>484</v>
      </c>
      <c r="B208" s="65" t="str">
        <f t="shared" ca="1" si="18"/>
        <v>-1900</v>
      </c>
      <c r="C208" s="65" t="str">
        <f t="shared" ca="1" si="16"/>
        <v>-1900-0</v>
      </c>
      <c r="D208" s="340"/>
      <c r="E208" s="283"/>
      <c r="F208" s="12"/>
      <c r="G208" s="297"/>
      <c r="H208" s="285"/>
      <c r="I208" s="286"/>
      <c r="J208" s="285"/>
      <c r="K208" s="286"/>
      <c r="L208" s="290"/>
      <c r="M208" s="291"/>
      <c r="N208" s="12"/>
      <c r="O208" s="355"/>
      <c r="P208" s="7"/>
      <c r="Q208" s="17">
        <f>IF(D208="",0,IF(D208=D207,COUNTIF(D$9:D207,D208)+1,1))</f>
        <v>0</v>
      </c>
      <c r="R208" s="17">
        <f t="shared" ca="1" si="17"/>
        <v>0</v>
      </c>
      <c r="S208" s="364">
        <f t="shared" si="19"/>
        <v>0</v>
      </c>
    </row>
    <row r="209" spans="1:19" ht="16.5" customHeight="1">
      <c r="A209" s="334" t="s">
        <v>485</v>
      </c>
      <c r="B209" s="65" t="str">
        <f t="shared" ca="1" si="18"/>
        <v>-1900</v>
      </c>
      <c r="C209" s="65" t="str">
        <f t="shared" ca="1" si="16"/>
        <v>-1900-0</v>
      </c>
      <c r="D209" s="340"/>
      <c r="E209" s="283"/>
      <c r="F209" s="12"/>
      <c r="G209" s="297"/>
      <c r="H209" s="285"/>
      <c r="I209" s="286"/>
      <c r="J209" s="285"/>
      <c r="K209" s="286"/>
      <c r="L209" s="290"/>
      <c r="M209" s="291"/>
      <c r="N209" s="12"/>
      <c r="O209" s="355"/>
      <c r="P209" s="7"/>
      <c r="Q209" s="17">
        <f>IF(D209="",0,IF(D209=D208,COUNTIF(D$9:D208,D209)+1,1))</f>
        <v>0</v>
      </c>
      <c r="R209" s="17">
        <f t="shared" ca="1" si="17"/>
        <v>0</v>
      </c>
      <c r="S209" s="364">
        <f t="shared" si="19"/>
        <v>0</v>
      </c>
    </row>
    <row r="210" spans="1:19" ht="16.5" customHeight="1">
      <c r="A210" s="334" t="s">
        <v>486</v>
      </c>
      <c r="B210" s="65" t="str">
        <f t="shared" ca="1" si="18"/>
        <v>-1900</v>
      </c>
      <c r="C210" s="65" t="str">
        <f t="shared" ca="1" si="16"/>
        <v>-1900-0</v>
      </c>
      <c r="D210" s="340"/>
      <c r="E210" s="283"/>
      <c r="F210" s="12"/>
      <c r="G210" s="297"/>
      <c r="H210" s="285"/>
      <c r="I210" s="286"/>
      <c r="J210" s="285"/>
      <c r="K210" s="286"/>
      <c r="L210" s="290"/>
      <c r="M210" s="291"/>
      <c r="N210" s="12"/>
      <c r="O210" s="355"/>
      <c r="P210" s="7"/>
      <c r="Q210" s="17">
        <f>IF(D210="",0,IF(D210=D209,COUNTIF(D$9:D209,D210)+1,1))</f>
        <v>0</v>
      </c>
      <c r="R210" s="17">
        <f t="shared" ca="1" si="17"/>
        <v>0</v>
      </c>
      <c r="S210" s="364">
        <f t="shared" si="19"/>
        <v>0</v>
      </c>
    </row>
    <row r="211" spans="1:19" ht="16.5" customHeight="1">
      <c r="A211" s="334" t="s">
        <v>487</v>
      </c>
      <c r="B211" s="65" t="str">
        <f t="shared" ca="1" si="18"/>
        <v>-1900</v>
      </c>
      <c r="C211" s="65" t="str">
        <f t="shared" ca="1" si="16"/>
        <v>-1900-0</v>
      </c>
      <c r="D211" s="340"/>
      <c r="E211" s="283"/>
      <c r="F211" s="12"/>
      <c r="G211" s="297"/>
      <c r="H211" s="285"/>
      <c r="I211" s="286"/>
      <c r="J211" s="285"/>
      <c r="K211" s="286"/>
      <c r="L211" s="290"/>
      <c r="M211" s="291"/>
      <c r="N211" s="12"/>
      <c r="O211" s="355"/>
      <c r="P211" s="7"/>
      <c r="Q211" s="17">
        <f>IF(D211="",0,IF(D211=D210,COUNTIF(D$9:D210,D211)+1,1))</f>
        <v>0</v>
      </c>
      <c r="R211" s="17">
        <f t="shared" ca="1" si="17"/>
        <v>0</v>
      </c>
      <c r="S211" s="364">
        <f t="shared" si="19"/>
        <v>0</v>
      </c>
    </row>
    <row r="212" spans="1:19" ht="16.5" customHeight="1">
      <c r="A212" s="334" t="s">
        <v>488</v>
      </c>
      <c r="B212" s="65" t="str">
        <f t="shared" ca="1" si="18"/>
        <v>-1900</v>
      </c>
      <c r="C212" s="65" t="str">
        <f t="shared" ca="1" si="16"/>
        <v>-1900-0</v>
      </c>
      <c r="D212" s="340"/>
      <c r="E212" s="283"/>
      <c r="F212" s="12"/>
      <c r="G212" s="297"/>
      <c r="H212" s="285"/>
      <c r="I212" s="286"/>
      <c r="J212" s="285"/>
      <c r="K212" s="286"/>
      <c r="L212" s="290"/>
      <c r="M212" s="291"/>
      <c r="N212" s="12"/>
      <c r="O212" s="355"/>
      <c r="P212" s="7"/>
      <c r="Q212" s="17">
        <f>IF(D212="",0,IF(D212=D211,COUNTIF(D$9:D211,D212)+1,1))</f>
        <v>0</v>
      </c>
      <c r="R212" s="17">
        <f t="shared" ca="1" si="17"/>
        <v>0</v>
      </c>
      <c r="S212" s="364">
        <f t="shared" si="19"/>
        <v>0</v>
      </c>
    </row>
    <row r="213" spans="1:19" ht="16.5" customHeight="1">
      <c r="A213" s="334" t="s">
        <v>489</v>
      </c>
      <c r="B213" s="65" t="str">
        <f t="shared" ca="1" si="18"/>
        <v>-1900</v>
      </c>
      <c r="C213" s="65" t="str">
        <f t="shared" ca="1" si="16"/>
        <v>-1900-0</v>
      </c>
      <c r="D213" s="340"/>
      <c r="E213" s="283"/>
      <c r="F213" s="12"/>
      <c r="G213" s="297"/>
      <c r="H213" s="285"/>
      <c r="I213" s="286"/>
      <c r="J213" s="285"/>
      <c r="K213" s="286"/>
      <c r="L213" s="290"/>
      <c r="M213" s="291"/>
      <c r="N213" s="12"/>
      <c r="O213" s="355"/>
      <c r="P213" s="7"/>
      <c r="Q213" s="17">
        <f>IF(D213="",0,IF(D213=D212,COUNTIF(D$9:D212,D213)+1,1))</f>
        <v>0</v>
      </c>
      <c r="R213" s="17">
        <f t="shared" ca="1" si="17"/>
        <v>0</v>
      </c>
      <c r="S213" s="364">
        <f t="shared" si="19"/>
        <v>0</v>
      </c>
    </row>
    <row r="214" spans="1:19" ht="16.5" customHeight="1">
      <c r="A214" s="334" t="s">
        <v>490</v>
      </c>
      <c r="B214" s="65" t="str">
        <f t="shared" ca="1" si="18"/>
        <v>-1900</v>
      </c>
      <c r="C214" s="65" t="str">
        <f t="shared" ca="1" si="16"/>
        <v>-1900-0</v>
      </c>
      <c r="D214" s="340"/>
      <c r="E214" s="283"/>
      <c r="F214" s="12"/>
      <c r="G214" s="297"/>
      <c r="H214" s="285"/>
      <c r="I214" s="286"/>
      <c r="J214" s="285"/>
      <c r="K214" s="286"/>
      <c r="L214" s="290"/>
      <c r="M214" s="291"/>
      <c r="N214" s="12"/>
      <c r="O214" s="355"/>
      <c r="P214" s="7"/>
      <c r="Q214" s="17">
        <f>IF(D214="",0,IF(D214=D213,COUNTIF(D$9:D213,D214)+1,1))</f>
        <v>0</v>
      </c>
      <c r="R214" s="17">
        <f t="shared" ca="1" si="17"/>
        <v>0</v>
      </c>
      <c r="S214" s="364">
        <f t="shared" si="19"/>
        <v>0</v>
      </c>
    </row>
    <row r="215" spans="1:19" ht="16.5" customHeight="1">
      <c r="A215" s="334" t="s">
        <v>491</v>
      </c>
      <c r="B215" s="65" t="str">
        <f t="shared" ca="1" si="18"/>
        <v>-1900</v>
      </c>
      <c r="C215" s="65" t="str">
        <f t="shared" ca="1" si="16"/>
        <v>-1900-0</v>
      </c>
      <c r="D215" s="340"/>
      <c r="E215" s="283"/>
      <c r="F215" s="12"/>
      <c r="G215" s="297"/>
      <c r="H215" s="285"/>
      <c r="I215" s="286"/>
      <c r="J215" s="285"/>
      <c r="K215" s="286"/>
      <c r="L215" s="290"/>
      <c r="M215" s="291"/>
      <c r="N215" s="12"/>
      <c r="O215" s="355"/>
      <c r="P215" s="7"/>
      <c r="Q215" s="17">
        <f>IF(D215="",0,IF(D215=D214,COUNTIF(D$9:D214,D215)+1,1))</f>
        <v>0</v>
      </c>
      <c r="R215" s="17">
        <f t="shared" ca="1" si="17"/>
        <v>0</v>
      </c>
      <c r="S215" s="364">
        <f t="shared" si="19"/>
        <v>0</v>
      </c>
    </row>
    <row r="216" spans="1:19" ht="16.5" customHeight="1">
      <c r="A216" s="334" t="s">
        <v>492</v>
      </c>
      <c r="B216" s="65" t="str">
        <f t="shared" ca="1" si="18"/>
        <v>-1900</v>
      </c>
      <c r="C216" s="65" t="str">
        <f t="shared" ca="1" si="16"/>
        <v>-1900-0</v>
      </c>
      <c r="D216" s="340"/>
      <c r="E216" s="283"/>
      <c r="F216" s="12"/>
      <c r="G216" s="297"/>
      <c r="H216" s="285"/>
      <c r="I216" s="286"/>
      <c r="J216" s="285"/>
      <c r="K216" s="286"/>
      <c r="L216" s="290"/>
      <c r="M216" s="291"/>
      <c r="N216" s="12"/>
      <c r="O216" s="355"/>
      <c r="P216" s="7"/>
      <c r="Q216" s="17">
        <f>IF(D216="",0,IF(D216=D215,COUNTIF(D$9:D215,D216)+1,1))</f>
        <v>0</v>
      </c>
      <c r="R216" s="17">
        <f t="shared" ca="1" si="17"/>
        <v>0</v>
      </c>
      <c r="S216" s="364">
        <f t="shared" si="19"/>
        <v>0</v>
      </c>
    </row>
    <row r="217" spans="1:19" ht="16.5" customHeight="1">
      <c r="A217" s="334" t="s">
        <v>493</v>
      </c>
      <c r="B217" s="65" t="str">
        <f t="shared" ca="1" si="18"/>
        <v>-1900</v>
      </c>
      <c r="C217" s="65" t="str">
        <f t="shared" ca="1" si="16"/>
        <v>-1900-0</v>
      </c>
      <c r="D217" s="340"/>
      <c r="E217" s="283"/>
      <c r="F217" s="12"/>
      <c r="G217" s="297"/>
      <c r="H217" s="285"/>
      <c r="I217" s="286"/>
      <c r="J217" s="285"/>
      <c r="K217" s="286"/>
      <c r="L217" s="290"/>
      <c r="M217" s="291"/>
      <c r="N217" s="12"/>
      <c r="O217" s="355"/>
      <c r="P217" s="7"/>
      <c r="Q217" s="17">
        <f>IF(D217="",0,IF(D217=D216,COUNTIF(D$9:D216,D217)+1,1))</f>
        <v>0</v>
      </c>
      <c r="R217" s="17">
        <f t="shared" ca="1" si="17"/>
        <v>0</v>
      </c>
      <c r="S217" s="364">
        <f t="shared" si="19"/>
        <v>0</v>
      </c>
    </row>
    <row r="218" spans="1:19" ht="16.5" customHeight="1">
      <c r="A218" s="334" t="s">
        <v>494</v>
      </c>
      <c r="B218" s="65" t="str">
        <f t="shared" ca="1" si="18"/>
        <v>-1900</v>
      </c>
      <c r="C218" s="65" t="str">
        <f t="shared" ca="1" si="16"/>
        <v>-1900-0</v>
      </c>
      <c r="D218" s="340"/>
      <c r="E218" s="283"/>
      <c r="F218" s="12"/>
      <c r="G218" s="297"/>
      <c r="H218" s="285"/>
      <c r="I218" s="286"/>
      <c r="J218" s="285"/>
      <c r="K218" s="286"/>
      <c r="L218" s="290"/>
      <c r="M218" s="291"/>
      <c r="N218" s="12"/>
      <c r="O218" s="355"/>
      <c r="P218" s="7"/>
      <c r="Q218" s="17">
        <f>IF(D218="",0,IF(D218=D217,COUNTIF(D$9:D217,D218)+1,1))</f>
        <v>0</v>
      </c>
      <c r="R218" s="17">
        <f t="shared" ca="1" si="17"/>
        <v>0</v>
      </c>
      <c r="S218" s="364">
        <f t="shared" si="19"/>
        <v>0</v>
      </c>
    </row>
    <row r="219" spans="1:19" ht="16.5" customHeight="1">
      <c r="A219" s="334" t="s">
        <v>495</v>
      </c>
      <c r="B219" s="65" t="str">
        <f t="shared" ca="1" si="18"/>
        <v>-1900</v>
      </c>
      <c r="C219" s="65" t="str">
        <f t="shared" ca="1" si="16"/>
        <v>-1900-0</v>
      </c>
      <c r="D219" s="340"/>
      <c r="E219" s="283"/>
      <c r="F219" s="12"/>
      <c r="G219" s="297"/>
      <c r="H219" s="285"/>
      <c r="I219" s="286"/>
      <c r="J219" s="285"/>
      <c r="K219" s="286"/>
      <c r="L219" s="290"/>
      <c r="M219" s="291"/>
      <c r="N219" s="12"/>
      <c r="O219" s="355"/>
      <c r="P219" s="7"/>
      <c r="Q219" s="17">
        <f>IF(D219="",0,IF(D219=D218,COUNTIF(D$9:D218,D219)+1,1))</f>
        <v>0</v>
      </c>
      <c r="R219" s="17">
        <f t="shared" ca="1" si="17"/>
        <v>0</v>
      </c>
      <c r="S219" s="364">
        <f t="shared" si="19"/>
        <v>0</v>
      </c>
    </row>
    <row r="220" spans="1:19" ht="16.5" customHeight="1">
      <c r="A220" s="334" t="s">
        <v>496</v>
      </c>
      <c r="B220" s="65" t="str">
        <f t="shared" ca="1" si="18"/>
        <v>-1900</v>
      </c>
      <c r="C220" s="65" t="str">
        <f t="shared" ca="1" si="16"/>
        <v>-1900-0</v>
      </c>
      <c r="D220" s="340"/>
      <c r="E220" s="283"/>
      <c r="F220" s="12"/>
      <c r="G220" s="297"/>
      <c r="H220" s="285"/>
      <c r="I220" s="286"/>
      <c r="J220" s="285"/>
      <c r="K220" s="286"/>
      <c r="L220" s="290"/>
      <c r="M220" s="291"/>
      <c r="N220" s="12"/>
      <c r="O220" s="355"/>
      <c r="P220" s="7"/>
      <c r="Q220" s="17">
        <f>IF(D220="",0,IF(D220=D219,COUNTIF(D$9:D219,D220)+1,1))</f>
        <v>0</v>
      </c>
      <c r="R220" s="17">
        <f t="shared" ca="1" si="17"/>
        <v>0</v>
      </c>
      <c r="S220" s="364">
        <f t="shared" si="19"/>
        <v>0</v>
      </c>
    </row>
    <row r="221" spans="1:19" ht="16.5" customHeight="1">
      <c r="A221" s="334" t="s">
        <v>497</v>
      </c>
      <c r="B221" s="65" t="str">
        <f t="shared" ca="1" si="18"/>
        <v>-1900</v>
      </c>
      <c r="C221" s="65" t="str">
        <f t="shared" ref="C221:C284" ca="1" si="20">IF(G$524=1,0,B221&amp;"-"&amp;Q221)</f>
        <v>-1900-0</v>
      </c>
      <c r="D221" s="340"/>
      <c r="E221" s="283"/>
      <c r="F221" s="12"/>
      <c r="G221" s="297"/>
      <c r="H221" s="285"/>
      <c r="I221" s="286"/>
      <c r="J221" s="285"/>
      <c r="K221" s="286"/>
      <c r="L221" s="290"/>
      <c r="M221" s="291"/>
      <c r="N221" s="12"/>
      <c r="O221" s="355"/>
      <c r="P221" s="7"/>
      <c r="Q221" s="17">
        <f>IF(D221="",0,IF(D221=D220,COUNTIF(D$9:D220,D221)+1,1))</f>
        <v>0</v>
      </c>
      <c r="R221" s="17">
        <f t="shared" ref="R221:R284" ca="1" si="21">IF(OR(D221="",G$524=1),0,IF(Q221=3,1,0))</f>
        <v>0</v>
      </c>
      <c r="S221" s="364">
        <f t="shared" si="19"/>
        <v>0</v>
      </c>
    </row>
    <row r="222" spans="1:19" ht="16.5" customHeight="1">
      <c r="A222" s="334" t="s">
        <v>498</v>
      </c>
      <c r="B222" s="65" t="str">
        <f t="shared" ca="1" si="18"/>
        <v>-1900</v>
      </c>
      <c r="C222" s="65" t="str">
        <f t="shared" ca="1" si="20"/>
        <v>-1900-0</v>
      </c>
      <c r="D222" s="340"/>
      <c r="E222" s="283"/>
      <c r="F222" s="12"/>
      <c r="G222" s="297"/>
      <c r="H222" s="285"/>
      <c r="I222" s="286"/>
      <c r="J222" s="285"/>
      <c r="K222" s="286"/>
      <c r="L222" s="290"/>
      <c r="M222" s="291"/>
      <c r="N222" s="12"/>
      <c r="O222" s="355"/>
      <c r="P222" s="7"/>
      <c r="Q222" s="17">
        <f>IF(D222="",0,IF(D222=D221,COUNTIF(D$9:D221,D222)+1,1))</f>
        <v>0</v>
      </c>
      <c r="R222" s="17">
        <f t="shared" ca="1" si="21"/>
        <v>0</v>
      </c>
      <c r="S222" s="364">
        <f t="shared" si="19"/>
        <v>0</v>
      </c>
    </row>
    <row r="223" spans="1:19" ht="16.5" customHeight="1">
      <c r="A223" s="334" t="s">
        <v>499</v>
      </c>
      <c r="B223" s="65" t="str">
        <f t="shared" ca="1" si="18"/>
        <v>-1900</v>
      </c>
      <c r="C223" s="65" t="str">
        <f t="shared" ca="1" si="20"/>
        <v>-1900-0</v>
      </c>
      <c r="D223" s="340"/>
      <c r="E223" s="283"/>
      <c r="F223" s="12"/>
      <c r="G223" s="297"/>
      <c r="H223" s="285"/>
      <c r="I223" s="286"/>
      <c r="J223" s="285"/>
      <c r="K223" s="286"/>
      <c r="L223" s="290"/>
      <c r="M223" s="291"/>
      <c r="N223" s="12"/>
      <c r="O223" s="355"/>
      <c r="P223" s="7"/>
      <c r="Q223" s="17">
        <f>IF(D223="",0,IF(D223=D222,COUNTIF(D$9:D222,D223)+1,1))</f>
        <v>0</v>
      </c>
      <c r="R223" s="17">
        <f t="shared" ca="1" si="21"/>
        <v>0</v>
      </c>
      <c r="S223" s="364">
        <f t="shared" si="19"/>
        <v>0</v>
      </c>
    </row>
    <row r="224" spans="1:19" ht="16.5" customHeight="1">
      <c r="A224" s="334" t="s">
        <v>500</v>
      </c>
      <c r="B224" s="65" t="str">
        <f t="shared" ca="1" si="18"/>
        <v>-1900</v>
      </c>
      <c r="C224" s="65" t="str">
        <f t="shared" ca="1" si="20"/>
        <v>-1900-0</v>
      </c>
      <c r="D224" s="340"/>
      <c r="E224" s="283"/>
      <c r="F224" s="12"/>
      <c r="G224" s="297"/>
      <c r="H224" s="285"/>
      <c r="I224" s="286"/>
      <c r="J224" s="285"/>
      <c r="K224" s="286"/>
      <c r="L224" s="290"/>
      <c r="M224" s="291"/>
      <c r="N224" s="12"/>
      <c r="O224" s="355"/>
      <c r="P224" s="7"/>
      <c r="Q224" s="17">
        <f>IF(D224="",0,IF(D224=D223,COUNTIF(D$9:D223,D224)+1,1))</f>
        <v>0</v>
      </c>
      <c r="R224" s="17">
        <f t="shared" ca="1" si="21"/>
        <v>0</v>
      </c>
      <c r="S224" s="364">
        <f t="shared" si="19"/>
        <v>0</v>
      </c>
    </row>
    <row r="225" spans="1:19" ht="16.5" customHeight="1">
      <c r="A225" s="334" t="s">
        <v>501</v>
      </c>
      <c r="B225" s="65" t="str">
        <f t="shared" ca="1" si="18"/>
        <v>-1900</v>
      </c>
      <c r="C225" s="65" t="str">
        <f t="shared" ca="1" si="20"/>
        <v>-1900-0</v>
      </c>
      <c r="D225" s="340"/>
      <c r="E225" s="283"/>
      <c r="F225" s="12"/>
      <c r="G225" s="297"/>
      <c r="H225" s="285"/>
      <c r="I225" s="286"/>
      <c r="J225" s="285"/>
      <c r="K225" s="286"/>
      <c r="L225" s="290"/>
      <c r="M225" s="291"/>
      <c r="N225" s="12"/>
      <c r="O225" s="355"/>
      <c r="P225" s="7"/>
      <c r="Q225" s="17">
        <f>IF(D225="",0,IF(D225=D224,COUNTIF(D$9:D224,D225)+1,1))</f>
        <v>0</v>
      </c>
      <c r="R225" s="17">
        <f t="shared" ca="1" si="21"/>
        <v>0</v>
      </c>
      <c r="S225" s="364">
        <f t="shared" si="19"/>
        <v>0</v>
      </c>
    </row>
    <row r="226" spans="1:19" ht="16.5" customHeight="1">
      <c r="A226" s="334" t="s">
        <v>502</v>
      </c>
      <c r="B226" s="65" t="str">
        <f t="shared" ca="1" si="18"/>
        <v>-1900</v>
      </c>
      <c r="C226" s="65" t="str">
        <f t="shared" ca="1" si="20"/>
        <v>-1900-0</v>
      </c>
      <c r="D226" s="340"/>
      <c r="E226" s="283"/>
      <c r="F226" s="12"/>
      <c r="G226" s="297"/>
      <c r="H226" s="285"/>
      <c r="I226" s="286"/>
      <c r="J226" s="285"/>
      <c r="K226" s="286"/>
      <c r="L226" s="290"/>
      <c r="M226" s="291"/>
      <c r="N226" s="12"/>
      <c r="O226" s="355"/>
      <c r="P226" s="7"/>
      <c r="Q226" s="17">
        <f>IF(D226="",0,IF(D226=D225,COUNTIF(D$9:D225,D226)+1,1))</f>
        <v>0</v>
      </c>
      <c r="R226" s="17">
        <f t="shared" ca="1" si="21"/>
        <v>0</v>
      </c>
      <c r="S226" s="364">
        <f t="shared" si="19"/>
        <v>0</v>
      </c>
    </row>
    <row r="227" spans="1:19" ht="16.5" customHeight="1">
      <c r="A227" s="334" t="s">
        <v>503</v>
      </c>
      <c r="B227" s="65" t="str">
        <f t="shared" ca="1" si="18"/>
        <v>-1900</v>
      </c>
      <c r="C227" s="65" t="str">
        <f t="shared" ca="1" si="20"/>
        <v>-1900-0</v>
      </c>
      <c r="D227" s="340"/>
      <c r="E227" s="283"/>
      <c r="F227" s="12"/>
      <c r="G227" s="297"/>
      <c r="H227" s="285"/>
      <c r="I227" s="286"/>
      <c r="J227" s="285"/>
      <c r="K227" s="286"/>
      <c r="L227" s="290"/>
      <c r="M227" s="291"/>
      <c r="N227" s="12"/>
      <c r="O227" s="355"/>
      <c r="P227" s="7"/>
      <c r="Q227" s="17">
        <f>IF(D227="",0,IF(D227=D226,COUNTIF(D$9:D226,D227)+1,1))</f>
        <v>0</v>
      </c>
      <c r="R227" s="17">
        <f t="shared" ca="1" si="21"/>
        <v>0</v>
      </c>
      <c r="S227" s="364">
        <f t="shared" si="19"/>
        <v>0</v>
      </c>
    </row>
    <row r="228" spans="1:19" ht="16.5" customHeight="1">
      <c r="A228" s="334" t="s">
        <v>504</v>
      </c>
      <c r="B228" s="65" t="str">
        <f t="shared" ca="1" si="18"/>
        <v>-1900</v>
      </c>
      <c r="C228" s="65" t="str">
        <f t="shared" ca="1" si="20"/>
        <v>-1900-0</v>
      </c>
      <c r="D228" s="340"/>
      <c r="E228" s="283"/>
      <c r="F228" s="12"/>
      <c r="G228" s="297"/>
      <c r="H228" s="285"/>
      <c r="I228" s="286"/>
      <c r="J228" s="285"/>
      <c r="K228" s="286"/>
      <c r="L228" s="290"/>
      <c r="M228" s="291"/>
      <c r="N228" s="12"/>
      <c r="O228" s="355"/>
      <c r="P228" s="7"/>
      <c r="Q228" s="17">
        <f>IF(D228="",0,IF(D228=D227,COUNTIF(D$9:D227,D228)+1,1))</f>
        <v>0</v>
      </c>
      <c r="R228" s="17">
        <f t="shared" ca="1" si="21"/>
        <v>0</v>
      </c>
      <c r="S228" s="364">
        <f t="shared" si="19"/>
        <v>0</v>
      </c>
    </row>
    <row r="229" spans="1:19" ht="16.5" customHeight="1">
      <c r="A229" s="334" t="s">
        <v>505</v>
      </c>
      <c r="B229" s="65" t="str">
        <f t="shared" ca="1" si="18"/>
        <v>-1900</v>
      </c>
      <c r="C229" s="65" t="str">
        <f t="shared" ca="1" si="20"/>
        <v>-1900-0</v>
      </c>
      <c r="D229" s="340"/>
      <c r="E229" s="283"/>
      <c r="F229" s="12"/>
      <c r="G229" s="297"/>
      <c r="H229" s="285"/>
      <c r="I229" s="286"/>
      <c r="J229" s="285"/>
      <c r="K229" s="286"/>
      <c r="L229" s="290"/>
      <c r="M229" s="291"/>
      <c r="N229" s="12"/>
      <c r="O229" s="355"/>
      <c r="P229" s="7"/>
      <c r="Q229" s="17">
        <f>IF(D229="",0,IF(D229=D228,COUNTIF(D$9:D228,D229)+1,1))</f>
        <v>0</v>
      </c>
      <c r="R229" s="17">
        <f t="shared" ca="1" si="21"/>
        <v>0</v>
      </c>
      <c r="S229" s="364">
        <f t="shared" si="19"/>
        <v>0</v>
      </c>
    </row>
    <row r="230" spans="1:19" ht="16.5" customHeight="1">
      <c r="A230" s="334" t="s">
        <v>506</v>
      </c>
      <c r="B230" s="65" t="str">
        <f t="shared" ca="1" si="18"/>
        <v>-1900</v>
      </c>
      <c r="C230" s="65" t="str">
        <f t="shared" ca="1" si="20"/>
        <v>-1900-0</v>
      </c>
      <c r="D230" s="340"/>
      <c r="E230" s="283"/>
      <c r="F230" s="12"/>
      <c r="G230" s="297"/>
      <c r="H230" s="285"/>
      <c r="I230" s="286"/>
      <c r="J230" s="285"/>
      <c r="K230" s="286"/>
      <c r="L230" s="290"/>
      <c r="M230" s="291"/>
      <c r="N230" s="12"/>
      <c r="O230" s="355"/>
      <c r="P230" s="7"/>
      <c r="Q230" s="17">
        <f>IF(D230="",0,IF(D230=D229,COUNTIF(D$9:D229,D230)+1,1))</f>
        <v>0</v>
      </c>
      <c r="R230" s="17">
        <f t="shared" ca="1" si="21"/>
        <v>0</v>
      </c>
      <c r="S230" s="364">
        <f t="shared" si="19"/>
        <v>0</v>
      </c>
    </row>
    <row r="231" spans="1:19" ht="16.5" customHeight="1">
      <c r="A231" s="334" t="s">
        <v>507</v>
      </c>
      <c r="B231" s="65" t="str">
        <f t="shared" ca="1" si="18"/>
        <v>-1900</v>
      </c>
      <c r="C231" s="65" t="str">
        <f t="shared" ca="1" si="20"/>
        <v>-1900-0</v>
      </c>
      <c r="D231" s="340"/>
      <c r="E231" s="283"/>
      <c r="F231" s="12"/>
      <c r="G231" s="297"/>
      <c r="H231" s="285"/>
      <c r="I231" s="286"/>
      <c r="J231" s="285"/>
      <c r="K231" s="286"/>
      <c r="L231" s="290"/>
      <c r="M231" s="291"/>
      <c r="N231" s="12"/>
      <c r="O231" s="355"/>
      <c r="P231" s="7"/>
      <c r="Q231" s="17">
        <f>IF(D231="",0,IF(D231=D230,COUNTIF(D$9:D230,D231)+1,1))</f>
        <v>0</v>
      </c>
      <c r="R231" s="17">
        <f t="shared" ca="1" si="21"/>
        <v>0</v>
      </c>
      <c r="S231" s="364">
        <f t="shared" si="19"/>
        <v>0</v>
      </c>
    </row>
    <row r="232" spans="1:19" ht="16.5" customHeight="1">
      <c r="A232" s="334" t="s">
        <v>508</v>
      </c>
      <c r="B232" s="65" t="str">
        <f t="shared" ca="1" si="18"/>
        <v>-1900</v>
      </c>
      <c r="C232" s="65" t="str">
        <f t="shared" ca="1" si="20"/>
        <v>-1900-0</v>
      </c>
      <c r="D232" s="340"/>
      <c r="E232" s="283"/>
      <c r="F232" s="12"/>
      <c r="G232" s="297"/>
      <c r="H232" s="285"/>
      <c r="I232" s="286"/>
      <c r="J232" s="285"/>
      <c r="K232" s="286"/>
      <c r="L232" s="290"/>
      <c r="M232" s="291"/>
      <c r="N232" s="12"/>
      <c r="O232" s="355"/>
      <c r="P232" s="7"/>
      <c r="Q232" s="17">
        <f>IF(D232="",0,IF(D232=D231,COUNTIF(D$9:D231,D232)+1,1))</f>
        <v>0</v>
      </c>
      <c r="R232" s="17">
        <f t="shared" ca="1" si="21"/>
        <v>0</v>
      </c>
      <c r="S232" s="364">
        <f t="shared" si="19"/>
        <v>0</v>
      </c>
    </row>
    <row r="233" spans="1:19" ht="16.5" customHeight="1">
      <c r="A233" s="334" t="s">
        <v>509</v>
      </c>
      <c r="B233" s="65" t="str">
        <f t="shared" ca="1" si="18"/>
        <v>-1900</v>
      </c>
      <c r="C233" s="65" t="str">
        <f t="shared" ca="1" si="20"/>
        <v>-1900-0</v>
      </c>
      <c r="D233" s="340"/>
      <c r="E233" s="283"/>
      <c r="F233" s="12"/>
      <c r="G233" s="297"/>
      <c r="H233" s="285"/>
      <c r="I233" s="286"/>
      <c r="J233" s="285"/>
      <c r="K233" s="286"/>
      <c r="L233" s="290"/>
      <c r="M233" s="291"/>
      <c r="N233" s="12"/>
      <c r="O233" s="355"/>
      <c r="P233" s="7"/>
      <c r="Q233" s="17">
        <f>IF(D233="",0,IF(D233=D232,COUNTIF(D$9:D232,D233)+1,1))</f>
        <v>0</v>
      </c>
      <c r="R233" s="17">
        <f t="shared" ca="1" si="21"/>
        <v>0</v>
      </c>
      <c r="S233" s="364">
        <f t="shared" si="19"/>
        <v>0</v>
      </c>
    </row>
    <row r="234" spans="1:19" ht="16.5" customHeight="1">
      <c r="A234" s="334" t="s">
        <v>510</v>
      </c>
      <c r="B234" s="65" t="str">
        <f t="shared" ca="1" si="18"/>
        <v>-1900</v>
      </c>
      <c r="C234" s="65" t="str">
        <f t="shared" ca="1" si="20"/>
        <v>-1900-0</v>
      </c>
      <c r="D234" s="340"/>
      <c r="E234" s="283"/>
      <c r="F234" s="12"/>
      <c r="G234" s="297"/>
      <c r="H234" s="285"/>
      <c r="I234" s="286"/>
      <c r="J234" s="285"/>
      <c r="K234" s="286"/>
      <c r="L234" s="290"/>
      <c r="M234" s="291"/>
      <c r="N234" s="12"/>
      <c r="O234" s="355"/>
      <c r="P234" s="7"/>
      <c r="Q234" s="17">
        <f>IF(D234="",0,IF(D234=D233,COUNTIF(D$9:D233,D234)+1,1))</f>
        <v>0</v>
      </c>
      <c r="R234" s="17">
        <f t="shared" ca="1" si="21"/>
        <v>0</v>
      </c>
      <c r="S234" s="364">
        <f t="shared" si="19"/>
        <v>0</v>
      </c>
    </row>
    <row r="235" spans="1:19" ht="16.5" customHeight="1">
      <c r="A235" s="334" t="s">
        <v>511</v>
      </c>
      <c r="B235" s="65" t="str">
        <f t="shared" ca="1" si="18"/>
        <v>-1900</v>
      </c>
      <c r="C235" s="65" t="str">
        <f t="shared" ca="1" si="20"/>
        <v>-1900-0</v>
      </c>
      <c r="D235" s="340"/>
      <c r="E235" s="283"/>
      <c r="F235" s="12"/>
      <c r="G235" s="297"/>
      <c r="H235" s="285"/>
      <c r="I235" s="286"/>
      <c r="J235" s="285"/>
      <c r="K235" s="286"/>
      <c r="L235" s="290"/>
      <c r="M235" s="291"/>
      <c r="N235" s="12"/>
      <c r="O235" s="355"/>
      <c r="P235" s="7"/>
      <c r="Q235" s="17">
        <f>IF(D235="",0,IF(D235=D234,COUNTIF(D$9:D234,D235)+1,1))</f>
        <v>0</v>
      </c>
      <c r="R235" s="17">
        <f t="shared" ca="1" si="21"/>
        <v>0</v>
      </c>
      <c r="S235" s="364">
        <f t="shared" si="19"/>
        <v>0</v>
      </c>
    </row>
    <row r="236" spans="1:19" ht="16.5" customHeight="1">
      <c r="A236" s="334" t="s">
        <v>512</v>
      </c>
      <c r="B236" s="65" t="str">
        <f t="shared" ca="1" si="18"/>
        <v>-1900</v>
      </c>
      <c r="C236" s="65" t="str">
        <f t="shared" ca="1" si="20"/>
        <v>-1900-0</v>
      </c>
      <c r="D236" s="340"/>
      <c r="E236" s="283"/>
      <c r="F236" s="12"/>
      <c r="G236" s="297"/>
      <c r="H236" s="285"/>
      <c r="I236" s="286"/>
      <c r="J236" s="285"/>
      <c r="K236" s="286"/>
      <c r="L236" s="290"/>
      <c r="M236" s="291"/>
      <c r="N236" s="12"/>
      <c r="O236" s="355"/>
      <c r="P236" s="7"/>
      <c r="Q236" s="17">
        <f>IF(D236="",0,IF(D236=D235,COUNTIF(D$9:D235,D236)+1,1))</f>
        <v>0</v>
      </c>
      <c r="R236" s="17">
        <f t="shared" ca="1" si="21"/>
        <v>0</v>
      </c>
      <c r="S236" s="364">
        <f t="shared" si="19"/>
        <v>0</v>
      </c>
    </row>
    <row r="237" spans="1:19" ht="16.5" customHeight="1">
      <c r="A237" s="334" t="s">
        <v>513</v>
      </c>
      <c r="B237" s="65" t="str">
        <f t="shared" ca="1" si="18"/>
        <v>-1900</v>
      </c>
      <c r="C237" s="65" t="str">
        <f t="shared" ca="1" si="20"/>
        <v>-1900-0</v>
      </c>
      <c r="D237" s="340"/>
      <c r="E237" s="283"/>
      <c r="F237" s="12"/>
      <c r="G237" s="297"/>
      <c r="H237" s="285"/>
      <c r="I237" s="286"/>
      <c r="J237" s="285"/>
      <c r="K237" s="286"/>
      <c r="L237" s="290"/>
      <c r="M237" s="291"/>
      <c r="N237" s="12"/>
      <c r="O237" s="355"/>
      <c r="P237" s="7"/>
      <c r="Q237" s="17">
        <f>IF(D237="",0,IF(D237=D236,COUNTIF(D$9:D236,D237)+1,1))</f>
        <v>0</v>
      </c>
      <c r="R237" s="17">
        <f t="shared" ca="1" si="21"/>
        <v>0</v>
      </c>
      <c r="S237" s="364">
        <f t="shared" si="19"/>
        <v>0</v>
      </c>
    </row>
    <row r="238" spans="1:19" ht="16.5" customHeight="1">
      <c r="A238" s="334" t="s">
        <v>514</v>
      </c>
      <c r="B238" s="65" t="str">
        <f t="shared" ca="1" si="18"/>
        <v>-1900</v>
      </c>
      <c r="C238" s="65" t="str">
        <f t="shared" ca="1" si="20"/>
        <v>-1900-0</v>
      </c>
      <c r="D238" s="340"/>
      <c r="E238" s="283"/>
      <c r="F238" s="12"/>
      <c r="G238" s="297"/>
      <c r="H238" s="285"/>
      <c r="I238" s="286"/>
      <c r="J238" s="285"/>
      <c r="K238" s="286"/>
      <c r="L238" s="290"/>
      <c r="M238" s="291"/>
      <c r="N238" s="12"/>
      <c r="O238" s="355"/>
      <c r="P238" s="7"/>
      <c r="Q238" s="17">
        <f>IF(D238="",0,IF(D238=D237,COUNTIF(D$9:D237,D238)+1,1))</f>
        <v>0</v>
      </c>
      <c r="R238" s="17">
        <f t="shared" ca="1" si="21"/>
        <v>0</v>
      </c>
      <c r="S238" s="364">
        <f t="shared" si="19"/>
        <v>0</v>
      </c>
    </row>
    <row r="239" spans="1:19" ht="16.5" customHeight="1">
      <c r="A239" s="334" t="s">
        <v>515</v>
      </c>
      <c r="B239" s="65" t="str">
        <f t="shared" ca="1" si="18"/>
        <v>-1900</v>
      </c>
      <c r="C239" s="65" t="str">
        <f t="shared" ca="1" si="20"/>
        <v>-1900-0</v>
      </c>
      <c r="D239" s="340"/>
      <c r="E239" s="283"/>
      <c r="F239" s="12"/>
      <c r="G239" s="297"/>
      <c r="H239" s="285"/>
      <c r="I239" s="286"/>
      <c r="J239" s="285"/>
      <c r="K239" s="286"/>
      <c r="L239" s="290"/>
      <c r="M239" s="291"/>
      <c r="N239" s="12"/>
      <c r="O239" s="355"/>
      <c r="P239" s="7"/>
      <c r="Q239" s="17">
        <f>IF(D239="",0,IF(D239=D238,COUNTIF(D$9:D238,D239)+1,1))</f>
        <v>0</v>
      </c>
      <c r="R239" s="17">
        <f t="shared" ca="1" si="21"/>
        <v>0</v>
      </c>
      <c r="S239" s="364">
        <f t="shared" si="19"/>
        <v>0</v>
      </c>
    </row>
    <row r="240" spans="1:19" ht="16.5" customHeight="1">
      <c r="A240" s="334" t="s">
        <v>516</v>
      </c>
      <c r="B240" s="65" t="str">
        <f t="shared" ca="1" si="18"/>
        <v>-1900</v>
      </c>
      <c r="C240" s="65" t="str">
        <f t="shared" ca="1" si="20"/>
        <v>-1900-0</v>
      </c>
      <c r="D240" s="340"/>
      <c r="E240" s="283"/>
      <c r="F240" s="12"/>
      <c r="G240" s="297"/>
      <c r="H240" s="285"/>
      <c r="I240" s="286"/>
      <c r="J240" s="285"/>
      <c r="K240" s="286"/>
      <c r="L240" s="290"/>
      <c r="M240" s="291"/>
      <c r="N240" s="12"/>
      <c r="O240" s="355"/>
      <c r="P240" s="7"/>
      <c r="Q240" s="17">
        <f>IF(D240="",0,IF(D240=D239,COUNTIF(D$9:D239,D240)+1,1))</f>
        <v>0</v>
      </c>
      <c r="R240" s="17">
        <f t="shared" ca="1" si="21"/>
        <v>0</v>
      </c>
      <c r="S240" s="364">
        <f t="shared" si="19"/>
        <v>0</v>
      </c>
    </row>
    <row r="241" spans="1:19" ht="16.5" customHeight="1">
      <c r="A241" s="334" t="s">
        <v>517</v>
      </c>
      <c r="B241" s="65" t="str">
        <f t="shared" ca="1" si="18"/>
        <v>-1900</v>
      </c>
      <c r="C241" s="65" t="str">
        <f t="shared" ca="1" si="20"/>
        <v>-1900-0</v>
      </c>
      <c r="D241" s="340"/>
      <c r="E241" s="283"/>
      <c r="F241" s="12"/>
      <c r="G241" s="297"/>
      <c r="H241" s="285"/>
      <c r="I241" s="286"/>
      <c r="J241" s="285"/>
      <c r="K241" s="286"/>
      <c r="L241" s="290"/>
      <c r="M241" s="291"/>
      <c r="N241" s="12"/>
      <c r="O241" s="355"/>
      <c r="P241" s="7"/>
      <c r="Q241" s="17">
        <f>IF(D241="",0,IF(D241=D240,COUNTIF(D$9:D240,D241)+1,1))</f>
        <v>0</v>
      </c>
      <c r="R241" s="17">
        <f t="shared" ca="1" si="21"/>
        <v>0</v>
      </c>
      <c r="S241" s="364">
        <f t="shared" si="19"/>
        <v>0</v>
      </c>
    </row>
    <row r="242" spans="1:19" ht="16.5" customHeight="1">
      <c r="A242" s="334" t="s">
        <v>518</v>
      </c>
      <c r="B242" s="65" t="str">
        <f t="shared" ca="1" si="18"/>
        <v>-1900</v>
      </c>
      <c r="C242" s="65" t="str">
        <f t="shared" ca="1" si="20"/>
        <v>-1900-0</v>
      </c>
      <c r="D242" s="340"/>
      <c r="E242" s="283"/>
      <c r="F242" s="12"/>
      <c r="G242" s="297"/>
      <c r="H242" s="285"/>
      <c r="I242" s="286"/>
      <c r="J242" s="285"/>
      <c r="K242" s="286"/>
      <c r="L242" s="290"/>
      <c r="M242" s="291"/>
      <c r="N242" s="12"/>
      <c r="O242" s="355"/>
      <c r="P242" s="7"/>
      <c r="Q242" s="17">
        <f>IF(D242="",0,IF(D242=D241,COUNTIF(D$9:D241,D242)+1,1))</f>
        <v>0</v>
      </c>
      <c r="R242" s="17">
        <f t="shared" ca="1" si="21"/>
        <v>0</v>
      </c>
      <c r="S242" s="364">
        <f t="shared" si="19"/>
        <v>0</v>
      </c>
    </row>
    <row r="243" spans="1:19" ht="16.5" customHeight="1">
      <c r="A243" s="334" t="s">
        <v>519</v>
      </c>
      <c r="B243" s="65" t="str">
        <f t="shared" ca="1" si="18"/>
        <v>-1900</v>
      </c>
      <c r="C243" s="65" t="str">
        <f t="shared" ca="1" si="20"/>
        <v>-1900-0</v>
      </c>
      <c r="D243" s="340"/>
      <c r="E243" s="283"/>
      <c r="F243" s="12"/>
      <c r="G243" s="297"/>
      <c r="H243" s="285"/>
      <c r="I243" s="286"/>
      <c r="J243" s="285"/>
      <c r="K243" s="286"/>
      <c r="L243" s="290"/>
      <c r="M243" s="291"/>
      <c r="N243" s="12"/>
      <c r="O243" s="355"/>
      <c r="P243" s="7"/>
      <c r="Q243" s="17">
        <f>IF(D243="",0,IF(D243=D242,COUNTIF(D$9:D242,D243)+1,1))</f>
        <v>0</v>
      </c>
      <c r="R243" s="17">
        <f t="shared" ca="1" si="21"/>
        <v>0</v>
      </c>
      <c r="S243" s="364">
        <f t="shared" si="19"/>
        <v>0</v>
      </c>
    </row>
    <row r="244" spans="1:19" ht="16.5" customHeight="1">
      <c r="A244" s="334" t="s">
        <v>520</v>
      </c>
      <c r="B244" s="65" t="str">
        <f t="shared" ca="1" si="18"/>
        <v>-1900</v>
      </c>
      <c r="C244" s="65" t="str">
        <f t="shared" ca="1" si="20"/>
        <v>-1900-0</v>
      </c>
      <c r="D244" s="340"/>
      <c r="E244" s="283"/>
      <c r="F244" s="12"/>
      <c r="G244" s="297"/>
      <c r="H244" s="285"/>
      <c r="I244" s="286"/>
      <c r="J244" s="285"/>
      <c r="K244" s="286"/>
      <c r="L244" s="290"/>
      <c r="M244" s="291"/>
      <c r="N244" s="12"/>
      <c r="O244" s="355"/>
      <c r="P244" s="7"/>
      <c r="Q244" s="17">
        <f>IF(D244="",0,IF(D244=D243,COUNTIF(D$9:D243,D244)+1,1))</f>
        <v>0</v>
      </c>
      <c r="R244" s="17">
        <f t="shared" ca="1" si="21"/>
        <v>0</v>
      </c>
      <c r="S244" s="364">
        <f t="shared" si="19"/>
        <v>0</v>
      </c>
    </row>
    <row r="245" spans="1:19" ht="16.5" customHeight="1">
      <c r="A245" s="334" t="s">
        <v>521</v>
      </c>
      <c r="B245" s="65" t="str">
        <f t="shared" ca="1" si="18"/>
        <v>-1900</v>
      </c>
      <c r="C245" s="65" t="str">
        <f t="shared" ca="1" si="20"/>
        <v>-1900-0</v>
      </c>
      <c r="D245" s="340"/>
      <c r="E245" s="283"/>
      <c r="F245" s="12"/>
      <c r="G245" s="297"/>
      <c r="H245" s="285"/>
      <c r="I245" s="286"/>
      <c r="J245" s="285"/>
      <c r="K245" s="286"/>
      <c r="L245" s="290"/>
      <c r="M245" s="291"/>
      <c r="N245" s="12"/>
      <c r="O245" s="355"/>
      <c r="P245" s="7"/>
      <c r="Q245" s="17">
        <f>IF(D245="",0,IF(D245=D244,COUNTIF(D$9:D244,D245)+1,1))</f>
        <v>0</v>
      </c>
      <c r="R245" s="17">
        <f t="shared" ca="1" si="21"/>
        <v>0</v>
      </c>
      <c r="S245" s="364">
        <f t="shared" si="19"/>
        <v>0</v>
      </c>
    </row>
    <row r="246" spans="1:19" ht="16.5" customHeight="1">
      <c r="A246" s="334" t="s">
        <v>522</v>
      </c>
      <c r="B246" s="65" t="str">
        <f t="shared" ca="1" si="18"/>
        <v>-1900</v>
      </c>
      <c r="C246" s="65" t="str">
        <f t="shared" ca="1" si="20"/>
        <v>-1900-0</v>
      </c>
      <c r="D246" s="340"/>
      <c r="E246" s="283"/>
      <c r="F246" s="12"/>
      <c r="G246" s="297"/>
      <c r="H246" s="285"/>
      <c r="I246" s="286"/>
      <c r="J246" s="285"/>
      <c r="K246" s="286"/>
      <c r="L246" s="290"/>
      <c r="M246" s="291"/>
      <c r="N246" s="12"/>
      <c r="O246" s="355"/>
      <c r="P246" s="7"/>
      <c r="Q246" s="17">
        <f>IF(D246="",0,IF(D246=D245,COUNTIF(D$9:D245,D246)+1,1))</f>
        <v>0</v>
      </c>
      <c r="R246" s="17">
        <f t="shared" ca="1" si="21"/>
        <v>0</v>
      </c>
      <c r="S246" s="364">
        <f t="shared" si="19"/>
        <v>0</v>
      </c>
    </row>
    <row r="247" spans="1:19" ht="16.5" customHeight="1">
      <c r="A247" s="334" t="s">
        <v>523</v>
      </c>
      <c r="B247" s="65" t="str">
        <f t="shared" ca="1" si="18"/>
        <v>-1900</v>
      </c>
      <c r="C247" s="65" t="str">
        <f t="shared" ca="1" si="20"/>
        <v>-1900-0</v>
      </c>
      <c r="D247" s="340"/>
      <c r="E247" s="283"/>
      <c r="F247" s="12"/>
      <c r="G247" s="297"/>
      <c r="H247" s="285"/>
      <c r="I247" s="286"/>
      <c r="J247" s="285"/>
      <c r="K247" s="286"/>
      <c r="L247" s="290"/>
      <c r="M247" s="291"/>
      <c r="N247" s="12"/>
      <c r="O247" s="355"/>
      <c r="P247" s="7"/>
      <c r="Q247" s="17">
        <f>IF(D247="",0,IF(D247=D246,COUNTIF(D$9:D246,D247)+1,1))</f>
        <v>0</v>
      </c>
      <c r="R247" s="17">
        <f t="shared" ca="1" si="21"/>
        <v>0</v>
      </c>
      <c r="S247" s="364">
        <f t="shared" si="19"/>
        <v>0</v>
      </c>
    </row>
    <row r="248" spans="1:19" ht="16.5" customHeight="1">
      <c r="A248" s="334" t="s">
        <v>524</v>
      </c>
      <c r="B248" s="65" t="str">
        <f t="shared" ca="1" si="18"/>
        <v>-1900</v>
      </c>
      <c r="C248" s="65" t="str">
        <f t="shared" ca="1" si="20"/>
        <v>-1900-0</v>
      </c>
      <c r="D248" s="340"/>
      <c r="E248" s="283"/>
      <c r="F248" s="12"/>
      <c r="G248" s="297"/>
      <c r="H248" s="285"/>
      <c r="I248" s="286"/>
      <c r="J248" s="285"/>
      <c r="K248" s="286"/>
      <c r="L248" s="290"/>
      <c r="M248" s="291"/>
      <c r="N248" s="12"/>
      <c r="O248" s="355"/>
      <c r="P248" s="7"/>
      <c r="Q248" s="17">
        <f>IF(D248="",0,IF(D248=D247,COUNTIF(D$9:D247,D248)+1,1))</f>
        <v>0</v>
      </c>
      <c r="R248" s="17">
        <f t="shared" ca="1" si="21"/>
        <v>0</v>
      </c>
      <c r="S248" s="364">
        <f t="shared" si="19"/>
        <v>0</v>
      </c>
    </row>
    <row r="249" spans="1:19" ht="16.5" customHeight="1">
      <c r="A249" s="334" t="s">
        <v>525</v>
      </c>
      <c r="B249" s="65" t="str">
        <f t="shared" ca="1" si="18"/>
        <v>-1900</v>
      </c>
      <c r="C249" s="65" t="str">
        <f t="shared" ca="1" si="20"/>
        <v>-1900-0</v>
      </c>
      <c r="D249" s="340"/>
      <c r="E249" s="283"/>
      <c r="F249" s="12"/>
      <c r="G249" s="297"/>
      <c r="H249" s="285"/>
      <c r="I249" s="286"/>
      <c r="J249" s="285"/>
      <c r="K249" s="286"/>
      <c r="L249" s="290"/>
      <c r="M249" s="291"/>
      <c r="N249" s="12"/>
      <c r="O249" s="355"/>
      <c r="P249" s="7"/>
      <c r="Q249" s="17">
        <f>IF(D249="",0,IF(D249=D248,COUNTIF(D$9:D248,D249)+1,1))</f>
        <v>0</v>
      </c>
      <c r="R249" s="17">
        <f t="shared" ca="1" si="21"/>
        <v>0</v>
      </c>
      <c r="S249" s="364">
        <f t="shared" si="19"/>
        <v>0</v>
      </c>
    </row>
    <row r="250" spans="1:19" ht="16.5" customHeight="1">
      <c r="A250" s="334" t="s">
        <v>526</v>
      </c>
      <c r="B250" s="65" t="str">
        <f t="shared" ca="1" si="18"/>
        <v>-1900</v>
      </c>
      <c r="C250" s="65" t="str">
        <f t="shared" ca="1" si="20"/>
        <v>-1900-0</v>
      </c>
      <c r="D250" s="340"/>
      <c r="E250" s="283"/>
      <c r="F250" s="12"/>
      <c r="G250" s="297"/>
      <c r="H250" s="285"/>
      <c r="I250" s="286"/>
      <c r="J250" s="285"/>
      <c r="K250" s="286"/>
      <c r="L250" s="290"/>
      <c r="M250" s="291"/>
      <c r="N250" s="12"/>
      <c r="O250" s="355"/>
      <c r="P250" s="7"/>
      <c r="Q250" s="17">
        <f>IF(D250="",0,IF(D250=D249,COUNTIF(D$9:D249,D250)+1,1))</f>
        <v>0</v>
      </c>
      <c r="R250" s="17">
        <f t="shared" ca="1" si="21"/>
        <v>0</v>
      </c>
      <c r="S250" s="364">
        <f t="shared" si="19"/>
        <v>0</v>
      </c>
    </row>
    <row r="251" spans="1:19" ht="16.5" customHeight="1">
      <c r="A251" s="334" t="s">
        <v>527</v>
      </c>
      <c r="B251" s="65" t="str">
        <f t="shared" ca="1" si="18"/>
        <v>-1900</v>
      </c>
      <c r="C251" s="65" t="str">
        <f t="shared" ca="1" si="20"/>
        <v>-1900-0</v>
      </c>
      <c r="D251" s="340"/>
      <c r="E251" s="283"/>
      <c r="F251" s="12"/>
      <c r="G251" s="297"/>
      <c r="H251" s="285"/>
      <c r="I251" s="286"/>
      <c r="J251" s="285"/>
      <c r="K251" s="286"/>
      <c r="L251" s="290"/>
      <c r="M251" s="291"/>
      <c r="N251" s="12"/>
      <c r="O251" s="355"/>
      <c r="P251" s="7"/>
      <c r="Q251" s="17">
        <f>IF(D251="",0,IF(D251=D250,COUNTIF(D$9:D250,D251)+1,1))</f>
        <v>0</v>
      </c>
      <c r="R251" s="17">
        <f t="shared" ca="1" si="21"/>
        <v>0</v>
      </c>
      <c r="S251" s="364">
        <f t="shared" si="19"/>
        <v>0</v>
      </c>
    </row>
    <row r="252" spans="1:19" ht="16.5" customHeight="1">
      <c r="A252" s="334" t="s">
        <v>528</v>
      </c>
      <c r="B252" s="65" t="str">
        <f t="shared" ca="1" si="18"/>
        <v>-1900</v>
      </c>
      <c r="C252" s="65" t="str">
        <f t="shared" ca="1" si="20"/>
        <v>-1900-0</v>
      </c>
      <c r="D252" s="340"/>
      <c r="E252" s="283"/>
      <c r="F252" s="12"/>
      <c r="G252" s="297"/>
      <c r="H252" s="285"/>
      <c r="I252" s="286"/>
      <c r="J252" s="285"/>
      <c r="K252" s="286"/>
      <c r="L252" s="290"/>
      <c r="M252" s="291"/>
      <c r="N252" s="12"/>
      <c r="O252" s="355"/>
      <c r="P252" s="7"/>
      <c r="Q252" s="17">
        <f>IF(D252="",0,IF(D252=D251,COUNTIF(D$9:D251,D252)+1,1))</f>
        <v>0</v>
      </c>
      <c r="R252" s="17">
        <f t="shared" ca="1" si="21"/>
        <v>0</v>
      </c>
      <c r="S252" s="364">
        <f t="shared" si="19"/>
        <v>0</v>
      </c>
    </row>
    <row r="253" spans="1:19" ht="16.5" customHeight="1">
      <c r="A253" s="334" t="s">
        <v>529</v>
      </c>
      <c r="B253" s="65" t="str">
        <f t="shared" ca="1" si="18"/>
        <v>-1900</v>
      </c>
      <c r="C253" s="65" t="str">
        <f t="shared" ca="1" si="20"/>
        <v>-1900-0</v>
      </c>
      <c r="D253" s="340"/>
      <c r="E253" s="283"/>
      <c r="F253" s="12"/>
      <c r="G253" s="297"/>
      <c r="H253" s="285"/>
      <c r="I253" s="286"/>
      <c r="J253" s="285"/>
      <c r="K253" s="286"/>
      <c r="L253" s="290"/>
      <c r="M253" s="291"/>
      <c r="N253" s="12"/>
      <c r="O253" s="355"/>
      <c r="P253" s="7"/>
      <c r="Q253" s="17">
        <f>IF(D253="",0,IF(D253=D252,COUNTIF(D$9:D252,D253)+1,1))</f>
        <v>0</v>
      </c>
      <c r="R253" s="17">
        <f t="shared" ca="1" si="21"/>
        <v>0</v>
      </c>
      <c r="S253" s="364">
        <f t="shared" si="19"/>
        <v>0</v>
      </c>
    </row>
    <row r="254" spans="1:19" ht="16.5" customHeight="1">
      <c r="A254" s="334" t="s">
        <v>530</v>
      </c>
      <c r="B254" s="65" t="str">
        <f t="shared" ca="1" si="18"/>
        <v>-1900</v>
      </c>
      <c r="C254" s="65" t="str">
        <f t="shared" ca="1" si="20"/>
        <v>-1900-0</v>
      </c>
      <c r="D254" s="340"/>
      <c r="E254" s="283"/>
      <c r="F254" s="12"/>
      <c r="G254" s="297"/>
      <c r="H254" s="285"/>
      <c r="I254" s="286"/>
      <c r="J254" s="285"/>
      <c r="K254" s="286"/>
      <c r="L254" s="290"/>
      <c r="M254" s="291"/>
      <c r="N254" s="12"/>
      <c r="O254" s="355"/>
      <c r="P254" s="7"/>
      <c r="Q254" s="17">
        <f>IF(D254="",0,IF(D254=D253,COUNTIF(D$9:D253,D254)+1,1))</f>
        <v>0</v>
      </c>
      <c r="R254" s="17">
        <f t="shared" ca="1" si="21"/>
        <v>0</v>
      </c>
      <c r="S254" s="364">
        <f t="shared" si="19"/>
        <v>0</v>
      </c>
    </row>
    <row r="255" spans="1:19" ht="16.5" customHeight="1">
      <c r="A255" s="334" t="s">
        <v>531</v>
      </c>
      <c r="B255" s="65" t="str">
        <f t="shared" ca="1" si="18"/>
        <v>-1900</v>
      </c>
      <c r="C255" s="65" t="str">
        <f t="shared" ca="1" si="20"/>
        <v>-1900-0</v>
      </c>
      <c r="D255" s="340"/>
      <c r="E255" s="283"/>
      <c r="F255" s="12"/>
      <c r="G255" s="297"/>
      <c r="H255" s="285"/>
      <c r="I255" s="286"/>
      <c r="J255" s="285"/>
      <c r="K255" s="286"/>
      <c r="L255" s="290"/>
      <c r="M255" s="291"/>
      <c r="N255" s="12"/>
      <c r="O255" s="355"/>
      <c r="P255" s="7"/>
      <c r="Q255" s="17">
        <f>IF(D255="",0,IF(D255=D254,COUNTIF(D$9:D254,D255)+1,1))</f>
        <v>0</v>
      </c>
      <c r="R255" s="17">
        <f t="shared" ca="1" si="21"/>
        <v>0</v>
      </c>
      <c r="S255" s="364">
        <f t="shared" si="19"/>
        <v>0</v>
      </c>
    </row>
    <row r="256" spans="1:19" ht="16.5" customHeight="1">
      <c r="A256" s="334" t="s">
        <v>532</v>
      </c>
      <c r="B256" s="65" t="str">
        <f t="shared" ca="1" si="18"/>
        <v>-1900</v>
      </c>
      <c r="C256" s="65" t="str">
        <f t="shared" ca="1" si="20"/>
        <v>-1900-0</v>
      </c>
      <c r="D256" s="340"/>
      <c r="E256" s="283"/>
      <c r="F256" s="12"/>
      <c r="G256" s="297"/>
      <c r="H256" s="285"/>
      <c r="I256" s="286"/>
      <c r="J256" s="285"/>
      <c r="K256" s="286"/>
      <c r="L256" s="290"/>
      <c r="M256" s="291"/>
      <c r="N256" s="12"/>
      <c r="O256" s="355"/>
      <c r="P256" s="7"/>
      <c r="Q256" s="17">
        <f>IF(D256="",0,IF(D256=D255,COUNTIF(D$9:D255,D256)+1,1))</f>
        <v>0</v>
      </c>
      <c r="R256" s="17">
        <f t="shared" ca="1" si="21"/>
        <v>0</v>
      </c>
      <c r="S256" s="364">
        <f t="shared" si="19"/>
        <v>0</v>
      </c>
    </row>
    <row r="257" spans="1:19" ht="16.5" customHeight="1">
      <c r="A257" s="334" t="s">
        <v>533</v>
      </c>
      <c r="B257" s="65" t="str">
        <f t="shared" ca="1" si="18"/>
        <v>-1900</v>
      </c>
      <c r="C257" s="65" t="str">
        <f t="shared" ca="1" si="20"/>
        <v>-1900-0</v>
      </c>
      <c r="D257" s="340"/>
      <c r="E257" s="283"/>
      <c r="F257" s="12"/>
      <c r="G257" s="297"/>
      <c r="H257" s="285"/>
      <c r="I257" s="286"/>
      <c r="J257" s="285"/>
      <c r="K257" s="286"/>
      <c r="L257" s="290"/>
      <c r="M257" s="291"/>
      <c r="N257" s="12"/>
      <c r="O257" s="355"/>
      <c r="P257" s="7"/>
      <c r="Q257" s="17">
        <f>IF(D257="",0,IF(D257=D256,COUNTIF(D$9:D256,D257)+1,1))</f>
        <v>0</v>
      </c>
      <c r="R257" s="17">
        <f t="shared" ca="1" si="21"/>
        <v>0</v>
      </c>
      <c r="S257" s="364">
        <f t="shared" si="19"/>
        <v>0</v>
      </c>
    </row>
    <row r="258" spans="1:19" ht="16.5" customHeight="1">
      <c r="A258" s="334" t="s">
        <v>1288</v>
      </c>
      <c r="B258" s="65" t="str">
        <f t="shared" ca="1" si="18"/>
        <v>-1900</v>
      </c>
      <c r="C258" s="65" t="str">
        <f t="shared" ca="1" si="20"/>
        <v>-1900-0</v>
      </c>
      <c r="D258" s="340"/>
      <c r="E258" s="283"/>
      <c r="F258" s="12"/>
      <c r="G258" s="297"/>
      <c r="H258" s="285"/>
      <c r="I258" s="286"/>
      <c r="J258" s="285"/>
      <c r="K258" s="286"/>
      <c r="L258" s="290"/>
      <c r="M258" s="291"/>
      <c r="N258" s="12"/>
      <c r="O258" s="355"/>
      <c r="P258" s="7"/>
      <c r="Q258" s="17">
        <f>IF(D258="",0,IF(D258=D257,COUNTIF(D$9:D257,D258)+1,1))</f>
        <v>0</v>
      </c>
      <c r="R258" s="17">
        <f t="shared" ca="1" si="21"/>
        <v>0</v>
      </c>
      <c r="S258" s="364">
        <f t="shared" si="19"/>
        <v>0</v>
      </c>
    </row>
    <row r="259" spans="1:19" ht="16.5" customHeight="1">
      <c r="A259" s="334" t="s">
        <v>535</v>
      </c>
      <c r="B259" s="65" t="str">
        <f t="shared" ca="1" si="18"/>
        <v>-1900</v>
      </c>
      <c r="C259" s="65" t="str">
        <f t="shared" ca="1" si="20"/>
        <v>-1900-0</v>
      </c>
      <c r="D259" s="340"/>
      <c r="E259" s="283"/>
      <c r="F259" s="12"/>
      <c r="G259" s="297"/>
      <c r="H259" s="285"/>
      <c r="I259" s="286"/>
      <c r="J259" s="285"/>
      <c r="K259" s="286"/>
      <c r="L259" s="290"/>
      <c r="M259" s="291"/>
      <c r="N259" s="12"/>
      <c r="O259" s="355"/>
      <c r="P259" s="7"/>
      <c r="Q259" s="17">
        <f>IF(D259="",0,IF(D259=D258,COUNTIF(D$9:D258,D259)+1,1))</f>
        <v>0</v>
      </c>
      <c r="R259" s="17">
        <f t="shared" ca="1" si="21"/>
        <v>0</v>
      </c>
      <c r="S259" s="364">
        <f t="shared" si="19"/>
        <v>0</v>
      </c>
    </row>
    <row r="260" spans="1:19" ht="16.5" customHeight="1">
      <c r="A260" s="334" t="s">
        <v>536</v>
      </c>
      <c r="B260" s="65" t="str">
        <f t="shared" ca="1" si="18"/>
        <v>-1900</v>
      </c>
      <c r="C260" s="65" t="str">
        <f t="shared" ca="1" si="20"/>
        <v>-1900-0</v>
      </c>
      <c r="D260" s="340"/>
      <c r="E260" s="283"/>
      <c r="F260" s="12"/>
      <c r="G260" s="297"/>
      <c r="H260" s="285"/>
      <c r="I260" s="286"/>
      <c r="J260" s="285"/>
      <c r="K260" s="286"/>
      <c r="L260" s="290"/>
      <c r="M260" s="291"/>
      <c r="N260" s="12"/>
      <c r="O260" s="355"/>
      <c r="P260" s="7"/>
      <c r="Q260" s="17">
        <f>IF(D260="",0,IF(D260=D259,COUNTIF(D$9:D259,D260)+1,1))</f>
        <v>0</v>
      </c>
      <c r="R260" s="17">
        <f t="shared" ca="1" si="21"/>
        <v>0</v>
      </c>
      <c r="S260" s="364">
        <f t="shared" si="19"/>
        <v>0</v>
      </c>
    </row>
    <row r="261" spans="1:19" ht="16.5" customHeight="1">
      <c r="A261" s="334" t="s">
        <v>537</v>
      </c>
      <c r="B261" s="65" t="str">
        <f t="shared" ca="1" si="18"/>
        <v>-1900</v>
      </c>
      <c r="C261" s="65" t="str">
        <f t="shared" ca="1" si="20"/>
        <v>-1900-0</v>
      </c>
      <c r="D261" s="340"/>
      <c r="E261" s="283"/>
      <c r="F261" s="12"/>
      <c r="G261" s="297"/>
      <c r="H261" s="285"/>
      <c r="I261" s="286"/>
      <c r="J261" s="285"/>
      <c r="K261" s="286"/>
      <c r="L261" s="290"/>
      <c r="M261" s="291"/>
      <c r="N261" s="12"/>
      <c r="O261" s="355"/>
      <c r="P261" s="7"/>
      <c r="Q261" s="17">
        <f>IF(D261="",0,IF(D261=D260,COUNTIF(D$9:D260,D261)+1,1))</f>
        <v>0</v>
      </c>
      <c r="R261" s="17">
        <f t="shared" ca="1" si="21"/>
        <v>0</v>
      </c>
      <c r="S261" s="364">
        <f t="shared" si="19"/>
        <v>0</v>
      </c>
    </row>
    <row r="262" spans="1:19" ht="16.5" customHeight="1">
      <c r="A262" s="334" t="s">
        <v>538</v>
      </c>
      <c r="B262" s="65" t="str">
        <f t="shared" ca="1" si="18"/>
        <v>-1900</v>
      </c>
      <c r="C262" s="65" t="str">
        <f t="shared" ca="1" si="20"/>
        <v>-1900-0</v>
      </c>
      <c r="D262" s="340"/>
      <c r="E262" s="283"/>
      <c r="F262" s="12"/>
      <c r="G262" s="297"/>
      <c r="H262" s="285"/>
      <c r="I262" s="286"/>
      <c r="J262" s="285"/>
      <c r="K262" s="286"/>
      <c r="L262" s="290"/>
      <c r="M262" s="291"/>
      <c r="N262" s="12"/>
      <c r="O262" s="355"/>
      <c r="P262" s="7"/>
      <c r="Q262" s="17">
        <f>IF(D262="",0,IF(D262=D261,COUNTIF(D$9:D261,D262)+1,1))</f>
        <v>0</v>
      </c>
      <c r="R262" s="17">
        <f t="shared" ca="1" si="21"/>
        <v>0</v>
      </c>
      <c r="S262" s="364">
        <f t="shared" si="19"/>
        <v>0</v>
      </c>
    </row>
    <row r="263" spans="1:19" ht="16.5" customHeight="1">
      <c r="A263" s="334" t="s">
        <v>539</v>
      </c>
      <c r="B263" s="65" t="str">
        <f t="shared" ca="1" si="18"/>
        <v>-1900</v>
      </c>
      <c r="C263" s="65" t="str">
        <f t="shared" ca="1" si="20"/>
        <v>-1900-0</v>
      </c>
      <c r="D263" s="340"/>
      <c r="E263" s="283"/>
      <c r="F263" s="12"/>
      <c r="G263" s="297"/>
      <c r="H263" s="285"/>
      <c r="I263" s="286"/>
      <c r="J263" s="285"/>
      <c r="K263" s="286"/>
      <c r="L263" s="290"/>
      <c r="M263" s="291"/>
      <c r="N263" s="12"/>
      <c r="O263" s="355"/>
      <c r="P263" s="7"/>
      <c r="Q263" s="17">
        <f>IF(D263="",0,IF(D263=D262,COUNTIF(D$9:D262,D263)+1,1))</f>
        <v>0</v>
      </c>
      <c r="R263" s="17">
        <f t="shared" ca="1" si="21"/>
        <v>0</v>
      </c>
      <c r="S263" s="364">
        <f t="shared" si="19"/>
        <v>0</v>
      </c>
    </row>
    <row r="264" spans="1:19" ht="16.5" customHeight="1">
      <c r="A264" s="334" t="s">
        <v>540</v>
      </c>
      <c r="B264" s="65" t="str">
        <f t="shared" ca="1" si="18"/>
        <v>-1900</v>
      </c>
      <c r="C264" s="65" t="str">
        <f t="shared" ca="1" si="20"/>
        <v>-1900-0</v>
      </c>
      <c r="D264" s="340"/>
      <c r="E264" s="283"/>
      <c r="F264" s="12"/>
      <c r="G264" s="297"/>
      <c r="H264" s="285"/>
      <c r="I264" s="286"/>
      <c r="J264" s="285"/>
      <c r="K264" s="286"/>
      <c r="L264" s="290"/>
      <c r="M264" s="291"/>
      <c r="N264" s="12"/>
      <c r="O264" s="355"/>
      <c r="P264" s="7"/>
      <c r="Q264" s="17">
        <f>IF(D264="",0,IF(D264=D263,COUNTIF(D$9:D263,D264)+1,1))</f>
        <v>0</v>
      </c>
      <c r="R264" s="17">
        <f t="shared" ca="1" si="21"/>
        <v>0</v>
      </c>
      <c r="S264" s="364">
        <f t="shared" si="19"/>
        <v>0</v>
      </c>
    </row>
    <row r="265" spans="1:19" ht="16.5" customHeight="1">
      <c r="A265" s="334" t="s">
        <v>541</v>
      </c>
      <c r="B265" s="65" t="str">
        <f t="shared" ca="1" si="18"/>
        <v>-1900</v>
      </c>
      <c r="C265" s="65" t="str">
        <f t="shared" ca="1" si="20"/>
        <v>-1900-0</v>
      </c>
      <c r="D265" s="340"/>
      <c r="E265" s="283"/>
      <c r="F265" s="12"/>
      <c r="G265" s="297"/>
      <c r="H265" s="285"/>
      <c r="I265" s="286"/>
      <c r="J265" s="285"/>
      <c r="K265" s="286"/>
      <c r="L265" s="290"/>
      <c r="M265" s="291"/>
      <c r="N265" s="12"/>
      <c r="O265" s="355"/>
      <c r="P265" s="7"/>
      <c r="Q265" s="17">
        <f>IF(D265="",0,IF(D265=D264,COUNTIF(D$9:D264,D265)+1,1))</f>
        <v>0</v>
      </c>
      <c r="R265" s="17">
        <f t="shared" ca="1" si="21"/>
        <v>0</v>
      </c>
      <c r="S265" s="364">
        <f t="shared" si="19"/>
        <v>0</v>
      </c>
    </row>
    <row r="266" spans="1:19" ht="16.5" customHeight="1">
      <c r="A266" s="334" t="s">
        <v>542</v>
      </c>
      <c r="B266" s="65" t="str">
        <f t="shared" ref="B266:B329" ca="1" si="22">IF(S266=$S$515,0,IF(G$524=1,0,D266&amp;"-"&amp;YEAR(E266)))</f>
        <v>-1900</v>
      </c>
      <c r="C266" s="65" t="str">
        <f t="shared" ca="1" si="20"/>
        <v>-1900-0</v>
      </c>
      <c r="D266" s="340"/>
      <c r="E266" s="283"/>
      <c r="F266" s="12"/>
      <c r="G266" s="297"/>
      <c r="H266" s="285"/>
      <c r="I266" s="286"/>
      <c r="J266" s="285"/>
      <c r="K266" s="286"/>
      <c r="L266" s="290"/>
      <c r="M266" s="291"/>
      <c r="N266" s="12"/>
      <c r="O266" s="355"/>
      <c r="P266" s="7"/>
      <c r="Q266" s="17">
        <f>IF(D266="",0,IF(D266=D265,COUNTIF(D$9:D265,D266)+1,1))</f>
        <v>0</v>
      </c>
      <c r="R266" s="17">
        <f t="shared" ca="1" si="21"/>
        <v>0</v>
      </c>
      <c r="S266" s="364">
        <f t="shared" ref="S266:S329" si="23">IF(OR(MONTH(E266)&lt;$J$526,MONTH(E266)&gt;$J$527),S$515,0)</f>
        <v>0</v>
      </c>
    </row>
    <row r="267" spans="1:19" ht="16.5" customHeight="1">
      <c r="A267" s="334" t="s">
        <v>543</v>
      </c>
      <c r="B267" s="65" t="str">
        <f t="shared" ca="1" si="22"/>
        <v>-1900</v>
      </c>
      <c r="C267" s="65" t="str">
        <f t="shared" ca="1" si="20"/>
        <v>-1900-0</v>
      </c>
      <c r="D267" s="340"/>
      <c r="E267" s="283"/>
      <c r="F267" s="12"/>
      <c r="G267" s="297"/>
      <c r="H267" s="285"/>
      <c r="I267" s="286"/>
      <c r="J267" s="285"/>
      <c r="K267" s="286"/>
      <c r="L267" s="290"/>
      <c r="M267" s="291"/>
      <c r="N267" s="12"/>
      <c r="O267" s="355"/>
      <c r="P267" s="7"/>
      <c r="Q267" s="17">
        <f>IF(D267="",0,IF(D267=D266,COUNTIF(D$9:D266,D267)+1,1))</f>
        <v>0</v>
      </c>
      <c r="R267" s="17">
        <f t="shared" ca="1" si="21"/>
        <v>0</v>
      </c>
      <c r="S267" s="364">
        <f t="shared" si="23"/>
        <v>0</v>
      </c>
    </row>
    <row r="268" spans="1:19" ht="16.5" customHeight="1">
      <c r="A268" s="334" t="s">
        <v>544</v>
      </c>
      <c r="B268" s="65" t="str">
        <f t="shared" ca="1" si="22"/>
        <v>-1900</v>
      </c>
      <c r="C268" s="65" t="str">
        <f t="shared" ca="1" si="20"/>
        <v>-1900-0</v>
      </c>
      <c r="D268" s="340"/>
      <c r="E268" s="283"/>
      <c r="F268" s="12"/>
      <c r="G268" s="297"/>
      <c r="H268" s="285"/>
      <c r="I268" s="286"/>
      <c r="J268" s="285"/>
      <c r="K268" s="286"/>
      <c r="L268" s="290"/>
      <c r="M268" s="291"/>
      <c r="N268" s="12"/>
      <c r="O268" s="355"/>
      <c r="P268" s="7"/>
      <c r="Q268" s="17">
        <f>IF(D268="",0,IF(D268=D267,COUNTIF(D$9:D267,D268)+1,1))</f>
        <v>0</v>
      </c>
      <c r="R268" s="17">
        <f t="shared" ca="1" si="21"/>
        <v>0</v>
      </c>
      <c r="S268" s="364">
        <f t="shared" si="23"/>
        <v>0</v>
      </c>
    </row>
    <row r="269" spans="1:19" ht="16.5" customHeight="1">
      <c r="A269" s="334" t="s">
        <v>545</v>
      </c>
      <c r="B269" s="65" t="str">
        <f t="shared" ca="1" si="22"/>
        <v>-1900</v>
      </c>
      <c r="C269" s="65" t="str">
        <f t="shared" ca="1" si="20"/>
        <v>-1900-0</v>
      </c>
      <c r="D269" s="340"/>
      <c r="E269" s="283"/>
      <c r="F269" s="12"/>
      <c r="G269" s="297"/>
      <c r="H269" s="285"/>
      <c r="I269" s="286"/>
      <c r="J269" s="285"/>
      <c r="K269" s="286"/>
      <c r="L269" s="290"/>
      <c r="M269" s="291"/>
      <c r="N269" s="12"/>
      <c r="O269" s="355"/>
      <c r="P269" s="7"/>
      <c r="Q269" s="17">
        <f>IF(D269="",0,IF(D269=D268,COUNTIF(D$9:D268,D269)+1,1))</f>
        <v>0</v>
      </c>
      <c r="R269" s="17">
        <f t="shared" ca="1" si="21"/>
        <v>0</v>
      </c>
      <c r="S269" s="364">
        <f t="shared" si="23"/>
        <v>0</v>
      </c>
    </row>
    <row r="270" spans="1:19" ht="16.5" customHeight="1">
      <c r="A270" s="334" t="s">
        <v>546</v>
      </c>
      <c r="B270" s="65" t="str">
        <f t="shared" ca="1" si="22"/>
        <v>-1900</v>
      </c>
      <c r="C270" s="65" t="str">
        <f t="shared" ca="1" si="20"/>
        <v>-1900-0</v>
      </c>
      <c r="D270" s="340"/>
      <c r="E270" s="283"/>
      <c r="F270" s="12"/>
      <c r="G270" s="297"/>
      <c r="H270" s="285"/>
      <c r="I270" s="286"/>
      <c r="J270" s="285"/>
      <c r="K270" s="286"/>
      <c r="L270" s="290"/>
      <c r="M270" s="291"/>
      <c r="N270" s="12"/>
      <c r="O270" s="355"/>
      <c r="P270" s="7"/>
      <c r="Q270" s="17">
        <f>IF(D270="",0,IF(D270=D269,COUNTIF(D$9:D269,D270)+1,1))</f>
        <v>0</v>
      </c>
      <c r="R270" s="17">
        <f t="shared" ca="1" si="21"/>
        <v>0</v>
      </c>
      <c r="S270" s="364">
        <f t="shared" si="23"/>
        <v>0</v>
      </c>
    </row>
    <row r="271" spans="1:19" ht="16.5" customHeight="1">
      <c r="A271" s="334" t="s">
        <v>547</v>
      </c>
      <c r="B271" s="65" t="str">
        <f t="shared" ca="1" si="22"/>
        <v>-1900</v>
      </c>
      <c r="C271" s="65" t="str">
        <f t="shared" ca="1" si="20"/>
        <v>-1900-0</v>
      </c>
      <c r="D271" s="340"/>
      <c r="E271" s="283"/>
      <c r="F271" s="12"/>
      <c r="G271" s="297"/>
      <c r="H271" s="285"/>
      <c r="I271" s="286"/>
      <c r="J271" s="285"/>
      <c r="K271" s="286"/>
      <c r="L271" s="290"/>
      <c r="M271" s="291"/>
      <c r="N271" s="12"/>
      <c r="O271" s="355"/>
      <c r="P271" s="7"/>
      <c r="Q271" s="17">
        <f>IF(D271="",0,IF(D271=D270,COUNTIF(D$9:D270,D271)+1,1))</f>
        <v>0</v>
      </c>
      <c r="R271" s="17">
        <f t="shared" ca="1" si="21"/>
        <v>0</v>
      </c>
      <c r="S271" s="364">
        <f t="shared" si="23"/>
        <v>0</v>
      </c>
    </row>
    <row r="272" spans="1:19" ht="16.5" customHeight="1">
      <c r="A272" s="334" t="s">
        <v>548</v>
      </c>
      <c r="B272" s="65" t="str">
        <f t="shared" ca="1" si="22"/>
        <v>-1900</v>
      </c>
      <c r="C272" s="65" t="str">
        <f t="shared" ca="1" si="20"/>
        <v>-1900-0</v>
      </c>
      <c r="D272" s="340"/>
      <c r="E272" s="283"/>
      <c r="F272" s="12"/>
      <c r="G272" s="297"/>
      <c r="H272" s="285"/>
      <c r="I272" s="286"/>
      <c r="J272" s="285"/>
      <c r="K272" s="286"/>
      <c r="L272" s="290"/>
      <c r="M272" s="291"/>
      <c r="N272" s="12"/>
      <c r="O272" s="355"/>
      <c r="P272" s="7"/>
      <c r="Q272" s="17">
        <f>IF(D272="",0,IF(D272=D271,COUNTIF(D$9:D271,D272)+1,1))</f>
        <v>0</v>
      </c>
      <c r="R272" s="17">
        <f t="shared" ca="1" si="21"/>
        <v>0</v>
      </c>
      <c r="S272" s="364">
        <f t="shared" si="23"/>
        <v>0</v>
      </c>
    </row>
    <row r="273" spans="1:19" ht="16.5" customHeight="1">
      <c r="A273" s="334" t="s">
        <v>549</v>
      </c>
      <c r="B273" s="65" t="str">
        <f t="shared" ca="1" si="22"/>
        <v>-1900</v>
      </c>
      <c r="C273" s="65" t="str">
        <f t="shared" ca="1" si="20"/>
        <v>-1900-0</v>
      </c>
      <c r="D273" s="340"/>
      <c r="E273" s="283"/>
      <c r="F273" s="12"/>
      <c r="G273" s="297"/>
      <c r="H273" s="285"/>
      <c r="I273" s="286"/>
      <c r="J273" s="285"/>
      <c r="K273" s="286"/>
      <c r="L273" s="290"/>
      <c r="M273" s="291"/>
      <c r="N273" s="12"/>
      <c r="O273" s="355"/>
      <c r="P273" s="7"/>
      <c r="Q273" s="17">
        <f>IF(D273="",0,IF(D273=D272,COUNTIF(D$9:D272,D273)+1,1))</f>
        <v>0</v>
      </c>
      <c r="R273" s="17">
        <f t="shared" ca="1" si="21"/>
        <v>0</v>
      </c>
      <c r="S273" s="364">
        <f t="shared" si="23"/>
        <v>0</v>
      </c>
    </row>
    <row r="274" spans="1:19" ht="16.5" customHeight="1">
      <c r="A274" s="334" t="s">
        <v>550</v>
      </c>
      <c r="B274" s="65" t="str">
        <f t="shared" ca="1" si="22"/>
        <v>-1900</v>
      </c>
      <c r="C274" s="65" t="str">
        <f t="shared" ca="1" si="20"/>
        <v>-1900-0</v>
      </c>
      <c r="D274" s="340"/>
      <c r="E274" s="283"/>
      <c r="F274" s="12"/>
      <c r="G274" s="297"/>
      <c r="H274" s="285"/>
      <c r="I274" s="286"/>
      <c r="J274" s="285"/>
      <c r="K274" s="286"/>
      <c r="L274" s="290"/>
      <c r="M274" s="291"/>
      <c r="N274" s="12"/>
      <c r="O274" s="355"/>
      <c r="P274" s="7"/>
      <c r="Q274" s="17">
        <f>IF(D274="",0,IF(D274=D273,COUNTIF(D$9:D273,D274)+1,1))</f>
        <v>0</v>
      </c>
      <c r="R274" s="17">
        <f t="shared" ca="1" si="21"/>
        <v>0</v>
      </c>
      <c r="S274" s="364">
        <f t="shared" si="23"/>
        <v>0</v>
      </c>
    </row>
    <row r="275" spans="1:19" ht="16.5" customHeight="1">
      <c r="A275" s="334" t="s">
        <v>551</v>
      </c>
      <c r="B275" s="65" t="str">
        <f t="shared" ca="1" si="22"/>
        <v>-1900</v>
      </c>
      <c r="C275" s="65" t="str">
        <f t="shared" ca="1" si="20"/>
        <v>-1900-0</v>
      </c>
      <c r="D275" s="340"/>
      <c r="E275" s="283"/>
      <c r="F275" s="12"/>
      <c r="G275" s="297"/>
      <c r="H275" s="285"/>
      <c r="I275" s="286"/>
      <c r="J275" s="285"/>
      <c r="K275" s="286"/>
      <c r="L275" s="290"/>
      <c r="M275" s="291"/>
      <c r="N275" s="12"/>
      <c r="O275" s="355"/>
      <c r="P275" s="7"/>
      <c r="Q275" s="17">
        <f>IF(D275="",0,IF(D275=D274,COUNTIF(D$9:D274,D275)+1,1))</f>
        <v>0</v>
      </c>
      <c r="R275" s="17">
        <f t="shared" ca="1" si="21"/>
        <v>0</v>
      </c>
      <c r="S275" s="364">
        <f t="shared" si="23"/>
        <v>0</v>
      </c>
    </row>
    <row r="276" spans="1:19" ht="16.5" customHeight="1">
      <c r="A276" s="334" t="s">
        <v>552</v>
      </c>
      <c r="B276" s="65" t="str">
        <f t="shared" ca="1" si="22"/>
        <v>-1900</v>
      </c>
      <c r="C276" s="65" t="str">
        <f t="shared" ca="1" si="20"/>
        <v>-1900-0</v>
      </c>
      <c r="D276" s="340"/>
      <c r="E276" s="283"/>
      <c r="F276" s="12"/>
      <c r="G276" s="297"/>
      <c r="H276" s="285"/>
      <c r="I276" s="286"/>
      <c r="J276" s="285"/>
      <c r="K276" s="286"/>
      <c r="L276" s="290"/>
      <c r="M276" s="291"/>
      <c r="N276" s="12"/>
      <c r="O276" s="355"/>
      <c r="P276" s="7"/>
      <c r="Q276" s="17">
        <f>IF(D276="",0,IF(D276=D275,COUNTIF(D$9:D275,D276)+1,1))</f>
        <v>0</v>
      </c>
      <c r="R276" s="17">
        <f t="shared" ca="1" si="21"/>
        <v>0</v>
      </c>
      <c r="S276" s="364">
        <f t="shared" si="23"/>
        <v>0</v>
      </c>
    </row>
    <row r="277" spans="1:19" ht="16.5" customHeight="1">
      <c r="A277" s="334" t="s">
        <v>553</v>
      </c>
      <c r="B277" s="65" t="str">
        <f t="shared" ca="1" si="22"/>
        <v>-1900</v>
      </c>
      <c r="C277" s="65" t="str">
        <f t="shared" ca="1" si="20"/>
        <v>-1900-0</v>
      </c>
      <c r="D277" s="340"/>
      <c r="E277" s="283"/>
      <c r="F277" s="12"/>
      <c r="G277" s="297"/>
      <c r="H277" s="285"/>
      <c r="I277" s="286"/>
      <c r="J277" s="285"/>
      <c r="K277" s="286"/>
      <c r="L277" s="290"/>
      <c r="M277" s="291"/>
      <c r="N277" s="12"/>
      <c r="O277" s="355"/>
      <c r="P277" s="7"/>
      <c r="Q277" s="17">
        <f>IF(D277="",0,IF(D277=D276,COUNTIF(D$9:D276,D277)+1,1))</f>
        <v>0</v>
      </c>
      <c r="R277" s="17">
        <f t="shared" ca="1" si="21"/>
        <v>0</v>
      </c>
      <c r="S277" s="364">
        <f t="shared" si="23"/>
        <v>0</v>
      </c>
    </row>
    <row r="278" spans="1:19" ht="16.5" customHeight="1">
      <c r="A278" s="334" t="s">
        <v>554</v>
      </c>
      <c r="B278" s="65" t="str">
        <f t="shared" ca="1" si="22"/>
        <v>-1900</v>
      </c>
      <c r="C278" s="65" t="str">
        <f t="shared" ca="1" si="20"/>
        <v>-1900-0</v>
      </c>
      <c r="D278" s="340"/>
      <c r="E278" s="283"/>
      <c r="F278" s="12"/>
      <c r="G278" s="297"/>
      <c r="H278" s="285"/>
      <c r="I278" s="286"/>
      <c r="J278" s="285"/>
      <c r="K278" s="286"/>
      <c r="L278" s="290"/>
      <c r="M278" s="291"/>
      <c r="N278" s="12"/>
      <c r="O278" s="355"/>
      <c r="P278" s="7"/>
      <c r="Q278" s="17">
        <f>IF(D278="",0,IF(D278=D277,COUNTIF(D$9:D277,D278)+1,1))</f>
        <v>0</v>
      </c>
      <c r="R278" s="17">
        <f t="shared" ca="1" si="21"/>
        <v>0</v>
      </c>
      <c r="S278" s="364">
        <f t="shared" si="23"/>
        <v>0</v>
      </c>
    </row>
    <row r="279" spans="1:19" ht="16.5" customHeight="1">
      <c r="A279" s="334" t="s">
        <v>555</v>
      </c>
      <c r="B279" s="65" t="str">
        <f t="shared" ca="1" si="22"/>
        <v>-1900</v>
      </c>
      <c r="C279" s="65" t="str">
        <f t="shared" ca="1" si="20"/>
        <v>-1900-0</v>
      </c>
      <c r="D279" s="340"/>
      <c r="E279" s="283"/>
      <c r="F279" s="12"/>
      <c r="G279" s="297"/>
      <c r="H279" s="285"/>
      <c r="I279" s="286"/>
      <c r="J279" s="285"/>
      <c r="K279" s="286"/>
      <c r="L279" s="290"/>
      <c r="M279" s="291"/>
      <c r="N279" s="12"/>
      <c r="O279" s="355"/>
      <c r="P279" s="7"/>
      <c r="Q279" s="17">
        <f>IF(D279="",0,IF(D279=D278,COUNTIF(D$9:D278,D279)+1,1))</f>
        <v>0</v>
      </c>
      <c r="R279" s="17">
        <f t="shared" ca="1" si="21"/>
        <v>0</v>
      </c>
      <c r="S279" s="364">
        <f t="shared" si="23"/>
        <v>0</v>
      </c>
    </row>
    <row r="280" spans="1:19" ht="16.5" customHeight="1">
      <c r="A280" s="334" t="s">
        <v>556</v>
      </c>
      <c r="B280" s="65" t="str">
        <f t="shared" ca="1" si="22"/>
        <v>-1900</v>
      </c>
      <c r="C280" s="65" t="str">
        <f t="shared" ca="1" si="20"/>
        <v>-1900-0</v>
      </c>
      <c r="D280" s="340"/>
      <c r="E280" s="283"/>
      <c r="F280" s="12"/>
      <c r="G280" s="297"/>
      <c r="H280" s="285"/>
      <c r="I280" s="286"/>
      <c r="J280" s="285"/>
      <c r="K280" s="286"/>
      <c r="L280" s="290"/>
      <c r="M280" s="291"/>
      <c r="N280" s="12"/>
      <c r="O280" s="355"/>
      <c r="P280" s="7"/>
      <c r="Q280" s="17">
        <f>IF(D280="",0,IF(D280=D279,COUNTIF(D$9:D279,D280)+1,1))</f>
        <v>0</v>
      </c>
      <c r="R280" s="17">
        <f t="shared" ca="1" si="21"/>
        <v>0</v>
      </c>
      <c r="S280" s="364">
        <f t="shared" si="23"/>
        <v>0</v>
      </c>
    </row>
    <row r="281" spans="1:19" ht="16.5" customHeight="1">
      <c r="A281" s="334" t="s">
        <v>557</v>
      </c>
      <c r="B281" s="65" t="str">
        <f t="shared" ca="1" si="22"/>
        <v>-1900</v>
      </c>
      <c r="C281" s="65" t="str">
        <f t="shared" ca="1" si="20"/>
        <v>-1900-0</v>
      </c>
      <c r="D281" s="340"/>
      <c r="E281" s="283"/>
      <c r="F281" s="12"/>
      <c r="G281" s="297"/>
      <c r="H281" s="285"/>
      <c r="I281" s="286"/>
      <c r="J281" s="285"/>
      <c r="K281" s="286"/>
      <c r="L281" s="290"/>
      <c r="M281" s="291"/>
      <c r="N281" s="12"/>
      <c r="O281" s="355"/>
      <c r="P281" s="7"/>
      <c r="Q281" s="17">
        <f>IF(D281="",0,IF(D281=D280,COUNTIF(D$9:D280,D281)+1,1))</f>
        <v>0</v>
      </c>
      <c r="R281" s="17">
        <f t="shared" ca="1" si="21"/>
        <v>0</v>
      </c>
      <c r="S281" s="364">
        <f t="shared" si="23"/>
        <v>0</v>
      </c>
    </row>
    <row r="282" spans="1:19" ht="16.5" customHeight="1">
      <c r="A282" s="334" t="s">
        <v>558</v>
      </c>
      <c r="B282" s="65" t="str">
        <f t="shared" ca="1" si="22"/>
        <v>-1900</v>
      </c>
      <c r="C282" s="65" t="str">
        <f t="shared" ca="1" si="20"/>
        <v>-1900-0</v>
      </c>
      <c r="D282" s="340"/>
      <c r="E282" s="283"/>
      <c r="F282" s="12"/>
      <c r="G282" s="297"/>
      <c r="H282" s="285"/>
      <c r="I282" s="286"/>
      <c r="J282" s="285"/>
      <c r="K282" s="286"/>
      <c r="L282" s="290"/>
      <c r="M282" s="291"/>
      <c r="N282" s="12"/>
      <c r="O282" s="355"/>
      <c r="P282" s="7"/>
      <c r="Q282" s="17">
        <f>IF(D282="",0,IF(D282=D281,COUNTIF(D$9:D281,D282)+1,1))</f>
        <v>0</v>
      </c>
      <c r="R282" s="17">
        <f t="shared" ca="1" si="21"/>
        <v>0</v>
      </c>
      <c r="S282" s="364">
        <f t="shared" si="23"/>
        <v>0</v>
      </c>
    </row>
    <row r="283" spans="1:19" ht="16.5" customHeight="1">
      <c r="A283" s="334" t="s">
        <v>559</v>
      </c>
      <c r="B283" s="65" t="str">
        <f t="shared" ca="1" si="22"/>
        <v>-1900</v>
      </c>
      <c r="C283" s="65" t="str">
        <f t="shared" ca="1" si="20"/>
        <v>-1900-0</v>
      </c>
      <c r="D283" s="340"/>
      <c r="E283" s="283"/>
      <c r="F283" s="12"/>
      <c r="G283" s="297"/>
      <c r="H283" s="285"/>
      <c r="I283" s="286"/>
      <c r="J283" s="285"/>
      <c r="K283" s="286"/>
      <c r="L283" s="290"/>
      <c r="M283" s="291"/>
      <c r="N283" s="12"/>
      <c r="O283" s="355"/>
      <c r="P283" s="7"/>
      <c r="Q283" s="17">
        <f>IF(D283="",0,IF(D283=D282,COUNTIF(D$9:D282,D283)+1,1))</f>
        <v>0</v>
      </c>
      <c r="R283" s="17">
        <f t="shared" ca="1" si="21"/>
        <v>0</v>
      </c>
      <c r="S283" s="364">
        <f t="shared" si="23"/>
        <v>0</v>
      </c>
    </row>
    <row r="284" spans="1:19" ht="16.5" customHeight="1">
      <c r="A284" s="334" t="s">
        <v>560</v>
      </c>
      <c r="B284" s="65" t="str">
        <f t="shared" ca="1" si="22"/>
        <v>-1900</v>
      </c>
      <c r="C284" s="65" t="str">
        <f t="shared" ca="1" si="20"/>
        <v>-1900-0</v>
      </c>
      <c r="D284" s="340"/>
      <c r="E284" s="283"/>
      <c r="F284" s="12"/>
      <c r="G284" s="297"/>
      <c r="H284" s="285"/>
      <c r="I284" s="286"/>
      <c r="J284" s="285"/>
      <c r="K284" s="286"/>
      <c r="L284" s="290"/>
      <c r="M284" s="291"/>
      <c r="N284" s="12"/>
      <c r="O284" s="355"/>
      <c r="P284" s="7"/>
      <c r="Q284" s="17">
        <f>IF(D284="",0,IF(D284=D283,COUNTIF(D$9:D283,D284)+1,1))</f>
        <v>0</v>
      </c>
      <c r="R284" s="17">
        <f t="shared" ca="1" si="21"/>
        <v>0</v>
      </c>
      <c r="S284" s="364">
        <f t="shared" si="23"/>
        <v>0</v>
      </c>
    </row>
    <row r="285" spans="1:19" ht="16.5" customHeight="1">
      <c r="A285" s="334" t="s">
        <v>561</v>
      </c>
      <c r="B285" s="65" t="str">
        <f t="shared" ca="1" si="22"/>
        <v>-1900</v>
      </c>
      <c r="C285" s="65" t="str">
        <f t="shared" ref="C285:C348" ca="1" si="24">IF(G$524=1,0,B285&amp;"-"&amp;Q285)</f>
        <v>-1900-0</v>
      </c>
      <c r="D285" s="340"/>
      <c r="E285" s="283"/>
      <c r="F285" s="12"/>
      <c r="G285" s="297"/>
      <c r="H285" s="285"/>
      <c r="I285" s="286"/>
      <c r="J285" s="285"/>
      <c r="K285" s="286"/>
      <c r="L285" s="290"/>
      <c r="M285" s="291"/>
      <c r="N285" s="12"/>
      <c r="O285" s="355"/>
      <c r="P285" s="7"/>
      <c r="Q285" s="17">
        <f>IF(D285="",0,IF(D285=D284,COUNTIF(D$9:D284,D285)+1,1))</f>
        <v>0</v>
      </c>
      <c r="R285" s="17">
        <f t="shared" ref="R285:R348" ca="1" si="25">IF(OR(D285="",G$524=1),0,IF(Q285=3,1,0))</f>
        <v>0</v>
      </c>
      <c r="S285" s="364">
        <f t="shared" si="23"/>
        <v>0</v>
      </c>
    </row>
    <row r="286" spans="1:19" ht="16.5" customHeight="1">
      <c r="A286" s="334" t="s">
        <v>562</v>
      </c>
      <c r="B286" s="65" t="str">
        <f t="shared" ca="1" si="22"/>
        <v>-1900</v>
      </c>
      <c r="C286" s="65" t="str">
        <f t="shared" ca="1" si="24"/>
        <v>-1900-0</v>
      </c>
      <c r="D286" s="340"/>
      <c r="E286" s="283"/>
      <c r="F286" s="12"/>
      <c r="G286" s="297"/>
      <c r="H286" s="285"/>
      <c r="I286" s="286"/>
      <c r="J286" s="285"/>
      <c r="K286" s="286"/>
      <c r="L286" s="290"/>
      <c r="M286" s="291"/>
      <c r="N286" s="12"/>
      <c r="O286" s="355"/>
      <c r="P286" s="7"/>
      <c r="Q286" s="17">
        <f>IF(D286="",0,IF(D286=D285,COUNTIF(D$9:D285,D286)+1,1))</f>
        <v>0</v>
      </c>
      <c r="R286" s="17">
        <f t="shared" ca="1" si="25"/>
        <v>0</v>
      </c>
      <c r="S286" s="364">
        <f t="shared" si="23"/>
        <v>0</v>
      </c>
    </row>
    <row r="287" spans="1:19" ht="16.5" customHeight="1">
      <c r="A287" s="334" t="s">
        <v>563</v>
      </c>
      <c r="B287" s="65" t="str">
        <f t="shared" ca="1" si="22"/>
        <v>-1900</v>
      </c>
      <c r="C287" s="65" t="str">
        <f t="shared" ca="1" si="24"/>
        <v>-1900-0</v>
      </c>
      <c r="D287" s="340"/>
      <c r="E287" s="283"/>
      <c r="F287" s="12"/>
      <c r="G287" s="297"/>
      <c r="H287" s="285"/>
      <c r="I287" s="286"/>
      <c r="J287" s="285"/>
      <c r="K287" s="286"/>
      <c r="L287" s="290"/>
      <c r="M287" s="291"/>
      <c r="N287" s="12"/>
      <c r="O287" s="355"/>
      <c r="P287" s="7"/>
      <c r="Q287" s="17">
        <f>IF(D287="",0,IF(D287=D286,COUNTIF(D$9:D286,D287)+1,1))</f>
        <v>0</v>
      </c>
      <c r="R287" s="17">
        <f t="shared" ca="1" si="25"/>
        <v>0</v>
      </c>
      <c r="S287" s="364">
        <f t="shared" si="23"/>
        <v>0</v>
      </c>
    </row>
    <row r="288" spans="1:19" ht="16.5" customHeight="1">
      <c r="A288" s="334" t="s">
        <v>564</v>
      </c>
      <c r="B288" s="65" t="str">
        <f t="shared" ca="1" si="22"/>
        <v>-1900</v>
      </c>
      <c r="C288" s="65" t="str">
        <f t="shared" ca="1" si="24"/>
        <v>-1900-0</v>
      </c>
      <c r="D288" s="340"/>
      <c r="E288" s="283"/>
      <c r="F288" s="12"/>
      <c r="G288" s="297"/>
      <c r="H288" s="285"/>
      <c r="I288" s="286"/>
      <c r="J288" s="285"/>
      <c r="K288" s="286"/>
      <c r="L288" s="290"/>
      <c r="M288" s="291"/>
      <c r="N288" s="12"/>
      <c r="O288" s="355"/>
      <c r="P288" s="7"/>
      <c r="Q288" s="17">
        <f>IF(D288="",0,IF(D288=D287,COUNTIF(D$9:D287,D288)+1,1))</f>
        <v>0</v>
      </c>
      <c r="R288" s="17">
        <f t="shared" ca="1" si="25"/>
        <v>0</v>
      </c>
      <c r="S288" s="364">
        <f t="shared" si="23"/>
        <v>0</v>
      </c>
    </row>
    <row r="289" spans="1:19" ht="16.5" customHeight="1">
      <c r="A289" s="334" t="s">
        <v>565</v>
      </c>
      <c r="B289" s="65" t="str">
        <f t="shared" ca="1" si="22"/>
        <v>-1900</v>
      </c>
      <c r="C289" s="65" t="str">
        <f t="shared" ca="1" si="24"/>
        <v>-1900-0</v>
      </c>
      <c r="D289" s="340"/>
      <c r="E289" s="283"/>
      <c r="F289" s="12"/>
      <c r="G289" s="297"/>
      <c r="H289" s="285"/>
      <c r="I289" s="286"/>
      <c r="J289" s="285"/>
      <c r="K289" s="286"/>
      <c r="L289" s="290"/>
      <c r="M289" s="291"/>
      <c r="N289" s="12"/>
      <c r="O289" s="355"/>
      <c r="P289" s="7"/>
      <c r="Q289" s="17">
        <f>IF(D289="",0,IF(D289=D288,COUNTIF(D$9:D288,D289)+1,1))</f>
        <v>0</v>
      </c>
      <c r="R289" s="17">
        <f t="shared" ca="1" si="25"/>
        <v>0</v>
      </c>
      <c r="S289" s="364">
        <f t="shared" si="23"/>
        <v>0</v>
      </c>
    </row>
    <row r="290" spans="1:19" ht="16.5" customHeight="1">
      <c r="A290" s="334" t="s">
        <v>566</v>
      </c>
      <c r="B290" s="65" t="str">
        <f t="shared" ca="1" si="22"/>
        <v>-1900</v>
      </c>
      <c r="C290" s="65" t="str">
        <f t="shared" ca="1" si="24"/>
        <v>-1900-0</v>
      </c>
      <c r="D290" s="340"/>
      <c r="E290" s="283"/>
      <c r="F290" s="12"/>
      <c r="G290" s="297"/>
      <c r="H290" s="285"/>
      <c r="I290" s="286"/>
      <c r="J290" s="285"/>
      <c r="K290" s="286"/>
      <c r="L290" s="290"/>
      <c r="M290" s="291"/>
      <c r="N290" s="12"/>
      <c r="O290" s="355"/>
      <c r="P290" s="7"/>
      <c r="Q290" s="17">
        <f>IF(D290="",0,IF(D290=D289,COUNTIF(D$9:D289,D290)+1,1))</f>
        <v>0</v>
      </c>
      <c r="R290" s="17">
        <f t="shared" ca="1" si="25"/>
        <v>0</v>
      </c>
      <c r="S290" s="364">
        <f t="shared" si="23"/>
        <v>0</v>
      </c>
    </row>
    <row r="291" spans="1:19" ht="16.5" customHeight="1">
      <c r="A291" s="334" t="s">
        <v>567</v>
      </c>
      <c r="B291" s="65" t="str">
        <f t="shared" ca="1" si="22"/>
        <v>-1900</v>
      </c>
      <c r="C291" s="65" t="str">
        <f t="shared" ca="1" si="24"/>
        <v>-1900-0</v>
      </c>
      <c r="D291" s="340"/>
      <c r="E291" s="283"/>
      <c r="F291" s="12"/>
      <c r="G291" s="297"/>
      <c r="H291" s="285"/>
      <c r="I291" s="286"/>
      <c r="J291" s="285"/>
      <c r="K291" s="286"/>
      <c r="L291" s="290"/>
      <c r="M291" s="291"/>
      <c r="N291" s="12"/>
      <c r="O291" s="355"/>
      <c r="P291" s="7"/>
      <c r="Q291" s="17">
        <f>IF(D291="",0,IF(D291=D290,COUNTIF(D$9:D290,D291)+1,1))</f>
        <v>0</v>
      </c>
      <c r="R291" s="17">
        <f t="shared" ca="1" si="25"/>
        <v>0</v>
      </c>
      <c r="S291" s="364">
        <f t="shared" si="23"/>
        <v>0</v>
      </c>
    </row>
    <row r="292" spans="1:19" ht="16.5" customHeight="1">
      <c r="A292" s="334" t="s">
        <v>568</v>
      </c>
      <c r="B292" s="65" t="str">
        <f t="shared" ca="1" si="22"/>
        <v>-1900</v>
      </c>
      <c r="C292" s="65" t="str">
        <f t="shared" ca="1" si="24"/>
        <v>-1900-0</v>
      </c>
      <c r="D292" s="340"/>
      <c r="E292" s="283"/>
      <c r="F292" s="12"/>
      <c r="G292" s="297"/>
      <c r="H292" s="285"/>
      <c r="I292" s="286"/>
      <c r="J292" s="285"/>
      <c r="K292" s="286"/>
      <c r="L292" s="290"/>
      <c r="M292" s="291"/>
      <c r="N292" s="12"/>
      <c r="O292" s="355"/>
      <c r="P292" s="7"/>
      <c r="Q292" s="17">
        <f>IF(D292="",0,IF(D292=D291,COUNTIF(D$9:D291,D292)+1,1))</f>
        <v>0</v>
      </c>
      <c r="R292" s="17">
        <f t="shared" ca="1" si="25"/>
        <v>0</v>
      </c>
      <c r="S292" s="364">
        <f t="shared" si="23"/>
        <v>0</v>
      </c>
    </row>
    <row r="293" spans="1:19" ht="16.5" customHeight="1">
      <c r="A293" s="334" t="s">
        <v>569</v>
      </c>
      <c r="B293" s="65" t="str">
        <f t="shared" ca="1" si="22"/>
        <v>-1900</v>
      </c>
      <c r="C293" s="65" t="str">
        <f t="shared" ca="1" si="24"/>
        <v>-1900-0</v>
      </c>
      <c r="D293" s="340"/>
      <c r="E293" s="283"/>
      <c r="F293" s="12"/>
      <c r="G293" s="297"/>
      <c r="H293" s="285"/>
      <c r="I293" s="286"/>
      <c r="J293" s="285"/>
      <c r="K293" s="286"/>
      <c r="L293" s="290"/>
      <c r="M293" s="291"/>
      <c r="N293" s="12"/>
      <c r="O293" s="355"/>
      <c r="P293" s="7"/>
      <c r="Q293" s="17">
        <f>IF(D293="",0,IF(D293=D292,COUNTIF(D$9:D292,D293)+1,1))</f>
        <v>0</v>
      </c>
      <c r="R293" s="17">
        <f t="shared" ca="1" si="25"/>
        <v>0</v>
      </c>
      <c r="S293" s="364">
        <f t="shared" si="23"/>
        <v>0</v>
      </c>
    </row>
    <row r="294" spans="1:19" ht="16.5" customHeight="1">
      <c r="A294" s="334" t="s">
        <v>570</v>
      </c>
      <c r="B294" s="65" t="str">
        <f t="shared" ca="1" si="22"/>
        <v>-1900</v>
      </c>
      <c r="C294" s="65" t="str">
        <f t="shared" ca="1" si="24"/>
        <v>-1900-0</v>
      </c>
      <c r="D294" s="340"/>
      <c r="E294" s="283"/>
      <c r="F294" s="12"/>
      <c r="G294" s="297"/>
      <c r="H294" s="285"/>
      <c r="I294" s="286"/>
      <c r="J294" s="285"/>
      <c r="K294" s="286"/>
      <c r="L294" s="290"/>
      <c r="M294" s="291"/>
      <c r="N294" s="12"/>
      <c r="O294" s="355"/>
      <c r="P294" s="7"/>
      <c r="Q294" s="17">
        <f>IF(D294="",0,IF(D294=D293,COUNTIF(D$9:D293,D294)+1,1))</f>
        <v>0</v>
      </c>
      <c r="R294" s="17">
        <f t="shared" ca="1" si="25"/>
        <v>0</v>
      </c>
      <c r="S294" s="364">
        <f t="shared" si="23"/>
        <v>0</v>
      </c>
    </row>
    <row r="295" spans="1:19" ht="16.5" customHeight="1">
      <c r="A295" s="334" t="s">
        <v>571</v>
      </c>
      <c r="B295" s="65" t="str">
        <f t="shared" ca="1" si="22"/>
        <v>-1900</v>
      </c>
      <c r="C295" s="65" t="str">
        <f t="shared" ca="1" si="24"/>
        <v>-1900-0</v>
      </c>
      <c r="D295" s="340"/>
      <c r="E295" s="283"/>
      <c r="F295" s="12"/>
      <c r="G295" s="297"/>
      <c r="H295" s="285"/>
      <c r="I295" s="286"/>
      <c r="J295" s="285"/>
      <c r="K295" s="286"/>
      <c r="L295" s="290"/>
      <c r="M295" s="291"/>
      <c r="N295" s="12"/>
      <c r="O295" s="355"/>
      <c r="P295" s="7"/>
      <c r="Q295" s="17">
        <f>IF(D295="",0,IF(D295=D294,COUNTIF(D$9:D294,D295)+1,1))</f>
        <v>0</v>
      </c>
      <c r="R295" s="17">
        <f t="shared" ca="1" si="25"/>
        <v>0</v>
      </c>
      <c r="S295" s="364">
        <f t="shared" si="23"/>
        <v>0</v>
      </c>
    </row>
    <row r="296" spans="1:19" ht="16.5" customHeight="1">
      <c r="A296" s="334" t="s">
        <v>572</v>
      </c>
      <c r="B296" s="65" t="str">
        <f t="shared" ca="1" si="22"/>
        <v>-1900</v>
      </c>
      <c r="C296" s="65" t="str">
        <f t="shared" ca="1" si="24"/>
        <v>-1900-0</v>
      </c>
      <c r="D296" s="340"/>
      <c r="E296" s="283"/>
      <c r="F296" s="12"/>
      <c r="G296" s="297"/>
      <c r="H296" s="285"/>
      <c r="I296" s="286"/>
      <c r="J296" s="285"/>
      <c r="K296" s="286"/>
      <c r="L296" s="290"/>
      <c r="M296" s="291"/>
      <c r="N296" s="12"/>
      <c r="O296" s="355"/>
      <c r="P296" s="7"/>
      <c r="Q296" s="17">
        <f>IF(D296="",0,IF(D296=D295,COUNTIF(D$9:D295,D296)+1,1))</f>
        <v>0</v>
      </c>
      <c r="R296" s="17">
        <f t="shared" ca="1" si="25"/>
        <v>0</v>
      </c>
      <c r="S296" s="364">
        <f t="shared" si="23"/>
        <v>0</v>
      </c>
    </row>
    <row r="297" spans="1:19" ht="16.5" customHeight="1">
      <c r="A297" s="334" t="s">
        <v>573</v>
      </c>
      <c r="B297" s="65" t="str">
        <f t="shared" ca="1" si="22"/>
        <v>-1900</v>
      </c>
      <c r="C297" s="65" t="str">
        <f t="shared" ca="1" si="24"/>
        <v>-1900-0</v>
      </c>
      <c r="D297" s="340"/>
      <c r="E297" s="283"/>
      <c r="F297" s="12"/>
      <c r="G297" s="297"/>
      <c r="H297" s="285"/>
      <c r="I297" s="286"/>
      <c r="J297" s="285"/>
      <c r="K297" s="286"/>
      <c r="L297" s="290"/>
      <c r="M297" s="291"/>
      <c r="N297" s="12"/>
      <c r="O297" s="355"/>
      <c r="P297" s="7"/>
      <c r="Q297" s="17">
        <f>IF(D297="",0,IF(D297=D296,COUNTIF(D$9:D296,D297)+1,1))</f>
        <v>0</v>
      </c>
      <c r="R297" s="17">
        <f t="shared" ca="1" si="25"/>
        <v>0</v>
      </c>
      <c r="S297" s="364">
        <f t="shared" si="23"/>
        <v>0</v>
      </c>
    </row>
    <row r="298" spans="1:19" ht="16.5" customHeight="1">
      <c r="A298" s="334" t="s">
        <v>574</v>
      </c>
      <c r="B298" s="65" t="str">
        <f t="shared" ca="1" si="22"/>
        <v>-1900</v>
      </c>
      <c r="C298" s="65" t="str">
        <f t="shared" ca="1" si="24"/>
        <v>-1900-0</v>
      </c>
      <c r="D298" s="340"/>
      <c r="E298" s="283"/>
      <c r="F298" s="12"/>
      <c r="G298" s="297"/>
      <c r="H298" s="285"/>
      <c r="I298" s="286"/>
      <c r="J298" s="285"/>
      <c r="K298" s="286"/>
      <c r="L298" s="290"/>
      <c r="M298" s="291"/>
      <c r="N298" s="12"/>
      <c r="O298" s="355"/>
      <c r="P298" s="7"/>
      <c r="Q298" s="17">
        <f>IF(D298="",0,IF(D298=D297,COUNTIF(D$9:D297,D298)+1,1))</f>
        <v>0</v>
      </c>
      <c r="R298" s="17">
        <f t="shared" ca="1" si="25"/>
        <v>0</v>
      </c>
      <c r="S298" s="364">
        <f t="shared" si="23"/>
        <v>0</v>
      </c>
    </row>
    <row r="299" spans="1:19" ht="16.5" customHeight="1">
      <c r="A299" s="334" t="s">
        <v>575</v>
      </c>
      <c r="B299" s="65" t="str">
        <f t="shared" ca="1" si="22"/>
        <v>-1900</v>
      </c>
      <c r="C299" s="65" t="str">
        <f t="shared" ca="1" si="24"/>
        <v>-1900-0</v>
      </c>
      <c r="D299" s="340"/>
      <c r="E299" s="283"/>
      <c r="F299" s="12"/>
      <c r="G299" s="297"/>
      <c r="H299" s="285"/>
      <c r="I299" s="286"/>
      <c r="J299" s="285"/>
      <c r="K299" s="286"/>
      <c r="L299" s="290"/>
      <c r="M299" s="291"/>
      <c r="N299" s="12"/>
      <c r="O299" s="355"/>
      <c r="P299" s="7"/>
      <c r="Q299" s="17">
        <f>IF(D299="",0,IF(D299=D298,COUNTIF(D$9:D298,D299)+1,1))</f>
        <v>0</v>
      </c>
      <c r="R299" s="17">
        <f t="shared" ca="1" si="25"/>
        <v>0</v>
      </c>
      <c r="S299" s="364">
        <f t="shared" si="23"/>
        <v>0</v>
      </c>
    </row>
    <row r="300" spans="1:19" ht="16.5" customHeight="1">
      <c r="A300" s="334" t="s">
        <v>576</v>
      </c>
      <c r="B300" s="65" t="str">
        <f t="shared" ca="1" si="22"/>
        <v>-1900</v>
      </c>
      <c r="C300" s="65" t="str">
        <f t="shared" ca="1" si="24"/>
        <v>-1900-0</v>
      </c>
      <c r="D300" s="340"/>
      <c r="E300" s="283"/>
      <c r="F300" s="12"/>
      <c r="G300" s="297"/>
      <c r="H300" s="285"/>
      <c r="I300" s="286"/>
      <c r="J300" s="285"/>
      <c r="K300" s="286"/>
      <c r="L300" s="290"/>
      <c r="M300" s="291"/>
      <c r="N300" s="12"/>
      <c r="O300" s="355"/>
      <c r="P300" s="7"/>
      <c r="Q300" s="17">
        <f>IF(D300="",0,IF(D300=D299,COUNTIF(D$9:D299,D300)+1,1))</f>
        <v>0</v>
      </c>
      <c r="R300" s="17">
        <f t="shared" ca="1" si="25"/>
        <v>0</v>
      </c>
      <c r="S300" s="364">
        <f t="shared" si="23"/>
        <v>0</v>
      </c>
    </row>
    <row r="301" spans="1:19" ht="16.5" customHeight="1">
      <c r="A301" s="334" t="s">
        <v>577</v>
      </c>
      <c r="B301" s="65" t="str">
        <f t="shared" ca="1" si="22"/>
        <v>-1900</v>
      </c>
      <c r="C301" s="65" t="str">
        <f t="shared" ca="1" si="24"/>
        <v>-1900-0</v>
      </c>
      <c r="D301" s="340"/>
      <c r="E301" s="283"/>
      <c r="F301" s="12"/>
      <c r="G301" s="297"/>
      <c r="H301" s="285"/>
      <c r="I301" s="286"/>
      <c r="J301" s="285"/>
      <c r="K301" s="286"/>
      <c r="L301" s="290"/>
      <c r="M301" s="291"/>
      <c r="N301" s="12"/>
      <c r="O301" s="355"/>
      <c r="P301" s="7"/>
      <c r="Q301" s="17">
        <f>IF(D301="",0,IF(D301=D300,COUNTIF(D$9:D300,D301)+1,1))</f>
        <v>0</v>
      </c>
      <c r="R301" s="17">
        <f t="shared" ca="1" si="25"/>
        <v>0</v>
      </c>
      <c r="S301" s="364">
        <f t="shared" si="23"/>
        <v>0</v>
      </c>
    </row>
    <row r="302" spans="1:19" ht="16.5" customHeight="1">
      <c r="A302" s="334" t="s">
        <v>578</v>
      </c>
      <c r="B302" s="65" t="str">
        <f t="shared" ca="1" si="22"/>
        <v>-1900</v>
      </c>
      <c r="C302" s="65" t="str">
        <f t="shared" ca="1" si="24"/>
        <v>-1900-0</v>
      </c>
      <c r="D302" s="340"/>
      <c r="E302" s="283"/>
      <c r="F302" s="12"/>
      <c r="G302" s="297"/>
      <c r="H302" s="285"/>
      <c r="I302" s="286"/>
      <c r="J302" s="285"/>
      <c r="K302" s="286"/>
      <c r="L302" s="290"/>
      <c r="M302" s="291"/>
      <c r="N302" s="12"/>
      <c r="O302" s="355"/>
      <c r="P302" s="7"/>
      <c r="Q302" s="17">
        <f>IF(D302="",0,IF(D302=D301,COUNTIF(D$9:D301,D302)+1,1))</f>
        <v>0</v>
      </c>
      <c r="R302" s="17">
        <f t="shared" ca="1" si="25"/>
        <v>0</v>
      </c>
      <c r="S302" s="364">
        <f t="shared" si="23"/>
        <v>0</v>
      </c>
    </row>
    <row r="303" spans="1:19" ht="16.5" customHeight="1">
      <c r="A303" s="334" t="s">
        <v>579</v>
      </c>
      <c r="B303" s="65" t="str">
        <f t="shared" ca="1" si="22"/>
        <v>-1900</v>
      </c>
      <c r="C303" s="65" t="str">
        <f t="shared" ca="1" si="24"/>
        <v>-1900-0</v>
      </c>
      <c r="D303" s="340"/>
      <c r="E303" s="283"/>
      <c r="F303" s="12"/>
      <c r="G303" s="297"/>
      <c r="H303" s="285"/>
      <c r="I303" s="286"/>
      <c r="J303" s="285"/>
      <c r="K303" s="286"/>
      <c r="L303" s="290"/>
      <c r="M303" s="291"/>
      <c r="N303" s="12"/>
      <c r="O303" s="355"/>
      <c r="P303" s="7"/>
      <c r="Q303" s="17">
        <f>IF(D303="",0,IF(D303=D302,COUNTIF(D$9:D302,D303)+1,1))</f>
        <v>0</v>
      </c>
      <c r="R303" s="17">
        <f t="shared" ca="1" si="25"/>
        <v>0</v>
      </c>
      <c r="S303" s="364">
        <f t="shared" si="23"/>
        <v>0</v>
      </c>
    </row>
    <row r="304" spans="1:19" ht="16.5" customHeight="1">
      <c r="A304" s="334" t="s">
        <v>580</v>
      </c>
      <c r="B304" s="65" t="str">
        <f t="shared" ca="1" si="22"/>
        <v>-1900</v>
      </c>
      <c r="C304" s="65" t="str">
        <f t="shared" ca="1" si="24"/>
        <v>-1900-0</v>
      </c>
      <c r="D304" s="340"/>
      <c r="E304" s="283"/>
      <c r="F304" s="12"/>
      <c r="G304" s="297"/>
      <c r="H304" s="285"/>
      <c r="I304" s="286"/>
      <c r="J304" s="285"/>
      <c r="K304" s="286"/>
      <c r="L304" s="290"/>
      <c r="M304" s="291"/>
      <c r="N304" s="12"/>
      <c r="O304" s="355"/>
      <c r="P304" s="7"/>
      <c r="Q304" s="17">
        <f>IF(D304="",0,IF(D304=D303,COUNTIF(D$9:D303,D304)+1,1))</f>
        <v>0</v>
      </c>
      <c r="R304" s="17">
        <f t="shared" ca="1" si="25"/>
        <v>0</v>
      </c>
      <c r="S304" s="364">
        <f t="shared" si="23"/>
        <v>0</v>
      </c>
    </row>
    <row r="305" spans="1:19" ht="16.5" customHeight="1">
      <c r="A305" s="334" t="s">
        <v>581</v>
      </c>
      <c r="B305" s="65" t="str">
        <f t="shared" ca="1" si="22"/>
        <v>-1900</v>
      </c>
      <c r="C305" s="65" t="str">
        <f t="shared" ca="1" si="24"/>
        <v>-1900-0</v>
      </c>
      <c r="D305" s="340"/>
      <c r="E305" s="283"/>
      <c r="F305" s="12"/>
      <c r="G305" s="297"/>
      <c r="H305" s="285"/>
      <c r="I305" s="286"/>
      <c r="J305" s="285"/>
      <c r="K305" s="286"/>
      <c r="L305" s="290"/>
      <c r="M305" s="291"/>
      <c r="N305" s="12"/>
      <c r="O305" s="355"/>
      <c r="P305" s="7"/>
      <c r="Q305" s="17">
        <f>IF(D305="",0,IF(D305=D304,COUNTIF(D$9:D304,D305)+1,1))</f>
        <v>0</v>
      </c>
      <c r="R305" s="17">
        <f t="shared" ca="1" si="25"/>
        <v>0</v>
      </c>
      <c r="S305" s="364">
        <f t="shared" si="23"/>
        <v>0</v>
      </c>
    </row>
    <row r="306" spans="1:19" ht="16.5" customHeight="1">
      <c r="A306" s="334" t="s">
        <v>582</v>
      </c>
      <c r="B306" s="65" t="str">
        <f t="shared" ca="1" si="22"/>
        <v>-1900</v>
      </c>
      <c r="C306" s="65" t="str">
        <f t="shared" ca="1" si="24"/>
        <v>-1900-0</v>
      </c>
      <c r="D306" s="340"/>
      <c r="E306" s="283"/>
      <c r="F306" s="12"/>
      <c r="G306" s="297"/>
      <c r="H306" s="285"/>
      <c r="I306" s="286"/>
      <c r="J306" s="285"/>
      <c r="K306" s="286"/>
      <c r="L306" s="290"/>
      <c r="M306" s="291"/>
      <c r="N306" s="12"/>
      <c r="O306" s="355"/>
      <c r="P306" s="7"/>
      <c r="Q306" s="17">
        <f>IF(D306="",0,IF(D306=D305,COUNTIF(D$9:D305,D306)+1,1))</f>
        <v>0</v>
      </c>
      <c r="R306" s="17">
        <f t="shared" ca="1" si="25"/>
        <v>0</v>
      </c>
      <c r="S306" s="364">
        <f t="shared" si="23"/>
        <v>0</v>
      </c>
    </row>
    <row r="307" spans="1:19" ht="16.5" customHeight="1">
      <c r="A307" s="334" t="s">
        <v>583</v>
      </c>
      <c r="B307" s="65" t="str">
        <f t="shared" ca="1" si="22"/>
        <v>-1900</v>
      </c>
      <c r="C307" s="65" t="str">
        <f t="shared" ca="1" si="24"/>
        <v>-1900-0</v>
      </c>
      <c r="D307" s="340"/>
      <c r="E307" s="283"/>
      <c r="F307" s="12"/>
      <c r="G307" s="297"/>
      <c r="H307" s="285"/>
      <c r="I307" s="286"/>
      <c r="J307" s="285"/>
      <c r="K307" s="286"/>
      <c r="L307" s="290"/>
      <c r="M307" s="291"/>
      <c r="N307" s="12"/>
      <c r="O307" s="355"/>
      <c r="P307" s="7"/>
      <c r="Q307" s="17">
        <f>IF(D307="",0,IF(D307=D306,COUNTIF(D$9:D306,D307)+1,1))</f>
        <v>0</v>
      </c>
      <c r="R307" s="17">
        <f t="shared" ca="1" si="25"/>
        <v>0</v>
      </c>
      <c r="S307" s="364">
        <f t="shared" si="23"/>
        <v>0</v>
      </c>
    </row>
    <row r="308" spans="1:19" ht="16.5" customHeight="1">
      <c r="A308" s="334" t="s">
        <v>584</v>
      </c>
      <c r="B308" s="65" t="str">
        <f t="shared" ca="1" si="22"/>
        <v>-1900</v>
      </c>
      <c r="C308" s="65" t="str">
        <f t="shared" ca="1" si="24"/>
        <v>-1900-0</v>
      </c>
      <c r="D308" s="340"/>
      <c r="E308" s="283"/>
      <c r="F308" s="12"/>
      <c r="G308" s="297"/>
      <c r="H308" s="285"/>
      <c r="I308" s="286"/>
      <c r="J308" s="285"/>
      <c r="K308" s="286"/>
      <c r="L308" s="290"/>
      <c r="M308" s="291"/>
      <c r="N308" s="12"/>
      <c r="O308" s="355"/>
      <c r="P308" s="7"/>
      <c r="Q308" s="17">
        <f>IF(D308="",0,IF(D308=D307,COUNTIF(D$9:D307,D308)+1,1))</f>
        <v>0</v>
      </c>
      <c r="R308" s="17">
        <f t="shared" ca="1" si="25"/>
        <v>0</v>
      </c>
      <c r="S308" s="364">
        <f t="shared" si="23"/>
        <v>0</v>
      </c>
    </row>
    <row r="309" spans="1:19" ht="16.5" customHeight="1">
      <c r="A309" s="334" t="s">
        <v>585</v>
      </c>
      <c r="B309" s="65" t="str">
        <f t="shared" ca="1" si="22"/>
        <v>-1900</v>
      </c>
      <c r="C309" s="65" t="str">
        <f t="shared" ca="1" si="24"/>
        <v>-1900-0</v>
      </c>
      <c r="D309" s="340"/>
      <c r="E309" s="283"/>
      <c r="F309" s="12"/>
      <c r="G309" s="297"/>
      <c r="H309" s="285"/>
      <c r="I309" s="286"/>
      <c r="J309" s="285"/>
      <c r="K309" s="286"/>
      <c r="L309" s="290"/>
      <c r="M309" s="291"/>
      <c r="N309" s="12"/>
      <c r="O309" s="355"/>
      <c r="P309" s="7"/>
      <c r="Q309" s="17">
        <f>IF(D309="",0,IF(D309=D308,COUNTIF(D$9:D308,D309)+1,1))</f>
        <v>0</v>
      </c>
      <c r="R309" s="17">
        <f t="shared" ca="1" si="25"/>
        <v>0</v>
      </c>
      <c r="S309" s="364">
        <f t="shared" si="23"/>
        <v>0</v>
      </c>
    </row>
    <row r="310" spans="1:19" ht="16.5" customHeight="1">
      <c r="A310" s="334" t="s">
        <v>586</v>
      </c>
      <c r="B310" s="65" t="str">
        <f t="shared" ca="1" si="22"/>
        <v>-1900</v>
      </c>
      <c r="C310" s="65" t="str">
        <f t="shared" ca="1" si="24"/>
        <v>-1900-0</v>
      </c>
      <c r="D310" s="340"/>
      <c r="E310" s="283"/>
      <c r="F310" s="12"/>
      <c r="G310" s="297"/>
      <c r="H310" s="285"/>
      <c r="I310" s="286"/>
      <c r="J310" s="285"/>
      <c r="K310" s="286"/>
      <c r="L310" s="290"/>
      <c r="M310" s="291"/>
      <c r="N310" s="12"/>
      <c r="O310" s="355"/>
      <c r="P310" s="7"/>
      <c r="Q310" s="17">
        <f>IF(D310="",0,IF(D310=D309,COUNTIF(D$9:D309,D310)+1,1))</f>
        <v>0</v>
      </c>
      <c r="R310" s="17">
        <f t="shared" ca="1" si="25"/>
        <v>0</v>
      </c>
      <c r="S310" s="364">
        <f t="shared" si="23"/>
        <v>0</v>
      </c>
    </row>
    <row r="311" spans="1:19" ht="16.5" customHeight="1">
      <c r="A311" s="334" t="s">
        <v>587</v>
      </c>
      <c r="B311" s="65" t="str">
        <f t="shared" ca="1" si="22"/>
        <v>-1900</v>
      </c>
      <c r="C311" s="65" t="str">
        <f t="shared" ca="1" si="24"/>
        <v>-1900-0</v>
      </c>
      <c r="D311" s="340"/>
      <c r="E311" s="283"/>
      <c r="F311" s="12"/>
      <c r="G311" s="297"/>
      <c r="H311" s="285"/>
      <c r="I311" s="286"/>
      <c r="J311" s="285"/>
      <c r="K311" s="286"/>
      <c r="L311" s="290"/>
      <c r="M311" s="291"/>
      <c r="N311" s="12"/>
      <c r="O311" s="355"/>
      <c r="P311" s="7"/>
      <c r="Q311" s="17">
        <f>IF(D311="",0,IF(D311=D310,COUNTIF(D$9:D310,D311)+1,1))</f>
        <v>0</v>
      </c>
      <c r="R311" s="17">
        <f t="shared" ca="1" si="25"/>
        <v>0</v>
      </c>
      <c r="S311" s="364">
        <f t="shared" si="23"/>
        <v>0</v>
      </c>
    </row>
    <row r="312" spans="1:19" ht="16.5" customHeight="1">
      <c r="A312" s="334" t="s">
        <v>588</v>
      </c>
      <c r="B312" s="65" t="str">
        <f t="shared" ca="1" si="22"/>
        <v>-1900</v>
      </c>
      <c r="C312" s="65" t="str">
        <f t="shared" ca="1" si="24"/>
        <v>-1900-0</v>
      </c>
      <c r="D312" s="340"/>
      <c r="E312" s="283"/>
      <c r="F312" s="12"/>
      <c r="G312" s="297"/>
      <c r="H312" s="285"/>
      <c r="I312" s="286"/>
      <c r="J312" s="285"/>
      <c r="K312" s="286"/>
      <c r="L312" s="290"/>
      <c r="M312" s="291"/>
      <c r="N312" s="12"/>
      <c r="O312" s="355"/>
      <c r="P312" s="7"/>
      <c r="Q312" s="17">
        <f>IF(D312="",0,IF(D312=D311,COUNTIF(D$9:D311,D312)+1,1))</f>
        <v>0</v>
      </c>
      <c r="R312" s="17">
        <f t="shared" ca="1" si="25"/>
        <v>0</v>
      </c>
      <c r="S312" s="364">
        <f t="shared" si="23"/>
        <v>0</v>
      </c>
    </row>
    <row r="313" spans="1:19" ht="16.5" customHeight="1">
      <c r="A313" s="334" t="s">
        <v>589</v>
      </c>
      <c r="B313" s="65" t="str">
        <f t="shared" ca="1" si="22"/>
        <v>-1900</v>
      </c>
      <c r="C313" s="65" t="str">
        <f t="shared" ca="1" si="24"/>
        <v>-1900-0</v>
      </c>
      <c r="D313" s="340"/>
      <c r="E313" s="283"/>
      <c r="F313" s="12"/>
      <c r="G313" s="297"/>
      <c r="H313" s="285"/>
      <c r="I313" s="286"/>
      <c r="J313" s="285"/>
      <c r="K313" s="286"/>
      <c r="L313" s="290"/>
      <c r="M313" s="291"/>
      <c r="N313" s="12"/>
      <c r="O313" s="355"/>
      <c r="P313" s="7"/>
      <c r="Q313" s="17">
        <f>IF(D313="",0,IF(D313=D312,COUNTIF(D$9:D312,D313)+1,1))</f>
        <v>0</v>
      </c>
      <c r="R313" s="17">
        <f t="shared" ca="1" si="25"/>
        <v>0</v>
      </c>
      <c r="S313" s="364">
        <f t="shared" si="23"/>
        <v>0</v>
      </c>
    </row>
    <row r="314" spans="1:19" ht="16.5" customHeight="1">
      <c r="A314" s="334" t="s">
        <v>590</v>
      </c>
      <c r="B314" s="65" t="str">
        <f t="shared" ca="1" si="22"/>
        <v>-1900</v>
      </c>
      <c r="C314" s="65" t="str">
        <f t="shared" ca="1" si="24"/>
        <v>-1900-0</v>
      </c>
      <c r="D314" s="340"/>
      <c r="E314" s="283"/>
      <c r="F314" s="12"/>
      <c r="G314" s="297"/>
      <c r="H314" s="285"/>
      <c r="I314" s="286"/>
      <c r="J314" s="285"/>
      <c r="K314" s="286"/>
      <c r="L314" s="290"/>
      <c r="M314" s="291"/>
      <c r="N314" s="12"/>
      <c r="O314" s="355"/>
      <c r="P314" s="7"/>
      <c r="Q314" s="17">
        <f>IF(D314="",0,IF(D314=D313,COUNTIF(D$9:D313,D314)+1,1))</f>
        <v>0</v>
      </c>
      <c r="R314" s="17">
        <f t="shared" ca="1" si="25"/>
        <v>0</v>
      </c>
      <c r="S314" s="364">
        <f t="shared" si="23"/>
        <v>0</v>
      </c>
    </row>
    <row r="315" spans="1:19" ht="16.5" customHeight="1">
      <c r="A315" s="334" t="s">
        <v>591</v>
      </c>
      <c r="B315" s="65" t="str">
        <f t="shared" ca="1" si="22"/>
        <v>-1900</v>
      </c>
      <c r="C315" s="65" t="str">
        <f t="shared" ca="1" si="24"/>
        <v>-1900-0</v>
      </c>
      <c r="D315" s="340"/>
      <c r="E315" s="283"/>
      <c r="F315" s="12"/>
      <c r="G315" s="297"/>
      <c r="H315" s="285"/>
      <c r="I315" s="286"/>
      <c r="J315" s="285"/>
      <c r="K315" s="286"/>
      <c r="L315" s="290"/>
      <c r="M315" s="291"/>
      <c r="N315" s="12"/>
      <c r="O315" s="355"/>
      <c r="P315" s="7"/>
      <c r="Q315" s="17">
        <f>IF(D315="",0,IF(D315=D314,COUNTIF(D$9:D314,D315)+1,1))</f>
        <v>0</v>
      </c>
      <c r="R315" s="17">
        <f t="shared" ca="1" si="25"/>
        <v>0</v>
      </c>
      <c r="S315" s="364">
        <f t="shared" si="23"/>
        <v>0</v>
      </c>
    </row>
    <row r="316" spans="1:19" ht="16.5" customHeight="1">
      <c r="A316" s="334" t="s">
        <v>592</v>
      </c>
      <c r="B316" s="65" t="str">
        <f t="shared" ca="1" si="22"/>
        <v>-1900</v>
      </c>
      <c r="C316" s="65" t="str">
        <f t="shared" ca="1" si="24"/>
        <v>-1900-0</v>
      </c>
      <c r="D316" s="340"/>
      <c r="E316" s="283"/>
      <c r="F316" s="12"/>
      <c r="G316" s="297"/>
      <c r="H316" s="285"/>
      <c r="I316" s="286"/>
      <c r="J316" s="285"/>
      <c r="K316" s="286"/>
      <c r="L316" s="290"/>
      <c r="M316" s="291"/>
      <c r="N316" s="12"/>
      <c r="O316" s="355"/>
      <c r="P316" s="7"/>
      <c r="Q316" s="17">
        <f>IF(D316="",0,IF(D316=D315,COUNTIF(D$9:D315,D316)+1,1))</f>
        <v>0</v>
      </c>
      <c r="R316" s="17">
        <f t="shared" ca="1" si="25"/>
        <v>0</v>
      </c>
      <c r="S316" s="364">
        <f t="shared" si="23"/>
        <v>0</v>
      </c>
    </row>
    <row r="317" spans="1:19" ht="16.5" customHeight="1">
      <c r="A317" s="334" t="s">
        <v>593</v>
      </c>
      <c r="B317" s="65" t="str">
        <f t="shared" ca="1" si="22"/>
        <v>-1900</v>
      </c>
      <c r="C317" s="65" t="str">
        <f t="shared" ca="1" si="24"/>
        <v>-1900-0</v>
      </c>
      <c r="D317" s="340"/>
      <c r="E317" s="283"/>
      <c r="F317" s="12"/>
      <c r="G317" s="297"/>
      <c r="H317" s="285"/>
      <c r="I317" s="286"/>
      <c r="J317" s="285"/>
      <c r="K317" s="286"/>
      <c r="L317" s="290"/>
      <c r="M317" s="291"/>
      <c r="N317" s="12"/>
      <c r="O317" s="355"/>
      <c r="P317" s="7"/>
      <c r="Q317" s="17">
        <f>IF(D317="",0,IF(D317=D316,COUNTIF(D$9:D316,D317)+1,1))</f>
        <v>0</v>
      </c>
      <c r="R317" s="17">
        <f t="shared" ca="1" si="25"/>
        <v>0</v>
      </c>
      <c r="S317" s="364">
        <f t="shared" si="23"/>
        <v>0</v>
      </c>
    </row>
    <row r="318" spans="1:19" ht="16.5" customHeight="1">
      <c r="A318" s="334" t="s">
        <v>594</v>
      </c>
      <c r="B318" s="65" t="str">
        <f t="shared" ca="1" si="22"/>
        <v>-1900</v>
      </c>
      <c r="C318" s="65" t="str">
        <f t="shared" ca="1" si="24"/>
        <v>-1900-0</v>
      </c>
      <c r="D318" s="340"/>
      <c r="E318" s="283"/>
      <c r="F318" s="12"/>
      <c r="G318" s="297"/>
      <c r="H318" s="285"/>
      <c r="I318" s="286"/>
      <c r="J318" s="285"/>
      <c r="K318" s="286"/>
      <c r="L318" s="290"/>
      <c r="M318" s="291"/>
      <c r="N318" s="12"/>
      <c r="O318" s="355"/>
      <c r="P318" s="7"/>
      <c r="Q318" s="17">
        <f>IF(D318="",0,IF(D318=D317,COUNTIF(D$9:D317,D318)+1,1))</f>
        <v>0</v>
      </c>
      <c r="R318" s="17">
        <f t="shared" ca="1" si="25"/>
        <v>0</v>
      </c>
      <c r="S318" s="364">
        <f t="shared" si="23"/>
        <v>0</v>
      </c>
    </row>
    <row r="319" spans="1:19" ht="16.5" customHeight="1">
      <c r="A319" s="334" t="s">
        <v>595</v>
      </c>
      <c r="B319" s="65" t="str">
        <f t="shared" ca="1" si="22"/>
        <v>-1900</v>
      </c>
      <c r="C319" s="65" t="str">
        <f t="shared" ca="1" si="24"/>
        <v>-1900-0</v>
      </c>
      <c r="D319" s="340"/>
      <c r="E319" s="283"/>
      <c r="F319" s="12"/>
      <c r="G319" s="297"/>
      <c r="H319" s="285"/>
      <c r="I319" s="286"/>
      <c r="J319" s="285"/>
      <c r="K319" s="286"/>
      <c r="L319" s="290"/>
      <c r="M319" s="291"/>
      <c r="N319" s="12"/>
      <c r="O319" s="355"/>
      <c r="P319" s="7"/>
      <c r="Q319" s="17">
        <f>IF(D319="",0,IF(D319=D318,COUNTIF(D$9:D318,D319)+1,1))</f>
        <v>0</v>
      </c>
      <c r="R319" s="17">
        <f t="shared" ca="1" si="25"/>
        <v>0</v>
      </c>
      <c r="S319" s="364">
        <f t="shared" si="23"/>
        <v>0</v>
      </c>
    </row>
    <row r="320" spans="1:19" ht="16.5" customHeight="1">
      <c r="A320" s="334" t="s">
        <v>596</v>
      </c>
      <c r="B320" s="65" t="str">
        <f t="shared" ca="1" si="22"/>
        <v>-1900</v>
      </c>
      <c r="C320" s="65" t="str">
        <f t="shared" ca="1" si="24"/>
        <v>-1900-0</v>
      </c>
      <c r="D320" s="340"/>
      <c r="E320" s="283"/>
      <c r="F320" s="12"/>
      <c r="G320" s="297"/>
      <c r="H320" s="285"/>
      <c r="I320" s="286"/>
      <c r="J320" s="285"/>
      <c r="K320" s="286"/>
      <c r="L320" s="290"/>
      <c r="M320" s="291"/>
      <c r="N320" s="12"/>
      <c r="O320" s="355"/>
      <c r="P320" s="7"/>
      <c r="Q320" s="17">
        <f>IF(D320="",0,IF(D320=D319,COUNTIF(D$9:D319,D320)+1,1))</f>
        <v>0</v>
      </c>
      <c r="R320" s="17">
        <f t="shared" ca="1" si="25"/>
        <v>0</v>
      </c>
      <c r="S320" s="364">
        <f t="shared" si="23"/>
        <v>0</v>
      </c>
    </row>
    <row r="321" spans="1:19" ht="16.5" customHeight="1">
      <c r="A321" s="334" t="s">
        <v>597</v>
      </c>
      <c r="B321" s="65" t="str">
        <f t="shared" ca="1" si="22"/>
        <v>-1900</v>
      </c>
      <c r="C321" s="65" t="str">
        <f t="shared" ca="1" si="24"/>
        <v>-1900-0</v>
      </c>
      <c r="D321" s="340"/>
      <c r="E321" s="283"/>
      <c r="F321" s="12"/>
      <c r="G321" s="297"/>
      <c r="H321" s="285"/>
      <c r="I321" s="286"/>
      <c r="J321" s="285"/>
      <c r="K321" s="286"/>
      <c r="L321" s="290"/>
      <c r="M321" s="291"/>
      <c r="N321" s="12"/>
      <c r="O321" s="355"/>
      <c r="P321" s="7"/>
      <c r="Q321" s="17">
        <f>IF(D321="",0,IF(D321=D320,COUNTIF(D$9:D320,D321)+1,1))</f>
        <v>0</v>
      </c>
      <c r="R321" s="17">
        <f t="shared" ca="1" si="25"/>
        <v>0</v>
      </c>
      <c r="S321" s="364">
        <f t="shared" si="23"/>
        <v>0</v>
      </c>
    </row>
    <row r="322" spans="1:19" ht="16.5" customHeight="1">
      <c r="A322" s="334" t="s">
        <v>598</v>
      </c>
      <c r="B322" s="65" t="str">
        <f t="shared" ca="1" si="22"/>
        <v>-1900</v>
      </c>
      <c r="C322" s="65" t="str">
        <f t="shared" ca="1" si="24"/>
        <v>-1900-0</v>
      </c>
      <c r="D322" s="340"/>
      <c r="E322" s="283"/>
      <c r="F322" s="12"/>
      <c r="G322" s="297"/>
      <c r="H322" s="285"/>
      <c r="I322" s="286"/>
      <c r="J322" s="285"/>
      <c r="K322" s="286"/>
      <c r="L322" s="290"/>
      <c r="M322" s="291"/>
      <c r="N322" s="12"/>
      <c r="O322" s="355"/>
      <c r="P322" s="7"/>
      <c r="Q322" s="17">
        <f>IF(D322="",0,IF(D322=D321,COUNTIF(D$9:D321,D322)+1,1))</f>
        <v>0</v>
      </c>
      <c r="R322" s="17">
        <f t="shared" ca="1" si="25"/>
        <v>0</v>
      </c>
      <c r="S322" s="364">
        <f t="shared" si="23"/>
        <v>0</v>
      </c>
    </row>
    <row r="323" spans="1:19" ht="16.5" customHeight="1">
      <c r="A323" s="334" t="s">
        <v>599</v>
      </c>
      <c r="B323" s="65" t="str">
        <f t="shared" ca="1" si="22"/>
        <v>-1900</v>
      </c>
      <c r="C323" s="65" t="str">
        <f t="shared" ca="1" si="24"/>
        <v>-1900-0</v>
      </c>
      <c r="D323" s="340"/>
      <c r="E323" s="283"/>
      <c r="F323" s="12"/>
      <c r="G323" s="297"/>
      <c r="H323" s="285"/>
      <c r="I323" s="286"/>
      <c r="J323" s="285"/>
      <c r="K323" s="286"/>
      <c r="L323" s="290"/>
      <c r="M323" s="291"/>
      <c r="N323" s="12"/>
      <c r="O323" s="355"/>
      <c r="P323" s="7"/>
      <c r="Q323" s="17">
        <f>IF(D323="",0,IF(D323=D322,COUNTIF(D$9:D322,D323)+1,1))</f>
        <v>0</v>
      </c>
      <c r="R323" s="17">
        <f t="shared" ca="1" si="25"/>
        <v>0</v>
      </c>
      <c r="S323" s="364">
        <f t="shared" si="23"/>
        <v>0</v>
      </c>
    </row>
    <row r="324" spans="1:19" ht="16.5" customHeight="1">
      <c r="A324" s="334" t="s">
        <v>600</v>
      </c>
      <c r="B324" s="65" t="str">
        <f t="shared" ca="1" si="22"/>
        <v>-1900</v>
      </c>
      <c r="C324" s="65" t="str">
        <f t="shared" ca="1" si="24"/>
        <v>-1900-0</v>
      </c>
      <c r="D324" s="340"/>
      <c r="E324" s="283"/>
      <c r="F324" s="12"/>
      <c r="G324" s="297"/>
      <c r="H324" s="285"/>
      <c r="I324" s="286"/>
      <c r="J324" s="285"/>
      <c r="K324" s="286"/>
      <c r="L324" s="290"/>
      <c r="M324" s="291"/>
      <c r="N324" s="12"/>
      <c r="O324" s="355"/>
      <c r="P324" s="7"/>
      <c r="Q324" s="17">
        <f>IF(D324="",0,IF(D324=D323,COUNTIF(D$9:D323,D324)+1,1))</f>
        <v>0</v>
      </c>
      <c r="R324" s="17">
        <f t="shared" ca="1" si="25"/>
        <v>0</v>
      </c>
      <c r="S324" s="364">
        <f t="shared" si="23"/>
        <v>0</v>
      </c>
    </row>
    <row r="325" spans="1:19" ht="16.5" customHeight="1">
      <c r="A325" s="334" t="s">
        <v>601</v>
      </c>
      <c r="B325" s="65" t="str">
        <f t="shared" ca="1" si="22"/>
        <v>-1900</v>
      </c>
      <c r="C325" s="65" t="str">
        <f t="shared" ca="1" si="24"/>
        <v>-1900-0</v>
      </c>
      <c r="D325" s="340"/>
      <c r="E325" s="283"/>
      <c r="F325" s="12"/>
      <c r="G325" s="297"/>
      <c r="H325" s="285"/>
      <c r="I325" s="286"/>
      <c r="J325" s="285"/>
      <c r="K325" s="286"/>
      <c r="L325" s="290"/>
      <c r="M325" s="291"/>
      <c r="N325" s="12"/>
      <c r="O325" s="355"/>
      <c r="P325" s="7"/>
      <c r="Q325" s="17">
        <f>IF(D325="",0,IF(D325=D324,COUNTIF(D$9:D324,D325)+1,1))</f>
        <v>0</v>
      </c>
      <c r="R325" s="17">
        <f t="shared" ca="1" si="25"/>
        <v>0</v>
      </c>
      <c r="S325" s="364">
        <f t="shared" si="23"/>
        <v>0</v>
      </c>
    </row>
    <row r="326" spans="1:19" ht="16.5" customHeight="1">
      <c r="A326" s="334" t="s">
        <v>602</v>
      </c>
      <c r="B326" s="65" t="str">
        <f t="shared" ca="1" si="22"/>
        <v>-1900</v>
      </c>
      <c r="C326" s="65" t="str">
        <f t="shared" ca="1" si="24"/>
        <v>-1900-0</v>
      </c>
      <c r="D326" s="340"/>
      <c r="E326" s="283"/>
      <c r="F326" s="12"/>
      <c r="G326" s="297"/>
      <c r="H326" s="285"/>
      <c r="I326" s="286"/>
      <c r="J326" s="285"/>
      <c r="K326" s="286"/>
      <c r="L326" s="290"/>
      <c r="M326" s="291"/>
      <c r="N326" s="12"/>
      <c r="O326" s="355"/>
      <c r="P326" s="7"/>
      <c r="Q326" s="17">
        <f>IF(D326="",0,IF(D326=D325,COUNTIF(D$9:D325,D326)+1,1))</f>
        <v>0</v>
      </c>
      <c r="R326" s="17">
        <f t="shared" ca="1" si="25"/>
        <v>0</v>
      </c>
      <c r="S326" s="364">
        <f t="shared" si="23"/>
        <v>0</v>
      </c>
    </row>
    <row r="327" spans="1:19" ht="16.5" customHeight="1">
      <c r="A327" s="334" t="s">
        <v>603</v>
      </c>
      <c r="B327" s="65" t="str">
        <f t="shared" ca="1" si="22"/>
        <v>-1900</v>
      </c>
      <c r="C327" s="65" t="str">
        <f t="shared" ca="1" si="24"/>
        <v>-1900-0</v>
      </c>
      <c r="D327" s="340"/>
      <c r="E327" s="283"/>
      <c r="F327" s="12"/>
      <c r="G327" s="297"/>
      <c r="H327" s="285"/>
      <c r="I327" s="286"/>
      <c r="J327" s="285"/>
      <c r="K327" s="286"/>
      <c r="L327" s="290"/>
      <c r="M327" s="291"/>
      <c r="N327" s="12"/>
      <c r="O327" s="355"/>
      <c r="P327" s="7"/>
      <c r="Q327" s="17">
        <f>IF(D327="",0,IF(D327=D326,COUNTIF(D$9:D326,D327)+1,1))</f>
        <v>0</v>
      </c>
      <c r="R327" s="17">
        <f t="shared" ca="1" si="25"/>
        <v>0</v>
      </c>
      <c r="S327" s="364">
        <f t="shared" si="23"/>
        <v>0</v>
      </c>
    </row>
    <row r="328" spans="1:19" ht="16.5" customHeight="1">
      <c r="A328" s="334" t="s">
        <v>604</v>
      </c>
      <c r="B328" s="65" t="str">
        <f t="shared" ca="1" si="22"/>
        <v>-1900</v>
      </c>
      <c r="C328" s="65" t="str">
        <f t="shared" ca="1" si="24"/>
        <v>-1900-0</v>
      </c>
      <c r="D328" s="340"/>
      <c r="E328" s="283"/>
      <c r="F328" s="12"/>
      <c r="G328" s="297"/>
      <c r="H328" s="285"/>
      <c r="I328" s="286"/>
      <c r="J328" s="285"/>
      <c r="K328" s="286"/>
      <c r="L328" s="290"/>
      <c r="M328" s="291"/>
      <c r="N328" s="12"/>
      <c r="O328" s="355"/>
      <c r="P328" s="7"/>
      <c r="Q328" s="17">
        <f>IF(D328="",0,IF(D328=D327,COUNTIF(D$9:D327,D328)+1,1))</f>
        <v>0</v>
      </c>
      <c r="R328" s="17">
        <f t="shared" ca="1" si="25"/>
        <v>0</v>
      </c>
      <c r="S328" s="364">
        <f t="shared" si="23"/>
        <v>0</v>
      </c>
    </row>
    <row r="329" spans="1:19" ht="16.5" customHeight="1">
      <c r="A329" s="334" t="s">
        <v>605</v>
      </c>
      <c r="B329" s="65" t="str">
        <f t="shared" ca="1" si="22"/>
        <v>-1900</v>
      </c>
      <c r="C329" s="65" t="str">
        <f t="shared" ca="1" si="24"/>
        <v>-1900-0</v>
      </c>
      <c r="D329" s="340"/>
      <c r="E329" s="283"/>
      <c r="F329" s="12"/>
      <c r="G329" s="297"/>
      <c r="H329" s="285"/>
      <c r="I329" s="286"/>
      <c r="J329" s="285"/>
      <c r="K329" s="286"/>
      <c r="L329" s="290"/>
      <c r="M329" s="291"/>
      <c r="N329" s="12"/>
      <c r="O329" s="355"/>
      <c r="P329" s="7"/>
      <c r="Q329" s="17">
        <f>IF(D329="",0,IF(D329=D328,COUNTIF(D$9:D328,D329)+1,1))</f>
        <v>0</v>
      </c>
      <c r="R329" s="17">
        <f t="shared" ca="1" si="25"/>
        <v>0</v>
      </c>
      <c r="S329" s="364">
        <f t="shared" si="23"/>
        <v>0</v>
      </c>
    </row>
    <row r="330" spans="1:19" ht="16.5" customHeight="1">
      <c r="A330" s="334" t="s">
        <v>606</v>
      </c>
      <c r="B330" s="65" t="str">
        <f t="shared" ref="B330:B393" ca="1" si="26">IF(S330=$S$515,0,IF(G$524=1,0,D330&amp;"-"&amp;YEAR(E330)))</f>
        <v>-1900</v>
      </c>
      <c r="C330" s="65" t="str">
        <f t="shared" ca="1" si="24"/>
        <v>-1900-0</v>
      </c>
      <c r="D330" s="340"/>
      <c r="E330" s="283"/>
      <c r="F330" s="12"/>
      <c r="G330" s="297"/>
      <c r="H330" s="285"/>
      <c r="I330" s="286"/>
      <c r="J330" s="285"/>
      <c r="K330" s="286"/>
      <c r="L330" s="290"/>
      <c r="M330" s="291"/>
      <c r="N330" s="12"/>
      <c r="O330" s="355"/>
      <c r="P330" s="7"/>
      <c r="Q330" s="17">
        <f>IF(D330="",0,IF(D330=D329,COUNTIF(D$9:D329,D330)+1,1))</f>
        <v>0</v>
      </c>
      <c r="R330" s="17">
        <f t="shared" ca="1" si="25"/>
        <v>0</v>
      </c>
      <c r="S330" s="364">
        <f t="shared" ref="S330:S393" si="27">IF(OR(MONTH(E330)&lt;$J$526,MONTH(E330)&gt;$J$527),S$515,0)</f>
        <v>0</v>
      </c>
    </row>
    <row r="331" spans="1:19" ht="16.5" customHeight="1">
      <c r="A331" s="334" t="s">
        <v>607</v>
      </c>
      <c r="B331" s="65" t="str">
        <f t="shared" ca="1" si="26"/>
        <v>-1900</v>
      </c>
      <c r="C331" s="65" t="str">
        <f t="shared" ca="1" si="24"/>
        <v>-1900-0</v>
      </c>
      <c r="D331" s="340"/>
      <c r="E331" s="283"/>
      <c r="F331" s="12"/>
      <c r="G331" s="297"/>
      <c r="H331" s="285"/>
      <c r="I331" s="286"/>
      <c r="J331" s="285"/>
      <c r="K331" s="286"/>
      <c r="L331" s="290"/>
      <c r="M331" s="291"/>
      <c r="N331" s="12"/>
      <c r="O331" s="355"/>
      <c r="P331" s="7"/>
      <c r="Q331" s="17">
        <f>IF(D331="",0,IF(D331=D330,COUNTIF(D$9:D330,D331)+1,1))</f>
        <v>0</v>
      </c>
      <c r="R331" s="17">
        <f t="shared" ca="1" si="25"/>
        <v>0</v>
      </c>
      <c r="S331" s="364">
        <f t="shared" si="27"/>
        <v>0</v>
      </c>
    </row>
    <row r="332" spans="1:19" ht="16.5" customHeight="1">
      <c r="A332" s="334" t="s">
        <v>608</v>
      </c>
      <c r="B332" s="65" t="str">
        <f t="shared" ca="1" si="26"/>
        <v>-1900</v>
      </c>
      <c r="C332" s="65" t="str">
        <f t="shared" ca="1" si="24"/>
        <v>-1900-0</v>
      </c>
      <c r="D332" s="340"/>
      <c r="E332" s="283"/>
      <c r="F332" s="12"/>
      <c r="G332" s="297"/>
      <c r="H332" s="285"/>
      <c r="I332" s="286"/>
      <c r="J332" s="285"/>
      <c r="K332" s="286"/>
      <c r="L332" s="290"/>
      <c r="M332" s="291"/>
      <c r="N332" s="12"/>
      <c r="O332" s="355"/>
      <c r="P332" s="7"/>
      <c r="Q332" s="17">
        <f>IF(D332="",0,IF(D332=D331,COUNTIF(D$9:D331,D332)+1,1))</f>
        <v>0</v>
      </c>
      <c r="R332" s="17">
        <f t="shared" ca="1" si="25"/>
        <v>0</v>
      </c>
      <c r="S332" s="364">
        <f t="shared" si="27"/>
        <v>0</v>
      </c>
    </row>
    <row r="333" spans="1:19" ht="16.5" customHeight="1">
      <c r="A333" s="334" t="s">
        <v>609</v>
      </c>
      <c r="B333" s="65" t="str">
        <f t="shared" ca="1" si="26"/>
        <v>-1900</v>
      </c>
      <c r="C333" s="65" t="str">
        <f t="shared" ca="1" si="24"/>
        <v>-1900-0</v>
      </c>
      <c r="D333" s="340"/>
      <c r="E333" s="283"/>
      <c r="F333" s="12"/>
      <c r="G333" s="297"/>
      <c r="H333" s="285"/>
      <c r="I333" s="286"/>
      <c r="J333" s="285"/>
      <c r="K333" s="286"/>
      <c r="L333" s="290"/>
      <c r="M333" s="291"/>
      <c r="N333" s="12"/>
      <c r="O333" s="355"/>
      <c r="P333" s="7"/>
      <c r="Q333" s="17">
        <f>IF(D333="",0,IF(D333=D332,COUNTIF(D$9:D332,D333)+1,1))</f>
        <v>0</v>
      </c>
      <c r="R333" s="17">
        <f t="shared" ca="1" si="25"/>
        <v>0</v>
      </c>
      <c r="S333" s="364">
        <f t="shared" si="27"/>
        <v>0</v>
      </c>
    </row>
    <row r="334" spans="1:19" ht="16.5" customHeight="1">
      <c r="A334" s="334" t="s">
        <v>610</v>
      </c>
      <c r="B334" s="65" t="str">
        <f t="shared" ca="1" si="26"/>
        <v>-1900</v>
      </c>
      <c r="C334" s="65" t="str">
        <f t="shared" ca="1" si="24"/>
        <v>-1900-0</v>
      </c>
      <c r="D334" s="340"/>
      <c r="E334" s="283"/>
      <c r="F334" s="12"/>
      <c r="G334" s="297"/>
      <c r="H334" s="285"/>
      <c r="I334" s="286"/>
      <c r="J334" s="285"/>
      <c r="K334" s="286"/>
      <c r="L334" s="290"/>
      <c r="M334" s="291"/>
      <c r="N334" s="12"/>
      <c r="O334" s="355"/>
      <c r="P334" s="7"/>
      <c r="Q334" s="17">
        <f>IF(D334="",0,IF(D334=D333,COUNTIF(D$9:D333,D334)+1,1))</f>
        <v>0</v>
      </c>
      <c r="R334" s="17">
        <f t="shared" ca="1" si="25"/>
        <v>0</v>
      </c>
      <c r="S334" s="364">
        <f t="shared" si="27"/>
        <v>0</v>
      </c>
    </row>
    <row r="335" spans="1:19" ht="16.5" customHeight="1">
      <c r="A335" s="334" t="s">
        <v>611</v>
      </c>
      <c r="B335" s="65" t="str">
        <f t="shared" ca="1" si="26"/>
        <v>-1900</v>
      </c>
      <c r="C335" s="65" t="str">
        <f t="shared" ca="1" si="24"/>
        <v>-1900-0</v>
      </c>
      <c r="D335" s="340"/>
      <c r="E335" s="283"/>
      <c r="F335" s="12"/>
      <c r="G335" s="297"/>
      <c r="H335" s="285"/>
      <c r="I335" s="286"/>
      <c r="J335" s="285"/>
      <c r="K335" s="286"/>
      <c r="L335" s="290"/>
      <c r="M335" s="291"/>
      <c r="N335" s="12"/>
      <c r="O335" s="355"/>
      <c r="P335" s="7"/>
      <c r="Q335" s="17">
        <f>IF(D335="",0,IF(D335=D334,COUNTIF(D$9:D334,D335)+1,1))</f>
        <v>0</v>
      </c>
      <c r="R335" s="17">
        <f t="shared" ca="1" si="25"/>
        <v>0</v>
      </c>
      <c r="S335" s="364">
        <f t="shared" si="27"/>
        <v>0</v>
      </c>
    </row>
    <row r="336" spans="1:19" ht="16.5" customHeight="1">
      <c r="A336" s="334" t="s">
        <v>612</v>
      </c>
      <c r="B336" s="65" t="str">
        <f t="shared" ca="1" si="26"/>
        <v>-1900</v>
      </c>
      <c r="C336" s="65" t="str">
        <f t="shared" ca="1" si="24"/>
        <v>-1900-0</v>
      </c>
      <c r="D336" s="340"/>
      <c r="E336" s="283"/>
      <c r="F336" s="12"/>
      <c r="G336" s="297"/>
      <c r="H336" s="285"/>
      <c r="I336" s="286"/>
      <c r="J336" s="285"/>
      <c r="K336" s="286"/>
      <c r="L336" s="290"/>
      <c r="M336" s="291"/>
      <c r="N336" s="12"/>
      <c r="O336" s="355"/>
      <c r="P336" s="7"/>
      <c r="Q336" s="17">
        <f>IF(D336="",0,IF(D336=D335,COUNTIF(D$9:D335,D336)+1,1))</f>
        <v>0</v>
      </c>
      <c r="R336" s="17">
        <f t="shared" ca="1" si="25"/>
        <v>0</v>
      </c>
      <c r="S336" s="364">
        <f t="shared" si="27"/>
        <v>0</v>
      </c>
    </row>
    <row r="337" spans="1:19" ht="16.5" customHeight="1">
      <c r="A337" s="334" t="s">
        <v>613</v>
      </c>
      <c r="B337" s="65" t="str">
        <f t="shared" ca="1" si="26"/>
        <v>-1900</v>
      </c>
      <c r="C337" s="65" t="str">
        <f t="shared" ca="1" si="24"/>
        <v>-1900-0</v>
      </c>
      <c r="D337" s="340"/>
      <c r="E337" s="283"/>
      <c r="F337" s="12"/>
      <c r="G337" s="297"/>
      <c r="H337" s="285"/>
      <c r="I337" s="286"/>
      <c r="J337" s="285"/>
      <c r="K337" s="286"/>
      <c r="L337" s="290"/>
      <c r="M337" s="291"/>
      <c r="N337" s="12"/>
      <c r="O337" s="355"/>
      <c r="P337" s="7"/>
      <c r="Q337" s="17">
        <f>IF(D337="",0,IF(D337=D336,COUNTIF(D$9:D336,D337)+1,1))</f>
        <v>0</v>
      </c>
      <c r="R337" s="17">
        <f t="shared" ca="1" si="25"/>
        <v>0</v>
      </c>
      <c r="S337" s="364">
        <f t="shared" si="27"/>
        <v>0</v>
      </c>
    </row>
    <row r="338" spans="1:19" ht="16.5" customHeight="1">
      <c r="A338" s="334" t="s">
        <v>614</v>
      </c>
      <c r="B338" s="65" t="str">
        <f t="shared" ca="1" si="26"/>
        <v>-1900</v>
      </c>
      <c r="C338" s="65" t="str">
        <f t="shared" ca="1" si="24"/>
        <v>-1900-0</v>
      </c>
      <c r="D338" s="340"/>
      <c r="E338" s="283"/>
      <c r="F338" s="12"/>
      <c r="G338" s="297"/>
      <c r="H338" s="285"/>
      <c r="I338" s="286"/>
      <c r="J338" s="285"/>
      <c r="K338" s="286"/>
      <c r="L338" s="290"/>
      <c r="M338" s="291"/>
      <c r="N338" s="12"/>
      <c r="O338" s="355"/>
      <c r="P338" s="7"/>
      <c r="Q338" s="17">
        <f>IF(D338="",0,IF(D338=D337,COUNTIF(D$9:D337,D338)+1,1))</f>
        <v>0</v>
      </c>
      <c r="R338" s="17">
        <f t="shared" ca="1" si="25"/>
        <v>0</v>
      </c>
      <c r="S338" s="364">
        <f t="shared" si="27"/>
        <v>0</v>
      </c>
    </row>
    <row r="339" spans="1:19" ht="16.5" customHeight="1">
      <c r="A339" s="334" t="s">
        <v>615</v>
      </c>
      <c r="B339" s="65" t="str">
        <f t="shared" ca="1" si="26"/>
        <v>-1900</v>
      </c>
      <c r="C339" s="65" t="str">
        <f t="shared" ca="1" si="24"/>
        <v>-1900-0</v>
      </c>
      <c r="D339" s="340"/>
      <c r="E339" s="283"/>
      <c r="F339" s="12"/>
      <c r="G339" s="297"/>
      <c r="H339" s="285"/>
      <c r="I339" s="286"/>
      <c r="J339" s="285"/>
      <c r="K339" s="286"/>
      <c r="L339" s="290"/>
      <c r="M339" s="291"/>
      <c r="N339" s="12"/>
      <c r="O339" s="355"/>
      <c r="P339" s="7"/>
      <c r="Q339" s="17">
        <f>IF(D339="",0,IF(D339=D338,COUNTIF(D$9:D338,D339)+1,1))</f>
        <v>0</v>
      </c>
      <c r="R339" s="17">
        <f t="shared" ca="1" si="25"/>
        <v>0</v>
      </c>
      <c r="S339" s="364">
        <f t="shared" si="27"/>
        <v>0</v>
      </c>
    </row>
    <row r="340" spans="1:19" ht="16.5" customHeight="1">
      <c r="A340" s="334" t="s">
        <v>616</v>
      </c>
      <c r="B340" s="65" t="str">
        <f t="shared" ca="1" si="26"/>
        <v>-1900</v>
      </c>
      <c r="C340" s="65" t="str">
        <f t="shared" ca="1" si="24"/>
        <v>-1900-0</v>
      </c>
      <c r="D340" s="340"/>
      <c r="E340" s="283"/>
      <c r="F340" s="12"/>
      <c r="G340" s="297"/>
      <c r="H340" s="285"/>
      <c r="I340" s="286"/>
      <c r="J340" s="285"/>
      <c r="K340" s="286"/>
      <c r="L340" s="290"/>
      <c r="M340" s="291"/>
      <c r="N340" s="12"/>
      <c r="O340" s="355"/>
      <c r="P340" s="7"/>
      <c r="Q340" s="17">
        <f>IF(D340="",0,IF(D340=D339,COUNTIF(D$9:D339,D340)+1,1))</f>
        <v>0</v>
      </c>
      <c r="R340" s="17">
        <f t="shared" ca="1" si="25"/>
        <v>0</v>
      </c>
      <c r="S340" s="364">
        <f t="shared" si="27"/>
        <v>0</v>
      </c>
    </row>
    <row r="341" spans="1:19" ht="16.5" customHeight="1">
      <c r="A341" s="334" t="s">
        <v>617</v>
      </c>
      <c r="B341" s="65" t="str">
        <f t="shared" ca="1" si="26"/>
        <v>-1900</v>
      </c>
      <c r="C341" s="65" t="str">
        <f t="shared" ca="1" si="24"/>
        <v>-1900-0</v>
      </c>
      <c r="D341" s="340"/>
      <c r="E341" s="283"/>
      <c r="F341" s="12"/>
      <c r="G341" s="297"/>
      <c r="H341" s="285"/>
      <c r="I341" s="286"/>
      <c r="J341" s="285"/>
      <c r="K341" s="286"/>
      <c r="L341" s="290"/>
      <c r="M341" s="291"/>
      <c r="N341" s="12"/>
      <c r="O341" s="355"/>
      <c r="P341" s="7"/>
      <c r="Q341" s="17">
        <f>IF(D341="",0,IF(D341=D340,COUNTIF(D$9:D340,D341)+1,1))</f>
        <v>0</v>
      </c>
      <c r="R341" s="17">
        <f t="shared" ca="1" si="25"/>
        <v>0</v>
      </c>
      <c r="S341" s="364">
        <f t="shared" si="27"/>
        <v>0</v>
      </c>
    </row>
    <row r="342" spans="1:19" ht="16.5" customHeight="1">
      <c r="A342" s="334" t="s">
        <v>618</v>
      </c>
      <c r="B342" s="65" t="str">
        <f t="shared" ca="1" si="26"/>
        <v>-1900</v>
      </c>
      <c r="C342" s="65" t="str">
        <f t="shared" ca="1" si="24"/>
        <v>-1900-0</v>
      </c>
      <c r="D342" s="340"/>
      <c r="E342" s="283"/>
      <c r="F342" s="12"/>
      <c r="G342" s="297"/>
      <c r="H342" s="285"/>
      <c r="I342" s="286"/>
      <c r="J342" s="285"/>
      <c r="K342" s="286"/>
      <c r="L342" s="290"/>
      <c r="M342" s="291"/>
      <c r="N342" s="12"/>
      <c r="O342" s="355"/>
      <c r="P342" s="7"/>
      <c r="Q342" s="17">
        <f>IF(D342="",0,IF(D342=D341,COUNTIF(D$9:D341,D342)+1,1))</f>
        <v>0</v>
      </c>
      <c r="R342" s="17">
        <f t="shared" ca="1" si="25"/>
        <v>0</v>
      </c>
      <c r="S342" s="364">
        <f t="shared" si="27"/>
        <v>0</v>
      </c>
    </row>
    <row r="343" spans="1:19" ht="16.5" customHeight="1">
      <c r="A343" s="334" t="s">
        <v>619</v>
      </c>
      <c r="B343" s="65" t="str">
        <f t="shared" ca="1" si="26"/>
        <v>-1900</v>
      </c>
      <c r="C343" s="65" t="str">
        <f t="shared" ca="1" si="24"/>
        <v>-1900-0</v>
      </c>
      <c r="D343" s="340"/>
      <c r="E343" s="283"/>
      <c r="F343" s="12"/>
      <c r="G343" s="297"/>
      <c r="H343" s="285"/>
      <c r="I343" s="286"/>
      <c r="J343" s="285"/>
      <c r="K343" s="286"/>
      <c r="L343" s="290"/>
      <c r="M343" s="291"/>
      <c r="N343" s="12"/>
      <c r="O343" s="355"/>
      <c r="P343" s="7"/>
      <c r="Q343" s="17">
        <f>IF(D343="",0,IF(D343=D342,COUNTIF(D$9:D342,D343)+1,1))</f>
        <v>0</v>
      </c>
      <c r="R343" s="17">
        <f t="shared" ca="1" si="25"/>
        <v>0</v>
      </c>
      <c r="S343" s="364">
        <f t="shared" si="27"/>
        <v>0</v>
      </c>
    </row>
    <row r="344" spans="1:19" ht="16.5" customHeight="1">
      <c r="A344" s="334" t="s">
        <v>620</v>
      </c>
      <c r="B344" s="65" t="str">
        <f t="shared" ca="1" si="26"/>
        <v>-1900</v>
      </c>
      <c r="C344" s="65" t="str">
        <f t="shared" ca="1" si="24"/>
        <v>-1900-0</v>
      </c>
      <c r="D344" s="340"/>
      <c r="E344" s="283"/>
      <c r="F344" s="12"/>
      <c r="G344" s="297"/>
      <c r="H344" s="285"/>
      <c r="I344" s="286"/>
      <c r="J344" s="285"/>
      <c r="K344" s="286"/>
      <c r="L344" s="290"/>
      <c r="M344" s="291"/>
      <c r="N344" s="12"/>
      <c r="O344" s="355"/>
      <c r="P344" s="7"/>
      <c r="Q344" s="17">
        <f>IF(D344="",0,IF(D344=D343,COUNTIF(D$9:D343,D344)+1,1))</f>
        <v>0</v>
      </c>
      <c r="R344" s="17">
        <f t="shared" ca="1" si="25"/>
        <v>0</v>
      </c>
      <c r="S344" s="364">
        <f t="shared" si="27"/>
        <v>0</v>
      </c>
    </row>
    <row r="345" spans="1:19" ht="16.5" customHeight="1">
      <c r="A345" s="334" t="s">
        <v>621</v>
      </c>
      <c r="B345" s="65" t="str">
        <f t="shared" ca="1" si="26"/>
        <v>-1900</v>
      </c>
      <c r="C345" s="65" t="str">
        <f t="shared" ca="1" si="24"/>
        <v>-1900-0</v>
      </c>
      <c r="D345" s="340"/>
      <c r="E345" s="283"/>
      <c r="F345" s="12"/>
      <c r="G345" s="297"/>
      <c r="H345" s="285"/>
      <c r="I345" s="286"/>
      <c r="J345" s="285"/>
      <c r="K345" s="286"/>
      <c r="L345" s="290"/>
      <c r="M345" s="291"/>
      <c r="N345" s="12"/>
      <c r="O345" s="355"/>
      <c r="P345" s="7"/>
      <c r="Q345" s="17">
        <f>IF(D345="",0,IF(D345=D344,COUNTIF(D$9:D344,D345)+1,1))</f>
        <v>0</v>
      </c>
      <c r="R345" s="17">
        <f t="shared" ca="1" si="25"/>
        <v>0</v>
      </c>
      <c r="S345" s="364">
        <f t="shared" si="27"/>
        <v>0</v>
      </c>
    </row>
    <row r="346" spans="1:19" ht="16.5" customHeight="1">
      <c r="A346" s="334" t="s">
        <v>622</v>
      </c>
      <c r="B346" s="65" t="str">
        <f t="shared" ca="1" si="26"/>
        <v>-1900</v>
      </c>
      <c r="C346" s="65" t="str">
        <f t="shared" ca="1" si="24"/>
        <v>-1900-0</v>
      </c>
      <c r="D346" s="340"/>
      <c r="E346" s="283"/>
      <c r="F346" s="12"/>
      <c r="G346" s="297"/>
      <c r="H346" s="285"/>
      <c r="I346" s="286"/>
      <c r="J346" s="285"/>
      <c r="K346" s="286"/>
      <c r="L346" s="290"/>
      <c r="M346" s="291"/>
      <c r="N346" s="12"/>
      <c r="O346" s="355"/>
      <c r="P346" s="7"/>
      <c r="Q346" s="17">
        <f>IF(D346="",0,IF(D346=D345,COUNTIF(D$9:D345,D346)+1,1))</f>
        <v>0</v>
      </c>
      <c r="R346" s="17">
        <f t="shared" ca="1" si="25"/>
        <v>0</v>
      </c>
      <c r="S346" s="364">
        <f t="shared" si="27"/>
        <v>0</v>
      </c>
    </row>
    <row r="347" spans="1:19" ht="16.5" customHeight="1">
      <c r="A347" s="334" t="s">
        <v>623</v>
      </c>
      <c r="B347" s="65" t="str">
        <f t="shared" ca="1" si="26"/>
        <v>-1900</v>
      </c>
      <c r="C347" s="65" t="str">
        <f t="shared" ca="1" si="24"/>
        <v>-1900-0</v>
      </c>
      <c r="D347" s="340"/>
      <c r="E347" s="283"/>
      <c r="F347" s="12"/>
      <c r="G347" s="297"/>
      <c r="H347" s="285"/>
      <c r="I347" s="286"/>
      <c r="J347" s="285"/>
      <c r="K347" s="286"/>
      <c r="L347" s="290"/>
      <c r="M347" s="291"/>
      <c r="N347" s="12"/>
      <c r="O347" s="355"/>
      <c r="P347" s="7"/>
      <c r="Q347" s="17">
        <f>IF(D347="",0,IF(D347=D346,COUNTIF(D$9:D346,D347)+1,1))</f>
        <v>0</v>
      </c>
      <c r="R347" s="17">
        <f t="shared" ca="1" si="25"/>
        <v>0</v>
      </c>
      <c r="S347" s="364">
        <f t="shared" si="27"/>
        <v>0</v>
      </c>
    </row>
    <row r="348" spans="1:19" ht="16.5" customHeight="1">
      <c r="A348" s="334" t="s">
        <v>624</v>
      </c>
      <c r="B348" s="65" t="str">
        <f t="shared" ca="1" si="26"/>
        <v>-1900</v>
      </c>
      <c r="C348" s="65" t="str">
        <f t="shared" ca="1" si="24"/>
        <v>-1900-0</v>
      </c>
      <c r="D348" s="340"/>
      <c r="E348" s="283"/>
      <c r="F348" s="12"/>
      <c r="G348" s="297"/>
      <c r="H348" s="285"/>
      <c r="I348" s="286"/>
      <c r="J348" s="285"/>
      <c r="K348" s="286"/>
      <c r="L348" s="290"/>
      <c r="M348" s="291"/>
      <c r="N348" s="12"/>
      <c r="O348" s="355"/>
      <c r="P348" s="7"/>
      <c r="Q348" s="17">
        <f>IF(D348="",0,IF(D348=D347,COUNTIF(D$9:D347,D348)+1,1))</f>
        <v>0</v>
      </c>
      <c r="R348" s="17">
        <f t="shared" ca="1" si="25"/>
        <v>0</v>
      </c>
      <c r="S348" s="364">
        <f t="shared" si="27"/>
        <v>0</v>
      </c>
    </row>
    <row r="349" spans="1:19" ht="16.5" customHeight="1">
      <c r="A349" s="334" t="s">
        <v>625</v>
      </c>
      <c r="B349" s="65" t="str">
        <f t="shared" ca="1" si="26"/>
        <v>-1900</v>
      </c>
      <c r="C349" s="65" t="str">
        <f t="shared" ref="C349:C412" ca="1" si="28">IF(G$524=1,0,B349&amp;"-"&amp;Q349)</f>
        <v>-1900-0</v>
      </c>
      <c r="D349" s="340"/>
      <c r="E349" s="283"/>
      <c r="F349" s="12"/>
      <c r="G349" s="297"/>
      <c r="H349" s="285"/>
      <c r="I349" s="286"/>
      <c r="J349" s="285"/>
      <c r="K349" s="286"/>
      <c r="L349" s="290"/>
      <c r="M349" s="291"/>
      <c r="N349" s="12"/>
      <c r="O349" s="355"/>
      <c r="P349" s="7"/>
      <c r="Q349" s="17">
        <f>IF(D349="",0,IF(D349=D348,COUNTIF(D$9:D348,D349)+1,1))</f>
        <v>0</v>
      </c>
      <c r="R349" s="17">
        <f t="shared" ref="R349:R412" ca="1" si="29">IF(OR(D349="",G$524=1),0,IF(Q349=3,1,0))</f>
        <v>0</v>
      </c>
      <c r="S349" s="364">
        <f t="shared" si="27"/>
        <v>0</v>
      </c>
    </row>
    <row r="350" spans="1:19" ht="16.5" customHeight="1">
      <c r="A350" s="334" t="s">
        <v>626</v>
      </c>
      <c r="B350" s="65" t="str">
        <f t="shared" ca="1" si="26"/>
        <v>-1900</v>
      </c>
      <c r="C350" s="65" t="str">
        <f t="shared" ca="1" si="28"/>
        <v>-1900-0</v>
      </c>
      <c r="D350" s="340"/>
      <c r="E350" s="283"/>
      <c r="F350" s="12"/>
      <c r="G350" s="297"/>
      <c r="H350" s="285"/>
      <c r="I350" s="286"/>
      <c r="J350" s="285"/>
      <c r="K350" s="286"/>
      <c r="L350" s="290"/>
      <c r="M350" s="291"/>
      <c r="N350" s="12"/>
      <c r="O350" s="355"/>
      <c r="P350" s="7"/>
      <c r="Q350" s="17">
        <f>IF(D350="",0,IF(D350=D349,COUNTIF(D$9:D349,D350)+1,1))</f>
        <v>0</v>
      </c>
      <c r="R350" s="17">
        <f t="shared" ca="1" si="29"/>
        <v>0</v>
      </c>
      <c r="S350" s="364">
        <f t="shared" si="27"/>
        <v>0</v>
      </c>
    </row>
    <row r="351" spans="1:19" ht="16.5" customHeight="1">
      <c r="A351" s="334" t="s">
        <v>627</v>
      </c>
      <c r="B351" s="65" t="str">
        <f t="shared" ca="1" si="26"/>
        <v>-1900</v>
      </c>
      <c r="C351" s="65" t="str">
        <f t="shared" ca="1" si="28"/>
        <v>-1900-0</v>
      </c>
      <c r="D351" s="340"/>
      <c r="E351" s="283"/>
      <c r="F351" s="12"/>
      <c r="G351" s="297"/>
      <c r="H351" s="285"/>
      <c r="I351" s="286"/>
      <c r="J351" s="285"/>
      <c r="K351" s="286"/>
      <c r="L351" s="290"/>
      <c r="M351" s="291"/>
      <c r="N351" s="12"/>
      <c r="O351" s="355"/>
      <c r="P351" s="7"/>
      <c r="Q351" s="17">
        <f>IF(D351="",0,IF(D351=D350,COUNTIF(D$9:D350,D351)+1,1))</f>
        <v>0</v>
      </c>
      <c r="R351" s="17">
        <f t="shared" ca="1" si="29"/>
        <v>0</v>
      </c>
      <c r="S351" s="364">
        <f t="shared" si="27"/>
        <v>0</v>
      </c>
    </row>
    <row r="352" spans="1:19" ht="16.5" customHeight="1">
      <c r="A352" s="334" t="s">
        <v>628</v>
      </c>
      <c r="B352" s="65" t="str">
        <f t="shared" ca="1" si="26"/>
        <v>-1900</v>
      </c>
      <c r="C352" s="65" t="str">
        <f t="shared" ca="1" si="28"/>
        <v>-1900-0</v>
      </c>
      <c r="D352" s="340"/>
      <c r="E352" s="283"/>
      <c r="F352" s="12"/>
      <c r="G352" s="297"/>
      <c r="H352" s="285"/>
      <c r="I352" s="286"/>
      <c r="J352" s="285"/>
      <c r="K352" s="286"/>
      <c r="L352" s="290"/>
      <c r="M352" s="291"/>
      <c r="N352" s="12"/>
      <c r="O352" s="355"/>
      <c r="P352" s="7"/>
      <c r="Q352" s="17">
        <f>IF(D352="",0,IF(D352=D351,COUNTIF(D$9:D351,D352)+1,1))</f>
        <v>0</v>
      </c>
      <c r="R352" s="17">
        <f t="shared" ca="1" si="29"/>
        <v>0</v>
      </c>
      <c r="S352" s="364">
        <f t="shared" si="27"/>
        <v>0</v>
      </c>
    </row>
    <row r="353" spans="1:19" ht="16.5" customHeight="1">
      <c r="A353" s="334" t="s">
        <v>629</v>
      </c>
      <c r="B353" s="65" t="str">
        <f t="shared" ca="1" si="26"/>
        <v>-1900</v>
      </c>
      <c r="C353" s="65" t="str">
        <f t="shared" ca="1" si="28"/>
        <v>-1900-0</v>
      </c>
      <c r="D353" s="340"/>
      <c r="E353" s="283"/>
      <c r="F353" s="12"/>
      <c r="G353" s="297"/>
      <c r="H353" s="285"/>
      <c r="I353" s="286"/>
      <c r="J353" s="285"/>
      <c r="K353" s="286"/>
      <c r="L353" s="290"/>
      <c r="M353" s="291"/>
      <c r="N353" s="12"/>
      <c r="O353" s="355"/>
      <c r="P353" s="7"/>
      <c r="Q353" s="17">
        <f>IF(D353="",0,IF(D353=D352,COUNTIF(D$9:D352,D353)+1,1))</f>
        <v>0</v>
      </c>
      <c r="R353" s="17">
        <f t="shared" ca="1" si="29"/>
        <v>0</v>
      </c>
      <c r="S353" s="364">
        <f t="shared" si="27"/>
        <v>0</v>
      </c>
    </row>
    <row r="354" spans="1:19" ht="16.5" customHeight="1">
      <c r="A354" s="334" t="s">
        <v>630</v>
      </c>
      <c r="B354" s="65" t="str">
        <f t="shared" ca="1" si="26"/>
        <v>-1900</v>
      </c>
      <c r="C354" s="65" t="str">
        <f t="shared" ca="1" si="28"/>
        <v>-1900-0</v>
      </c>
      <c r="D354" s="340"/>
      <c r="E354" s="283"/>
      <c r="F354" s="12"/>
      <c r="G354" s="297"/>
      <c r="H354" s="285"/>
      <c r="I354" s="286"/>
      <c r="J354" s="285"/>
      <c r="K354" s="286"/>
      <c r="L354" s="290"/>
      <c r="M354" s="291"/>
      <c r="N354" s="12"/>
      <c r="O354" s="355"/>
      <c r="P354" s="7"/>
      <c r="Q354" s="17">
        <f>IF(D354="",0,IF(D354=D353,COUNTIF(D$9:D353,D354)+1,1))</f>
        <v>0</v>
      </c>
      <c r="R354" s="17">
        <f t="shared" ca="1" si="29"/>
        <v>0</v>
      </c>
      <c r="S354" s="364">
        <f t="shared" si="27"/>
        <v>0</v>
      </c>
    </row>
    <row r="355" spans="1:19" ht="16.5" customHeight="1">
      <c r="A355" s="334" t="s">
        <v>631</v>
      </c>
      <c r="B355" s="65" t="str">
        <f t="shared" ca="1" si="26"/>
        <v>-1900</v>
      </c>
      <c r="C355" s="65" t="str">
        <f t="shared" ca="1" si="28"/>
        <v>-1900-0</v>
      </c>
      <c r="D355" s="340"/>
      <c r="E355" s="283"/>
      <c r="F355" s="12"/>
      <c r="G355" s="297"/>
      <c r="H355" s="285"/>
      <c r="I355" s="286"/>
      <c r="J355" s="285"/>
      <c r="K355" s="286"/>
      <c r="L355" s="290"/>
      <c r="M355" s="291"/>
      <c r="N355" s="12"/>
      <c r="O355" s="355"/>
      <c r="P355" s="7"/>
      <c r="Q355" s="17">
        <f>IF(D355="",0,IF(D355=D354,COUNTIF(D$9:D354,D355)+1,1))</f>
        <v>0</v>
      </c>
      <c r="R355" s="17">
        <f t="shared" ca="1" si="29"/>
        <v>0</v>
      </c>
      <c r="S355" s="364">
        <f t="shared" si="27"/>
        <v>0</v>
      </c>
    </row>
    <row r="356" spans="1:19" ht="16.5" customHeight="1">
      <c r="A356" s="334" t="s">
        <v>632</v>
      </c>
      <c r="B356" s="65" t="str">
        <f t="shared" ca="1" si="26"/>
        <v>-1900</v>
      </c>
      <c r="C356" s="65" t="str">
        <f t="shared" ca="1" si="28"/>
        <v>-1900-0</v>
      </c>
      <c r="D356" s="340"/>
      <c r="E356" s="283"/>
      <c r="F356" s="12"/>
      <c r="G356" s="297"/>
      <c r="H356" s="285"/>
      <c r="I356" s="286"/>
      <c r="J356" s="285"/>
      <c r="K356" s="286"/>
      <c r="L356" s="290"/>
      <c r="M356" s="291"/>
      <c r="N356" s="12"/>
      <c r="O356" s="355"/>
      <c r="P356" s="7"/>
      <c r="Q356" s="17">
        <f>IF(D356="",0,IF(D356=D355,COUNTIF(D$9:D355,D356)+1,1))</f>
        <v>0</v>
      </c>
      <c r="R356" s="17">
        <f t="shared" ca="1" si="29"/>
        <v>0</v>
      </c>
      <c r="S356" s="364">
        <f t="shared" si="27"/>
        <v>0</v>
      </c>
    </row>
    <row r="357" spans="1:19" ht="16.5" customHeight="1">
      <c r="A357" s="334" t="s">
        <v>633</v>
      </c>
      <c r="B357" s="65" t="str">
        <f t="shared" ca="1" si="26"/>
        <v>-1900</v>
      </c>
      <c r="C357" s="65" t="str">
        <f t="shared" ca="1" si="28"/>
        <v>-1900-0</v>
      </c>
      <c r="D357" s="340"/>
      <c r="E357" s="283"/>
      <c r="F357" s="12"/>
      <c r="G357" s="297"/>
      <c r="H357" s="285"/>
      <c r="I357" s="286"/>
      <c r="J357" s="285"/>
      <c r="K357" s="286"/>
      <c r="L357" s="290"/>
      <c r="M357" s="291"/>
      <c r="N357" s="12"/>
      <c r="O357" s="355"/>
      <c r="P357" s="7"/>
      <c r="Q357" s="17">
        <f>IF(D357="",0,IF(D357=D356,COUNTIF(D$9:D356,D357)+1,1))</f>
        <v>0</v>
      </c>
      <c r="R357" s="17">
        <f t="shared" ca="1" si="29"/>
        <v>0</v>
      </c>
      <c r="S357" s="364">
        <f t="shared" si="27"/>
        <v>0</v>
      </c>
    </row>
    <row r="358" spans="1:19" ht="16.5" customHeight="1">
      <c r="A358" s="334" t="s">
        <v>634</v>
      </c>
      <c r="B358" s="65" t="str">
        <f t="shared" ca="1" si="26"/>
        <v>-1900</v>
      </c>
      <c r="C358" s="65" t="str">
        <f t="shared" ca="1" si="28"/>
        <v>-1900-0</v>
      </c>
      <c r="D358" s="340"/>
      <c r="E358" s="283"/>
      <c r="F358" s="12"/>
      <c r="G358" s="297"/>
      <c r="H358" s="285"/>
      <c r="I358" s="286"/>
      <c r="J358" s="285"/>
      <c r="K358" s="286"/>
      <c r="L358" s="290"/>
      <c r="M358" s="291"/>
      <c r="N358" s="12"/>
      <c r="O358" s="355"/>
      <c r="P358" s="7"/>
      <c r="Q358" s="17">
        <f>IF(D358="",0,IF(D358=D357,COUNTIF(D$9:D357,D358)+1,1))</f>
        <v>0</v>
      </c>
      <c r="R358" s="17">
        <f t="shared" ca="1" si="29"/>
        <v>0</v>
      </c>
      <c r="S358" s="364">
        <f t="shared" si="27"/>
        <v>0</v>
      </c>
    </row>
    <row r="359" spans="1:19" ht="16.5" customHeight="1">
      <c r="A359" s="334" t="s">
        <v>635</v>
      </c>
      <c r="B359" s="65" t="str">
        <f t="shared" ca="1" si="26"/>
        <v>-1900</v>
      </c>
      <c r="C359" s="65" t="str">
        <f t="shared" ca="1" si="28"/>
        <v>-1900-0</v>
      </c>
      <c r="D359" s="340"/>
      <c r="E359" s="283"/>
      <c r="F359" s="12"/>
      <c r="G359" s="297"/>
      <c r="H359" s="285"/>
      <c r="I359" s="286"/>
      <c r="J359" s="285"/>
      <c r="K359" s="286"/>
      <c r="L359" s="290"/>
      <c r="M359" s="291"/>
      <c r="N359" s="12"/>
      <c r="O359" s="355"/>
      <c r="P359" s="7"/>
      <c r="Q359" s="17">
        <f>IF(D359="",0,IF(D359=D358,COUNTIF(D$9:D358,D359)+1,1))</f>
        <v>0</v>
      </c>
      <c r="R359" s="17">
        <f t="shared" ca="1" si="29"/>
        <v>0</v>
      </c>
      <c r="S359" s="364">
        <f t="shared" si="27"/>
        <v>0</v>
      </c>
    </row>
    <row r="360" spans="1:19" ht="16.5" customHeight="1">
      <c r="A360" s="334" t="s">
        <v>636</v>
      </c>
      <c r="B360" s="65" t="str">
        <f t="shared" ca="1" si="26"/>
        <v>-1900</v>
      </c>
      <c r="C360" s="65" t="str">
        <f t="shared" ca="1" si="28"/>
        <v>-1900-0</v>
      </c>
      <c r="D360" s="340"/>
      <c r="E360" s="283"/>
      <c r="F360" s="12"/>
      <c r="G360" s="297"/>
      <c r="H360" s="285"/>
      <c r="I360" s="286"/>
      <c r="J360" s="285"/>
      <c r="K360" s="286"/>
      <c r="L360" s="290"/>
      <c r="M360" s="291"/>
      <c r="N360" s="12"/>
      <c r="O360" s="355"/>
      <c r="P360" s="7"/>
      <c r="Q360" s="17">
        <f>IF(D360="",0,IF(D360=D359,COUNTIF(D$9:D359,D360)+1,1))</f>
        <v>0</v>
      </c>
      <c r="R360" s="17">
        <f t="shared" ca="1" si="29"/>
        <v>0</v>
      </c>
      <c r="S360" s="364">
        <f t="shared" si="27"/>
        <v>0</v>
      </c>
    </row>
    <row r="361" spans="1:19" ht="16.5" customHeight="1">
      <c r="A361" s="334" t="s">
        <v>637</v>
      </c>
      <c r="B361" s="65" t="str">
        <f t="shared" ca="1" si="26"/>
        <v>-1900</v>
      </c>
      <c r="C361" s="65" t="str">
        <f t="shared" ca="1" si="28"/>
        <v>-1900-0</v>
      </c>
      <c r="D361" s="340"/>
      <c r="E361" s="283"/>
      <c r="F361" s="12"/>
      <c r="G361" s="297"/>
      <c r="H361" s="285"/>
      <c r="I361" s="286"/>
      <c r="J361" s="285"/>
      <c r="K361" s="286"/>
      <c r="L361" s="290"/>
      <c r="M361" s="291"/>
      <c r="N361" s="12"/>
      <c r="O361" s="355"/>
      <c r="P361" s="7"/>
      <c r="Q361" s="17">
        <f>IF(D361="",0,IF(D361=D360,COUNTIF(D$9:D360,D361)+1,1))</f>
        <v>0</v>
      </c>
      <c r="R361" s="17">
        <f t="shared" ca="1" si="29"/>
        <v>0</v>
      </c>
      <c r="S361" s="364">
        <f t="shared" si="27"/>
        <v>0</v>
      </c>
    </row>
    <row r="362" spans="1:19" ht="16.5" customHeight="1">
      <c r="A362" s="334" t="s">
        <v>638</v>
      </c>
      <c r="B362" s="65" t="str">
        <f t="shared" ca="1" si="26"/>
        <v>-1900</v>
      </c>
      <c r="C362" s="65" t="str">
        <f t="shared" ca="1" si="28"/>
        <v>-1900-0</v>
      </c>
      <c r="D362" s="340"/>
      <c r="E362" s="283"/>
      <c r="F362" s="12"/>
      <c r="G362" s="297"/>
      <c r="H362" s="285"/>
      <c r="I362" s="286"/>
      <c r="J362" s="285"/>
      <c r="K362" s="286"/>
      <c r="L362" s="290"/>
      <c r="M362" s="291"/>
      <c r="N362" s="12"/>
      <c r="O362" s="355"/>
      <c r="P362" s="7"/>
      <c r="Q362" s="17">
        <f>IF(D362="",0,IF(D362=D361,COUNTIF(D$9:D361,D362)+1,1))</f>
        <v>0</v>
      </c>
      <c r="R362" s="17">
        <f t="shared" ca="1" si="29"/>
        <v>0</v>
      </c>
      <c r="S362" s="364">
        <f t="shared" si="27"/>
        <v>0</v>
      </c>
    </row>
    <row r="363" spans="1:19" ht="16.5" customHeight="1">
      <c r="A363" s="334" t="s">
        <v>639</v>
      </c>
      <c r="B363" s="65" t="str">
        <f t="shared" ca="1" si="26"/>
        <v>-1900</v>
      </c>
      <c r="C363" s="65" t="str">
        <f t="shared" ca="1" si="28"/>
        <v>-1900-0</v>
      </c>
      <c r="D363" s="340"/>
      <c r="E363" s="283"/>
      <c r="F363" s="12"/>
      <c r="G363" s="297"/>
      <c r="H363" s="285"/>
      <c r="I363" s="286"/>
      <c r="J363" s="285"/>
      <c r="K363" s="286"/>
      <c r="L363" s="290"/>
      <c r="M363" s="291"/>
      <c r="N363" s="12"/>
      <c r="O363" s="355"/>
      <c r="P363" s="7"/>
      <c r="Q363" s="17">
        <f>IF(D363="",0,IF(D363=D362,COUNTIF(D$9:D362,D363)+1,1))</f>
        <v>0</v>
      </c>
      <c r="R363" s="17">
        <f t="shared" ca="1" si="29"/>
        <v>0</v>
      </c>
      <c r="S363" s="364">
        <f t="shared" si="27"/>
        <v>0</v>
      </c>
    </row>
    <row r="364" spans="1:19" ht="16.5" customHeight="1">
      <c r="A364" s="334" t="s">
        <v>640</v>
      </c>
      <c r="B364" s="65" t="str">
        <f t="shared" ca="1" si="26"/>
        <v>-1900</v>
      </c>
      <c r="C364" s="65" t="str">
        <f t="shared" ca="1" si="28"/>
        <v>-1900-0</v>
      </c>
      <c r="D364" s="340"/>
      <c r="E364" s="283"/>
      <c r="F364" s="12"/>
      <c r="G364" s="297"/>
      <c r="H364" s="285"/>
      <c r="I364" s="286"/>
      <c r="J364" s="285"/>
      <c r="K364" s="286"/>
      <c r="L364" s="290"/>
      <c r="M364" s="291"/>
      <c r="N364" s="12"/>
      <c r="O364" s="355"/>
      <c r="P364" s="7"/>
      <c r="Q364" s="17">
        <f>IF(D364="",0,IF(D364=D363,COUNTIF(D$9:D363,D364)+1,1))</f>
        <v>0</v>
      </c>
      <c r="R364" s="17">
        <f t="shared" ca="1" si="29"/>
        <v>0</v>
      </c>
      <c r="S364" s="364">
        <f t="shared" si="27"/>
        <v>0</v>
      </c>
    </row>
    <row r="365" spans="1:19" ht="16.5" customHeight="1">
      <c r="A365" s="334" t="s">
        <v>641</v>
      </c>
      <c r="B365" s="65" t="str">
        <f t="shared" ca="1" si="26"/>
        <v>-1900</v>
      </c>
      <c r="C365" s="65" t="str">
        <f t="shared" ca="1" si="28"/>
        <v>-1900-0</v>
      </c>
      <c r="D365" s="340"/>
      <c r="E365" s="283"/>
      <c r="F365" s="12"/>
      <c r="G365" s="297"/>
      <c r="H365" s="285"/>
      <c r="I365" s="286"/>
      <c r="J365" s="285"/>
      <c r="K365" s="286"/>
      <c r="L365" s="290"/>
      <c r="M365" s="291"/>
      <c r="N365" s="12"/>
      <c r="O365" s="355"/>
      <c r="P365" s="7"/>
      <c r="Q365" s="17">
        <f>IF(D365="",0,IF(D365=D364,COUNTIF(D$9:D364,D365)+1,1))</f>
        <v>0</v>
      </c>
      <c r="R365" s="17">
        <f t="shared" ca="1" si="29"/>
        <v>0</v>
      </c>
      <c r="S365" s="364">
        <f t="shared" si="27"/>
        <v>0</v>
      </c>
    </row>
    <row r="366" spans="1:19" ht="16.5" customHeight="1">
      <c r="A366" s="334" t="s">
        <v>642</v>
      </c>
      <c r="B366" s="65" t="str">
        <f t="shared" ca="1" si="26"/>
        <v>-1900</v>
      </c>
      <c r="C366" s="65" t="str">
        <f t="shared" ca="1" si="28"/>
        <v>-1900-0</v>
      </c>
      <c r="D366" s="340"/>
      <c r="E366" s="283"/>
      <c r="F366" s="12"/>
      <c r="G366" s="297"/>
      <c r="H366" s="285"/>
      <c r="I366" s="286"/>
      <c r="J366" s="285"/>
      <c r="K366" s="286"/>
      <c r="L366" s="290"/>
      <c r="M366" s="291"/>
      <c r="N366" s="12"/>
      <c r="O366" s="355"/>
      <c r="P366" s="7"/>
      <c r="Q366" s="17">
        <f>IF(D366="",0,IF(D366=D365,COUNTIF(D$9:D365,D366)+1,1))</f>
        <v>0</v>
      </c>
      <c r="R366" s="17">
        <f t="shared" ca="1" si="29"/>
        <v>0</v>
      </c>
      <c r="S366" s="364">
        <f t="shared" si="27"/>
        <v>0</v>
      </c>
    </row>
    <row r="367" spans="1:19" ht="16.5" customHeight="1">
      <c r="A367" s="334" t="s">
        <v>643</v>
      </c>
      <c r="B367" s="65" t="str">
        <f t="shared" ca="1" si="26"/>
        <v>-1900</v>
      </c>
      <c r="C367" s="65" t="str">
        <f t="shared" ca="1" si="28"/>
        <v>-1900-0</v>
      </c>
      <c r="D367" s="340"/>
      <c r="E367" s="283"/>
      <c r="F367" s="12"/>
      <c r="G367" s="297"/>
      <c r="H367" s="285"/>
      <c r="I367" s="286"/>
      <c r="J367" s="285"/>
      <c r="K367" s="286"/>
      <c r="L367" s="290"/>
      <c r="M367" s="291"/>
      <c r="N367" s="12"/>
      <c r="O367" s="355"/>
      <c r="P367" s="7"/>
      <c r="Q367" s="17">
        <f>IF(D367="",0,IF(D367=D366,COUNTIF(D$9:D366,D367)+1,1))</f>
        <v>0</v>
      </c>
      <c r="R367" s="17">
        <f t="shared" ca="1" si="29"/>
        <v>0</v>
      </c>
      <c r="S367" s="364">
        <f t="shared" si="27"/>
        <v>0</v>
      </c>
    </row>
    <row r="368" spans="1:19" ht="16.5" customHeight="1">
      <c r="A368" s="334" t="s">
        <v>644</v>
      </c>
      <c r="B368" s="65" t="str">
        <f t="shared" ca="1" si="26"/>
        <v>-1900</v>
      </c>
      <c r="C368" s="65" t="str">
        <f t="shared" ca="1" si="28"/>
        <v>-1900-0</v>
      </c>
      <c r="D368" s="340"/>
      <c r="E368" s="283"/>
      <c r="F368" s="12"/>
      <c r="G368" s="297"/>
      <c r="H368" s="285"/>
      <c r="I368" s="286"/>
      <c r="J368" s="285"/>
      <c r="K368" s="286"/>
      <c r="L368" s="290"/>
      <c r="M368" s="291"/>
      <c r="N368" s="12"/>
      <c r="O368" s="355"/>
      <c r="P368" s="7"/>
      <c r="Q368" s="17">
        <f>IF(D368="",0,IF(D368=D367,COUNTIF(D$9:D367,D368)+1,1))</f>
        <v>0</v>
      </c>
      <c r="R368" s="17">
        <f t="shared" ca="1" si="29"/>
        <v>0</v>
      </c>
      <c r="S368" s="364">
        <f t="shared" si="27"/>
        <v>0</v>
      </c>
    </row>
    <row r="369" spans="1:19" ht="16.5" customHeight="1">
      <c r="A369" s="334" t="s">
        <v>645</v>
      </c>
      <c r="B369" s="65" t="str">
        <f t="shared" ca="1" si="26"/>
        <v>-1900</v>
      </c>
      <c r="C369" s="65" t="str">
        <f t="shared" ca="1" si="28"/>
        <v>-1900-0</v>
      </c>
      <c r="D369" s="340"/>
      <c r="E369" s="283"/>
      <c r="F369" s="12"/>
      <c r="G369" s="297"/>
      <c r="H369" s="285"/>
      <c r="I369" s="286"/>
      <c r="J369" s="285"/>
      <c r="K369" s="286"/>
      <c r="L369" s="290"/>
      <c r="M369" s="291"/>
      <c r="N369" s="12"/>
      <c r="O369" s="355"/>
      <c r="P369" s="7"/>
      <c r="Q369" s="17">
        <f>IF(D369="",0,IF(D369=D368,COUNTIF(D$9:D368,D369)+1,1))</f>
        <v>0</v>
      </c>
      <c r="R369" s="17">
        <f t="shared" ca="1" si="29"/>
        <v>0</v>
      </c>
      <c r="S369" s="364">
        <f t="shared" si="27"/>
        <v>0</v>
      </c>
    </row>
    <row r="370" spans="1:19" ht="16.5" customHeight="1">
      <c r="A370" s="334" t="s">
        <v>646</v>
      </c>
      <c r="B370" s="65" t="str">
        <f t="shared" ca="1" si="26"/>
        <v>-1900</v>
      </c>
      <c r="C370" s="65" t="str">
        <f t="shared" ca="1" si="28"/>
        <v>-1900-0</v>
      </c>
      <c r="D370" s="340"/>
      <c r="E370" s="283"/>
      <c r="F370" s="12"/>
      <c r="G370" s="297"/>
      <c r="H370" s="285"/>
      <c r="I370" s="286"/>
      <c r="J370" s="285"/>
      <c r="K370" s="286"/>
      <c r="L370" s="290"/>
      <c r="M370" s="291"/>
      <c r="N370" s="12"/>
      <c r="O370" s="355"/>
      <c r="P370" s="7"/>
      <c r="Q370" s="17">
        <f>IF(D370="",0,IF(D370=D369,COUNTIF(D$9:D369,D370)+1,1))</f>
        <v>0</v>
      </c>
      <c r="R370" s="17">
        <f t="shared" ca="1" si="29"/>
        <v>0</v>
      </c>
      <c r="S370" s="364">
        <f t="shared" si="27"/>
        <v>0</v>
      </c>
    </row>
    <row r="371" spans="1:19" ht="16.5" customHeight="1">
      <c r="A371" s="334" t="s">
        <v>647</v>
      </c>
      <c r="B371" s="65" t="str">
        <f t="shared" ca="1" si="26"/>
        <v>-1900</v>
      </c>
      <c r="C371" s="65" t="str">
        <f t="shared" ca="1" si="28"/>
        <v>-1900-0</v>
      </c>
      <c r="D371" s="340"/>
      <c r="E371" s="283"/>
      <c r="F371" s="12"/>
      <c r="G371" s="297"/>
      <c r="H371" s="285"/>
      <c r="I371" s="286"/>
      <c r="J371" s="285"/>
      <c r="K371" s="286"/>
      <c r="L371" s="290"/>
      <c r="M371" s="291"/>
      <c r="N371" s="12"/>
      <c r="O371" s="355"/>
      <c r="P371" s="7"/>
      <c r="Q371" s="17">
        <f>IF(D371="",0,IF(D371=D370,COUNTIF(D$9:D370,D371)+1,1))</f>
        <v>0</v>
      </c>
      <c r="R371" s="17">
        <f t="shared" ca="1" si="29"/>
        <v>0</v>
      </c>
      <c r="S371" s="364">
        <f t="shared" si="27"/>
        <v>0</v>
      </c>
    </row>
    <row r="372" spans="1:19" ht="16.5" customHeight="1">
      <c r="A372" s="334" t="s">
        <v>648</v>
      </c>
      <c r="B372" s="65" t="str">
        <f t="shared" ca="1" si="26"/>
        <v>-1900</v>
      </c>
      <c r="C372" s="65" t="str">
        <f t="shared" ca="1" si="28"/>
        <v>-1900-0</v>
      </c>
      <c r="D372" s="340"/>
      <c r="E372" s="283"/>
      <c r="F372" s="12"/>
      <c r="G372" s="297"/>
      <c r="H372" s="285"/>
      <c r="I372" s="286"/>
      <c r="J372" s="285"/>
      <c r="K372" s="286"/>
      <c r="L372" s="290"/>
      <c r="M372" s="291"/>
      <c r="N372" s="12"/>
      <c r="O372" s="355"/>
      <c r="P372" s="7"/>
      <c r="Q372" s="17">
        <f>IF(D372="",0,IF(D372=D371,COUNTIF(D$9:D371,D372)+1,1))</f>
        <v>0</v>
      </c>
      <c r="R372" s="17">
        <f t="shared" ca="1" si="29"/>
        <v>0</v>
      </c>
      <c r="S372" s="364">
        <f t="shared" si="27"/>
        <v>0</v>
      </c>
    </row>
    <row r="373" spans="1:19" ht="16.5" customHeight="1">
      <c r="A373" s="334" t="s">
        <v>649</v>
      </c>
      <c r="B373" s="65" t="str">
        <f t="shared" ca="1" si="26"/>
        <v>-1900</v>
      </c>
      <c r="C373" s="65" t="str">
        <f t="shared" ca="1" si="28"/>
        <v>-1900-0</v>
      </c>
      <c r="D373" s="340"/>
      <c r="E373" s="283"/>
      <c r="F373" s="12"/>
      <c r="G373" s="297"/>
      <c r="H373" s="285"/>
      <c r="I373" s="286"/>
      <c r="J373" s="285"/>
      <c r="K373" s="286"/>
      <c r="L373" s="290"/>
      <c r="M373" s="291"/>
      <c r="N373" s="12"/>
      <c r="O373" s="355"/>
      <c r="P373" s="7"/>
      <c r="Q373" s="17">
        <f>IF(D373="",0,IF(D373=D372,COUNTIF(D$9:D372,D373)+1,1))</f>
        <v>0</v>
      </c>
      <c r="R373" s="17">
        <f t="shared" ca="1" si="29"/>
        <v>0</v>
      </c>
      <c r="S373" s="364">
        <f t="shared" si="27"/>
        <v>0</v>
      </c>
    </row>
    <row r="374" spans="1:19" ht="16.5" customHeight="1">
      <c r="A374" s="334" t="s">
        <v>650</v>
      </c>
      <c r="B374" s="65" t="str">
        <f t="shared" ca="1" si="26"/>
        <v>-1900</v>
      </c>
      <c r="C374" s="65" t="str">
        <f t="shared" ca="1" si="28"/>
        <v>-1900-0</v>
      </c>
      <c r="D374" s="340"/>
      <c r="E374" s="283"/>
      <c r="F374" s="12"/>
      <c r="G374" s="297"/>
      <c r="H374" s="285"/>
      <c r="I374" s="286"/>
      <c r="J374" s="285"/>
      <c r="K374" s="286"/>
      <c r="L374" s="290"/>
      <c r="M374" s="291"/>
      <c r="N374" s="12"/>
      <c r="O374" s="355"/>
      <c r="P374" s="7"/>
      <c r="Q374" s="17">
        <f>IF(D374="",0,IF(D374=D373,COUNTIF(D$9:D373,D374)+1,1))</f>
        <v>0</v>
      </c>
      <c r="R374" s="17">
        <f t="shared" ca="1" si="29"/>
        <v>0</v>
      </c>
      <c r="S374" s="364">
        <f t="shared" si="27"/>
        <v>0</v>
      </c>
    </row>
    <row r="375" spans="1:19" ht="16.5" customHeight="1">
      <c r="A375" s="334" t="s">
        <v>651</v>
      </c>
      <c r="B375" s="65" t="str">
        <f t="shared" ca="1" si="26"/>
        <v>-1900</v>
      </c>
      <c r="C375" s="65" t="str">
        <f t="shared" ca="1" si="28"/>
        <v>-1900-0</v>
      </c>
      <c r="D375" s="340"/>
      <c r="E375" s="283"/>
      <c r="F375" s="12"/>
      <c r="G375" s="297"/>
      <c r="H375" s="285"/>
      <c r="I375" s="286"/>
      <c r="J375" s="285"/>
      <c r="K375" s="286"/>
      <c r="L375" s="290"/>
      <c r="M375" s="291"/>
      <c r="N375" s="12"/>
      <c r="O375" s="355"/>
      <c r="P375" s="7"/>
      <c r="Q375" s="17">
        <f>IF(D375="",0,IF(D375=D374,COUNTIF(D$9:D374,D375)+1,1))</f>
        <v>0</v>
      </c>
      <c r="R375" s="17">
        <f t="shared" ca="1" si="29"/>
        <v>0</v>
      </c>
      <c r="S375" s="364">
        <f t="shared" si="27"/>
        <v>0</v>
      </c>
    </row>
    <row r="376" spans="1:19" ht="16.5" customHeight="1">
      <c r="A376" s="334" t="s">
        <v>652</v>
      </c>
      <c r="B376" s="65" t="str">
        <f t="shared" ca="1" si="26"/>
        <v>-1900</v>
      </c>
      <c r="C376" s="65" t="str">
        <f t="shared" ca="1" si="28"/>
        <v>-1900-0</v>
      </c>
      <c r="D376" s="340"/>
      <c r="E376" s="283"/>
      <c r="F376" s="12"/>
      <c r="G376" s="297"/>
      <c r="H376" s="285"/>
      <c r="I376" s="286"/>
      <c r="J376" s="285"/>
      <c r="K376" s="286"/>
      <c r="L376" s="290"/>
      <c r="M376" s="291"/>
      <c r="N376" s="12"/>
      <c r="O376" s="355"/>
      <c r="P376" s="7"/>
      <c r="Q376" s="17">
        <f>IF(D376="",0,IF(D376=D375,COUNTIF(D$9:D375,D376)+1,1))</f>
        <v>0</v>
      </c>
      <c r="R376" s="17">
        <f t="shared" ca="1" si="29"/>
        <v>0</v>
      </c>
      <c r="S376" s="364">
        <f t="shared" si="27"/>
        <v>0</v>
      </c>
    </row>
    <row r="377" spans="1:19" ht="16.5" customHeight="1">
      <c r="A377" s="334" t="s">
        <v>653</v>
      </c>
      <c r="B377" s="65" t="str">
        <f t="shared" ca="1" si="26"/>
        <v>-1900</v>
      </c>
      <c r="C377" s="65" t="str">
        <f t="shared" ca="1" si="28"/>
        <v>-1900-0</v>
      </c>
      <c r="D377" s="340"/>
      <c r="E377" s="283"/>
      <c r="F377" s="12"/>
      <c r="G377" s="297"/>
      <c r="H377" s="285"/>
      <c r="I377" s="286"/>
      <c r="J377" s="285"/>
      <c r="K377" s="286"/>
      <c r="L377" s="290"/>
      <c r="M377" s="291"/>
      <c r="N377" s="12"/>
      <c r="O377" s="355"/>
      <c r="P377" s="7"/>
      <c r="Q377" s="17">
        <f>IF(D377="",0,IF(D377=D376,COUNTIF(D$9:D376,D377)+1,1))</f>
        <v>0</v>
      </c>
      <c r="R377" s="17">
        <f t="shared" ca="1" si="29"/>
        <v>0</v>
      </c>
      <c r="S377" s="364">
        <f t="shared" si="27"/>
        <v>0</v>
      </c>
    </row>
    <row r="378" spans="1:19" ht="16.5" customHeight="1">
      <c r="A378" s="334" t="s">
        <v>654</v>
      </c>
      <c r="B378" s="65" t="str">
        <f t="shared" ca="1" si="26"/>
        <v>-1900</v>
      </c>
      <c r="C378" s="65" t="str">
        <f t="shared" ca="1" si="28"/>
        <v>-1900-0</v>
      </c>
      <c r="D378" s="340"/>
      <c r="E378" s="283"/>
      <c r="F378" s="12"/>
      <c r="G378" s="297"/>
      <c r="H378" s="285"/>
      <c r="I378" s="286"/>
      <c r="J378" s="285"/>
      <c r="K378" s="286"/>
      <c r="L378" s="290"/>
      <c r="M378" s="291"/>
      <c r="N378" s="12"/>
      <c r="O378" s="355"/>
      <c r="P378" s="7"/>
      <c r="Q378" s="17">
        <f>IF(D378="",0,IF(D378=D377,COUNTIF(D$9:D377,D378)+1,1))</f>
        <v>0</v>
      </c>
      <c r="R378" s="17">
        <f t="shared" ca="1" si="29"/>
        <v>0</v>
      </c>
      <c r="S378" s="364">
        <f t="shared" si="27"/>
        <v>0</v>
      </c>
    </row>
    <row r="379" spans="1:19" ht="16.5" customHeight="1">
      <c r="A379" s="334" t="s">
        <v>655</v>
      </c>
      <c r="B379" s="65" t="str">
        <f t="shared" ca="1" si="26"/>
        <v>-1900</v>
      </c>
      <c r="C379" s="65" t="str">
        <f t="shared" ca="1" si="28"/>
        <v>-1900-0</v>
      </c>
      <c r="D379" s="340"/>
      <c r="E379" s="283"/>
      <c r="F379" s="12"/>
      <c r="G379" s="297"/>
      <c r="H379" s="285"/>
      <c r="I379" s="286"/>
      <c r="J379" s="285"/>
      <c r="K379" s="286"/>
      <c r="L379" s="290"/>
      <c r="M379" s="291"/>
      <c r="N379" s="12"/>
      <c r="O379" s="355"/>
      <c r="P379" s="7"/>
      <c r="Q379" s="17">
        <f>IF(D379="",0,IF(D379=D378,COUNTIF(D$9:D378,D379)+1,1))</f>
        <v>0</v>
      </c>
      <c r="R379" s="17">
        <f t="shared" ca="1" si="29"/>
        <v>0</v>
      </c>
      <c r="S379" s="364">
        <f t="shared" si="27"/>
        <v>0</v>
      </c>
    </row>
    <row r="380" spans="1:19" ht="16.5" customHeight="1">
      <c r="A380" s="334" t="s">
        <v>656</v>
      </c>
      <c r="B380" s="65" t="str">
        <f t="shared" ca="1" si="26"/>
        <v>-1900</v>
      </c>
      <c r="C380" s="65" t="str">
        <f t="shared" ca="1" si="28"/>
        <v>-1900-0</v>
      </c>
      <c r="D380" s="340"/>
      <c r="E380" s="283"/>
      <c r="F380" s="12"/>
      <c r="G380" s="297"/>
      <c r="H380" s="285"/>
      <c r="I380" s="286"/>
      <c r="J380" s="285"/>
      <c r="K380" s="286"/>
      <c r="L380" s="290"/>
      <c r="M380" s="291"/>
      <c r="N380" s="12"/>
      <c r="O380" s="355"/>
      <c r="P380" s="7"/>
      <c r="Q380" s="17">
        <f>IF(D380="",0,IF(D380=D379,COUNTIF(D$9:D379,D380)+1,1))</f>
        <v>0</v>
      </c>
      <c r="R380" s="17">
        <f t="shared" ca="1" si="29"/>
        <v>0</v>
      </c>
      <c r="S380" s="364">
        <f t="shared" si="27"/>
        <v>0</v>
      </c>
    </row>
    <row r="381" spans="1:19" ht="16.5" customHeight="1">
      <c r="A381" s="334" t="s">
        <v>657</v>
      </c>
      <c r="B381" s="65" t="str">
        <f t="shared" ca="1" si="26"/>
        <v>-1900</v>
      </c>
      <c r="C381" s="65" t="str">
        <f t="shared" ca="1" si="28"/>
        <v>-1900-0</v>
      </c>
      <c r="D381" s="340"/>
      <c r="E381" s="283"/>
      <c r="F381" s="12"/>
      <c r="G381" s="297"/>
      <c r="H381" s="285"/>
      <c r="I381" s="286"/>
      <c r="J381" s="285"/>
      <c r="K381" s="286"/>
      <c r="L381" s="290"/>
      <c r="M381" s="291"/>
      <c r="N381" s="12"/>
      <c r="O381" s="355"/>
      <c r="P381" s="7"/>
      <c r="Q381" s="17">
        <f>IF(D381="",0,IF(D381=D380,COUNTIF(D$9:D380,D381)+1,1))</f>
        <v>0</v>
      </c>
      <c r="R381" s="17">
        <f t="shared" ca="1" si="29"/>
        <v>0</v>
      </c>
      <c r="S381" s="364">
        <f t="shared" si="27"/>
        <v>0</v>
      </c>
    </row>
    <row r="382" spans="1:19" ht="16.5" customHeight="1">
      <c r="A382" s="334" t="s">
        <v>658</v>
      </c>
      <c r="B382" s="65" t="str">
        <f t="shared" ca="1" si="26"/>
        <v>-1900</v>
      </c>
      <c r="C382" s="65" t="str">
        <f t="shared" ca="1" si="28"/>
        <v>-1900-0</v>
      </c>
      <c r="D382" s="340"/>
      <c r="E382" s="283"/>
      <c r="F382" s="12"/>
      <c r="G382" s="297"/>
      <c r="H382" s="285"/>
      <c r="I382" s="286"/>
      <c r="J382" s="285"/>
      <c r="K382" s="286"/>
      <c r="L382" s="290"/>
      <c r="M382" s="291"/>
      <c r="N382" s="12"/>
      <c r="O382" s="355"/>
      <c r="P382" s="7"/>
      <c r="Q382" s="17">
        <f>IF(D382="",0,IF(D382=D381,COUNTIF(D$9:D381,D382)+1,1))</f>
        <v>0</v>
      </c>
      <c r="R382" s="17">
        <f t="shared" ca="1" si="29"/>
        <v>0</v>
      </c>
      <c r="S382" s="364">
        <f t="shared" si="27"/>
        <v>0</v>
      </c>
    </row>
    <row r="383" spans="1:19" ht="16.5" customHeight="1">
      <c r="A383" s="334" t="s">
        <v>659</v>
      </c>
      <c r="B383" s="65" t="str">
        <f t="shared" ca="1" si="26"/>
        <v>-1900</v>
      </c>
      <c r="C383" s="65" t="str">
        <f t="shared" ca="1" si="28"/>
        <v>-1900-0</v>
      </c>
      <c r="D383" s="340"/>
      <c r="E383" s="283"/>
      <c r="F383" s="12"/>
      <c r="G383" s="297"/>
      <c r="H383" s="285"/>
      <c r="I383" s="286"/>
      <c r="J383" s="285"/>
      <c r="K383" s="286"/>
      <c r="L383" s="290"/>
      <c r="M383" s="291"/>
      <c r="N383" s="12"/>
      <c r="O383" s="355"/>
      <c r="P383" s="7"/>
      <c r="Q383" s="17">
        <f>IF(D383="",0,IF(D383=D382,COUNTIF(D$9:D382,D383)+1,1))</f>
        <v>0</v>
      </c>
      <c r="R383" s="17">
        <f t="shared" ca="1" si="29"/>
        <v>0</v>
      </c>
      <c r="S383" s="364">
        <f t="shared" si="27"/>
        <v>0</v>
      </c>
    </row>
    <row r="384" spans="1:19" ht="16.5" customHeight="1">
      <c r="A384" s="334" t="s">
        <v>660</v>
      </c>
      <c r="B384" s="65" t="str">
        <f t="shared" ca="1" si="26"/>
        <v>-1900</v>
      </c>
      <c r="C384" s="65" t="str">
        <f t="shared" ca="1" si="28"/>
        <v>-1900-0</v>
      </c>
      <c r="D384" s="340"/>
      <c r="E384" s="283"/>
      <c r="F384" s="12"/>
      <c r="G384" s="297"/>
      <c r="H384" s="285"/>
      <c r="I384" s="286"/>
      <c r="J384" s="285"/>
      <c r="K384" s="286"/>
      <c r="L384" s="290"/>
      <c r="M384" s="291"/>
      <c r="N384" s="12"/>
      <c r="O384" s="355"/>
      <c r="P384" s="7"/>
      <c r="Q384" s="17">
        <f>IF(D384="",0,IF(D384=D383,COUNTIF(D$9:D383,D384)+1,1))</f>
        <v>0</v>
      </c>
      <c r="R384" s="17">
        <f t="shared" ca="1" si="29"/>
        <v>0</v>
      </c>
      <c r="S384" s="364">
        <f t="shared" si="27"/>
        <v>0</v>
      </c>
    </row>
    <row r="385" spans="1:19" ht="16.5" customHeight="1">
      <c r="A385" s="334" t="s">
        <v>661</v>
      </c>
      <c r="B385" s="65" t="str">
        <f t="shared" ca="1" si="26"/>
        <v>-1900</v>
      </c>
      <c r="C385" s="65" t="str">
        <f t="shared" ca="1" si="28"/>
        <v>-1900-0</v>
      </c>
      <c r="D385" s="340"/>
      <c r="E385" s="283"/>
      <c r="F385" s="12"/>
      <c r="G385" s="297"/>
      <c r="H385" s="285"/>
      <c r="I385" s="286"/>
      <c r="J385" s="285"/>
      <c r="K385" s="286"/>
      <c r="L385" s="290"/>
      <c r="M385" s="291"/>
      <c r="N385" s="12"/>
      <c r="O385" s="355"/>
      <c r="P385" s="7"/>
      <c r="Q385" s="17">
        <f>IF(D385="",0,IF(D385=D384,COUNTIF(D$9:D384,D385)+1,1))</f>
        <v>0</v>
      </c>
      <c r="R385" s="17">
        <f t="shared" ca="1" si="29"/>
        <v>0</v>
      </c>
      <c r="S385" s="364">
        <f t="shared" si="27"/>
        <v>0</v>
      </c>
    </row>
    <row r="386" spans="1:19" ht="16.5" customHeight="1">
      <c r="A386" s="334" t="s">
        <v>662</v>
      </c>
      <c r="B386" s="65" t="str">
        <f t="shared" ca="1" si="26"/>
        <v>-1900</v>
      </c>
      <c r="C386" s="65" t="str">
        <f t="shared" ca="1" si="28"/>
        <v>-1900-0</v>
      </c>
      <c r="D386" s="340"/>
      <c r="E386" s="283"/>
      <c r="F386" s="12"/>
      <c r="G386" s="297"/>
      <c r="H386" s="285"/>
      <c r="I386" s="286"/>
      <c r="J386" s="285"/>
      <c r="K386" s="286"/>
      <c r="L386" s="290"/>
      <c r="M386" s="291"/>
      <c r="N386" s="12"/>
      <c r="O386" s="355"/>
      <c r="P386" s="7"/>
      <c r="Q386" s="17">
        <f>IF(D386="",0,IF(D386=D385,COUNTIF(D$9:D385,D386)+1,1))</f>
        <v>0</v>
      </c>
      <c r="R386" s="17">
        <f t="shared" ca="1" si="29"/>
        <v>0</v>
      </c>
      <c r="S386" s="364">
        <f t="shared" si="27"/>
        <v>0</v>
      </c>
    </row>
    <row r="387" spans="1:19" ht="16.5" customHeight="1">
      <c r="A387" s="334" t="s">
        <v>663</v>
      </c>
      <c r="B387" s="65" t="str">
        <f t="shared" ca="1" si="26"/>
        <v>-1900</v>
      </c>
      <c r="C387" s="65" t="str">
        <f t="shared" ca="1" si="28"/>
        <v>-1900-0</v>
      </c>
      <c r="D387" s="340"/>
      <c r="E387" s="283"/>
      <c r="F387" s="12"/>
      <c r="G387" s="297"/>
      <c r="H387" s="285"/>
      <c r="I387" s="286"/>
      <c r="J387" s="285"/>
      <c r="K387" s="286"/>
      <c r="L387" s="290"/>
      <c r="M387" s="291"/>
      <c r="N387" s="12"/>
      <c r="O387" s="355"/>
      <c r="P387" s="7"/>
      <c r="Q387" s="17">
        <f>IF(D387="",0,IF(D387=D386,COUNTIF(D$9:D386,D387)+1,1))</f>
        <v>0</v>
      </c>
      <c r="R387" s="17">
        <f t="shared" ca="1" si="29"/>
        <v>0</v>
      </c>
      <c r="S387" s="364">
        <f t="shared" si="27"/>
        <v>0</v>
      </c>
    </row>
    <row r="388" spans="1:19" ht="16.5" customHeight="1">
      <c r="A388" s="334" t="s">
        <v>664</v>
      </c>
      <c r="B388" s="65" t="str">
        <f t="shared" ca="1" si="26"/>
        <v>-1900</v>
      </c>
      <c r="C388" s="65" t="str">
        <f t="shared" ca="1" si="28"/>
        <v>-1900-0</v>
      </c>
      <c r="D388" s="340"/>
      <c r="E388" s="283"/>
      <c r="F388" s="12"/>
      <c r="G388" s="297"/>
      <c r="H388" s="285"/>
      <c r="I388" s="286"/>
      <c r="J388" s="285"/>
      <c r="K388" s="286"/>
      <c r="L388" s="290"/>
      <c r="M388" s="291"/>
      <c r="N388" s="12"/>
      <c r="O388" s="355"/>
      <c r="P388" s="7"/>
      <c r="Q388" s="17">
        <f>IF(D388="",0,IF(D388=D387,COUNTIF(D$9:D387,D388)+1,1))</f>
        <v>0</v>
      </c>
      <c r="R388" s="17">
        <f t="shared" ca="1" si="29"/>
        <v>0</v>
      </c>
      <c r="S388" s="364">
        <f t="shared" si="27"/>
        <v>0</v>
      </c>
    </row>
    <row r="389" spans="1:19" ht="16.5" customHeight="1">
      <c r="A389" s="334" t="s">
        <v>665</v>
      </c>
      <c r="B389" s="65" t="str">
        <f t="shared" ca="1" si="26"/>
        <v>-1900</v>
      </c>
      <c r="C389" s="65" t="str">
        <f t="shared" ca="1" si="28"/>
        <v>-1900-0</v>
      </c>
      <c r="D389" s="340"/>
      <c r="E389" s="283"/>
      <c r="F389" s="12"/>
      <c r="G389" s="297"/>
      <c r="H389" s="285"/>
      <c r="I389" s="286"/>
      <c r="J389" s="285"/>
      <c r="K389" s="286"/>
      <c r="L389" s="290"/>
      <c r="M389" s="291"/>
      <c r="N389" s="12"/>
      <c r="O389" s="355"/>
      <c r="P389" s="7"/>
      <c r="Q389" s="17">
        <f>IF(D389="",0,IF(D389=D388,COUNTIF(D$9:D388,D389)+1,1))</f>
        <v>0</v>
      </c>
      <c r="R389" s="17">
        <f t="shared" ca="1" si="29"/>
        <v>0</v>
      </c>
      <c r="S389" s="364">
        <f t="shared" si="27"/>
        <v>0</v>
      </c>
    </row>
    <row r="390" spans="1:19" ht="16.5" customHeight="1">
      <c r="A390" s="334" t="s">
        <v>666</v>
      </c>
      <c r="B390" s="65" t="str">
        <f t="shared" ca="1" si="26"/>
        <v>-1900</v>
      </c>
      <c r="C390" s="65" t="str">
        <f t="shared" ca="1" si="28"/>
        <v>-1900-0</v>
      </c>
      <c r="D390" s="340"/>
      <c r="E390" s="283"/>
      <c r="F390" s="12"/>
      <c r="G390" s="297"/>
      <c r="H390" s="285"/>
      <c r="I390" s="286"/>
      <c r="J390" s="285"/>
      <c r="K390" s="286"/>
      <c r="L390" s="290"/>
      <c r="M390" s="291"/>
      <c r="N390" s="12"/>
      <c r="O390" s="355"/>
      <c r="P390" s="7"/>
      <c r="Q390" s="17">
        <f>IF(D390="",0,IF(D390=D389,COUNTIF(D$9:D389,D390)+1,1))</f>
        <v>0</v>
      </c>
      <c r="R390" s="17">
        <f t="shared" ca="1" si="29"/>
        <v>0</v>
      </c>
      <c r="S390" s="364">
        <f t="shared" si="27"/>
        <v>0</v>
      </c>
    </row>
    <row r="391" spans="1:19" ht="16.5" customHeight="1">
      <c r="A391" s="334" t="s">
        <v>667</v>
      </c>
      <c r="B391" s="65" t="str">
        <f t="shared" ca="1" si="26"/>
        <v>-1900</v>
      </c>
      <c r="C391" s="65" t="str">
        <f t="shared" ca="1" si="28"/>
        <v>-1900-0</v>
      </c>
      <c r="D391" s="340"/>
      <c r="E391" s="283"/>
      <c r="F391" s="12"/>
      <c r="G391" s="297"/>
      <c r="H391" s="285"/>
      <c r="I391" s="286"/>
      <c r="J391" s="285"/>
      <c r="K391" s="286"/>
      <c r="L391" s="290"/>
      <c r="M391" s="291"/>
      <c r="N391" s="12"/>
      <c r="O391" s="355"/>
      <c r="P391" s="7"/>
      <c r="Q391" s="17">
        <f>IF(D391="",0,IF(D391=D390,COUNTIF(D$9:D390,D391)+1,1))</f>
        <v>0</v>
      </c>
      <c r="R391" s="17">
        <f t="shared" ca="1" si="29"/>
        <v>0</v>
      </c>
      <c r="S391" s="364">
        <f t="shared" si="27"/>
        <v>0</v>
      </c>
    </row>
    <row r="392" spans="1:19" ht="16.5" customHeight="1">
      <c r="A392" s="334" t="s">
        <v>668</v>
      </c>
      <c r="B392" s="65" t="str">
        <f t="shared" ca="1" si="26"/>
        <v>-1900</v>
      </c>
      <c r="C392" s="65" t="str">
        <f t="shared" ca="1" si="28"/>
        <v>-1900-0</v>
      </c>
      <c r="D392" s="340"/>
      <c r="E392" s="283"/>
      <c r="F392" s="12"/>
      <c r="G392" s="297"/>
      <c r="H392" s="285"/>
      <c r="I392" s="286"/>
      <c r="J392" s="285"/>
      <c r="K392" s="286"/>
      <c r="L392" s="290"/>
      <c r="M392" s="291"/>
      <c r="N392" s="12"/>
      <c r="O392" s="355"/>
      <c r="P392" s="7"/>
      <c r="Q392" s="17">
        <f>IF(D392="",0,IF(D392=D391,COUNTIF(D$9:D391,D392)+1,1))</f>
        <v>0</v>
      </c>
      <c r="R392" s="17">
        <f t="shared" ca="1" si="29"/>
        <v>0</v>
      </c>
      <c r="S392" s="364">
        <f t="shared" si="27"/>
        <v>0</v>
      </c>
    </row>
    <row r="393" spans="1:19" ht="16.5" customHeight="1">
      <c r="A393" s="334" t="s">
        <v>669</v>
      </c>
      <c r="B393" s="65" t="str">
        <f t="shared" ca="1" si="26"/>
        <v>-1900</v>
      </c>
      <c r="C393" s="65" t="str">
        <f t="shared" ca="1" si="28"/>
        <v>-1900-0</v>
      </c>
      <c r="D393" s="340"/>
      <c r="E393" s="283"/>
      <c r="F393" s="12"/>
      <c r="G393" s="297"/>
      <c r="H393" s="285"/>
      <c r="I393" s="286"/>
      <c r="J393" s="285"/>
      <c r="K393" s="286"/>
      <c r="L393" s="290"/>
      <c r="M393" s="291"/>
      <c r="N393" s="12"/>
      <c r="O393" s="355"/>
      <c r="P393" s="7"/>
      <c r="Q393" s="17">
        <f>IF(D393="",0,IF(D393=D392,COUNTIF(D$9:D392,D393)+1,1))</f>
        <v>0</v>
      </c>
      <c r="R393" s="17">
        <f t="shared" ca="1" si="29"/>
        <v>0</v>
      </c>
      <c r="S393" s="364">
        <f t="shared" si="27"/>
        <v>0</v>
      </c>
    </row>
    <row r="394" spans="1:19" ht="16.5" customHeight="1">
      <c r="A394" s="334" t="s">
        <v>670</v>
      </c>
      <c r="B394" s="65" t="str">
        <f t="shared" ref="B394:B457" ca="1" si="30">IF(S394=$S$515,0,IF(G$524=1,0,D394&amp;"-"&amp;YEAR(E394)))</f>
        <v>-1900</v>
      </c>
      <c r="C394" s="65" t="str">
        <f t="shared" ca="1" si="28"/>
        <v>-1900-0</v>
      </c>
      <c r="D394" s="340"/>
      <c r="E394" s="283"/>
      <c r="F394" s="12"/>
      <c r="G394" s="297"/>
      <c r="H394" s="285"/>
      <c r="I394" s="286"/>
      <c r="J394" s="285"/>
      <c r="K394" s="286"/>
      <c r="L394" s="290"/>
      <c r="M394" s="291"/>
      <c r="N394" s="12"/>
      <c r="O394" s="355"/>
      <c r="P394" s="7"/>
      <c r="Q394" s="17">
        <f>IF(D394="",0,IF(D394=D393,COUNTIF(D$9:D393,D394)+1,1))</f>
        <v>0</v>
      </c>
      <c r="R394" s="17">
        <f t="shared" ca="1" si="29"/>
        <v>0</v>
      </c>
      <c r="S394" s="364">
        <f t="shared" ref="S394:S457" si="31">IF(OR(MONTH(E394)&lt;$J$526,MONTH(E394)&gt;$J$527),S$515,0)</f>
        <v>0</v>
      </c>
    </row>
    <row r="395" spans="1:19" ht="16.5" customHeight="1">
      <c r="A395" s="334" t="s">
        <v>671</v>
      </c>
      <c r="B395" s="65" t="str">
        <f t="shared" ca="1" si="30"/>
        <v>-1900</v>
      </c>
      <c r="C395" s="65" t="str">
        <f t="shared" ca="1" si="28"/>
        <v>-1900-0</v>
      </c>
      <c r="D395" s="340"/>
      <c r="E395" s="283"/>
      <c r="F395" s="12"/>
      <c r="G395" s="297"/>
      <c r="H395" s="285"/>
      <c r="I395" s="286"/>
      <c r="J395" s="285"/>
      <c r="K395" s="286"/>
      <c r="L395" s="290"/>
      <c r="M395" s="291"/>
      <c r="N395" s="12"/>
      <c r="O395" s="355"/>
      <c r="P395" s="7"/>
      <c r="Q395" s="17">
        <f>IF(D395="",0,IF(D395=D394,COUNTIF(D$9:D394,D395)+1,1))</f>
        <v>0</v>
      </c>
      <c r="R395" s="17">
        <f t="shared" ca="1" si="29"/>
        <v>0</v>
      </c>
      <c r="S395" s="364">
        <f t="shared" si="31"/>
        <v>0</v>
      </c>
    </row>
    <row r="396" spans="1:19" ht="16.5" customHeight="1">
      <c r="A396" s="334" t="s">
        <v>672</v>
      </c>
      <c r="B396" s="65" t="str">
        <f t="shared" ca="1" si="30"/>
        <v>-1900</v>
      </c>
      <c r="C396" s="65" t="str">
        <f t="shared" ca="1" si="28"/>
        <v>-1900-0</v>
      </c>
      <c r="D396" s="340"/>
      <c r="E396" s="283"/>
      <c r="F396" s="12"/>
      <c r="G396" s="297"/>
      <c r="H396" s="285"/>
      <c r="I396" s="286"/>
      <c r="J396" s="285"/>
      <c r="K396" s="286"/>
      <c r="L396" s="290"/>
      <c r="M396" s="291"/>
      <c r="N396" s="12"/>
      <c r="O396" s="355"/>
      <c r="P396" s="7"/>
      <c r="Q396" s="17">
        <f>IF(D396="",0,IF(D396=D395,COUNTIF(D$9:D395,D396)+1,1))</f>
        <v>0</v>
      </c>
      <c r="R396" s="17">
        <f t="shared" ca="1" si="29"/>
        <v>0</v>
      </c>
      <c r="S396" s="364">
        <f t="shared" si="31"/>
        <v>0</v>
      </c>
    </row>
    <row r="397" spans="1:19" ht="16.5" customHeight="1">
      <c r="A397" s="334" t="s">
        <v>673</v>
      </c>
      <c r="B397" s="65" t="str">
        <f t="shared" ca="1" si="30"/>
        <v>-1900</v>
      </c>
      <c r="C397" s="65" t="str">
        <f t="shared" ca="1" si="28"/>
        <v>-1900-0</v>
      </c>
      <c r="D397" s="340"/>
      <c r="E397" s="283"/>
      <c r="F397" s="12"/>
      <c r="G397" s="297"/>
      <c r="H397" s="285"/>
      <c r="I397" s="286"/>
      <c r="J397" s="285"/>
      <c r="K397" s="286"/>
      <c r="L397" s="290"/>
      <c r="M397" s="291"/>
      <c r="N397" s="12"/>
      <c r="O397" s="355"/>
      <c r="P397" s="7"/>
      <c r="Q397" s="17">
        <f>IF(D397="",0,IF(D397=D396,COUNTIF(D$9:D396,D397)+1,1))</f>
        <v>0</v>
      </c>
      <c r="R397" s="17">
        <f t="shared" ca="1" si="29"/>
        <v>0</v>
      </c>
      <c r="S397" s="364">
        <f t="shared" si="31"/>
        <v>0</v>
      </c>
    </row>
    <row r="398" spans="1:19" ht="16.5" customHeight="1">
      <c r="A398" s="334" t="s">
        <v>674</v>
      </c>
      <c r="B398" s="65" t="str">
        <f t="shared" ca="1" si="30"/>
        <v>-1900</v>
      </c>
      <c r="C398" s="65" t="str">
        <f t="shared" ca="1" si="28"/>
        <v>-1900-0</v>
      </c>
      <c r="D398" s="340"/>
      <c r="E398" s="283"/>
      <c r="F398" s="12"/>
      <c r="G398" s="297"/>
      <c r="H398" s="285"/>
      <c r="I398" s="286"/>
      <c r="J398" s="285"/>
      <c r="K398" s="286"/>
      <c r="L398" s="290"/>
      <c r="M398" s="291"/>
      <c r="N398" s="12"/>
      <c r="O398" s="355"/>
      <c r="P398" s="7"/>
      <c r="Q398" s="17">
        <f>IF(D398="",0,IF(D398=D397,COUNTIF(D$9:D397,D398)+1,1))</f>
        <v>0</v>
      </c>
      <c r="R398" s="17">
        <f t="shared" ca="1" si="29"/>
        <v>0</v>
      </c>
      <c r="S398" s="364">
        <f t="shared" si="31"/>
        <v>0</v>
      </c>
    </row>
    <row r="399" spans="1:19" ht="16.5" customHeight="1">
      <c r="A399" s="334" t="s">
        <v>675</v>
      </c>
      <c r="B399" s="65" t="str">
        <f t="shared" ca="1" si="30"/>
        <v>-1900</v>
      </c>
      <c r="C399" s="65" t="str">
        <f t="shared" ca="1" si="28"/>
        <v>-1900-0</v>
      </c>
      <c r="D399" s="340"/>
      <c r="E399" s="283"/>
      <c r="F399" s="12"/>
      <c r="G399" s="297"/>
      <c r="H399" s="285"/>
      <c r="I399" s="286"/>
      <c r="J399" s="285"/>
      <c r="K399" s="286"/>
      <c r="L399" s="290"/>
      <c r="M399" s="291"/>
      <c r="N399" s="12"/>
      <c r="O399" s="355"/>
      <c r="P399" s="7"/>
      <c r="Q399" s="17">
        <f>IF(D399="",0,IF(D399=D398,COUNTIF(D$9:D398,D399)+1,1))</f>
        <v>0</v>
      </c>
      <c r="R399" s="17">
        <f t="shared" ca="1" si="29"/>
        <v>0</v>
      </c>
      <c r="S399" s="364">
        <f t="shared" si="31"/>
        <v>0</v>
      </c>
    </row>
    <row r="400" spans="1:19" ht="16.5" customHeight="1">
      <c r="A400" s="334" t="s">
        <v>676</v>
      </c>
      <c r="B400" s="65" t="str">
        <f t="shared" ca="1" si="30"/>
        <v>-1900</v>
      </c>
      <c r="C400" s="65" t="str">
        <f t="shared" ca="1" si="28"/>
        <v>-1900-0</v>
      </c>
      <c r="D400" s="340"/>
      <c r="E400" s="283"/>
      <c r="F400" s="12"/>
      <c r="G400" s="297"/>
      <c r="H400" s="285"/>
      <c r="I400" s="286"/>
      <c r="J400" s="285"/>
      <c r="K400" s="286"/>
      <c r="L400" s="290"/>
      <c r="M400" s="291"/>
      <c r="N400" s="12"/>
      <c r="O400" s="355"/>
      <c r="P400" s="7"/>
      <c r="Q400" s="17">
        <f>IF(D400="",0,IF(D400=D399,COUNTIF(D$9:D399,D400)+1,1))</f>
        <v>0</v>
      </c>
      <c r="R400" s="17">
        <f t="shared" ca="1" si="29"/>
        <v>0</v>
      </c>
      <c r="S400" s="364">
        <f t="shared" si="31"/>
        <v>0</v>
      </c>
    </row>
    <row r="401" spans="1:19" ht="16.5" customHeight="1">
      <c r="A401" s="334" t="s">
        <v>677</v>
      </c>
      <c r="B401" s="65" t="str">
        <f t="shared" ca="1" si="30"/>
        <v>-1900</v>
      </c>
      <c r="C401" s="65" t="str">
        <f t="shared" ca="1" si="28"/>
        <v>-1900-0</v>
      </c>
      <c r="D401" s="340"/>
      <c r="E401" s="283"/>
      <c r="F401" s="12"/>
      <c r="G401" s="297"/>
      <c r="H401" s="285"/>
      <c r="I401" s="286"/>
      <c r="J401" s="285"/>
      <c r="K401" s="286"/>
      <c r="L401" s="290"/>
      <c r="M401" s="291"/>
      <c r="N401" s="12"/>
      <c r="O401" s="355"/>
      <c r="P401" s="7"/>
      <c r="Q401" s="17">
        <f>IF(D401="",0,IF(D401=D400,COUNTIF(D$9:D400,D401)+1,1))</f>
        <v>0</v>
      </c>
      <c r="R401" s="17">
        <f t="shared" ca="1" si="29"/>
        <v>0</v>
      </c>
      <c r="S401" s="364">
        <f t="shared" si="31"/>
        <v>0</v>
      </c>
    </row>
    <row r="402" spans="1:19" ht="16.5" customHeight="1">
      <c r="A402" s="334" t="s">
        <v>678</v>
      </c>
      <c r="B402" s="65" t="str">
        <f t="shared" ca="1" si="30"/>
        <v>-1900</v>
      </c>
      <c r="C402" s="65" t="str">
        <f t="shared" ca="1" si="28"/>
        <v>-1900-0</v>
      </c>
      <c r="D402" s="340"/>
      <c r="E402" s="283"/>
      <c r="F402" s="12"/>
      <c r="G402" s="297"/>
      <c r="H402" s="285"/>
      <c r="I402" s="286"/>
      <c r="J402" s="285"/>
      <c r="K402" s="286"/>
      <c r="L402" s="290"/>
      <c r="M402" s="291"/>
      <c r="N402" s="12"/>
      <c r="O402" s="355"/>
      <c r="P402" s="7"/>
      <c r="Q402" s="17">
        <f>IF(D402="",0,IF(D402=D401,COUNTIF(D$9:D401,D402)+1,1))</f>
        <v>0</v>
      </c>
      <c r="R402" s="17">
        <f t="shared" ca="1" si="29"/>
        <v>0</v>
      </c>
      <c r="S402" s="364">
        <f t="shared" si="31"/>
        <v>0</v>
      </c>
    </row>
    <row r="403" spans="1:19" ht="16.5" customHeight="1">
      <c r="A403" s="334" t="s">
        <v>679</v>
      </c>
      <c r="B403" s="65" t="str">
        <f t="shared" ca="1" si="30"/>
        <v>-1900</v>
      </c>
      <c r="C403" s="65" t="str">
        <f t="shared" ca="1" si="28"/>
        <v>-1900-0</v>
      </c>
      <c r="D403" s="340"/>
      <c r="E403" s="283"/>
      <c r="F403" s="12"/>
      <c r="G403" s="297"/>
      <c r="H403" s="285"/>
      <c r="I403" s="286"/>
      <c r="J403" s="285"/>
      <c r="K403" s="286"/>
      <c r="L403" s="290"/>
      <c r="M403" s="291"/>
      <c r="N403" s="12"/>
      <c r="O403" s="355"/>
      <c r="P403" s="7"/>
      <c r="Q403" s="17">
        <f>IF(D403="",0,IF(D403=D402,COUNTIF(D$9:D402,D403)+1,1))</f>
        <v>0</v>
      </c>
      <c r="R403" s="17">
        <f t="shared" ca="1" si="29"/>
        <v>0</v>
      </c>
      <c r="S403" s="364">
        <f t="shared" si="31"/>
        <v>0</v>
      </c>
    </row>
    <row r="404" spans="1:19" ht="16.5" customHeight="1">
      <c r="A404" s="334" t="s">
        <v>680</v>
      </c>
      <c r="B404" s="65" t="str">
        <f t="shared" ca="1" si="30"/>
        <v>-1900</v>
      </c>
      <c r="C404" s="65" t="str">
        <f t="shared" ca="1" si="28"/>
        <v>-1900-0</v>
      </c>
      <c r="D404" s="340"/>
      <c r="E404" s="283"/>
      <c r="F404" s="12"/>
      <c r="G404" s="297"/>
      <c r="H404" s="285"/>
      <c r="I404" s="286"/>
      <c r="J404" s="285"/>
      <c r="K404" s="286"/>
      <c r="L404" s="290"/>
      <c r="M404" s="291"/>
      <c r="N404" s="12"/>
      <c r="O404" s="355"/>
      <c r="P404" s="7"/>
      <c r="Q404" s="17">
        <f>IF(D404="",0,IF(D404=D403,COUNTIF(D$9:D403,D404)+1,1))</f>
        <v>0</v>
      </c>
      <c r="R404" s="17">
        <f t="shared" ca="1" si="29"/>
        <v>0</v>
      </c>
      <c r="S404" s="364">
        <f t="shared" si="31"/>
        <v>0</v>
      </c>
    </row>
    <row r="405" spans="1:19" ht="16.5" customHeight="1">
      <c r="A405" s="334" t="s">
        <v>681</v>
      </c>
      <c r="B405" s="65" t="str">
        <f t="shared" ca="1" si="30"/>
        <v>-1900</v>
      </c>
      <c r="C405" s="65" t="str">
        <f t="shared" ca="1" si="28"/>
        <v>-1900-0</v>
      </c>
      <c r="D405" s="340"/>
      <c r="E405" s="283"/>
      <c r="F405" s="12"/>
      <c r="G405" s="297"/>
      <c r="H405" s="285"/>
      <c r="I405" s="286"/>
      <c r="J405" s="285"/>
      <c r="K405" s="286"/>
      <c r="L405" s="290"/>
      <c r="M405" s="291"/>
      <c r="N405" s="12"/>
      <c r="O405" s="355"/>
      <c r="P405" s="7"/>
      <c r="Q405" s="17">
        <f>IF(D405="",0,IF(D405=D404,COUNTIF(D$9:D404,D405)+1,1))</f>
        <v>0</v>
      </c>
      <c r="R405" s="17">
        <f t="shared" ca="1" si="29"/>
        <v>0</v>
      </c>
      <c r="S405" s="364">
        <f t="shared" si="31"/>
        <v>0</v>
      </c>
    </row>
    <row r="406" spans="1:19" ht="16.5" customHeight="1">
      <c r="A406" s="334" t="s">
        <v>682</v>
      </c>
      <c r="B406" s="65" t="str">
        <f t="shared" ca="1" si="30"/>
        <v>-1900</v>
      </c>
      <c r="C406" s="65" t="str">
        <f t="shared" ca="1" si="28"/>
        <v>-1900-0</v>
      </c>
      <c r="D406" s="340"/>
      <c r="E406" s="283"/>
      <c r="F406" s="12"/>
      <c r="G406" s="297"/>
      <c r="H406" s="285"/>
      <c r="I406" s="286"/>
      <c r="J406" s="285"/>
      <c r="K406" s="286"/>
      <c r="L406" s="290"/>
      <c r="M406" s="291"/>
      <c r="N406" s="12"/>
      <c r="O406" s="355"/>
      <c r="P406" s="7"/>
      <c r="Q406" s="17">
        <f>IF(D406="",0,IF(D406=D405,COUNTIF(D$9:D405,D406)+1,1))</f>
        <v>0</v>
      </c>
      <c r="R406" s="17">
        <f t="shared" ca="1" si="29"/>
        <v>0</v>
      </c>
      <c r="S406" s="364">
        <f t="shared" si="31"/>
        <v>0</v>
      </c>
    </row>
    <row r="407" spans="1:19" ht="16.5" customHeight="1">
      <c r="A407" s="334" t="s">
        <v>683</v>
      </c>
      <c r="B407" s="65" t="str">
        <f t="shared" ca="1" si="30"/>
        <v>-1900</v>
      </c>
      <c r="C407" s="65" t="str">
        <f t="shared" ca="1" si="28"/>
        <v>-1900-0</v>
      </c>
      <c r="D407" s="340"/>
      <c r="E407" s="283"/>
      <c r="F407" s="12"/>
      <c r="G407" s="297"/>
      <c r="H407" s="285"/>
      <c r="I407" s="286"/>
      <c r="J407" s="285"/>
      <c r="K407" s="286"/>
      <c r="L407" s="290"/>
      <c r="M407" s="291"/>
      <c r="N407" s="12"/>
      <c r="O407" s="355"/>
      <c r="P407" s="7"/>
      <c r="Q407" s="17">
        <f>IF(D407="",0,IF(D407=D406,COUNTIF(D$9:D406,D407)+1,1))</f>
        <v>0</v>
      </c>
      <c r="R407" s="17">
        <f t="shared" ca="1" si="29"/>
        <v>0</v>
      </c>
      <c r="S407" s="364">
        <f t="shared" si="31"/>
        <v>0</v>
      </c>
    </row>
    <row r="408" spans="1:19" ht="16.5" customHeight="1">
      <c r="A408" s="334" t="s">
        <v>1289</v>
      </c>
      <c r="B408" s="65" t="str">
        <f t="shared" ca="1" si="30"/>
        <v>-1900</v>
      </c>
      <c r="C408" s="65" t="str">
        <f t="shared" ca="1" si="28"/>
        <v>-1900-0</v>
      </c>
      <c r="D408" s="340"/>
      <c r="E408" s="283"/>
      <c r="F408" s="12"/>
      <c r="G408" s="297"/>
      <c r="H408" s="285"/>
      <c r="I408" s="286"/>
      <c r="J408" s="285"/>
      <c r="K408" s="286"/>
      <c r="L408" s="290"/>
      <c r="M408" s="291"/>
      <c r="N408" s="12"/>
      <c r="O408" s="355"/>
      <c r="P408" s="7"/>
      <c r="Q408" s="17">
        <f>IF(D408="",0,IF(D408=D407,COUNTIF(D$9:D407,D408)+1,1))</f>
        <v>0</v>
      </c>
      <c r="R408" s="17">
        <f t="shared" ca="1" si="29"/>
        <v>0</v>
      </c>
      <c r="S408" s="364">
        <f t="shared" si="31"/>
        <v>0</v>
      </c>
    </row>
    <row r="409" spans="1:19" ht="16.5" customHeight="1">
      <c r="A409" s="334" t="s">
        <v>685</v>
      </c>
      <c r="B409" s="65" t="str">
        <f t="shared" ca="1" si="30"/>
        <v>-1900</v>
      </c>
      <c r="C409" s="65" t="str">
        <f t="shared" ca="1" si="28"/>
        <v>-1900-0</v>
      </c>
      <c r="D409" s="340"/>
      <c r="E409" s="283"/>
      <c r="F409" s="12"/>
      <c r="G409" s="297"/>
      <c r="H409" s="285"/>
      <c r="I409" s="286"/>
      <c r="J409" s="285"/>
      <c r="K409" s="286"/>
      <c r="L409" s="290"/>
      <c r="M409" s="291"/>
      <c r="N409" s="12"/>
      <c r="O409" s="355"/>
      <c r="P409" s="7"/>
      <c r="Q409" s="17">
        <f>IF(D409="",0,IF(D409=D408,COUNTIF(D$9:D408,D409)+1,1))</f>
        <v>0</v>
      </c>
      <c r="R409" s="17">
        <f t="shared" ca="1" si="29"/>
        <v>0</v>
      </c>
      <c r="S409" s="364">
        <f t="shared" si="31"/>
        <v>0</v>
      </c>
    </row>
    <row r="410" spans="1:19" ht="16.5" customHeight="1">
      <c r="A410" s="334" t="s">
        <v>686</v>
      </c>
      <c r="B410" s="65" t="str">
        <f t="shared" ca="1" si="30"/>
        <v>-1900</v>
      </c>
      <c r="C410" s="65" t="str">
        <f t="shared" ca="1" si="28"/>
        <v>-1900-0</v>
      </c>
      <c r="D410" s="340"/>
      <c r="E410" s="283"/>
      <c r="F410" s="12"/>
      <c r="G410" s="297"/>
      <c r="H410" s="285"/>
      <c r="I410" s="286"/>
      <c r="J410" s="285"/>
      <c r="K410" s="286"/>
      <c r="L410" s="290"/>
      <c r="M410" s="291"/>
      <c r="N410" s="12"/>
      <c r="O410" s="355"/>
      <c r="P410" s="7"/>
      <c r="Q410" s="17">
        <f>IF(D410="",0,IF(D410=D409,COUNTIF(D$9:D409,D410)+1,1))</f>
        <v>0</v>
      </c>
      <c r="R410" s="17">
        <f t="shared" ca="1" si="29"/>
        <v>0</v>
      </c>
      <c r="S410" s="364">
        <f t="shared" si="31"/>
        <v>0</v>
      </c>
    </row>
    <row r="411" spans="1:19" ht="16.5" customHeight="1">
      <c r="A411" s="334" t="s">
        <v>687</v>
      </c>
      <c r="B411" s="65" t="str">
        <f t="shared" ca="1" si="30"/>
        <v>-1900</v>
      </c>
      <c r="C411" s="65" t="str">
        <f t="shared" ca="1" si="28"/>
        <v>-1900-0</v>
      </c>
      <c r="D411" s="340"/>
      <c r="E411" s="283"/>
      <c r="F411" s="12"/>
      <c r="G411" s="297"/>
      <c r="H411" s="285"/>
      <c r="I411" s="286"/>
      <c r="J411" s="285"/>
      <c r="K411" s="286"/>
      <c r="L411" s="290"/>
      <c r="M411" s="291"/>
      <c r="N411" s="12"/>
      <c r="O411" s="355"/>
      <c r="P411" s="7"/>
      <c r="Q411" s="17">
        <f>IF(D411="",0,IF(D411=D410,COUNTIF(D$9:D410,D411)+1,1))</f>
        <v>0</v>
      </c>
      <c r="R411" s="17">
        <f t="shared" ca="1" si="29"/>
        <v>0</v>
      </c>
      <c r="S411" s="364">
        <f t="shared" si="31"/>
        <v>0</v>
      </c>
    </row>
    <row r="412" spans="1:19" ht="16.5" customHeight="1">
      <c r="A412" s="334" t="s">
        <v>688</v>
      </c>
      <c r="B412" s="65" t="str">
        <f t="shared" ca="1" si="30"/>
        <v>-1900</v>
      </c>
      <c r="C412" s="65" t="str">
        <f t="shared" ca="1" si="28"/>
        <v>-1900-0</v>
      </c>
      <c r="D412" s="340"/>
      <c r="E412" s="283"/>
      <c r="F412" s="12"/>
      <c r="G412" s="297"/>
      <c r="H412" s="285"/>
      <c r="I412" s="286"/>
      <c r="J412" s="285"/>
      <c r="K412" s="286"/>
      <c r="L412" s="290"/>
      <c r="M412" s="291"/>
      <c r="N412" s="12"/>
      <c r="O412" s="355"/>
      <c r="P412" s="7"/>
      <c r="Q412" s="17">
        <f>IF(D412="",0,IF(D412=D411,COUNTIF(D$9:D411,D412)+1,1))</f>
        <v>0</v>
      </c>
      <c r="R412" s="17">
        <f t="shared" ca="1" si="29"/>
        <v>0</v>
      </c>
      <c r="S412" s="364">
        <f t="shared" si="31"/>
        <v>0</v>
      </c>
    </row>
    <row r="413" spans="1:19" ht="16.5" customHeight="1">
      <c r="A413" s="334" t="s">
        <v>689</v>
      </c>
      <c r="B413" s="65" t="str">
        <f t="shared" ca="1" si="30"/>
        <v>-1900</v>
      </c>
      <c r="C413" s="65" t="str">
        <f t="shared" ref="C413:C476" ca="1" si="32">IF(G$524=1,0,B413&amp;"-"&amp;Q413)</f>
        <v>-1900-0</v>
      </c>
      <c r="D413" s="340"/>
      <c r="E413" s="283"/>
      <c r="F413" s="12"/>
      <c r="G413" s="297"/>
      <c r="H413" s="285"/>
      <c r="I413" s="286"/>
      <c r="J413" s="285"/>
      <c r="K413" s="286"/>
      <c r="L413" s="290"/>
      <c r="M413" s="291"/>
      <c r="N413" s="12"/>
      <c r="O413" s="355"/>
      <c r="P413" s="7"/>
      <c r="Q413" s="17">
        <f>IF(D413="",0,IF(D413=D412,COUNTIF(D$9:D412,D413)+1,1))</f>
        <v>0</v>
      </c>
      <c r="R413" s="17">
        <f t="shared" ref="R413:R476" ca="1" si="33">IF(OR(D413="",G$524=1),0,IF(Q413=3,1,0))</f>
        <v>0</v>
      </c>
      <c r="S413" s="364">
        <f t="shared" si="31"/>
        <v>0</v>
      </c>
    </row>
    <row r="414" spans="1:19" ht="16.5" customHeight="1">
      <c r="A414" s="334" t="s">
        <v>690</v>
      </c>
      <c r="B414" s="65" t="str">
        <f t="shared" ca="1" si="30"/>
        <v>-1900</v>
      </c>
      <c r="C414" s="65" t="str">
        <f t="shared" ca="1" si="32"/>
        <v>-1900-0</v>
      </c>
      <c r="D414" s="340"/>
      <c r="E414" s="283"/>
      <c r="F414" s="12"/>
      <c r="G414" s="297"/>
      <c r="H414" s="285"/>
      <c r="I414" s="286"/>
      <c r="J414" s="285"/>
      <c r="K414" s="286"/>
      <c r="L414" s="290"/>
      <c r="M414" s="291"/>
      <c r="N414" s="12"/>
      <c r="O414" s="355"/>
      <c r="P414" s="7"/>
      <c r="Q414" s="17">
        <f>IF(D414="",0,IF(D414=D413,COUNTIF(D$9:D413,D414)+1,1))</f>
        <v>0</v>
      </c>
      <c r="R414" s="17">
        <f t="shared" ca="1" si="33"/>
        <v>0</v>
      </c>
      <c r="S414" s="364">
        <f t="shared" si="31"/>
        <v>0</v>
      </c>
    </row>
    <row r="415" spans="1:19" ht="16.5" customHeight="1">
      <c r="A415" s="334" t="s">
        <v>691</v>
      </c>
      <c r="B415" s="65" t="str">
        <f t="shared" ca="1" si="30"/>
        <v>-1900</v>
      </c>
      <c r="C415" s="65" t="str">
        <f t="shared" ca="1" si="32"/>
        <v>-1900-0</v>
      </c>
      <c r="D415" s="340"/>
      <c r="E415" s="283"/>
      <c r="F415" s="12"/>
      <c r="G415" s="297"/>
      <c r="H415" s="285"/>
      <c r="I415" s="286"/>
      <c r="J415" s="285"/>
      <c r="K415" s="286"/>
      <c r="L415" s="290"/>
      <c r="M415" s="291"/>
      <c r="N415" s="12"/>
      <c r="O415" s="355"/>
      <c r="P415" s="7"/>
      <c r="Q415" s="17">
        <f>IF(D415="",0,IF(D415=D414,COUNTIF(D$9:D414,D415)+1,1))</f>
        <v>0</v>
      </c>
      <c r="R415" s="17">
        <f t="shared" ca="1" si="33"/>
        <v>0</v>
      </c>
      <c r="S415" s="364">
        <f t="shared" si="31"/>
        <v>0</v>
      </c>
    </row>
    <row r="416" spans="1:19" ht="16.5" customHeight="1">
      <c r="A416" s="334" t="s">
        <v>692</v>
      </c>
      <c r="B416" s="65" t="str">
        <f t="shared" ca="1" si="30"/>
        <v>-1900</v>
      </c>
      <c r="C416" s="65" t="str">
        <f t="shared" ca="1" si="32"/>
        <v>-1900-0</v>
      </c>
      <c r="D416" s="340"/>
      <c r="E416" s="283"/>
      <c r="F416" s="12"/>
      <c r="G416" s="297"/>
      <c r="H416" s="285"/>
      <c r="I416" s="286"/>
      <c r="J416" s="285"/>
      <c r="K416" s="286"/>
      <c r="L416" s="290"/>
      <c r="M416" s="291"/>
      <c r="N416" s="12"/>
      <c r="O416" s="355"/>
      <c r="P416" s="7"/>
      <c r="Q416" s="17">
        <f>IF(D416="",0,IF(D416=D415,COUNTIF(D$9:D415,D416)+1,1))</f>
        <v>0</v>
      </c>
      <c r="R416" s="17">
        <f t="shared" ca="1" si="33"/>
        <v>0</v>
      </c>
      <c r="S416" s="364">
        <f t="shared" si="31"/>
        <v>0</v>
      </c>
    </row>
    <row r="417" spans="1:19" ht="16.5" customHeight="1">
      <c r="A417" s="334" t="s">
        <v>693</v>
      </c>
      <c r="B417" s="65" t="str">
        <f t="shared" ca="1" si="30"/>
        <v>-1900</v>
      </c>
      <c r="C417" s="65" t="str">
        <f t="shared" ca="1" si="32"/>
        <v>-1900-0</v>
      </c>
      <c r="D417" s="340"/>
      <c r="E417" s="283"/>
      <c r="F417" s="12"/>
      <c r="G417" s="297"/>
      <c r="H417" s="285"/>
      <c r="I417" s="286"/>
      <c r="J417" s="285"/>
      <c r="K417" s="286"/>
      <c r="L417" s="290"/>
      <c r="M417" s="291"/>
      <c r="N417" s="12"/>
      <c r="O417" s="355"/>
      <c r="P417" s="7"/>
      <c r="Q417" s="17">
        <f>IF(D417="",0,IF(D417=D416,COUNTIF(D$9:D416,D417)+1,1))</f>
        <v>0</v>
      </c>
      <c r="R417" s="17">
        <f t="shared" ca="1" si="33"/>
        <v>0</v>
      </c>
      <c r="S417" s="364">
        <f t="shared" si="31"/>
        <v>0</v>
      </c>
    </row>
    <row r="418" spans="1:19" ht="16.5" customHeight="1">
      <c r="A418" s="334" t="s">
        <v>694</v>
      </c>
      <c r="B418" s="65" t="str">
        <f t="shared" ca="1" si="30"/>
        <v>-1900</v>
      </c>
      <c r="C418" s="65" t="str">
        <f t="shared" ca="1" si="32"/>
        <v>-1900-0</v>
      </c>
      <c r="D418" s="340"/>
      <c r="E418" s="283"/>
      <c r="F418" s="12"/>
      <c r="G418" s="297"/>
      <c r="H418" s="285"/>
      <c r="I418" s="286"/>
      <c r="J418" s="285"/>
      <c r="K418" s="286"/>
      <c r="L418" s="290"/>
      <c r="M418" s="291"/>
      <c r="N418" s="12"/>
      <c r="O418" s="355"/>
      <c r="P418" s="7"/>
      <c r="Q418" s="17">
        <f>IF(D418="",0,IF(D418=D417,COUNTIF(D$9:D417,D418)+1,1))</f>
        <v>0</v>
      </c>
      <c r="R418" s="17">
        <f t="shared" ca="1" si="33"/>
        <v>0</v>
      </c>
      <c r="S418" s="364">
        <f t="shared" si="31"/>
        <v>0</v>
      </c>
    </row>
    <row r="419" spans="1:19" ht="16.5" customHeight="1">
      <c r="A419" s="334" t="s">
        <v>695</v>
      </c>
      <c r="B419" s="65" t="str">
        <f t="shared" ca="1" si="30"/>
        <v>-1900</v>
      </c>
      <c r="C419" s="65" t="str">
        <f t="shared" ca="1" si="32"/>
        <v>-1900-0</v>
      </c>
      <c r="D419" s="340"/>
      <c r="E419" s="283"/>
      <c r="F419" s="12"/>
      <c r="G419" s="297"/>
      <c r="H419" s="285"/>
      <c r="I419" s="286"/>
      <c r="J419" s="285"/>
      <c r="K419" s="286"/>
      <c r="L419" s="290"/>
      <c r="M419" s="291"/>
      <c r="N419" s="12"/>
      <c r="O419" s="355"/>
      <c r="P419" s="7"/>
      <c r="Q419" s="17">
        <f>IF(D419="",0,IF(D419=D418,COUNTIF(D$9:D418,D419)+1,1))</f>
        <v>0</v>
      </c>
      <c r="R419" s="17">
        <f t="shared" ca="1" si="33"/>
        <v>0</v>
      </c>
      <c r="S419" s="364">
        <f t="shared" si="31"/>
        <v>0</v>
      </c>
    </row>
    <row r="420" spans="1:19" ht="16.5" customHeight="1">
      <c r="A420" s="334" t="s">
        <v>696</v>
      </c>
      <c r="B420" s="65" t="str">
        <f t="shared" ca="1" si="30"/>
        <v>-1900</v>
      </c>
      <c r="C420" s="65" t="str">
        <f t="shared" ca="1" si="32"/>
        <v>-1900-0</v>
      </c>
      <c r="D420" s="340"/>
      <c r="E420" s="283"/>
      <c r="F420" s="12"/>
      <c r="G420" s="297"/>
      <c r="H420" s="285"/>
      <c r="I420" s="286"/>
      <c r="J420" s="285"/>
      <c r="K420" s="286"/>
      <c r="L420" s="290"/>
      <c r="M420" s="291"/>
      <c r="N420" s="12"/>
      <c r="O420" s="355"/>
      <c r="P420" s="7"/>
      <c r="Q420" s="17">
        <f>IF(D420="",0,IF(D420=D419,COUNTIF(D$9:D419,D420)+1,1))</f>
        <v>0</v>
      </c>
      <c r="R420" s="17">
        <f t="shared" ca="1" si="33"/>
        <v>0</v>
      </c>
      <c r="S420" s="364">
        <f t="shared" si="31"/>
        <v>0</v>
      </c>
    </row>
    <row r="421" spans="1:19" ht="16.5" customHeight="1">
      <c r="A421" s="334" t="s">
        <v>697</v>
      </c>
      <c r="B421" s="65" t="str">
        <f t="shared" ca="1" si="30"/>
        <v>-1900</v>
      </c>
      <c r="C421" s="65" t="str">
        <f t="shared" ca="1" si="32"/>
        <v>-1900-0</v>
      </c>
      <c r="D421" s="340"/>
      <c r="E421" s="283"/>
      <c r="F421" s="12"/>
      <c r="G421" s="297"/>
      <c r="H421" s="285"/>
      <c r="I421" s="286"/>
      <c r="J421" s="285"/>
      <c r="K421" s="286"/>
      <c r="L421" s="290"/>
      <c r="M421" s="291"/>
      <c r="N421" s="12"/>
      <c r="O421" s="355"/>
      <c r="P421" s="7"/>
      <c r="Q421" s="17">
        <f>IF(D421="",0,IF(D421=D420,COUNTIF(D$9:D420,D421)+1,1))</f>
        <v>0</v>
      </c>
      <c r="R421" s="17">
        <f t="shared" ca="1" si="33"/>
        <v>0</v>
      </c>
      <c r="S421" s="364">
        <f t="shared" si="31"/>
        <v>0</v>
      </c>
    </row>
    <row r="422" spans="1:19" ht="16.5" customHeight="1">
      <c r="A422" s="334" t="s">
        <v>698</v>
      </c>
      <c r="B422" s="65" t="str">
        <f t="shared" ca="1" si="30"/>
        <v>-1900</v>
      </c>
      <c r="C422" s="65" t="str">
        <f t="shared" ca="1" si="32"/>
        <v>-1900-0</v>
      </c>
      <c r="D422" s="340"/>
      <c r="E422" s="283"/>
      <c r="F422" s="12"/>
      <c r="G422" s="297"/>
      <c r="H422" s="285"/>
      <c r="I422" s="286"/>
      <c r="J422" s="285"/>
      <c r="K422" s="286"/>
      <c r="L422" s="290"/>
      <c r="M422" s="291"/>
      <c r="N422" s="12"/>
      <c r="O422" s="355"/>
      <c r="P422" s="7"/>
      <c r="Q422" s="17">
        <f>IF(D422="",0,IF(D422=D421,COUNTIF(D$9:D421,D422)+1,1))</f>
        <v>0</v>
      </c>
      <c r="R422" s="17">
        <f t="shared" ca="1" si="33"/>
        <v>0</v>
      </c>
      <c r="S422" s="364">
        <f t="shared" si="31"/>
        <v>0</v>
      </c>
    </row>
    <row r="423" spans="1:19" ht="16.5" customHeight="1">
      <c r="A423" s="334" t="s">
        <v>699</v>
      </c>
      <c r="B423" s="65" t="str">
        <f t="shared" ca="1" si="30"/>
        <v>-1900</v>
      </c>
      <c r="C423" s="65" t="str">
        <f t="shared" ca="1" si="32"/>
        <v>-1900-0</v>
      </c>
      <c r="D423" s="340"/>
      <c r="E423" s="283"/>
      <c r="F423" s="12"/>
      <c r="G423" s="297"/>
      <c r="H423" s="285"/>
      <c r="I423" s="286"/>
      <c r="J423" s="285"/>
      <c r="K423" s="286"/>
      <c r="L423" s="290"/>
      <c r="M423" s="291"/>
      <c r="N423" s="12"/>
      <c r="O423" s="355"/>
      <c r="P423" s="7"/>
      <c r="Q423" s="17">
        <f>IF(D423="",0,IF(D423=D422,COUNTIF(D$9:D422,D423)+1,1))</f>
        <v>0</v>
      </c>
      <c r="R423" s="17">
        <f t="shared" ca="1" si="33"/>
        <v>0</v>
      </c>
      <c r="S423" s="364">
        <f t="shared" si="31"/>
        <v>0</v>
      </c>
    </row>
    <row r="424" spans="1:19" ht="16.5" customHeight="1">
      <c r="A424" s="334" t="s">
        <v>700</v>
      </c>
      <c r="B424" s="65" t="str">
        <f t="shared" ca="1" si="30"/>
        <v>-1900</v>
      </c>
      <c r="C424" s="65" t="str">
        <f t="shared" ca="1" si="32"/>
        <v>-1900-0</v>
      </c>
      <c r="D424" s="340"/>
      <c r="E424" s="283"/>
      <c r="F424" s="12"/>
      <c r="G424" s="297"/>
      <c r="H424" s="285"/>
      <c r="I424" s="286"/>
      <c r="J424" s="285"/>
      <c r="K424" s="286"/>
      <c r="L424" s="290"/>
      <c r="M424" s="291"/>
      <c r="N424" s="12"/>
      <c r="O424" s="355"/>
      <c r="P424" s="7"/>
      <c r="Q424" s="17">
        <f>IF(D424="",0,IF(D424=D423,COUNTIF(D$9:D423,D424)+1,1))</f>
        <v>0</v>
      </c>
      <c r="R424" s="17">
        <f t="shared" ca="1" si="33"/>
        <v>0</v>
      </c>
      <c r="S424" s="364">
        <f t="shared" si="31"/>
        <v>0</v>
      </c>
    </row>
    <row r="425" spans="1:19" ht="16.5" customHeight="1">
      <c r="A425" s="334" t="s">
        <v>701</v>
      </c>
      <c r="B425" s="65" t="str">
        <f t="shared" ca="1" si="30"/>
        <v>-1900</v>
      </c>
      <c r="C425" s="65" t="str">
        <f t="shared" ca="1" si="32"/>
        <v>-1900-0</v>
      </c>
      <c r="D425" s="340"/>
      <c r="E425" s="283"/>
      <c r="F425" s="12"/>
      <c r="G425" s="297"/>
      <c r="H425" s="285"/>
      <c r="I425" s="286"/>
      <c r="J425" s="285"/>
      <c r="K425" s="286"/>
      <c r="L425" s="290"/>
      <c r="M425" s="291"/>
      <c r="N425" s="12"/>
      <c r="O425" s="355"/>
      <c r="P425" s="7"/>
      <c r="Q425" s="17">
        <f>IF(D425="",0,IF(D425=D424,COUNTIF(D$9:D424,D425)+1,1))</f>
        <v>0</v>
      </c>
      <c r="R425" s="17">
        <f t="shared" ca="1" si="33"/>
        <v>0</v>
      </c>
      <c r="S425" s="364">
        <f t="shared" si="31"/>
        <v>0</v>
      </c>
    </row>
    <row r="426" spans="1:19" ht="16.5" customHeight="1">
      <c r="A426" s="334" t="s">
        <v>702</v>
      </c>
      <c r="B426" s="65" t="str">
        <f t="shared" ca="1" si="30"/>
        <v>-1900</v>
      </c>
      <c r="C426" s="65" t="str">
        <f t="shared" ca="1" si="32"/>
        <v>-1900-0</v>
      </c>
      <c r="D426" s="340"/>
      <c r="E426" s="283"/>
      <c r="F426" s="12"/>
      <c r="G426" s="297"/>
      <c r="H426" s="285"/>
      <c r="I426" s="286"/>
      <c r="J426" s="285"/>
      <c r="K426" s="286"/>
      <c r="L426" s="290"/>
      <c r="M426" s="291"/>
      <c r="N426" s="12"/>
      <c r="O426" s="355"/>
      <c r="P426" s="7"/>
      <c r="Q426" s="17">
        <f>IF(D426="",0,IF(D426=D425,COUNTIF(D$9:D425,D426)+1,1))</f>
        <v>0</v>
      </c>
      <c r="R426" s="17">
        <f t="shared" ca="1" si="33"/>
        <v>0</v>
      </c>
      <c r="S426" s="364">
        <f t="shared" si="31"/>
        <v>0</v>
      </c>
    </row>
    <row r="427" spans="1:19" ht="16.5" customHeight="1">
      <c r="A427" s="334" t="s">
        <v>703</v>
      </c>
      <c r="B427" s="65" t="str">
        <f t="shared" ca="1" si="30"/>
        <v>-1900</v>
      </c>
      <c r="C427" s="65" t="str">
        <f t="shared" ca="1" si="32"/>
        <v>-1900-0</v>
      </c>
      <c r="D427" s="340"/>
      <c r="E427" s="283"/>
      <c r="F427" s="12"/>
      <c r="G427" s="297"/>
      <c r="H427" s="285"/>
      <c r="I427" s="286"/>
      <c r="J427" s="285"/>
      <c r="K427" s="286"/>
      <c r="L427" s="290"/>
      <c r="M427" s="291"/>
      <c r="N427" s="12"/>
      <c r="O427" s="355"/>
      <c r="P427" s="7"/>
      <c r="Q427" s="17">
        <f>IF(D427="",0,IF(D427=D426,COUNTIF(D$9:D426,D427)+1,1))</f>
        <v>0</v>
      </c>
      <c r="R427" s="17">
        <f t="shared" ca="1" si="33"/>
        <v>0</v>
      </c>
      <c r="S427" s="364">
        <f t="shared" si="31"/>
        <v>0</v>
      </c>
    </row>
    <row r="428" spans="1:19" ht="16.5" customHeight="1">
      <c r="A428" s="334" t="s">
        <v>704</v>
      </c>
      <c r="B428" s="65" t="str">
        <f t="shared" ca="1" si="30"/>
        <v>-1900</v>
      </c>
      <c r="C428" s="65" t="str">
        <f t="shared" ca="1" si="32"/>
        <v>-1900-0</v>
      </c>
      <c r="D428" s="340"/>
      <c r="E428" s="283"/>
      <c r="F428" s="12"/>
      <c r="G428" s="297"/>
      <c r="H428" s="285"/>
      <c r="I428" s="286"/>
      <c r="J428" s="285"/>
      <c r="K428" s="286"/>
      <c r="L428" s="290"/>
      <c r="M428" s="291"/>
      <c r="N428" s="12"/>
      <c r="O428" s="355"/>
      <c r="P428" s="7"/>
      <c r="Q428" s="17">
        <f>IF(D428="",0,IF(D428=D427,COUNTIF(D$9:D427,D428)+1,1))</f>
        <v>0</v>
      </c>
      <c r="R428" s="17">
        <f t="shared" ca="1" si="33"/>
        <v>0</v>
      </c>
      <c r="S428" s="364">
        <f t="shared" si="31"/>
        <v>0</v>
      </c>
    </row>
    <row r="429" spans="1:19" ht="16.5" customHeight="1">
      <c r="A429" s="334" t="s">
        <v>705</v>
      </c>
      <c r="B429" s="65" t="str">
        <f t="shared" ca="1" si="30"/>
        <v>-1900</v>
      </c>
      <c r="C429" s="65" t="str">
        <f t="shared" ca="1" si="32"/>
        <v>-1900-0</v>
      </c>
      <c r="D429" s="340"/>
      <c r="E429" s="283"/>
      <c r="F429" s="12"/>
      <c r="G429" s="297"/>
      <c r="H429" s="285"/>
      <c r="I429" s="286"/>
      <c r="J429" s="285"/>
      <c r="K429" s="286"/>
      <c r="L429" s="290"/>
      <c r="M429" s="291"/>
      <c r="N429" s="12"/>
      <c r="O429" s="355"/>
      <c r="P429" s="7"/>
      <c r="Q429" s="17">
        <f>IF(D429="",0,IF(D429=D428,COUNTIF(D$9:D428,D429)+1,1))</f>
        <v>0</v>
      </c>
      <c r="R429" s="17">
        <f t="shared" ca="1" si="33"/>
        <v>0</v>
      </c>
      <c r="S429" s="364">
        <f t="shared" si="31"/>
        <v>0</v>
      </c>
    </row>
    <row r="430" spans="1:19" ht="16.5" customHeight="1">
      <c r="A430" s="334" t="s">
        <v>706</v>
      </c>
      <c r="B430" s="65" t="str">
        <f t="shared" ca="1" si="30"/>
        <v>-1900</v>
      </c>
      <c r="C430" s="65" t="str">
        <f t="shared" ca="1" si="32"/>
        <v>-1900-0</v>
      </c>
      <c r="D430" s="340"/>
      <c r="E430" s="283"/>
      <c r="F430" s="12"/>
      <c r="G430" s="297"/>
      <c r="H430" s="285"/>
      <c r="I430" s="286"/>
      <c r="J430" s="285"/>
      <c r="K430" s="286"/>
      <c r="L430" s="290"/>
      <c r="M430" s="291"/>
      <c r="N430" s="12"/>
      <c r="O430" s="355"/>
      <c r="P430" s="7"/>
      <c r="Q430" s="17">
        <f>IF(D430="",0,IF(D430=D429,COUNTIF(D$9:D429,D430)+1,1))</f>
        <v>0</v>
      </c>
      <c r="R430" s="17">
        <f t="shared" ca="1" si="33"/>
        <v>0</v>
      </c>
      <c r="S430" s="364">
        <f t="shared" si="31"/>
        <v>0</v>
      </c>
    </row>
    <row r="431" spans="1:19" ht="16.5" customHeight="1">
      <c r="A431" s="334" t="s">
        <v>707</v>
      </c>
      <c r="B431" s="65" t="str">
        <f t="shared" ca="1" si="30"/>
        <v>-1900</v>
      </c>
      <c r="C431" s="65" t="str">
        <f t="shared" ca="1" si="32"/>
        <v>-1900-0</v>
      </c>
      <c r="D431" s="340"/>
      <c r="E431" s="283"/>
      <c r="F431" s="12"/>
      <c r="G431" s="297"/>
      <c r="H431" s="285"/>
      <c r="I431" s="286"/>
      <c r="J431" s="285"/>
      <c r="K431" s="286"/>
      <c r="L431" s="290"/>
      <c r="M431" s="291"/>
      <c r="N431" s="12"/>
      <c r="O431" s="355"/>
      <c r="P431" s="7"/>
      <c r="Q431" s="17">
        <f>IF(D431="",0,IF(D431=D430,COUNTIF(D$9:D430,D431)+1,1))</f>
        <v>0</v>
      </c>
      <c r="R431" s="17">
        <f t="shared" ca="1" si="33"/>
        <v>0</v>
      </c>
      <c r="S431" s="364">
        <f t="shared" si="31"/>
        <v>0</v>
      </c>
    </row>
    <row r="432" spans="1:19" ht="16.5" customHeight="1">
      <c r="A432" s="334" t="s">
        <v>708</v>
      </c>
      <c r="B432" s="65" t="str">
        <f t="shared" ca="1" si="30"/>
        <v>-1900</v>
      </c>
      <c r="C432" s="65" t="str">
        <f t="shared" ca="1" si="32"/>
        <v>-1900-0</v>
      </c>
      <c r="D432" s="340"/>
      <c r="E432" s="283"/>
      <c r="F432" s="12"/>
      <c r="G432" s="297"/>
      <c r="H432" s="285"/>
      <c r="I432" s="286"/>
      <c r="J432" s="285"/>
      <c r="K432" s="286"/>
      <c r="L432" s="290"/>
      <c r="M432" s="291"/>
      <c r="N432" s="12"/>
      <c r="O432" s="355"/>
      <c r="P432" s="7"/>
      <c r="Q432" s="17">
        <f>IF(D432="",0,IF(D432=D431,COUNTIF(D$9:D431,D432)+1,1))</f>
        <v>0</v>
      </c>
      <c r="R432" s="17">
        <f t="shared" ca="1" si="33"/>
        <v>0</v>
      </c>
      <c r="S432" s="364">
        <f t="shared" si="31"/>
        <v>0</v>
      </c>
    </row>
    <row r="433" spans="1:19" ht="16.5" customHeight="1">
      <c r="A433" s="334" t="s">
        <v>709</v>
      </c>
      <c r="B433" s="65" t="str">
        <f t="shared" ca="1" si="30"/>
        <v>-1900</v>
      </c>
      <c r="C433" s="65" t="str">
        <f t="shared" ca="1" si="32"/>
        <v>-1900-0</v>
      </c>
      <c r="D433" s="340"/>
      <c r="E433" s="283"/>
      <c r="F433" s="12"/>
      <c r="G433" s="297"/>
      <c r="H433" s="285"/>
      <c r="I433" s="286"/>
      <c r="J433" s="285"/>
      <c r="K433" s="286"/>
      <c r="L433" s="290"/>
      <c r="M433" s="291"/>
      <c r="N433" s="12"/>
      <c r="O433" s="355"/>
      <c r="P433" s="7"/>
      <c r="Q433" s="17">
        <f>IF(D433="",0,IF(D433=D432,COUNTIF(D$9:D432,D433)+1,1))</f>
        <v>0</v>
      </c>
      <c r="R433" s="17">
        <f t="shared" ca="1" si="33"/>
        <v>0</v>
      </c>
      <c r="S433" s="364">
        <f t="shared" si="31"/>
        <v>0</v>
      </c>
    </row>
    <row r="434" spans="1:19" ht="16.5" customHeight="1">
      <c r="A434" s="334" t="s">
        <v>710</v>
      </c>
      <c r="B434" s="65" t="str">
        <f t="shared" ca="1" si="30"/>
        <v>-1900</v>
      </c>
      <c r="C434" s="65" t="str">
        <f t="shared" ca="1" si="32"/>
        <v>-1900-0</v>
      </c>
      <c r="D434" s="340"/>
      <c r="E434" s="283"/>
      <c r="F434" s="12"/>
      <c r="G434" s="297"/>
      <c r="H434" s="285"/>
      <c r="I434" s="286"/>
      <c r="J434" s="285"/>
      <c r="K434" s="286"/>
      <c r="L434" s="290"/>
      <c r="M434" s="291"/>
      <c r="N434" s="12"/>
      <c r="O434" s="355"/>
      <c r="P434" s="7"/>
      <c r="Q434" s="17">
        <f>IF(D434="",0,IF(D434=D433,COUNTIF(D$9:D433,D434)+1,1))</f>
        <v>0</v>
      </c>
      <c r="R434" s="17">
        <f t="shared" ca="1" si="33"/>
        <v>0</v>
      </c>
      <c r="S434" s="364">
        <f t="shared" si="31"/>
        <v>0</v>
      </c>
    </row>
    <row r="435" spans="1:19" ht="16.5" customHeight="1">
      <c r="A435" s="334" t="s">
        <v>711</v>
      </c>
      <c r="B435" s="65" t="str">
        <f t="shared" ca="1" si="30"/>
        <v>-1900</v>
      </c>
      <c r="C435" s="65" t="str">
        <f t="shared" ca="1" si="32"/>
        <v>-1900-0</v>
      </c>
      <c r="D435" s="340"/>
      <c r="E435" s="283"/>
      <c r="F435" s="12"/>
      <c r="G435" s="297"/>
      <c r="H435" s="285"/>
      <c r="I435" s="286"/>
      <c r="J435" s="285"/>
      <c r="K435" s="286"/>
      <c r="L435" s="290"/>
      <c r="M435" s="291"/>
      <c r="N435" s="12"/>
      <c r="O435" s="355"/>
      <c r="P435" s="7"/>
      <c r="Q435" s="17">
        <f>IF(D435="",0,IF(D435=D434,COUNTIF(D$9:D434,D435)+1,1))</f>
        <v>0</v>
      </c>
      <c r="R435" s="17">
        <f t="shared" ca="1" si="33"/>
        <v>0</v>
      </c>
      <c r="S435" s="364">
        <f t="shared" si="31"/>
        <v>0</v>
      </c>
    </row>
    <row r="436" spans="1:19" ht="16.5" customHeight="1">
      <c r="A436" s="334" t="s">
        <v>712</v>
      </c>
      <c r="B436" s="65" t="str">
        <f t="shared" ca="1" si="30"/>
        <v>-1900</v>
      </c>
      <c r="C436" s="65" t="str">
        <f t="shared" ca="1" si="32"/>
        <v>-1900-0</v>
      </c>
      <c r="D436" s="340"/>
      <c r="E436" s="283"/>
      <c r="F436" s="12"/>
      <c r="G436" s="297"/>
      <c r="H436" s="285"/>
      <c r="I436" s="286"/>
      <c r="J436" s="285"/>
      <c r="K436" s="286"/>
      <c r="L436" s="290"/>
      <c r="M436" s="291"/>
      <c r="N436" s="12"/>
      <c r="O436" s="355"/>
      <c r="P436" s="7"/>
      <c r="Q436" s="17">
        <f>IF(D436="",0,IF(D436=D435,COUNTIF(D$9:D435,D436)+1,1))</f>
        <v>0</v>
      </c>
      <c r="R436" s="17">
        <f t="shared" ca="1" si="33"/>
        <v>0</v>
      </c>
      <c r="S436" s="364">
        <f t="shared" si="31"/>
        <v>0</v>
      </c>
    </row>
    <row r="437" spans="1:19" ht="16.5" customHeight="1">
      <c r="A437" s="334" t="s">
        <v>713</v>
      </c>
      <c r="B437" s="65" t="str">
        <f t="shared" ca="1" si="30"/>
        <v>-1900</v>
      </c>
      <c r="C437" s="65" t="str">
        <f t="shared" ca="1" si="32"/>
        <v>-1900-0</v>
      </c>
      <c r="D437" s="340"/>
      <c r="E437" s="283"/>
      <c r="F437" s="12"/>
      <c r="G437" s="297"/>
      <c r="H437" s="285"/>
      <c r="I437" s="286"/>
      <c r="J437" s="285"/>
      <c r="K437" s="286"/>
      <c r="L437" s="290"/>
      <c r="M437" s="291"/>
      <c r="N437" s="12"/>
      <c r="O437" s="355"/>
      <c r="P437" s="7"/>
      <c r="Q437" s="17">
        <f>IF(D437="",0,IF(D437=D436,COUNTIF(D$9:D436,D437)+1,1))</f>
        <v>0</v>
      </c>
      <c r="R437" s="17">
        <f t="shared" ca="1" si="33"/>
        <v>0</v>
      </c>
      <c r="S437" s="364">
        <f t="shared" si="31"/>
        <v>0</v>
      </c>
    </row>
    <row r="438" spans="1:19" ht="16.5" customHeight="1">
      <c r="A438" s="334" t="s">
        <v>714</v>
      </c>
      <c r="B438" s="65" t="str">
        <f t="shared" ca="1" si="30"/>
        <v>-1900</v>
      </c>
      <c r="C438" s="65" t="str">
        <f t="shared" ca="1" si="32"/>
        <v>-1900-0</v>
      </c>
      <c r="D438" s="340"/>
      <c r="E438" s="283"/>
      <c r="F438" s="12"/>
      <c r="G438" s="297"/>
      <c r="H438" s="285"/>
      <c r="I438" s="286"/>
      <c r="J438" s="285"/>
      <c r="K438" s="286"/>
      <c r="L438" s="290"/>
      <c r="M438" s="291"/>
      <c r="N438" s="12"/>
      <c r="O438" s="355"/>
      <c r="P438" s="7"/>
      <c r="Q438" s="17">
        <f>IF(D438="",0,IF(D438=D437,COUNTIF(D$9:D437,D438)+1,1))</f>
        <v>0</v>
      </c>
      <c r="R438" s="17">
        <f t="shared" ca="1" si="33"/>
        <v>0</v>
      </c>
      <c r="S438" s="364">
        <f t="shared" si="31"/>
        <v>0</v>
      </c>
    </row>
    <row r="439" spans="1:19" ht="16.5" customHeight="1">
      <c r="A439" s="334" t="s">
        <v>715</v>
      </c>
      <c r="B439" s="65" t="str">
        <f t="shared" ca="1" si="30"/>
        <v>-1900</v>
      </c>
      <c r="C439" s="65" t="str">
        <f t="shared" ca="1" si="32"/>
        <v>-1900-0</v>
      </c>
      <c r="D439" s="340"/>
      <c r="E439" s="283"/>
      <c r="F439" s="12"/>
      <c r="G439" s="297"/>
      <c r="H439" s="285"/>
      <c r="I439" s="286"/>
      <c r="J439" s="285"/>
      <c r="K439" s="286"/>
      <c r="L439" s="290"/>
      <c r="M439" s="291"/>
      <c r="N439" s="12"/>
      <c r="O439" s="355"/>
      <c r="P439" s="7"/>
      <c r="Q439" s="17">
        <f>IF(D439="",0,IF(D439=D438,COUNTIF(D$9:D438,D439)+1,1))</f>
        <v>0</v>
      </c>
      <c r="R439" s="17">
        <f t="shared" ca="1" si="33"/>
        <v>0</v>
      </c>
      <c r="S439" s="364">
        <f t="shared" si="31"/>
        <v>0</v>
      </c>
    </row>
    <row r="440" spans="1:19" ht="16.5" customHeight="1">
      <c r="A440" s="334" t="s">
        <v>716</v>
      </c>
      <c r="B440" s="65" t="str">
        <f t="shared" ca="1" si="30"/>
        <v>-1900</v>
      </c>
      <c r="C440" s="65" t="str">
        <f t="shared" ca="1" si="32"/>
        <v>-1900-0</v>
      </c>
      <c r="D440" s="340"/>
      <c r="E440" s="283"/>
      <c r="F440" s="12"/>
      <c r="G440" s="297"/>
      <c r="H440" s="285"/>
      <c r="I440" s="286"/>
      <c r="J440" s="285"/>
      <c r="K440" s="286"/>
      <c r="L440" s="290"/>
      <c r="M440" s="291"/>
      <c r="N440" s="12"/>
      <c r="O440" s="355"/>
      <c r="P440" s="7"/>
      <c r="Q440" s="17">
        <f>IF(D440="",0,IF(D440=D439,COUNTIF(D$9:D439,D440)+1,1))</f>
        <v>0</v>
      </c>
      <c r="R440" s="17">
        <f t="shared" ca="1" si="33"/>
        <v>0</v>
      </c>
      <c r="S440" s="364">
        <f t="shared" si="31"/>
        <v>0</v>
      </c>
    </row>
    <row r="441" spans="1:19" ht="16.5" customHeight="1">
      <c r="A441" s="334" t="s">
        <v>717</v>
      </c>
      <c r="B441" s="65" t="str">
        <f t="shared" ca="1" si="30"/>
        <v>-1900</v>
      </c>
      <c r="C441" s="65" t="str">
        <f t="shared" ca="1" si="32"/>
        <v>-1900-0</v>
      </c>
      <c r="D441" s="340"/>
      <c r="E441" s="283"/>
      <c r="F441" s="12"/>
      <c r="G441" s="297"/>
      <c r="H441" s="285"/>
      <c r="I441" s="286"/>
      <c r="J441" s="285"/>
      <c r="K441" s="286"/>
      <c r="L441" s="290"/>
      <c r="M441" s="291"/>
      <c r="N441" s="12"/>
      <c r="O441" s="355"/>
      <c r="P441" s="7"/>
      <c r="Q441" s="17">
        <f>IF(D441="",0,IF(D441=D440,COUNTIF(D$9:D440,D441)+1,1))</f>
        <v>0</v>
      </c>
      <c r="R441" s="17">
        <f t="shared" ca="1" si="33"/>
        <v>0</v>
      </c>
      <c r="S441" s="364">
        <f t="shared" si="31"/>
        <v>0</v>
      </c>
    </row>
    <row r="442" spans="1:19" ht="16.5" customHeight="1">
      <c r="A442" s="334" t="s">
        <v>718</v>
      </c>
      <c r="B442" s="65" t="str">
        <f t="shared" ca="1" si="30"/>
        <v>-1900</v>
      </c>
      <c r="C442" s="65" t="str">
        <f t="shared" ca="1" si="32"/>
        <v>-1900-0</v>
      </c>
      <c r="D442" s="340"/>
      <c r="E442" s="283"/>
      <c r="F442" s="12"/>
      <c r="G442" s="297"/>
      <c r="H442" s="285"/>
      <c r="I442" s="286"/>
      <c r="J442" s="285"/>
      <c r="K442" s="286"/>
      <c r="L442" s="290"/>
      <c r="M442" s="291"/>
      <c r="N442" s="12"/>
      <c r="O442" s="355"/>
      <c r="P442" s="7"/>
      <c r="Q442" s="17">
        <f>IF(D442="",0,IF(D442=D441,COUNTIF(D$9:D441,D442)+1,1))</f>
        <v>0</v>
      </c>
      <c r="R442" s="17">
        <f t="shared" ca="1" si="33"/>
        <v>0</v>
      </c>
      <c r="S442" s="364">
        <f t="shared" si="31"/>
        <v>0</v>
      </c>
    </row>
    <row r="443" spans="1:19" ht="16.5" customHeight="1">
      <c r="A443" s="334" t="s">
        <v>719</v>
      </c>
      <c r="B443" s="65" t="str">
        <f t="shared" ca="1" si="30"/>
        <v>-1900</v>
      </c>
      <c r="C443" s="65" t="str">
        <f t="shared" ca="1" si="32"/>
        <v>-1900-0</v>
      </c>
      <c r="D443" s="340"/>
      <c r="E443" s="283"/>
      <c r="F443" s="12"/>
      <c r="G443" s="297"/>
      <c r="H443" s="285"/>
      <c r="I443" s="286"/>
      <c r="J443" s="285"/>
      <c r="K443" s="286"/>
      <c r="L443" s="290"/>
      <c r="M443" s="291"/>
      <c r="N443" s="12"/>
      <c r="O443" s="355"/>
      <c r="P443" s="7"/>
      <c r="Q443" s="17">
        <f>IF(D443="",0,IF(D443=D442,COUNTIF(D$9:D442,D443)+1,1))</f>
        <v>0</v>
      </c>
      <c r="R443" s="17">
        <f t="shared" ca="1" si="33"/>
        <v>0</v>
      </c>
      <c r="S443" s="364">
        <f t="shared" si="31"/>
        <v>0</v>
      </c>
    </row>
    <row r="444" spans="1:19" ht="16.5" customHeight="1">
      <c r="A444" s="334" t="s">
        <v>720</v>
      </c>
      <c r="B444" s="65" t="str">
        <f t="shared" ca="1" si="30"/>
        <v>-1900</v>
      </c>
      <c r="C444" s="65" t="str">
        <f t="shared" ca="1" si="32"/>
        <v>-1900-0</v>
      </c>
      <c r="D444" s="340"/>
      <c r="E444" s="283"/>
      <c r="F444" s="12"/>
      <c r="G444" s="297"/>
      <c r="H444" s="285"/>
      <c r="I444" s="286"/>
      <c r="J444" s="285"/>
      <c r="K444" s="286"/>
      <c r="L444" s="290"/>
      <c r="M444" s="291"/>
      <c r="N444" s="12"/>
      <c r="O444" s="355"/>
      <c r="P444" s="7"/>
      <c r="Q444" s="17">
        <f>IF(D444="",0,IF(D444=D443,COUNTIF(D$9:D443,D444)+1,1))</f>
        <v>0</v>
      </c>
      <c r="R444" s="17">
        <f t="shared" ca="1" si="33"/>
        <v>0</v>
      </c>
      <c r="S444" s="364">
        <f t="shared" si="31"/>
        <v>0</v>
      </c>
    </row>
    <row r="445" spans="1:19" ht="16.5" customHeight="1">
      <c r="A445" s="334" t="s">
        <v>721</v>
      </c>
      <c r="B445" s="65" t="str">
        <f t="shared" ca="1" si="30"/>
        <v>-1900</v>
      </c>
      <c r="C445" s="65" t="str">
        <f t="shared" ca="1" si="32"/>
        <v>-1900-0</v>
      </c>
      <c r="D445" s="340"/>
      <c r="E445" s="283"/>
      <c r="F445" s="12"/>
      <c r="G445" s="297"/>
      <c r="H445" s="285"/>
      <c r="I445" s="286"/>
      <c r="J445" s="285"/>
      <c r="K445" s="286"/>
      <c r="L445" s="290"/>
      <c r="M445" s="291"/>
      <c r="N445" s="12"/>
      <c r="O445" s="355"/>
      <c r="P445" s="7"/>
      <c r="Q445" s="17">
        <f>IF(D445="",0,IF(D445=D444,COUNTIF(D$9:D444,D445)+1,1))</f>
        <v>0</v>
      </c>
      <c r="R445" s="17">
        <f t="shared" ca="1" si="33"/>
        <v>0</v>
      </c>
      <c r="S445" s="364">
        <f t="shared" si="31"/>
        <v>0</v>
      </c>
    </row>
    <row r="446" spans="1:19" ht="16.5" customHeight="1">
      <c r="A446" s="334" t="s">
        <v>722</v>
      </c>
      <c r="B446" s="65" t="str">
        <f t="shared" ca="1" si="30"/>
        <v>-1900</v>
      </c>
      <c r="C446" s="65" t="str">
        <f t="shared" ca="1" si="32"/>
        <v>-1900-0</v>
      </c>
      <c r="D446" s="340"/>
      <c r="E446" s="283"/>
      <c r="F446" s="12"/>
      <c r="G446" s="297"/>
      <c r="H446" s="285"/>
      <c r="I446" s="286"/>
      <c r="J446" s="285"/>
      <c r="K446" s="286"/>
      <c r="L446" s="290"/>
      <c r="M446" s="291"/>
      <c r="N446" s="12"/>
      <c r="O446" s="355"/>
      <c r="P446" s="7"/>
      <c r="Q446" s="17">
        <f>IF(D446="",0,IF(D446=D445,COUNTIF(D$9:D445,D446)+1,1))</f>
        <v>0</v>
      </c>
      <c r="R446" s="17">
        <f t="shared" ca="1" si="33"/>
        <v>0</v>
      </c>
      <c r="S446" s="364">
        <f t="shared" si="31"/>
        <v>0</v>
      </c>
    </row>
    <row r="447" spans="1:19" ht="16.5" customHeight="1">
      <c r="A447" s="334" t="s">
        <v>723</v>
      </c>
      <c r="B447" s="65" t="str">
        <f t="shared" ca="1" si="30"/>
        <v>-1900</v>
      </c>
      <c r="C447" s="65" t="str">
        <f t="shared" ca="1" si="32"/>
        <v>-1900-0</v>
      </c>
      <c r="D447" s="340"/>
      <c r="E447" s="283"/>
      <c r="F447" s="12"/>
      <c r="G447" s="297"/>
      <c r="H447" s="285"/>
      <c r="I447" s="286"/>
      <c r="J447" s="285"/>
      <c r="K447" s="286"/>
      <c r="L447" s="290"/>
      <c r="M447" s="291"/>
      <c r="N447" s="12"/>
      <c r="O447" s="355"/>
      <c r="P447" s="7"/>
      <c r="Q447" s="17">
        <f>IF(D447="",0,IF(D447=D446,COUNTIF(D$9:D446,D447)+1,1))</f>
        <v>0</v>
      </c>
      <c r="R447" s="17">
        <f t="shared" ca="1" si="33"/>
        <v>0</v>
      </c>
      <c r="S447" s="364">
        <f t="shared" si="31"/>
        <v>0</v>
      </c>
    </row>
    <row r="448" spans="1:19" ht="16.5" customHeight="1">
      <c r="A448" s="334" t="s">
        <v>724</v>
      </c>
      <c r="B448" s="65" t="str">
        <f t="shared" ca="1" si="30"/>
        <v>-1900</v>
      </c>
      <c r="C448" s="65" t="str">
        <f t="shared" ca="1" si="32"/>
        <v>-1900-0</v>
      </c>
      <c r="D448" s="340"/>
      <c r="E448" s="283"/>
      <c r="F448" s="12"/>
      <c r="G448" s="297"/>
      <c r="H448" s="285"/>
      <c r="I448" s="286"/>
      <c r="J448" s="285"/>
      <c r="K448" s="286"/>
      <c r="L448" s="290"/>
      <c r="M448" s="291"/>
      <c r="N448" s="12"/>
      <c r="O448" s="355"/>
      <c r="P448" s="7"/>
      <c r="Q448" s="17">
        <f>IF(D448="",0,IF(D448=D447,COUNTIF(D$9:D447,D448)+1,1))</f>
        <v>0</v>
      </c>
      <c r="R448" s="17">
        <f t="shared" ca="1" si="33"/>
        <v>0</v>
      </c>
      <c r="S448" s="364">
        <f t="shared" si="31"/>
        <v>0</v>
      </c>
    </row>
    <row r="449" spans="1:19" ht="16.5" customHeight="1">
      <c r="A449" s="334" t="s">
        <v>725</v>
      </c>
      <c r="B449" s="65" t="str">
        <f t="shared" ca="1" si="30"/>
        <v>-1900</v>
      </c>
      <c r="C449" s="65" t="str">
        <f t="shared" ca="1" si="32"/>
        <v>-1900-0</v>
      </c>
      <c r="D449" s="340"/>
      <c r="E449" s="283"/>
      <c r="F449" s="12"/>
      <c r="G449" s="297"/>
      <c r="H449" s="285"/>
      <c r="I449" s="286"/>
      <c r="J449" s="285"/>
      <c r="K449" s="286"/>
      <c r="L449" s="290"/>
      <c r="M449" s="291"/>
      <c r="N449" s="12"/>
      <c r="O449" s="355"/>
      <c r="P449" s="7"/>
      <c r="Q449" s="17">
        <f>IF(D449="",0,IF(D449=D448,COUNTIF(D$9:D448,D449)+1,1))</f>
        <v>0</v>
      </c>
      <c r="R449" s="17">
        <f t="shared" ca="1" si="33"/>
        <v>0</v>
      </c>
      <c r="S449" s="364">
        <f t="shared" si="31"/>
        <v>0</v>
      </c>
    </row>
    <row r="450" spans="1:19" ht="16.5" customHeight="1">
      <c r="A450" s="334" t="s">
        <v>726</v>
      </c>
      <c r="B450" s="65" t="str">
        <f t="shared" ca="1" si="30"/>
        <v>-1900</v>
      </c>
      <c r="C450" s="65" t="str">
        <f t="shared" ca="1" si="32"/>
        <v>-1900-0</v>
      </c>
      <c r="D450" s="340"/>
      <c r="E450" s="283"/>
      <c r="F450" s="12"/>
      <c r="G450" s="297"/>
      <c r="H450" s="285"/>
      <c r="I450" s="286"/>
      <c r="J450" s="285"/>
      <c r="K450" s="286"/>
      <c r="L450" s="290"/>
      <c r="M450" s="291"/>
      <c r="N450" s="12"/>
      <c r="O450" s="355"/>
      <c r="P450" s="7"/>
      <c r="Q450" s="17">
        <f>IF(D450="",0,IF(D450=D449,COUNTIF(D$9:D449,D450)+1,1))</f>
        <v>0</v>
      </c>
      <c r="R450" s="17">
        <f t="shared" ca="1" si="33"/>
        <v>0</v>
      </c>
      <c r="S450" s="364">
        <f t="shared" si="31"/>
        <v>0</v>
      </c>
    </row>
    <row r="451" spans="1:19" ht="16.5" customHeight="1">
      <c r="A451" s="334" t="s">
        <v>727</v>
      </c>
      <c r="B451" s="65" t="str">
        <f t="shared" ca="1" si="30"/>
        <v>-1900</v>
      </c>
      <c r="C451" s="65" t="str">
        <f t="shared" ca="1" si="32"/>
        <v>-1900-0</v>
      </c>
      <c r="D451" s="340"/>
      <c r="E451" s="283"/>
      <c r="F451" s="12"/>
      <c r="G451" s="297"/>
      <c r="H451" s="285"/>
      <c r="I451" s="286"/>
      <c r="J451" s="285"/>
      <c r="K451" s="286"/>
      <c r="L451" s="290"/>
      <c r="M451" s="291"/>
      <c r="N451" s="12"/>
      <c r="O451" s="355"/>
      <c r="P451" s="7"/>
      <c r="Q451" s="17">
        <f>IF(D451="",0,IF(D451=D450,COUNTIF(D$9:D450,D451)+1,1))</f>
        <v>0</v>
      </c>
      <c r="R451" s="17">
        <f t="shared" ca="1" si="33"/>
        <v>0</v>
      </c>
      <c r="S451" s="364">
        <f t="shared" si="31"/>
        <v>0</v>
      </c>
    </row>
    <row r="452" spans="1:19" ht="16.5" customHeight="1">
      <c r="A452" s="334" t="s">
        <v>728</v>
      </c>
      <c r="B452" s="65" t="str">
        <f t="shared" ca="1" si="30"/>
        <v>-1900</v>
      </c>
      <c r="C452" s="65" t="str">
        <f t="shared" ca="1" si="32"/>
        <v>-1900-0</v>
      </c>
      <c r="D452" s="340"/>
      <c r="E452" s="283"/>
      <c r="F452" s="12"/>
      <c r="G452" s="297"/>
      <c r="H452" s="285"/>
      <c r="I452" s="286"/>
      <c r="J452" s="285"/>
      <c r="K452" s="286"/>
      <c r="L452" s="290"/>
      <c r="M452" s="291"/>
      <c r="N452" s="12"/>
      <c r="O452" s="355"/>
      <c r="P452" s="7"/>
      <c r="Q452" s="17">
        <f>IF(D452="",0,IF(D452=D451,COUNTIF(D$9:D451,D452)+1,1))</f>
        <v>0</v>
      </c>
      <c r="R452" s="17">
        <f t="shared" ca="1" si="33"/>
        <v>0</v>
      </c>
      <c r="S452" s="364">
        <f t="shared" si="31"/>
        <v>0</v>
      </c>
    </row>
    <row r="453" spans="1:19" ht="16.5" customHeight="1">
      <c r="A453" s="334" t="s">
        <v>729</v>
      </c>
      <c r="B453" s="65" t="str">
        <f t="shared" ca="1" si="30"/>
        <v>-1900</v>
      </c>
      <c r="C453" s="65" t="str">
        <f t="shared" ca="1" si="32"/>
        <v>-1900-0</v>
      </c>
      <c r="D453" s="340"/>
      <c r="E453" s="283"/>
      <c r="F453" s="12"/>
      <c r="G453" s="297"/>
      <c r="H453" s="285"/>
      <c r="I453" s="286"/>
      <c r="J453" s="285"/>
      <c r="K453" s="286"/>
      <c r="L453" s="290"/>
      <c r="M453" s="291"/>
      <c r="N453" s="12"/>
      <c r="O453" s="355"/>
      <c r="P453" s="7"/>
      <c r="Q453" s="17">
        <f>IF(D453="",0,IF(D453=D452,COUNTIF(D$9:D452,D453)+1,1))</f>
        <v>0</v>
      </c>
      <c r="R453" s="17">
        <f t="shared" ca="1" si="33"/>
        <v>0</v>
      </c>
      <c r="S453" s="364">
        <f t="shared" si="31"/>
        <v>0</v>
      </c>
    </row>
    <row r="454" spans="1:19" ht="16.5" customHeight="1">
      <c r="A454" s="334" t="s">
        <v>730</v>
      </c>
      <c r="B454" s="65" t="str">
        <f t="shared" ca="1" si="30"/>
        <v>-1900</v>
      </c>
      <c r="C454" s="65" t="str">
        <f t="shared" ca="1" si="32"/>
        <v>-1900-0</v>
      </c>
      <c r="D454" s="340"/>
      <c r="E454" s="283"/>
      <c r="F454" s="12"/>
      <c r="G454" s="297"/>
      <c r="H454" s="285"/>
      <c r="I454" s="286"/>
      <c r="J454" s="285"/>
      <c r="K454" s="286"/>
      <c r="L454" s="290"/>
      <c r="M454" s="291"/>
      <c r="N454" s="12"/>
      <c r="O454" s="355"/>
      <c r="P454" s="7"/>
      <c r="Q454" s="17">
        <f>IF(D454="",0,IF(D454=D453,COUNTIF(D$9:D453,D454)+1,1))</f>
        <v>0</v>
      </c>
      <c r="R454" s="17">
        <f t="shared" ca="1" si="33"/>
        <v>0</v>
      </c>
      <c r="S454" s="364">
        <f t="shared" si="31"/>
        <v>0</v>
      </c>
    </row>
    <row r="455" spans="1:19" ht="16.5" customHeight="1">
      <c r="A455" s="334" t="s">
        <v>731</v>
      </c>
      <c r="B455" s="65" t="str">
        <f t="shared" ca="1" si="30"/>
        <v>-1900</v>
      </c>
      <c r="C455" s="65" t="str">
        <f t="shared" ca="1" si="32"/>
        <v>-1900-0</v>
      </c>
      <c r="D455" s="340"/>
      <c r="E455" s="283"/>
      <c r="F455" s="12"/>
      <c r="G455" s="297"/>
      <c r="H455" s="285"/>
      <c r="I455" s="286"/>
      <c r="J455" s="285"/>
      <c r="K455" s="286"/>
      <c r="L455" s="290"/>
      <c r="M455" s="291"/>
      <c r="N455" s="12"/>
      <c r="O455" s="355"/>
      <c r="P455" s="7"/>
      <c r="Q455" s="17">
        <f>IF(D455="",0,IF(D455=D454,COUNTIF(D$9:D454,D455)+1,1))</f>
        <v>0</v>
      </c>
      <c r="R455" s="17">
        <f t="shared" ca="1" si="33"/>
        <v>0</v>
      </c>
      <c r="S455" s="364">
        <f t="shared" si="31"/>
        <v>0</v>
      </c>
    </row>
    <row r="456" spans="1:19" ht="16.5" customHeight="1">
      <c r="A456" s="334" t="s">
        <v>732</v>
      </c>
      <c r="B456" s="65" t="str">
        <f t="shared" ca="1" si="30"/>
        <v>-1900</v>
      </c>
      <c r="C456" s="65" t="str">
        <f t="shared" ca="1" si="32"/>
        <v>-1900-0</v>
      </c>
      <c r="D456" s="340"/>
      <c r="E456" s="283"/>
      <c r="F456" s="12"/>
      <c r="G456" s="297"/>
      <c r="H456" s="285"/>
      <c r="I456" s="286"/>
      <c r="J456" s="285"/>
      <c r="K456" s="286"/>
      <c r="L456" s="290"/>
      <c r="M456" s="291"/>
      <c r="N456" s="12"/>
      <c r="O456" s="355"/>
      <c r="P456" s="7"/>
      <c r="Q456" s="17">
        <f>IF(D456="",0,IF(D456=D455,COUNTIF(D$9:D455,D456)+1,1))</f>
        <v>0</v>
      </c>
      <c r="R456" s="17">
        <f t="shared" ca="1" si="33"/>
        <v>0</v>
      </c>
      <c r="S456" s="364">
        <f t="shared" si="31"/>
        <v>0</v>
      </c>
    </row>
    <row r="457" spans="1:19" ht="16.5" customHeight="1">
      <c r="A457" s="334" t="s">
        <v>733</v>
      </c>
      <c r="B457" s="65" t="str">
        <f t="shared" ca="1" si="30"/>
        <v>-1900</v>
      </c>
      <c r="C457" s="65" t="str">
        <f t="shared" ca="1" si="32"/>
        <v>-1900-0</v>
      </c>
      <c r="D457" s="340"/>
      <c r="E457" s="283"/>
      <c r="F457" s="12"/>
      <c r="G457" s="297"/>
      <c r="H457" s="285"/>
      <c r="I457" s="286"/>
      <c r="J457" s="285"/>
      <c r="K457" s="286"/>
      <c r="L457" s="290"/>
      <c r="M457" s="291"/>
      <c r="N457" s="12"/>
      <c r="O457" s="355"/>
      <c r="P457" s="7"/>
      <c r="Q457" s="17">
        <f>IF(D457="",0,IF(D457=D456,COUNTIF(D$9:D456,D457)+1,1))</f>
        <v>0</v>
      </c>
      <c r="R457" s="17">
        <f t="shared" ca="1" si="33"/>
        <v>0</v>
      </c>
      <c r="S457" s="364">
        <f t="shared" si="31"/>
        <v>0</v>
      </c>
    </row>
    <row r="458" spans="1:19" ht="16.5" customHeight="1">
      <c r="A458" s="334" t="s">
        <v>734</v>
      </c>
      <c r="B458" s="65" t="str">
        <f t="shared" ref="B458:B508" ca="1" si="34">IF(S458=$S$515,0,IF(G$524=1,0,D458&amp;"-"&amp;YEAR(E458)))</f>
        <v>-1900</v>
      </c>
      <c r="C458" s="65" t="str">
        <f t="shared" ca="1" si="32"/>
        <v>-1900-0</v>
      </c>
      <c r="D458" s="340"/>
      <c r="E458" s="283"/>
      <c r="F458" s="12"/>
      <c r="G458" s="297"/>
      <c r="H458" s="285"/>
      <c r="I458" s="286"/>
      <c r="J458" s="285"/>
      <c r="K458" s="286"/>
      <c r="L458" s="290"/>
      <c r="M458" s="291"/>
      <c r="N458" s="12"/>
      <c r="O458" s="355"/>
      <c r="P458" s="7"/>
      <c r="Q458" s="17">
        <f>IF(D458="",0,IF(D458=D457,COUNTIF(D$9:D457,D458)+1,1))</f>
        <v>0</v>
      </c>
      <c r="R458" s="17">
        <f t="shared" ca="1" si="33"/>
        <v>0</v>
      </c>
      <c r="S458" s="364">
        <f t="shared" ref="S458:S508" si="35">IF(OR(MONTH(E458)&lt;$J$526,MONTH(E458)&gt;$J$527),S$515,0)</f>
        <v>0</v>
      </c>
    </row>
    <row r="459" spans="1:19" ht="16.5" customHeight="1">
      <c r="A459" s="334" t="s">
        <v>735</v>
      </c>
      <c r="B459" s="65" t="str">
        <f t="shared" ca="1" si="34"/>
        <v>-1900</v>
      </c>
      <c r="C459" s="65" t="str">
        <f t="shared" ca="1" si="32"/>
        <v>-1900-0</v>
      </c>
      <c r="D459" s="340"/>
      <c r="E459" s="283"/>
      <c r="F459" s="12"/>
      <c r="G459" s="297"/>
      <c r="H459" s="285"/>
      <c r="I459" s="286"/>
      <c r="J459" s="285"/>
      <c r="K459" s="286"/>
      <c r="L459" s="290"/>
      <c r="M459" s="291"/>
      <c r="N459" s="12"/>
      <c r="O459" s="355"/>
      <c r="P459" s="7"/>
      <c r="Q459" s="17">
        <f>IF(D459="",0,IF(D459=D458,COUNTIF(D$9:D458,D459)+1,1))</f>
        <v>0</v>
      </c>
      <c r="R459" s="17">
        <f t="shared" ca="1" si="33"/>
        <v>0</v>
      </c>
      <c r="S459" s="364">
        <f t="shared" si="35"/>
        <v>0</v>
      </c>
    </row>
    <row r="460" spans="1:19" ht="16.5" customHeight="1">
      <c r="A460" s="334" t="s">
        <v>736</v>
      </c>
      <c r="B460" s="65" t="str">
        <f t="shared" ca="1" si="34"/>
        <v>-1900</v>
      </c>
      <c r="C460" s="65" t="str">
        <f t="shared" ca="1" si="32"/>
        <v>-1900-0</v>
      </c>
      <c r="D460" s="340"/>
      <c r="E460" s="283"/>
      <c r="F460" s="12"/>
      <c r="G460" s="297"/>
      <c r="H460" s="285"/>
      <c r="I460" s="286"/>
      <c r="J460" s="285"/>
      <c r="K460" s="286"/>
      <c r="L460" s="290"/>
      <c r="M460" s="291"/>
      <c r="N460" s="12"/>
      <c r="O460" s="355"/>
      <c r="P460" s="7"/>
      <c r="Q460" s="17">
        <f>IF(D460="",0,IF(D460=D459,COUNTIF(D$9:D459,D460)+1,1))</f>
        <v>0</v>
      </c>
      <c r="R460" s="17">
        <f t="shared" ca="1" si="33"/>
        <v>0</v>
      </c>
      <c r="S460" s="364">
        <f t="shared" si="35"/>
        <v>0</v>
      </c>
    </row>
    <row r="461" spans="1:19" ht="16.5" customHeight="1">
      <c r="A461" s="334" t="s">
        <v>737</v>
      </c>
      <c r="B461" s="65" t="str">
        <f t="shared" ca="1" si="34"/>
        <v>-1900</v>
      </c>
      <c r="C461" s="65" t="str">
        <f t="shared" ca="1" si="32"/>
        <v>-1900-0</v>
      </c>
      <c r="D461" s="340"/>
      <c r="E461" s="283"/>
      <c r="F461" s="12"/>
      <c r="G461" s="297"/>
      <c r="H461" s="285"/>
      <c r="I461" s="286"/>
      <c r="J461" s="285"/>
      <c r="K461" s="286"/>
      <c r="L461" s="290"/>
      <c r="M461" s="291"/>
      <c r="N461" s="12"/>
      <c r="O461" s="355"/>
      <c r="P461" s="7"/>
      <c r="Q461" s="17">
        <f>IF(D461="",0,IF(D461=D460,COUNTIF(D$9:D460,D461)+1,1))</f>
        <v>0</v>
      </c>
      <c r="R461" s="17">
        <f t="shared" ca="1" si="33"/>
        <v>0</v>
      </c>
      <c r="S461" s="364">
        <f t="shared" si="35"/>
        <v>0</v>
      </c>
    </row>
    <row r="462" spans="1:19" ht="16.5" customHeight="1">
      <c r="A462" s="334" t="s">
        <v>738</v>
      </c>
      <c r="B462" s="65" t="str">
        <f t="shared" ca="1" si="34"/>
        <v>-1900</v>
      </c>
      <c r="C462" s="65" t="str">
        <f t="shared" ca="1" si="32"/>
        <v>-1900-0</v>
      </c>
      <c r="D462" s="340"/>
      <c r="E462" s="283"/>
      <c r="F462" s="12"/>
      <c r="G462" s="297"/>
      <c r="H462" s="285"/>
      <c r="I462" s="286"/>
      <c r="J462" s="285"/>
      <c r="K462" s="286"/>
      <c r="L462" s="290"/>
      <c r="M462" s="291"/>
      <c r="N462" s="12"/>
      <c r="O462" s="355"/>
      <c r="P462" s="7"/>
      <c r="Q462" s="17">
        <f>IF(D462="",0,IF(D462=D461,COUNTIF(D$9:D461,D462)+1,1))</f>
        <v>0</v>
      </c>
      <c r="R462" s="17">
        <f t="shared" ca="1" si="33"/>
        <v>0</v>
      </c>
      <c r="S462" s="364">
        <f t="shared" si="35"/>
        <v>0</v>
      </c>
    </row>
    <row r="463" spans="1:19" ht="16.5" customHeight="1">
      <c r="A463" s="334" t="s">
        <v>739</v>
      </c>
      <c r="B463" s="65" t="str">
        <f t="shared" ca="1" si="34"/>
        <v>-1900</v>
      </c>
      <c r="C463" s="65" t="str">
        <f t="shared" ca="1" si="32"/>
        <v>-1900-0</v>
      </c>
      <c r="D463" s="340"/>
      <c r="E463" s="283"/>
      <c r="F463" s="12"/>
      <c r="G463" s="297"/>
      <c r="H463" s="285"/>
      <c r="I463" s="286"/>
      <c r="J463" s="285"/>
      <c r="K463" s="286"/>
      <c r="L463" s="290"/>
      <c r="M463" s="291"/>
      <c r="N463" s="12"/>
      <c r="O463" s="355"/>
      <c r="P463" s="7"/>
      <c r="Q463" s="17">
        <f>IF(D463="",0,IF(D463=D462,COUNTIF(D$9:D462,D463)+1,1))</f>
        <v>0</v>
      </c>
      <c r="R463" s="17">
        <f t="shared" ca="1" si="33"/>
        <v>0</v>
      </c>
      <c r="S463" s="364">
        <f t="shared" si="35"/>
        <v>0</v>
      </c>
    </row>
    <row r="464" spans="1:19" ht="16.5" customHeight="1">
      <c r="A464" s="334" t="s">
        <v>740</v>
      </c>
      <c r="B464" s="65" t="str">
        <f t="shared" ca="1" si="34"/>
        <v>-1900</v>
      </c>
      <c r="C464" s="65" t="str">
        <f t="shared" ca="1" si="32"/>
        <v>-1900-0</v>
      </c>
      <c r="D464" s="340"/>
      <c r="E464" s="283"/>
      <c r="F464" s="12"/>
      <c r="G464" s="297"/>
      <c r="H464" s="285"/>
      <c r="I464" s="286"/>
      <c r="J464" s="285"/>
      <c r="K464" s="286"/>
      <c r="L464" s="290"/>
      <c r="M464" s="291"/>
      <c r="N464" s="12"/>
      <c r="O464" s="355"/>
      <c r="P464" s="7"/>
      <c r="Q464" s="17">
        <f>IF(D464="",0,IF(D464=D463,COUNTIF(D$9:D463,D464)+1,1))</f>
        <v>0</v>
      </c>
      <c r="R464" s="17">
        <f t="shared" ca="1" si="33"/>
        <v>0</v>
      </c>
      <c r="S464" s="364">
        <f t="shared" si="35"/>
        <v>0</v>
      </c>
    </row>
    <row r="465" spans="1:19" ht="16.5" customHeight="1">
      <c r="A465" s="334" t="s">
        <v>741</v>
      </c>
      <c r="B465" s="65" t="str">
        <f t="shared" ca="1" si="34"/>
        <v>-1900</v>
      </c>
      <c r="C465" s="65" t="str">
        <f t="shared" ca="1" si="32"/>
        <v>-1900-0</v>
      </c>
      <c r="D465" s="340"/>
      <c r="E465" s="283"/>
      <c r="F465" s="12"/>
      <c r="G465" s="297"/>
      <c r="H465" s="285"/>
      <c r="I465" s="286"/>
      <c r="J465" s="285"/>
      <c r="K465" s="286"/>
      <c r="L465" s="290"/>
      <c r="M465" s="291"/>
      <c r="N465" s="12"/>
      <c r="O465" s="355"/>
      <c r="P465" s="7"/>
      <c r="Q465" s="17">
        <f>IF(D465="",0,IF(D465=D464,COUNTIF(D$9:D464,D465)+1,1))</f>
        <v>0</v>
      </c>
      <c r="R465" s="17">
        <f t="shared" ca="1" si="33"/>
        <v>0</v>
      </c>
      <c r="S465" s="364">
        <f t="shared" si="35"/>
        <v>0</v>
      </c>
    </row>
    <row r="466" spans="1:19" ht="16.5" customHeight="1">
      <c r="A466" s="334" t="s">
        <v>742</v>
      </c>
      <c r="B466" s="65" t="str">
        <f t="shared" ca="1" si="34"/>
        <v>-1900</v>
      </c>
      <c r="C466" s="65" t="str">
        <f t="shared" ca="1" si="32"/>
        <v>-1900-0</v>
      </c>
      <c r="D466" s="340"/>
      <c r="E466" s="283"/>
      <c r="F466" s="12"/>
      <c r="G466" s="297"/>
      <c r="H466" s="285"/>
      <c r="I466" s="286"/>
      <c r="J466" s="285"/>
      <c r="K466" s="286"/>
      <c r="L466" s="290"/>
      <c r="M466" s="291"/>
      <c r="N466" s="12"/>
      <c r="O466" s="355"/>
      <c r="P466" s="7"/>
      <c r="Q466" s="17">
        <f>IF(D466="",0,IF(D466=D465,COUNTIF(D$9:D465,D466)+1,1))</f>
        <v>0</v>
      </c>
      <c r="R466" s="17">
        <f t="shared" ca="1" si="33"/>
        <v>0</v>
      </c>
      <c r="S466" s="364">
        <f t="shared" si="35"/>
        <v>0</v>
      </c>
    </row>
    <row r="467" spans="1:19" ht="16.5" customHeight="1">
      <c r="A467" s="334" t="s">
        <v>743</v>
      </c>
      <c r="B467" s="65" t="str">
        <f t="shared" ca="1" si="34"/>
        <v>-1900</v>
      </c>
      <c r="C467" s="65" t="str">
        <f t="shared" ca="1" si="32"/>
        <v>-1900-0</v>
      </c>
      <c r="D467" s="340"/>
      <c r="E467" s="283"/>
      <c r="F467" s="12"/>
      <c r="G467" s="297"/>
      <c r="H467" s="285"/>
      <c r="I467" s="286"/>
      <c r="J467" s="285"/>
      <c r="K467" s="286"/>
      <c r="L467" s="290"/>
      <c r="M467" s="291"/>
      <c r="N467" s="12"/>
      <c r="O467" s="355"/>
      <c r="P467" s="7"/>
      <c r="Q467" s="17">
        <f>IF(D467="",0,IF(D467=D466,COUNTIF(D$9:D466,D467)+1,1))</f>
        <v>0</v>
      </c>
      <c r="R467" s="17">
        <f t="shared" ca="1" si="33"/>
        <v>0</v>
      </c>
      <c r="S467" s="364">
        <f t="shared" si="35"/>
        <v>0</v>
      </c>
    </row>
    <row r="468" spans="1:19" ht="16.5" customHeight="1">
      <c r="A468" s="334" t="s">
        <v>744</v>
      </c>
      <c r="B468" s="65" t="str">
        <f t="shared" ca="1" si="34"/>
        <v>-1900</v>
      </c>
      <c r="C468" s="65" t="str">
        <f t="shared" ca="1" si="32"/>
        <v>-1900-0</v>
      </c>
      <c r="D468" s="340"/>
      <c r="E468" s="283"/>
      <c r="F468" s="12"/>
      <c r="G468" s="297"/>
      <c r="H468" s="285"/>
      <c r="I468" s="286"/>
      <c r="J468" s="285"/>
      <c r="K468" s="286"/>
      <c r="L468" s="290"/>
      <c r="M468" s="291"/>
      <c r="N468" s="12"/>
      <c r="O468" s="355"/>
      <c r="P468" s="7"/>
      <c r="Q468" s="17">
        <f>IF(D468="",0,IF(D468=D467,COUNTIF(D$9:D467,D468)+1,1))</f>
        <v>0</v>
      </c>
      <c r="R468" s="17">
        <f t="shared" ca="1" si="33"/>
        <v>0</v>
      </c>
      <c r="S468" s="364">
        <f t="shared" si="35"/>
        <v>0</v>
      </c>
    </row>
    <row r="469" spans="1:19" ht="16.5" customHeight="1">
      <c r="A469" s="334" t="s">
        <v>745</v>
      </c>
      <c r="B469" s="65" t="str">
        <f t="shared" ca="1" si="34"/>
        <v>-1900</v>
      </c>
      <c r="C469" s="65" t="str">
        <f t="shared" ca="1" si="32"/>
        <v>-1900-0</v>
      </c>
      <c r="D469" s="340"/>
      <c r="E469" s="283"/>
      <c r="F469" s="12"/>
      <c r="G469" s="297"/>
      <c r="H469" s="285"/>
      <c r="I469" s="286"/>
      <c r="J469" s="285"/>
      <c r="K469" s="286"/>
      <c r="L469" s="290"/>
      <c r="M469" s="291"/>
      <c r="N469" s="12"/>
      <c r="O469" s="355"/>
      <c r="P469" s="7"/>
      <c r="Q469" s="17">
        <f>IF(D469="",0,IF(D469=D468,COUNTIF(D$9:D468,D469)+1,1))</f>
        <v>0</v>
      </c>
      <c r="R469" s="17">
        <f t="shared" ca="1" si="33"/>
        <v>0</v>
      </c>
      <c r="S469" s="364">
        <f t="shared" si="35"/>
        <v>0</v>
      </c>
    </row>
    <row r="470" spans="1:19" ht="16.5" customHeight="1">
      <c r="A470" s="334" t="s">
        <v>746</v>
      </c>
      <c r="B470" s="65" t="str">
        <f t="shared" ca="1" si="34"/>
        <v>-1900</v>
      </c>
      <c r="C470" s="65" t="str">
        <f t="shared" ca="1" si="32"/>
        <v>-1900-0</v>
      </c>
      <c r="D470" s="340"/>
      <c r="E470" s="283"/>
      <c r="F470" s="12"/>
      <c r="G470" s="297"/>
      <c r="H470" s="285"/>
      <c r="I470" s="286"/>
      <c r="J470" s="285"/>
      <c r="K470" s="286"/>
      <c r="L470" s="290"/>
      <c r="M470" s="291"/>
      <c r="N470" s="12"/>
      <c r="O470" s="355"/>
      <c r="P470" s="7"/>
      <c r="Q470" s="17">
        <f>IF(D470="",0,IF(D470=D469,COUNTIF(D$9:D469,D470)+1,1))</f>
        <v>0</v>
      </c>
      <c r="R470" s="17">
        <f t="shared" ca="1" si="33"/>
        <v>0</v>
      </c>
      <c r="S470" s="364">
        <f t="shared" si="35"/>
        <v>0</v>
      </c>
    </row>
    <row r="471" spans="1:19" ht="16.5" customHeight="1">
      <c r="A471" s="334" t="s">
        <v>747</v>
      </c>
      <c r="B471" s="65" t="str">
        <f t="shared" ca="1" si="34"/>
        <v>-1900</v>
      </c>
      <c r="C471" s="65" t="str">
        <f t="shared" ca="1" si="32"/>
        <v>-1900-0</v>
      </c>
      <c r="D471" s="340"/>
      <c r="E471" s="283"/>
      <c r="F471" s="12"/>
      <c r="G471" s="297"/>
      <c r="H471" s="285"/>
      <c r="I471" s="286"/>
      <c r="J471" s="285"/>
      <c r="K471" s="286"/>
      <c r="L471" s="290"/>
      <c r="M471" s="291"/>
      <c r="N471" s="12"/>
      <c r="O471" s="355"/>
      <c r="P471" s="7"/>
      <c r="Q471" s="17">
        <f>IF(D471="",0,IF(D471=D470,COUNTIF(D$9:D470,D471)+1,1))</f>
        <v>0</v>
      </c>
      <c r="R471" s="17">
        <f t="shared" ca="1" si="33"/>
        <v>0</v>
      </c>
      <c r="S471" s="364">
        <f t="shared" si="35"/>
        <v>0</v>
      </c>
    </row>
    <row r="472" spans="1:19" ht="16.5" customHeight="1">
      <c r="A472" s="334" t="s">
        <v>748</v>
      </c>
      <c r="B472" s="65" t="str">
        <f t="shared" ca="1" si="34"/>
        <v>-1900</v>
      </c>
      <c r="C472" s="65" t="str">
        <f t="shared" ca="1" si="32"/>
        <v>-1900-0</v>
      </c>
      <c r="D472" s="340"/>
      <c r="E472" s="283"/>
      <c r="F472" s="12"/>
      <c r="G472" s="297"/>
      <c r="H472" s="285"/>
      <c r="I472" s="286"/>
      <c r="J472" s="285"/>
      <c r="K472" s="286"/>
      <c r="L472" s="290"/>
      <c r="M472" s="291"/>
      <c r="N472" s="12"/>
      <c r="O472" s="355"/>
      <c r="P472" s="7"/>
      <c r="Q472" s="17">
        <f>IF(D472="",0,IF(D472=D471,COUNTIF(D$9:D471,D472)+1,1))</f>
        <v>0</v>
      </c>
      <c r="R472" s="17">
        <f t="shared" ca="1" si="33"/>
        <v>0</v>
      </c>
      <c r="S472" s="364">
        <f t="shared" si="35"/>
        <v>0</v>
      </c>
    </row>
    <row r="473" spans="1:19" ht="16.5" customHeight="1">
      <c r="A473" s="334" t="s">
        <v>749</v>
      </c>
      <c r="B473" s="65" t="str">
        <f t="shared" ca="1" si="34"/>
        <v>-1900</v>
      </c>
      <c r="C473" s="65" t="str">
        <f t="shared" ca="1" si="32"/>
        <v>-1900-0</v>
      </c>
      <c r="D473" s="340"/>
      <c r="E473" s="283"/>
      <c r="F473" s="12"/>
      <c r="G473" s="297"/>
      <c r="H473" s="285"/>
      <c r="I473" s="286"/>
      <c r="J473" s="285"/>
      <c r="K473" s="286"/>
      <c r="L473" s="290"/>
      <c r="M473" s="291"/>
      <c r="N473" s="12"/>
      <c r="O473" s="355"/>
      <c r="P473" s="7"/>
      <c r="Q473" s="17">
        <f>IF(D473="",0,IF(D473=D472,COUNTIF(D$9:D472,D473)+1,1))</f>
        <v>0</v>
      </c>
      <c r="R473" s="17">
        <f t="shared" ca="1" si="33"/>
        <v>0</v>
      </c>
      <c r="S473" s="364">
        <f t="shared" si="35"/>
        <v>0</v>
      </c>
    </row>
    <row r="474" spans="1:19" ht="16.5" customHeight="1">
      <c r="A474" s="334" t="s">
        <v>750</v>
      </c>
      <c r="B474" s="65" t="str">
        <f t="shared" ca="1" si="34"/>
        <v>-1900</v>
      </c>
      <c r="C474" s="65" t="str">
        <f t="shared" ca="1" si="32"/>
        <v>-1900-0</v>
      </c>
      <c r="D474" s="340"/>
      <c r="E474" s="283"/>
      <c r="F474" s="12"/>
      <c r="G474" s="297"/>
      <c r="H474" s="285"/>
      <c r="I474" s="286"/>
      <c r="J474" s="285"/>
      <c r="K474" s="286"/>
      <c r="L474" s="290"/>
      <c r="M474" s="291"/>
      <c r="N474" s="12"/>
      <c r="O474" s="355"/>
      <c r="P474" s="7"/>
      <c r="Q474" s="17">
        <f>IF(D474="",0,IF(D474=D473,COUNTIF(D$9:D473,D474)+1,1))</f>
        <v>0</v>
      </c>
      <c r="R474" s="17">
        <f t="shared" ca="1" si="33"/>
        <v>0</v>
      </c>
      <c r="S474" s="364">
        <f t="shared" si="35"/>
        <v>0</v>
      </c>
    </row>
    <row r="475" spans="1:19" ht="16.5" customHeight="1">
      <c r="A475" s="334" t="s">
        <v>751</v>
      </c>
      <c r="B475" s="65" t="str">
        <f t="shared" ca="1" si="34"/>
        <v>-1900</v>
      </c>
      <c r="C475" s="65" t="str">
        <f t="shared" ca="1" si="32"/>
        <v>-1900-0</v>
      </c>
      <c r="D475" s="340"/>
      <c r="E475" s="283"/>
      <c r="F475" s="12"/>
      <c r="G475" s="297"/>
      <c r="H475" s="285"/>
      <c r="I475" s="286"/>
      <c r="J475" s="285"/>
      <c r="K475" s="286"/>
      <c r="L475" s="290"/>
      <c r="M475" s="291"/>
      <c r="N475" s="12"/>
      <c r="O475" s="355"/>
      <c r="P475" s="7"/>
      <c r="Q475" s="17">
        <f>IF(D475="",0,IF(D475=D474,COUNTIF(D$9:D474,D475)+1,1))</f>
        <v>0</v>
      </c>
      <c r="R475" s="17">
        <f t="shared" ca="1" si="33"/>
        <v>0</v>
      </c>
      <c r="S475" s="364">
        <f t="shared" si="35"/>
        <v>0</v>
      </c>
    </row>
    <row r="476" spans="1:19" ht="16.5" customHeight="1">
      <c r="A476" s="334" t="s">
        <v>752</v>
      </c>
      <c r="B476" s="65" t="str">
        <f t="shared" ca="1" si="34"/>
        <v>-1900</v>
      </c>
      <c r="C476" s="65" t="str">
        <f t="shared" ca="1" si="32"/>
        <v>-1900-0</v>
      </c>
      <c r="D476" s="340"/>
      <c r="E476" s="283"/>
      <c r="F476" s="12"/>
      <c r="G476" s="297"/>
      <c r="H476" s="285"/>
      <c r="I476" s="286"/>
      <c r="J476" s="285"/>
      <c r="K476" s="286"/>
      <c r="L476" s="290"/>
      <c r="M476" s="291"/>
      <c r="N476" s="12"/>
      <c r="O476" s="355"/>
      <c r="P476" s="7"/>
      <c r="Q476" s="17">
        <f>IF(D476="",0,IF(D476=D475,COUNTIF(D$9:D475,D476)+1,1))</f>
        <v>0</v>
      </c>
      <c r="R476" s="17">
        <f t="shared" ca="1" si="33"/>
        <v>0</v>
      </c>
      <c r="S476" s="364">
        <f t="shared" si="35"/>
        <v>0</v>
      </c>
    </row>
    <row r="477" spans="1:19" ht="16.5" customHeight="1">
      <c r="A477" s="334" t="s">
        <v>753</v>
      </c>
      <c r="B477" s="65" t="str">
        <f t="shared" ca="1" si="34"/>
        <v>-1900</v>
      </c>
      <c r="C477" s="65" t="str">
        <f t="shared" ref="C477:C508" ca="1" si="36">IF(G$524=1,0,B477&amp;"-"&amp;Q477)</f>
        <v>-1900-0</v>
      </c>
      <c r="D477" s="340"/>
      <c r="E477" s="283"/>
      <c r="F477" s="12"/>
      <c r="G477" s="297"/>
      <c r="H477" s="285"/>
      <c r="I477" s="286"/>
      <c r="J477" s="285"/>
      <c r="K477" s="286"/>
      <c r="L477" s="290"/>
      <c r="M477" s="291"/>
      <c r="N477" s="12"/>
      <c r="O477" s="355"/>
      <c r="P477" s="7"/>
      <c r="Q477" s="17">
        <f>IF(D477="",0,IF(D477=D476,COUNTIF(D$9:D476,D477)+1,1))</f>
        <v>0</v>
      </c>
      <c r="R477" s="17">
        <f t="shared" ref="R477:R508" ca="1" si="37">IF(OR(D477="",G$524=1),0,IF(Q477=3,1,0))</f>
        <v>0</v>
      </c>
      <c r="S477" s="364">
        <f t="shared" si="35"/>
        <v>0</v>
      </c>
    </row>
    <row r="478" spans="1:19" ht="16.5" customHeight="1">
      <c r="A478" s="334" t="s">
        <v>754</v>
      </c>
      <c r="B478" s="65" t="str">
        <f t="shared" ca="1" si="34"/>
        <v>-1900</v>
      </c>
      <c r="C478" s="65" t="str">
        <f t="shared" ca="1" si="36"/>
        <v>-1900-0</v>
      </c>
      <c r="D478" s="340"/>
      <c r="E478" s="283"/>
      <c r="F478" s="12"/>
      <c r="G478" s="297"/>
      <c r="H478" s="285"/>
      <c r="I478" s="286"/>
      <c r="J478" s="285"/>
      <c r="K478" s="286"/>
      <c r="L478" s="290"/>
      <c r="M478" s="291"/>
      <c r="N478" s="12"/>
      <c r="O478" s="355"/>
      <c r="P478" s="7"/>
      <c r="Q478" s="17">
        <f>IF(D478="",0,IF(D478=D477,COUNTIF(D$9:D477,D478)+1,1))</f>
        <v>0</v>
      </c>
      <c r="R478" s="17">
        <f t="shared" ca="1" si="37"/>
        <v>0</v>
      </c>
      <c r="S478" s="364">
        <f t="shared" si="35"/>
        <v>0</v>
      </c>
    </row>
    <row r="479" spans="1:19" ht="16.5" customHeight="1">
      <c r="A479" s="334" t="s">
        <v>755</v>
      </c>
      <c r="B479" s="65" t="str">
        <f t="shared" ca="1" si="34"/>
        <v>-1900</v>
      </c>
      <c r="C479" s="65" t="str">
        <f t="shared" ca="1" si="36"/>
        <v>-1900-0</v>
      </c>
      <c r="D479" s="340"/>
      <c r="E479" s="283"/>
      <c r="F479" s="12"/>
      <c r="G479" s="297"/>
      <c r="H479" s="285"/>
      <c r="I479" s="286"/>
      <c r="J479" s="285"/>
      <c r="K479" s="286"/>
      <c r="L479" s="290"/>
      <c r="M479" s="291"/>
      <c r="N479" s="12"/>
      <c r="O479" s="355"/>
      <c r="P479" s="7"/>
      <c r="Q479" s="17">
        <f>IF(D479="",0,IF(D479=D478,COUNTIF(D$9:D478,D479)+1,1))</f>
        <v>0</v>
      </c>
      <c r="R479" s="17">
        <f t="shared" ca="1" si="37"/>
        <v>0</v>
      </c>
      <c r="S479" s="364">
        <f t="shared" si="35"/>
        <v>0</v>
      </c>
    </row>
    <row r="480" spans="1:19" ht="16.5" customHeight="1">
      <c r="A480" s="334" t="s">
        <v>756</v>
      </c>
      <c r="B480" s="65" t="str">
        <f t="shared" ca="1" si="34"/>
        <v>-1900</v>
      </c>
      <c r="C480" s="65" t="str">
        <f t="shared" ca="1" si="36"/>
        <v>-1900-0</v>
      </c>
      <c r="D480" s="340"/>
      <c r="E480" s="283"/>
      <c r="F480" s="12"/>
      <c r="G480" s="297"/>
      <c r="H480" s="285"/>
      <c r="I480" s="286"/>
      <c r="J480" s="285"/>
      <c r="K480" s="286"/>
      <c r="L480" s="290"/>
      <c r="M480" s="291"/>
      <c r="N480" s="12"/>
      <c r="O480" s="355"/>
      <c r="P480" s="7"/>
      <c r="Q480" s="17">
        <f>IF(D480="",0,IF(D480=D479,COUNTIF(D$9:D479,D480)+1,1))</f>
        <v>0</v>
      </c>
      <c r="R480" s="17">
        <f t="shared" ca="1" si="37"/>
        <v>0</v>
      </c>
      <c r="S480" s="364">
        <f t="shared" si="35"/>
        <v>0</v>
      </c>
    </row>
    <row r="481" spans="1:19" ht="16.5" customHeight="1">
      <c r="A481" s="334" t="s">
        <v>757</v>
      </c>
      <c r="B481" s="65" t="str">
        <f t="shared" ca="1" si="34"/>
        <v>-1900</v>
      </c>
      <c r="C481" s="65" t="str">
        <f t="shared" ca="1" si="36"/>
        <v>-1900-0</v>
      </c>
      <c r="D481" s="340"/>
      <c r="E481" s="283"/>
      <c r="F481" s="12"/>
      <c r="G481" s="297"/>
      <c r="H481" s="285"/>
      <c r="I481" s="286"/>
      <c r="J481" s="285"/>
      <c r="K481" s="286"/>
      <c r="L481" s="290"/>
      <c r="M481" s="291"/>
      <c r="N481" s="12"/>
      <c r="O481" s="355"/>
      <c r="P481" s="7"/>
      <c r="Q481" s="17">
        <f>IF(D481="",0,IF(D481=D480,COUNTIF(D$9:D480,D481)+1,1))</f>
        <v>0</v>
      </c>
      <c r="R481" s="17">
        <f t="shared" ca="1" si="37"/>
        <v>0</v>
      </c>
      <c r="S481" s="364">
        <f t="shared" si="35"/>
        <v>0</v>
      </c>
    </row>
    <row r="482" spans="1:19" ht="16.5" customHeight="1">
      <c r="A482" s="334" t="s">
        <v>758</v>
      </c>
      <c r="B482" s="65" t="str">
        <f t="shared" ca="1" si="34"/>
        <v>-1900</v>
      </c>
      <c r="C482" s="65" t="str">
        <f t="shared" ca="1" si="36"/>
        <v>-1900-0</v>
      </c>
      <c r="D482" s="340"/>
      <c r="E482" s="283"/>
      <c r="F482" s="12"/>
      <c r="G482" s="297"/>
      <c r="H482" s="285"/>
      <c r="I482" s="286"/>
      <c r="J482" s="285"/>
      <c r="K482" s="286"/>
      <c r="L482" s="290"/>
      <c r="M482" s="291"/>
      <c r="N482" s="12"/>
      <c r="O482" s="355"/>
      <c r="P482" s="7"/>
      <c r="Q482" s="17">
        <f>IF(D482="",0,IF(D482=D481,COUNTIF(D$9:D481,D482)+1,1))</f>
        <v>0</v>
      </c>
      <c r="R482" s="17">
        <f t="shared" ca="1" si="37"/>
        <v>0</v>
      </c>
      <c r="S482" s="364">
        <f t="shared" si="35"/>
        <v>0</v>
      </c>
    </row>
    <row r="483" spans="1:19" ht="16.5" customHeight="1">
      <c r="A483" s="334" t="s">
        <v>759</v>
      </c>
      <c r="B483" s="65" t="str">
        <f t="shared" ca="1" si="34"/>
        <v>-1900</v>
      </c>
      <c r="C483" s="65" t="str">
        <f t="shared" ca="1" si="36"/>
        <v>-1900-0</v>
      </c>
      <c r="D483" s="340"/>
      <c r="E483" s="283"/>
      <c r="F483" s="12"/>
      <c r="G483" s="297"/>
      <c r="H483" s="285"/>
      <c r="I483" s="286"/>
      <c r="J483" s="285"/>
      <c r="K483" s="286"/>
      <c r="L483" s="290"/>
      <c r="M483" s="291"/>
      <c r="N483" s="12"/>
      <c r="O483" s="355"/>
      <c r="P483" s="7"/>
      <c r="Q483" s="17">
        <f>IF(D483="",0,IF(D483=D482,COUNTIF(D$9:D482,D483)+1,1))</f>
        <v>0</v>
      </c>
      <c r="R483" s="17">
        <f t="shared" ca="1" si="37"/>
        <v>0</v>
      </c>
      <c r="S483" s="364">
        <f t="shared" si="35"/>
        <v>0</v>
      </c>
    </row>
    <row r="484" spans="1:19" ht="16.5" customHeight="1">
      <c r="A484" s="334" t="s">
        <v>760</v>
      </c>
      <c r="B484" s="65" t="str">
        <f t="shared" ca="1" si="34"/>
        <v>-1900</v>
      </c>
      <c r="C484" s="65" t="str">
        <f t="shared" ca="1" si="36"/>
        <v>-1900-0</v>
      </c>
      <c r="D484" s="340"/>
      <c r="E484" s="283"/>
      <c r="F484" s="12"/>
      <c r="G484" s="297"/>
      <c r="H484" s="285"/>
      <c r="I484" s="286"/>
      <c r="J484" s="285"/>
      <c r="K484" s="286"/>
      <c r="L484" s="290"/>
      <c r="M484" s="291"/>
      <c r="N484" s="12"/>
      <c r="O484" s="355"/>
      <c r="P484" s="7"/>
      <c r="Q484" s="17">
        <f>IF(D484="",0,IF(D484=D483,COUNTIF(D$9:D483,D484)+1,1))</f>
        <v>0</v>
      </c>
      <c r="R484" s="17">
        <f t="shared" ca="1" si="37"/>
        <v>0</v>
      </c>
      <c r="S484" s="364">
        <f t="shared" si="35"/>
        <v>0</v>
      </c>
    </row>
    <row r="485" spans="1:19" ht="16.5" customHeight="1">
      <c r="A485" s="334" t="s">
        <v>761</v>
      </c>
      <c r="B485" s="65" t="str">
        <f t="shared" ca="1" si="34"/>
        <v>-1900</v>
      </c>
      <c r="C485" s="65" t="str">
        <f t="shared" ca="1" si="36"/>
        <v>-1900-0</v>
      </c>
      <c r="D485" s="340"/>
      <c r="E485" s="283"/>
      <c r="F485" s="12"/>
      <c r="G485" s="297"/>
      <c r="H485" s="285"/>
      <c r="I485" s="286"/>
      <c r="J485" s="285"/>
      <c r="K485" s="286"/>
      <c r="L485" s="290"/>
      <c r="M485" s="291"/>
      <c r="N485" s="12"/>
      <c r="O485" s="355"/>
      <c r="P485" s="7"/>
      <c r="Q485" s="17">
        <f>IF(D485="",0,IF(D485=D484,COUNTIF(D$9:D484,D485)+1,1))</f>
        <v>0</v>
      </c>
      <c r="R485" s="17">
        <f t="shared" ca="1" si="37"/>
        <v>0</v>
      </c>
      <c r="S485" s="364">
        <f t="shared" si="35"/>
        <v>0</v>
      </c>
    </row>
    <row r="486" spans="1:19" ht="16.5" customHeight="1">
      <c r="A486" s="334" t="s">
        <v>762</v>
      </c>
      <c r="B486" s="65" t="str">
        <f t="shared" ca="1" si="34"/>
        <v>-1900</v>
      </c>
      <c r="C486" s="65" t="str">
        <f t="shared" ca="1" si="36"/>
        <v>-1900-0</v>
      </c>
      <c r="D486" s="340"/>
      <c r="E486" s="283"/>
      <c r="F486" s="12"/>
      <c r="G486" s="297"/>
      <c r="H486" s="285"/>
      <c r="I486" s="286"/>
      <c r="J486" s="285"/>
      <c r="K486" s="286"/>
      <c r="L486" s="290"/>
      <c r="M486" s="291"/>
      <c r="N486" s="12"/>
      <c r="O486" s="355"/>
      <c r="P486" s="7"/>
      <c r="Q486" s="17">
        <f>IF(D486="",0,IF(D486=D485,COUNTIF(D$9:D485,D486)+1,1))</f>
        <v>0</v>
      </c>
      <c r="R486" s="17">
        <f t="shared" ca="1" si="37"/>
        <v>0</v>
      </c>
      <c r="S486" s="364">
        <f t="shared" si="35"/>
        <v>0</v>
      </c>
    </row>
    <row r="487" spans="1:19" ht="16.5" customHeight="1">
      <c r="A487" s="334" t="s">
        <v>763</v>
      </c>
      <c r="B487" s="65" t="str">
        <f t="shared" ca="1" si="34"/>
        <v>-1900</v>
      </c>
      <c r="C487" s="65" t="str">
        <f t="shared" ca="1" si="36"/>
        <v>-1900-0</v>
      </c>
      <c r="D487" s="340"/>
      <c r="E487" s="283"/>
      <c r="F487" s="12"/>
      <c r="G487" s="297"/>
      <c r="H487" s="285"/>
      <c r="I487" s="286"/>
      <c r="J487" s="285"/>
      <c r="K487" s="286"/>
      <c r="L487" s="290"/>
      <c r="M487" s="291"/>
      <c r="N487" s="12"/>
      <c r="O487" s="355"/>
      <c r="P487" s="7"/>
      <c r="Q487" s="17">
        <f>IF(D487="",0,IF(D487=D486,COUNTIF(D$9:D486,D487)+1,1))</f>
        <v>0</v>
      </c>
      <c r="R487" s="17">
        <f t="shared" ca="1" si="37"/>
        <v>0</v>
      </c>
      <c r="S487" s="364">
        <f t="shared" si="35"/>
        <v>0</v>
      </c>
    </row>
    <row r="488" spans="1:19" ht="16.5" customHeight="1">
      <c r="A488" s="334" t="s">
        <v>764</v>
      </c>
      <c r="B488" s="65" t="str">
        <f t="shared" ca="1" si="34"/>
        <v>-1900</v>
      </c>
      <c r="C488" s="65" t="str">
        <f t="shared" ca="1" si="36"/>
        <v>-1900-0</v>
      </c>
      <c r="D488" s="340"/>
      <c r="E488" s="283"/>
      <c r="F488" s="12"/>
      <c r="G488" s="297"/>
      <c r="H488" s="285"/>
      <c r="I488" s="286"/>
      <c r="J488" s="285"/>
      <c r="K488" s="286"/>
      <c r="L488" s="290"/>
      <c r="M488" s="291"/>
      <c r="N488" s="12"/>
      <c r="O488" s="355"/>
      <c r="P488" s="7"/>
      <c r="Q488" s="17">
        <f>IF(D488="",0,IF(D488=D487,COUNTIF(D$9:D487,D488)+1,1))</f>
        <v>0</v>
      </c>
      <c r="R488" s="17">
        <f t="shared" ca="1" si="37"/>
        <v>0</v>
      </c>
      <c r="S488" s="364">
        <f t="shared" si="35"/>
        <v>0</v>
      </c>
    </row>
    <row r="489" spans="1:19" ht="16.5" customHeight="1">
      <c r="A489" s="334" t="s">
        <v>765</v>
      </c>
      <c r="B489" s="65" t="str">
        <f t="shared" ca="1" si="34"/>
        <v>-1900</v>
      </c>
      <c r="C489" s="65" t="str">
        <f t="shared" ca="1" si="36"/>
        <v>-1900-0</v>
      </c>
      <c r="D489" s="340"/>
      <c r="E489" s="283"/>
      <c r="F489" s="12"/>
      <c r="G489" s="297"/>
      <c r="H489" s="285"/>
      <c r="I489" s="286"/>
      <c r="J489" s="285"/>
      <c r="K489" s="286"/>
      <c r="L489" s="290"/>
      <c r="M489" s="291"/>
      <c r="N489" s="12"/>
      <c r="O489" s="355"/>
      <c r="P489" s="7"/>
      <c r="Q489" s="17">
        <f>IF(D489="",0,IF(D489=D488,COUNTIF(D$9:D488,D489)+1,1))</f>
        <v>0</v>
      </c>
      <c r="R489" s="17">
        <f t="shared" ca="1" si="37"/>
        <v>0</v>
      </c>
      <c r="S489" s="364">
        <f t="shared" si="35"/>
        <v>0</v>
      </c>
    </row>
    <row r="490" spans="1:19" ht="16.5" customHeight="1">
      <c r="A490" s="334" t="s">
        <v>766</v>
      </c>
      <c r="B490" s="65" t="str">
        <f t="shared" ca="1" si="34"/>
        <v>-1900</v>
      </c>
      <c r="C490" s="65" t="str">
        <f t="shared" ca="1" si="36"/>
        <v>-1900-0</v>
      </c>
      <c r="D490" s="340"/>
      <c r="E490" s="283"/>
      <c r="F490" s="12"/>
      <c r="G490" s="297"/>
      <c r="H490" s="285"/>
      <c r="I490" s="286"/>
      <c r="J490" s="285"/>
      <c r="K490" s="286"/>
      <c r="L490" s="290"/>
      <c r="M490" s="291"/>
      <c r="N490" s="12"/>
      <c r="O490" s="355"/>
      <c r="P490" s="7"/>
      <c r="Q490" s="17">
        <f>IF(D490="",0,IF(D490=D489,COUNTIF(D$9:D489,D490)+1,1))</f>
        <v>0</v>
      </c>
      <c r="R490" s="17">
        <f t="shared" ca="1" si="37"/>
        <v>0</v>
      </c>
      <c r="S490" s="364">
        <f t="shared" si="35"/>
        <v>0</v>
      </c>
    </row>
    <row r="491" spans="1:19" ht="16.5" customHeight="1">
      <c r="A491" s="334" t="s">
        <v>767</v>
      </c>
      <c r="B491" s="65" t="str">
        <f t="shared" ca="1" si="34"/>
        <v>-1900</v>
      </c>
      <c r="C491" s="65" t="str">
        <f t="shared" ca="1" si="36"/>
        <v>-1900-0</v>
      </c>
      <c r="D491" s="340"/>
      <c r="E491" s="283"/>
      <c r="F491" s="12"/>
      <c r="G491" s="297"/>
      <c r="H491" s="285"/>
      <c r="I491" s="286"/>
      <c r="J491" s="285"/>
      <c r="K491" s="286"/>
      <c r="L491" s="290"/>
      <c r="M491" s="291"/>
      <c r="N491" s="12"/>
      <c r="O491" s="355"/>
      <c r="P491" s="7"/>
      <c r="Q491" s="17">
        <f>IF(D491="",0,IF(D491=D490,COUNTIF(D$9:D490,D491)+1,1))</f>
        <v>0</v>
      </c>
      <c r="R491" s="17">
        <f t="shared" ca="1" si="37"/>
        <v>0</v>
      </c>
      <c r="S491" s="364">
        <f t="shared" si="35"/>
        <v>0</v>
      </c>
    </row>
    <row r="492" spans="1:19" ht="16.5" customHeight="1">
      <c r="A492" s="334" t="s">
        <v>768</v>
      </c>
      <c r="B492" s="65" t="str">
        <f t="shared" ca="1" si="34"/>
        <v>-1900</v>
      </c>
      <c r="C492" s="65" t="str">
        <f t="shared" ca="1" si="36"/>
        <v>-1900-0</v>
      </c>
      <c r="D492" s="340"/>
      <c r="E492" s="283"/>
      <c r="F492" s="12"/>
      <c r="G492" s="297"/>
      <c r="H492" s="285"/>
      <c r="I492" s="286"/>
      <c r="J492" s="285"/>
      <c r="K492" s="286"/>
      <c r="L492" s="290"/>
      <c r="M492" s="291"/>
      <c r="N492" s="12"/>
      <c r="O492" s="355"/>
      <c r="P492" s="7"/>
      <c r="Q492" s="17">
        <f>IF(D492="",0,IF(D492=D491,COUNTIF(D$9:D491,D492)+1,1))</f>
        <v>0</v>
      </c>
      <c r="R492" s="17">
        <f t="shared" ca="1" si="37"/>
        <v>0</v>
      </c>
      <c r="S492" s="364">
        <f t="shared" si="35"/>
        <v>0</v>
      </c>
    </row>
    <row r="493" spans="1:19" ht="16.5" customHeight="1">
      <c r="A493" s="334" t="s">
        <v>769</v>
      </c>
      <c r="B493" s="65" t="str">
        <f t="shared" ca="1" si="34"/>
        <v>-1900</v>
      </c>
      <c r="C493" s="65" t="str">
        <f t="shared" ca="1" si="36"/>
        <v>-1900-0</v>
      </c>
      <c r="D493" s="340"/>
      <c r="E493" s="283"/>
      <c r="F493" s="12"/>
      <c r="G493" s="297"/>
      <c r="H493" s="285"/>
      <c r="I493" s="286"/>
      <c r="J493" s="285"/>
      <c r="K493" s="286"/>
      <c r="L493" s="290"/>
      <c r="M493" s="291"/>
      <c r="N493" s="12"/>
      <c r="O493" s="355"/>
      <c r="P493" s="7"/>
      <c r="Q493" s="17">
        <f>IF(D493="",0,IF(D493=D492,COUNTIF(D$9:D492,D493)+1,1))</f>
        <v>0</v>
      </c>
      <c r="R493" s="17">
        <f t="shared" ca="1" si="37"/>
        <v>0</v>
      </c>
      <c r="S493" s="364">
        <f t="shared" si="35"/>
        <v>0</v>
      </c>
    </row>
    <row r="494" spans="1:19" ht="16.5" customHeight="1">
      <c r="A494" s="334" t="s">
        <v>770</v>
      </c>
      <c r="B494" s="65" t="str">
        <f t="shared" ca="1" si="34"/>
        <v>-1900</v>
      </c>
      <c r="C494" s="65" t="str">
        <f t="shared" ca="1" si="36"/>
        <v>-1900-0</v>
      </c>
      <c r="D494" s="340"/>
      <c r="E494" s="283"/>
      <c r="F494" s="12"/>
      <c r="G494" s="297"/>
      <c r="H494" s="285"/>
      <c r="I494" s="286"/>
      <c r="J494" s="285"/>
      <c r="K494" s="286"/>
      <c r="L494" s="290"/>
      <c r="M494" s="291"/>
      <c r="N494" s="12"/>
      <c r="O494" s="355"/>
      <c r="P494" s="7"/>
      <c r="Q494" s="17">
        <f>IF(D494="",0,IF(D494=D493,COUNTIF(D$9:D493,D494)+1,1))</f>
        <v>0</v>
      </c>
      <c r="R494" s="17">
        <f t="shared" ca="1" si="37"/>
        <v>0</v>
      </c>
      <c r="S494" s="364">
        <f t="shared" si="35"/>
        <v>0</v>
      </c>
    </row>
    <row r="495" spans="1:19" ht="16.5" customHeight="1">
      <c r="A495" s="334" t="s">
        <v>771</v>
      </c>
      <c r="B495" s="65" t="str">
        <f t="shared" ca="1" si="34"/>
        <v>-1900</v>
      </c>
      <c r="C495" s="65" t="str">
        <f t="shared" ca="1" si="36"/>
        <v>-1900-0</v>
      </c>
      <c r="D495" s="340"/>
      <c r="E495" s="283"/>
      <c r="F495" s="12"/>
      <c r="G495" s="297"/>
      <c r="H495" s="285"/>
      <c r="I495" s="286"/>
      <c r="J495" s="285"/>
      <c r="K495" s="286"/>
      <c r="L495" s="290"/>
      <c r="M495" s="291"/>
      <c r="N495" s="12"/>
      <c r="O495" s="355"/>
      <c r="P495" s="7"/>
      <c r="Q495" s="17">
        <f>IF(D495="",0,IF(D495=D494,COUNTIF(D$9:D494,D495)+1,1))</f>
        <v>0</v>
      </c>
      <c r="R495" s="17">
        <f t="shared" ca="1" si="37"/>
        <v>0</v>
      </c>
      <c r="S495" s="364">
        <f t="shared" si="35"/>
        <v>0</v>
      </c>
    </row>
    <row r="496" spans="1:19" ht="16.5" customHeight="1">
      <c r="A496" s="334" t="s">
        <v>772</v>
      </c>
      <c r="B496" s="65" t="str">
        <f t="shared" ca="1" si="34"/>
        <v>-1900</v>
      </c>
      <c r="C496" s="65" t="str">
        <f t="shared" ca="1" si="36"/>
        <v>-1900-0</v>
      </c>
      <c r="D496" s="340"/>
      <c r="E496" s="283"/>
      <c r="F496" s="12"/>
      <c r="G496" s="297"/>
      <c r="H496" s="285"/>
      <c r="I496" s="286"/>
      <c r="J496" s="285"/>
      <c r="K496" s="286"/>
      <c r="L496" s="290"/>
      <c r="M496" s="291"/>
      <c r="N496" s="12"/>
      <c r="O496" s="355"/>
      <c r="P496" s="7"/>
      <c r="Q496" s="17">
        <f>IF(D496="",0,IF(D496=D495,COUNTIF(D$9:D495,D496)+1,1))</f>
        <v>0</v>
      </c>
      <c r="R496" s="17">
        <f t="shared" ca="1" si="37"/>
        <v>0</v>
      </c>
      <c r="S496" s="364">
        <f t="shared" si="35"/>
        <v>0</v>
      </c>
    </row>
    <row r="497" spans="1:19" ht="16.5" customHeight="1">
      <c r="A497" s="334" t="s">
        <v>773</v>
      </c>
      <c r="B497" s="65" t="str">
        <f t="shared" ca="1" si="34"/>
        <v>-1900</v>
      </c>
      <c r="C497" s="65" t="str">
        <f t="shared" ca="1" si="36"/>
        <v>-1900-0</v>
      </c>
      <c r="D497" s="340"/>
      <c r="E497" s="283"/>
      <c r="F497" s="12"/>
      <c r="G497" s="297"/>
      <c r="H497" s="285"/>
      <c r="I497" s="286"/>
      <c r="J497" s="285"/>
      <c r="K497" s="286"/>
      <c r="L497" s="290"/>
      <c r="M497" s="291"/>
      <c r="N497" s="12"/>
      <c r="O497" s="355"/>
      <c r="P497" s="7"/>
      <c r="Q497" s="17">
        <f>IF(D497="",0,IF(D497=D496,COUNTIF(D$9:D496,D497)+1,1))</f>
        <v>0</v>
      </c>
      <c r="R497" s="17">
        <f t="shared" ca="1" si="37"/>
        <v>0</v>
      </c>
      <c r="S497" s="364">
        <f t="shared" si="35"/>
        <v>0</v>
      </c>
    </row>
    <row r="498" spans="1:19" ht="16.5" customHeight="1">
      <c r="A498" s="334" t="s">
        <v>774</v>
      </c>
      <c r="B498" s="65" t="str">
        <f t="shared" ca="1" si="34"/>
        <v>-1900</v>
      </c>
      <c r="C498" s="65" t="str">
        <f t="shared" ca="1" si="36"/>
        <v>-1900-0</v>
      </c>
      <c r="D498" s="340"/>
      <c r="E498" s="283"/>
      <c r="F498" s="12"/>
      <c r="G498" s="297"/>
      <c r="H498" s="285"/>
      <c r="I498" s="286"/>
      <c r="J498" s="285"/>
      <c r="K498" s="286"/>
      <c r="L498" s="290"/>
      <c r="M498" s="291"/>
      <c r="N498" s="12"/>
      <c r="O498" s="355"/>
      <c r="P498" s="7"/>
      <c r="Q498" s="17">
        <f>IF(D498="",0,IF(D498=D497,COUNTIF(D$9:D497,D498)+1,1))</f>
        <v>0</v>
      </c>
      <c r="R498" s="17">
        <f t="shared" ca="1" si="37"/>
        <v>0</v>
      </c>
      <c r="S498" s="364">
        <f t="shared" si="35"/>
        <v>0</v>
      </c>
    </row>
    <row r="499" spans="1:19" ht="16.5" customHeight="1">
      <c r="A499" s="334" t="s">
        <v>775</v>
      </c>
      <c r="B499" s="65" t="str">
        <f t="shared" ca="1" si="34"/>
        <v>-1900</v>
      </c>
      <c r="C499" s="65" t="str">
        <f t="shared" ca="1" si="36"/>
        <v>-1900-0</v>
      </c>
      <c r="D499" s="340"/>
      <c r="E499" s="283"/>
      <c r="F499" s="12"/>
      <c r="G499" s="297"/>
      <c r="H499" s="285"/>
      <c r="I499" s="286"/>
      <c r="J499" s="285"/>
      <c r="K499" s="286"/>
      <c r="L499" s="290"/>
      <c r="M499" s="291"/>
      <c r="N499" s="12"/>
      <c r="O499" s="355"/>
      <c r="P499" s="7"/>
      <c r="Q499" s="17">
        <f>IF(D499="",0,IF(D499=D498,COUNTIF(D$9:D498,D499)+1,1))</f>
        <v>0</v>
      </c>
      <c r="R499" s="17">
        <f t="shared" ca="1" si="37"/>
        <v>0</v>
      </c>
      <c r="S499" s="364">
        <f t="shared" si="35"/>
        <v>0</v>
      </c>
    </row>
    <row r="500" spans="1:19" ht="16.5" customHeight="1">
      <c r="A500" s="334" t="s">
        <v>776</v>
      </c>
      <c r="B500" s="65" t="str">
        <f t="shared" ca="1" si="34"/>
        <v>-1900</v>
      </c>
      <c r="C500" s="65" t="str">
        <f t="shared" ca="1" si="36"/>
        <v>-1900-0</v>
      </c>
      <c r="D500" s="340"/>
      <c r="E500" s="283"/>
      <c r="F500" s="12"/>
      <c r="G500" s="297"/>
      <c r="H500" s="285"/>
      <c r="I500" s="286"/>
      <c r="J500" s="285"/>
      <c r="K500" s="286"/>
      <c r="L500" s="290"/>
      <c r="M500" s="291"/>
      <c r="N500" s="12"/>
      <c r="O500" s="355"/>
      <c r="P500" s="7"/>
      <c r="Q500" s="17">
        <f>IF(D500="",0,IF(D500=D499,COUNTIF(D$9:D499,D500)+1,1))</f>
        <v>0</v>
      </c>
      <c r="R500" s="17">
        <f t="shared" ca="1" si="37"/>
        <v>0</v>
      </c>
      <c r="S500" s="364">
        <f t="shared" si="35"/>
        <v>0</v>
      </c>
    </row>
    <row r="501" spans="1:19" ht="16.5" customHeight="1">
      <c r="A501" s="334" t="s">
        <v>777</v>
      </c>
      <c r="B501" s="65" t="str">
        <f t="shared" ca="1" si="34"/>
        <v>-1900</v>
      </c>
      <c r="C501" s="65" t="str">
        <f t="shared" ca="1" si="36"/>
        <v>-1900-0</v>
      </c>
      <c r="D501" s="340"/>
      <c r="E501" s="283"/>
      <c r="F501" s="12"/>
      <c r="G501" s="297"/>
      <c r="H501" s="285"/>
      <c r="I501" s="286"/>
      <c r="J501" s="285"/>
      <c r="K501" s="286"/>
      <c r="L501" s="290"/>
      <c r="M501" s="291"/>
      <c r="N501" s="12"/>
      <c r="O501" s="355"/>
      <c r="P501" s="7"/>
      <c r="Q501" s="17">
        <f>IF(D501="",0,IF(D501=D500,COUNTIF(D$9:D500,D501)+1,1))</f>
        <v>0</v>
      </c>
      <c r="R501" s="17">
        <f t="shared" ca="1" si="37"/>
        <v>0</v>
      </c>
      <c r="S501" s="364">
        <f t="shared" si="35"/>
        <v>0</v>
      </c>
    </row>
    <row r="502" spans="1:19" ht="16.5" customHeight="1">
      <c r="A502" s="334" t="s">
        <v>778</v>
      </c>
      <c r="B502" s="65" t="str">
        <f t="shared" ca="1" si="34"/>
        <v>-1900</v>
      </c>
      <c r="C502" s="65" t="str">
        <f t="shared" ca="1" si="36"/>
        <v>-1900-0</v>
      </c>
      <c r="D502" s="340"/>
      <c r="E502" s="283"/>
      <c r="F502" s="12"/>
      <c r="G502" s="297"/>
      <c r="H502" s="285"/>
      <c r="I502" s="286"/>
      <c r="J502" s="285"/>
      <c r="K502" s="286"/>
      <c r="L502" s="290"/>
      <c r="M502" s="291"/>
      <c r="N502" s="12"/>
      <c r="O502" s="355"/>
      <c r="P502" s="7"/>
      <c r="Q502" s="17">
        <f>IF(D502="",0,IF(D502=D501,COUNTIF(D$9:D501,D502)+1,1))</f>
        <v>0</v>
      </c>
      <c r="R502" s="17">
        <f t="shared" ca="1" si="37"/>
        <v>0</v>
      </c>
      <c r="S502" s="364">
        <f t="shared" si="35"/>
        <v>0</v>
      </c>
    </row>
    <row r="503" spans="1:19" ht="16.5" customHeight="1">
      <c r="A503" s="334" t="s">
        <v>779</v>
      </c>
      <c r="B503" s="65" t="str">
        <f t="shared" ca="1" si="34"/>
        <v>-1900</v>
      </c>
      <c r="C503" s="65" t="str">
        <f t="shared" ca="1" si="36"/>
        <v>-1900-0</v>
      </c>
      <c r="D503" s="340"/>
      <c r="E503" s="283"/>
      <c r="F503" s="12"/>
      <c r="G503" s="297"/>
      <c r="H503" s="285"/>
      <c r="I503" s="286"/>
      <c r="J503" s="285"/>
      <c r="K503" s="286"/>
      <c r="L503" s="290"/>
      <c r="M503" s="291"/>
      <c r="N503" s="12"/>
      <c r="O503" s="355"/>
      <c r="P503" s="7"/>
      <c r="Q503" s="17">
        <f>IF(D503="",0,IF(D503=D502,COUNTIF(D$9:D502,D503)+1,1))</f>
        <v>0</v>
      </c>
      <c r="R503" s="17">
        <f t="shared" ca="1" si="37"/>
        <v>0</v>
      </c>
      <c r="S503" s="364">
        <f t="shared" si="35"/>
        <v>0</v>
      </c>
    </row>
    <row r="504" spans="1:19" ht="16.5" customHeight="1">
      <c r="A504" s="334" t="s">
        <v>780</v>
      </c>
      <c r="B504" s="65" t="str">
        <f t="shared" ca="1" si="34"/>
        <v>-1900</v>
      </c>
      <c r="C504" s="65" t="str">
        <f t="shared" ca="1" si="36"/>
        <v>-1900-0</v>
      </c>
      <c r="D504" s="340"/>
      <c r="E504" s="283"/>
      <c r="F504" s="12"/>
      <c r="G504" s="297"/>
      <c r="H504" s="285"/>
      <c r="I504" s="286"/>
      <c r="J504" s="285"/>
      <c r="K504" s="286"/>
      <c r="L504" s="290"/>
      <c r="M504" s="291"/>
      <c r="N504" s="12"/>
      <c r="O504" s="355"/>
      <c r="P504" s="7"/>
      <c r="Q504" s="17">
        <f>IF(D504="",0,IF(D504=D503,COUNTIF(D$9:D503,D504)+1,1))</f>
        <v>0</v>
      </c>
      <c r="R504" s="17">
        <f t="shared" ca="1" si="37"/>
        <v>0</v>
      </c>
      <c r="S504" s="364">
        <f t="shared" si="35"/>
        <v>0</v>
      </c>
    </row>
    <row r="505" spans="1:19" ht="16.5" customHeight="1">
      <c r="A505" s="334" t="s">
        <v>781</v>
      </c>
      <c r="B505" s="65" t="str">
        <f t="shared" ca="1" si="34"/>
        <v>-1900</v>
      </c>
      <c r="C505" s="65" t="str">
        <f t="shared" ca="1" si="36"/>
        <v>-1900-0</v>
      </c>
      <c r="D505" s="340"/>
      <c r="E505" s="283"/>
      <c r="F505" s="12"/>
      <c r="G505" s="297"/>
      <c r="H505" s="285"/>
      <c r="I505" s="286"/>
      <c r="J505" s="285"/>
      <c r="K505" s="286"/>
      <c r="L505" s="290"/>
      <c r="M505" s="291"/>
      <c r="N505" s="12"/>
      <c r="O505" s="355"/>
      <c r="P505" s="7"/>
      <c r="Q505" s="17">
        <f>IF(D505="",0,IF(D505=D504,COUNTIF(D$9:D504,D505)+1,1))</f>
        <v>0</v>
      </c>
      <c r="R505" s="17">
        <f t="shared" ca="1" si="37"/>
        <v>0</v>
      </c>
      <c r="S505" s="364">
        <f t="shared" si="35"/>
        <v>0</v>
      </c>
    </row>
    <row r="506" spans="1:19" ht="16.5" customHeight="1">
      <c r="A506" s="334" t="s">
        <v>782</v>
      </c>
      <c r="B506" s="65" t="str">
        <f t="shared" ca="1" si="34"/>
        <v>-1900</v>
      </c>
      <c r="C506" s="65" t="str">
        <f t="shared" ca="1" si="36"/>
        <v>-1900-0</v>
      </c>
      <c r="D506" s="340"/>
      <c r="E506" s="283"/>
      <c r="F506" s="12"/>
      <c r="G506" s="297"/>
      <c r="H506" s="285"/>
      <c r="I506" s="286"/>
      <c r="J506" s="285"/>
      <c r="K506" s="286"/>
      <c r="L506" s="290"/>
      <c r="M506" s="291"/>
      <c r="N506" s="12"/>
      <c r="O506" s="355"/>
      <c r="P506" s="7"/>
      <c r="Q506" s="17">
        <f>IF(D506="",0,IF(D506=D505,COUNTIF(D$9:D505,D506)+1,1))</f>
        <v>0</v>
      </c>
      <c r="R506" s="17">
        <f t="shared" ca="1" si="37"/>
        <v>0</v>
      </c>
      <c r="S506" s="364">
        <f t="shared" si="35"/>
        <v>0</v>
      </c>
    </row>
    <row r="507" spans="1:19" ht="16.5" customHeight="1">
      <c r="A507" s="334" t="s">
        <v>783</v>
      </c>
      <c r="B507" s="65" t="str">
        <f t="shared" ca="1" si="34"/>
        <v>-1900</v>
      </c>
      <c r="C507" s="65" t="str">
        <f t="shared" ca="1" si="36"/>
        <v>-1900-0</v>
      </c>
      <c r="D507" s="340"/>
      <c r="E507" s="283"/>
      <c r="F507" s="12"/>
      <c r="G507" s="297"/>
      <c r="H507" s="285"/>
      <c r="I507" s="286"/>
      <c r="J507" s="285"/>
      <c r="K507" s="286"/>
      <c r="L507" s="290"/>
      <c r="M507" s="291"/>
      <c r="N507" s="12"/>
      <c r="O507" s="355"/>
      <c r="P507" s="7"/>
      <c r="Q507" s="17">
        <f>IF(D507="",0,IF(D507=D506,COUNTIF(D$9:D506,D507)+1,1))</f>
        <v>0</v>
      </c>
      <c r="R507" s="17">
        <f t="shared" ca="1" si="37"/>
        <v>0</v>
      </c>
      <c r="S507" s="364">
        <f t="shared" si="35"/>
        <v>0</v>
      </c>
    </row>
    <row r="508" spans="1:19" ht="16.5" customHeight="1">
      <c r="A508" s="334" t="s">
        <v>784</v>
      </c>
      <c r="B508" s="65" t="str">
        <f t="shared" ca="1" si="34"/>
        <v>-1900</v>
      </c>
      <c r="C508" s="65" t="str">
        <f t="shared" ca="1" si="36"/>
        <v>-1900-0</v>
      </c>
      <c r="D508" s="340"/>
      <c r="E508" s="283"/>
      <c r="F508" s="12"/>
      <c r="G508" s="297"/>
      <c r="H508" s="285"/>
      <c r="I508" s="286"/>
      <c r="J508" s="285"/>
      <c r="K508" s="286"/>
      <c r="L508" s="290"/>
      <c r="M508" s="291"/>
      <c r="N508" s="12"/>
      <c r="O508" s="355"/>
      <c r="P508" s="7"/>
      <c r="Q508" s="17">
        <f>IF(D508="",0,IF(D508=D507,COUNTIF(D$9:D507,D508)+1,1))</f>
        <v>0</v>
      </c>
      <c r="R508" s="17">
        <f t="shared" ca="1" si="37"/>
        <v>0</v>
      </c>
      <c r="S508" s="364">
        <f t="shared" si="35"/>
        <v>0</v>
      </c>
    </row>
    <row r="509" spans="1:19" ht="3" customHeight="1">
      <c r="A509" s="7"/>
      <c r="B509" s="7"/>
      <c r="C509" s="7"/>
      <c r="D509" s="47"/>
      <c r="E509" s="48"/>
      <c r="F509" s="12"/>
      <c r="G509" s="115"/>
      <c r="H509" s="106"/>
      <c r="I509" s="122"/>
      <c r="J509" s="106"/>
      <c r="K509" s="106"/>
      <c r="L509" s="106"/>
      <c r="M509" s="146"/>
      <c r="N509" s="12"/>
      <c r="O509" s="352"/>
      <c r="P509" s="7"/>
      <c r="Q509" s="7"/>
      <c r="R509" s="7"/>
      <c r="S509" s="7"/>
    </row>
    <row r="510" spans="1:19" ht="15.75" customHeight="1">
      <c r="A510" s="7"/>
      <c r="B510" s="7"/>
      <c r="C510" s="7"/>
      <c r="D510" s="7"/>
      <c r="E510" s="7"/>
      <c r="F510" s="7"/>
      <c r="G510" s="13"/>
      <c r="H510" s="14"/>
      <c r="I510" s="14"/>
      <c r="J510" s="14"/>
      <c r="K510" s="14"/>
      <c r="L510" s="140" t="str">
        <f>L5</f>
        <v>I</v>
      </c>
      <c r="M510" s="140" t="str">
        <f>M5</f>
        <v>L</v>
      </c>
      <c r="N510" s="12"/>
      <c r="O510" s="7"/>
      <c r="P510" s="7"/>
      <c r="Q510" s="24"/>
      <c r="R510" s="155"/>
      <c r="S510" s="155"/>
    </row>
    <row r="511" spans="1:19" ht="18.75" customHeight="1">
      <c r="A511" s="7"/>
      <c r="B511" s="7"/>
      <c r="C511" s="7"/>
      <c r="D511" s="501" t="s">
        <v>1292</v>
      </c>
      <c r="E511" s="501"/>
      <c r="F511" s="7"/>
      <c r="G511" s="190" t="s">
        <v>165</v>
      </c>
      <c r="H511" s="318">
        <f>SUBTOTAL(3,D9:D508)</f>
        <v>2</v>
      </c>
      <c r="I511" s="191"/>
      <c r="J511" s="191"/>
      <c r="K511" s="320" t="s">
        <v>164</v>
      </c>
      <c r="L511" s="293">
        <f ca="1">IF(OR(G524=1,ISERROR(M524)),0,SUBTOTAL(9,L9:L508))</f>
        <v>2</v>
      </c>
      <c r="M511" s="294">
        <f ca="1">IF(OR(G524=1,ISERROR(M524)),0,SUBTOTAL(9,M9:M508)*-1)</f>
        <v>0</v>
      </c>
      <c r="N511" s="12"/>
      <c r="O511" s="7"/>
      <c r="P511" s="7"/>
      <c r="Q511" s="24"/>
      <c r="R511" s="298"/>
      <c r="S511" s="298"/>
    </row>
    <row r="512" spans="1:19" ht="15.75" customHeight="1">
      <c r="A512" s="7"/>
      <c r="B512" s="7"/>
      <c r="C512" s="7"/>
      <c r="D512" s="498"/>
      <c r="E512" s="498"/>
      <c r="F512" s="7"/>
      <c r="G512" s="189"/>
      <c r="H512" s="7"/>
      <c r="I512" s="7"/>
      <c r="J512" s="7"/>
      <c r="K512" s="7"/>
      <c r="L512" s="7"/>
      <c r="N512" s="12"/>
      <c r="O512" s="7"/>
      <c r="P512" s="7"/>
      <c r="Q512" s="7"/>
      <c r="R512" s="7"/>
      <c r="S512" s="7"/>
    </row>
    <row r="513" spans="1:19" ht="18.75" customHeight="1">
      <c r="A513" s="7"/>
      <c r="B513" s="7"/>
      <c r="C513" s="7"/>
      <c r="D513" s="499"/>
      <c r="E513" s="499"/>
      <c r="F513" s="7"/>
      <c r="G513" s="187"/>
      <c r="H513" s="42"/>
      <c r="I513" s="42"/>
      <c r="J513" s="42"/>
      <c r="K513" s="42"/>
      <c r="L513" s="296" t="str">
        <f>CONCATENATE("Saldo ",L510," + ",M510)</f>
        <v>Saldo I + L</v>
      </c>
      <c r="M513" s="295">
        <f ca="1">IF(OR(G524=1,ISERROR(M524)),0,L511+M511)</f>
        <v>2</v>
      </c>
      <c r="N513" s="12"/>
      <c r="O513" s="7"/>
      <c r="P513" s="7"/>
      <c r="Q513" s="16"/>
      <c r="R513" s="7"/>
      <c r="S513" s="7"/>
    </row>
    <row r="514" spans="1:19" ht="16.5" customHeight="1">
      <c r="A514" s="7"/>
      <c r="B514" s="7"/>
      <c r="C514" s="7"/>
      <c r="D514" s="7"/>
      <c r="E514" s="7"/>
      <c r="F514" s="12"/>
      <c r="G514" s="384" t="str">
        <f ca="1">IF(AND(O524=0,G530=1),H535,"")</f>
        <v/>
      </c>
      <c r="H514" s="7"/>
      <c r="I514" s="7"/>
      <c r="J514" s="7"/>
      <c r="K514" s="7"/>
      <c r="L514" s="7"/>
      <c r="M514" s="7"/>
      <c r="N514" s="12"/>
      <c r="O514" s="7"/>
      <c r="P514" s="7"/>
      <c r="Q514" s="26"/>
      <c r="R514" s="26"/>
      <c r="S514" s="7"/>
    </row>
    <row r="515" spans="1:19" ht="16.5" customHeight="1">
      <c r="A515" s="7"/>
      <c r="B515" s="7"/>
      <c r="C515" s="7"/>
      <c r="D515" s="7"/>
      <c r="E515" s="7"/>
      <c r="F515" s="12"/>
      <c r="G515" s="7"/>
      <c r="H515" s="7"/>
      <c r="I515" s="356" t="str">
        <f ca="1">'Sezione ERARIO'!$J$1015</f>
        <v/>
      </c>
      <c r="J515" s="7"/>
      <c r="K515" s="7"/>
      <c r="L515" s="7"/>
      <c r="M515" s="7"/>
      <c r="N515" s="12"/>
      <c r="O515" s="7"/>
      <c r="P515" s="7"/>
      <c r="Q515" s="26"/>
      <c r="R515" s="26"/>
      <c r="S515" s="360" t="s">
        <v>1294</v>
      </c>
    </row>
    <row r="516" spans="1:19" ht="16.5" customHeight="1">
      <c r="A516" s="7"/>
      <c r="B516" s="7"/>
      <c r="C516" s="7"/>
      <c r="D516" s="142" t="str">
        <f>CONCATENATE(CONTRIBUENTE!$C$2,"   -   www.marcopiccoli.it")</f>
        <v>F24 1.3 - LITE per Excel .xlsm   -   www.marcopiccoli.it</v>
      </c>
      <c r="E516" s="143"/>
      <c r="F516" s="143"/>
      <c r="G516" s="143"/>
      <c r="H516" s="143"/>
      <c r="I516" s="357" t="str">
        <f ca="1">'Sezione ERARIO'!$J$1016</f>
        <v>Sistema liberamente utilizzabile per il periodo specificato, per PROTOCOLLI da 1 a 12</v>
      </c>
      <c r="J516" s="7"/>
      <c r="K516" s="7"/>
      <c r="L516" s="7"/>
      <c r="M516" s="7"/>
      <c r="N516" s="12"/>
      <c r="O516" s="7"/>
      <c r="P516" s="7"/>
      <c r="Q516" s="7"/>
      <c r="R516" s="7"/>
      <c r="S516" s="361">
        <f>COUNTIF(S9:S508,S515)</f>
        <v>0</v>
      </c>
    </row>
    <row r="517" spans="1:19" ht="7.5" customHeight="1">
      <c r="A517" s="7"/>
      <c r="B517" s="7"/>
      <c r="C517" s="7"/>
      <c r="D517" s="7"/>
      <c r="E517" s="7"/>
      <c r="F517" s="12"/>
      <c r="G517" s="7"/>
      <c r="H517" s="7"/>
      <c r="I517" s="7"/>
      <c r="J517" s="7"/>
      <c r="K517" s="7"/>
      <c r="L517" s="7"/>
      <c r="M517" s="7"/>
      <c r="N517" s="12"/>
      <c r="O517" s="7"/>
      <c r="P517" s="7"/>
      <c r="Q517" s="7"/>
      <c r="R517" s="7"/>
      <c r="S517" s="7"/>
    </row>
    <row r="518" spans="1:19">
      <c r="A518" s="7"/>
      <c r="B518" s="7"/>
      <c r="C518" s="7"/>
      <c r="D518" s="7"/>
      <c r="E518" s="10"/>
      <c r="F518" s="7"/>
      <c r="G518" s="7"/>
      <c r="H518" s="7"/>
      <c r="I518" s="7"/>
      <c r="J518" s="7"/>
      <c r="K518" s="7"/>
      <c r="L518" s="7"/>
      <c r="M518" s="7"/>
      <c r="N518" s="12"/>
      <c r="O518" s="7"/>
      <c r="P518" s="7"/>
      <c r="Q518" s="7"/>
      <c r="R518" s="7"/>
      <c r="S518" s="7"/>
    </row>
    <row r="519" spans="1:19" ht="16.5" customHeight="1">
      <c r="A519" s="7"/>
      <c r="B519" s="7"/>
      <c r="C519" s="7"/>
      <c r="D519" s="7"/>
      <c r="E519" s="10"/>
      <c r="F519" s="7"/>
      <c r="G519" s="7"/>
      <c r="H519" s="7"/>
      <c r="I519" s="7"/>
      <c r="J519" s="7"/>
      <c r="K519" s="7"/>
      <c r="L519" s="7"/>
      <c r="M519" s="7"/>
      <c r="N519" s="12"/>
      <c r="O519" s="362" t="s">
        <v>1295</v>
      </c>
      <c r="P519" s="7"/>
      <c r="Q519" s="7"/>
      <c r="R519" s="7"/>
      <c r="S519" s="7"/>
    </row>
    <row r="520" spans="1:19" ht="16.5" customHeight="1">
      <c r="A520" s="7"/>
      <c r="B520" s="7"/>
      <c r="C520" s="7"/>
      <c r="D520" s="7"/>
      <c r="E520" s="10"/>
      <c r="F520" s="7"/>
      <c r="G520" s="7"/>
      <c r="H520" s="7"/>
      <c r="I520" s="7"/>
      <c r="J520" s="7"/>
      <c r="K520" s="7"/>
      <c r="L520" s="7"/>
      <c r="M520" s="7"/>
      <c r="N520" s="12"/>
      <c r="O520" s="363" t="s">
        <v>1296</v>
      </c>
      <c r="P520" s="7"/>
      <c r="Q520" s="7"/>
      <c r="R520" s="7"/>
      <c r="S520" s="7"/>
    </row>
    <row r="521" spans="1:19">
      <c r="A521" s="7"/>
      <c r="B521" s="7"/>
      <c r="C521" s="7"/>
      <c r="D521" s="7"/>
      <c r="E521" s="10"/>
      <c r="F521" s="7"/>
      <c r="G521" s="7"/>
      <c r="H521" s="7"/>
      <c r="I521" s="7"/>
      <c r="J521" s="7"/>
      <c r="K521" s="7"/>
      <c r="L521" s="7"/>
      <c r="M521" s="7"/>
      <c r="N521" s="12"/>
      <c r="O521" s="7"/>
      <c r="P521" s="7"/>
      <c r="Q521" s="7"/>
      <c r="R521" s="7"/>
      <c r="S521" s="7"/>
    </row>
    <row r="522" spans="1:19" hidden="1">
      <c r="A522" s="7"/>
      <c r="B522" s="7"/>
      <c r="C522" s="7"/>
      <c r="D522" s="7"/>
      <c r="E522" s="10"/>
      <c r="F522" s="7"/>
      <c r="G522" s="7"/>
      <c r="H522" s="7"/>
      <c r="I522" s="7"/>
      <c r="J522" s="7"/>
      <c r="K522" s="7"/>
      <c r="L522" s="7"/>
      <c r="M522" s="7"/>
      <c r="N522" s="12"/>
      <c r="O522" s="7"/>
      <c r="P522" s="7"/>
      <c r="Q522" s="7"/>
      <c r="R522" s="7"/>
      <c r="S522" s="7"/>
    </row>
    <row r="523" spans="1:19" hidden="1">
      <c r="A523" s="7"/>
      <c r="B523" s="7"/>
      <c r="C523" s="7"/>
      <c r="D523" s="62" t="s">
        <v>55</v>
      </c>
      <c r="E523" s="341">
        <f>'Sezione ERARIO'!$K$1024</f>
        <v>1</v>
      </c>
      <c r="F523" s="7"/>
      <c r="G523" s="148" t="s">
        <v>111</v>
      </c>
      <c r="H523" s="7"/>
      <c r="I523" s="7"/>
      <c r="J523" s="16" t="s">
        <v>17</v>
      </c>
      <c r="K523" s="7"/>
      <c r="L523" s="7"/>
      <c r="M523" s="16" t="s">
        <v>18</v>
      </c>
      <c r="N523" s="12"/>
      <c r="O523" s="148" t="s">
        <v>1297</v>
      </c>
      <c r="P523" s="7"/>
      <c r="Q523" s="7"/>
      <c r="R523" s="7"/>
      <c r="S523" s="7"/>
    </row>
    <row r="524" spans="1:19" hidden="1">
      <c r="A524" s="7"/>
      <c r="B524" s="7"/>
      <c r="C524" s="7"/>
      <c r="D524" s="62" t="s">
        <v>56</v>
      </c>
      <c r="E524" s="341">
        <f>'Sezione ERARIO'!$K$1025</f>
        <v>9999</v>
      </c>
      <c r="F524" s="7"/>
      <c r="G524" s="154">
        <f ca="1">CONTRIBUENTE!$H$153</f>
        <v>0</v>
      </c>
      <c r="H524" s="7"/>
      <c r="I524" s="7"/>
      <c r="J524" s="19">
        <v>1</v>
      </c>
      <c r="K524" s="7"/>
      <c r="L524" s="7"/>
      <c r="M524" s="153">
        <f ca="1">IF(AND(O524=0,G530=1),#N/A,CONTRIBUENTE!$K$153)</f>
        <v>9</v>
      </c>
      <c r="N524" s="12"/>
      <c r="O524" s="154">
        <f>CONTRIBUENTE!$E$154</f>
        <v>0</v>
      </c>
      <c r="P524" s="7"/>
      <c r="Q524" s="7"/>
      <c r="R524" s="7"/>
      <c r="S524" s="7"/>
    </row>
    <row r="525" spans="1:19" hidden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12"/>
      <c r="O525" s="7"/>
      <c r="P525" s="7"/>
      <c r="Q525" s="7"/>
      <c r="R525" s="7"/>
      <c r="S525" s="7"/>
    </row>
    <row r="526" spans="1:19" ht="13.5" hidden="1" customHeight="1">
      <c r="A526" s="7"/>
      <c r="B526" s="7"/>
      <c r="C526" s="7"/>
      <c r="D526" s="7"/>
      <c r="E526" s="338">
        <f>'Sezione ERARIO'!$H$1027</f>
        <v>1</v>
      </c>
      <c r="F526" s="224" t="s">
        <v>202</v>
      </c>
      <c r="G526" s="7"/>
      <c r="H526" s="7"/>
      <c r="I526" s="7"/>
      <c r="J526" s="365">
        <f>'Sezione ERARIO'!$L$1027</f>
        <v>1</v>
      </c>
      <c r="K526" s="224" t="str">
        <f>'Sezione ERARIO'!$M$1027</f>
        <v>convalida Protocollo START</v>
      </c>
      <c r="L526" s="7"/>
      <c r="M526" s="7"/>
      <c r="N526" s="7"/>
      <c r="O526" s="7"/>
      <c r="P526" s="7"/>
      <c r="Q526" s="7"/>
      <c r="R526" s="7"/>
      <c r="S526" s="7"/>
    </row>
    <row r="527" spans="1:19" ht="13.5" hidden="1" customHeight="1">
      <c r="A527" s="7"/>
      <c r="B527" s="7"/>
      <c r="C527" s="7"/>
      <c r="D527" s="7"/>
      <c r="E527" s="339">
        <f>'Sezione ERARIO'!$H$1028</f>
        <v>401768</v>
      </c>
      <c r="F527" s="224" t="s">
        <v>203</v>
      </c>
      <c r="G527" s="7"/>
      <c r="H527" s="7"/>
      <c r="I527" s="7"/>
      <c r="J527" s="366">
        <f>'Sezione ERARIO'!$L$1028</f>
        <v>12</v>
      </c>
      <c r="K527" s="224" t="str">
        <f>'Sezione ERARIO'!$M$1028</f>
        <v>convalida Protocollo END</v>
      </c>
      <c r="L527" s="7"/>
      <c r="M527" s="7"/>
      <c r="N527" s="7"/>
      <c r="O527" s="7"/>
      <c r="P527" s="7"/>
      <c r="Q527" s="7"/>
      <c r="R527" s="7"/>
      <c r="S527" s="7"/>
    </row>
    <row r="528" spans="1:19" hidden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</row>
    <row r="529" spans="1:19" hidden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</row>
    <row r="530" spans="1:19" hidden="1">
      <c r="A530" s="7"/>
      <c r="B530" s="7"/>
      <c r="C530" s="7"/>
      <c r="D530" s="7"/>
      <c r="E530" s="7"/>
      <c r="F530" s="7"/>
      <c r="G530" s="382">
        <f ca="1">IF(SUM(M531:M533)=3,1,0)</f>
        <v>0</v>
      </c>
      <c r="H530" s="378" t="str">
        <f ca="1">CELL("nomefile",$A$1)</f>
        <v>C:\Users\MarcoPiccoli\Desktop\A.C. Cell\EXCEL 2013\F24\Versioni LITE\[F24 1.3 - LITE.xlsm]Sezione INAIL</v>
      </c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</row>
    <row r="531" spans="1:19" hidden="1">
      <c r="A531" s="7"/>
      <c r="B531" s="7"/>
      <c r="C531" s="7"/>
      <c r="D531" s="7"/>
      <c r="E531" s="7"/>
      <c r="F531" s="7"/>
      <c r="G531" s="380">
        <f>LEN(H531)</f>
        <v>33</v>
      </c>
      <c r="H531" s="379" t="s">
        <v>1315</v>
      </c>
      <c r="I531" s="7"/>
      <c r="J531" s="7"/>
      <c r="K531" s="7"/>
      <c r="L531" s="7"/>
      <c r="M531" s="381">
        <f ca="1">IF(RIGHT(H$530,G531)&lt;&gt;H531,1,0)</f>
        <v>1</v>
      </c>
      <c r="N531" s="7"/>
      <c r="O531" s="7"/>
      <c r="P531" s="7"/>
      <c r="Q531" s="7"/>
      <c r="R531" s="7"/>
      <c r="S531" s="7"/>
    </row>
    <row r="532" spans="1:19" hidden="1">
      <c r="A532" s="7"/>
      <c r="B532" s="7"/>
      <c r="C532" s="7"/>
      <c r="D532" s="7"/>
      <c r="E532" s="7"/>
      <c r="F532" s="7"/>
      <c r="G532" s="380">
        <f>LEN(H532)</f>
        <v>34</v>
      </c>
      <c r="H532" s="379" t="s">
        <v>1316</v>
      </c>
      <c r="I532" s="7"/>
      <c r="J532" s="7"/>
      <c r="K532" s="7"/>
      <c r="L532" s="7"/>
      <c r="M532" s="381">
        <f ca="1">IF(RIGHT(H$530,G532)&lt;&gt;H532,1,0)</f>
        <v>1</v>
      </c>
      <c r="N532" s="7"/>
      <c r="O532" s="7"/>
      <c r="P532" s="7"/>
      <c r="Q532" s="7"/>
      <c r="R532" s="7"/>
      <c r="S532" s="7"/>
    </row>
    <row r="533" spans="1:19" hidden="1">
      <c r="A533" s="7"/>
      <c r="B533" s="7"/>
      <c r="C533" s="7"/>
      <c r="D533" s="7"/>
      <c r="E533" s="7"/>
      <c r="F533" s="7"/>
      <c r="G533" s="380">
        <f>LEN(H533)</f>
        <v>34</v>
      </c>
      <c r="H533" s="379" t="s">
        <v>1317</v>
      </c>
      <c r="I533" s="7"/>
      <c r="J533" s="7"/>
      <c r="K533" s="7"/>
      <c r="L533" s="7"/>
      <c r="M533" s="381">
        <f ca="1">IF(RIGHT(H$530,G533)&lt;&gt;H533,1,0)</f>
        <v>0</v>
      </c>
      <c r="N533" s="7"/>
      <c r="O533" s="7"/>
      <c r="P533" s="7"/>
      <c r="Q533" s="7"/>
      <c r="R533" s="7"/>
      <c r="S533" s="7"/>
    </row>
    <row r="534" spans="1:19" hidden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</row>
    <row r="535" spans="1:19" hidden="1">
      <c r="A535" s="7"/>
      <c r="B535" s="7"/>
      <c r="C535" s="7"/>
      <c r="D535" s="7"/>
      <c r="E535" s="7"/>
      <c r="F535" s="7"/>
      <c r="G535" s="7"/>
      <c r="H535" s="379" t="str">
        <f>'Sezione ERARIO'!$R$1028</f>
        <v>Nome File e nome Foglio NON sono modificabili fino ad inserimento del tuo Codice di Proprietà.</v>
      </c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</row>
    <row r="536" spans="1:19" hidden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</row>
  </sheetData>
  <sheetProtection password="9966" sheet="1" objects="1" scenarios="1" selectLockedCells="1" autoFilter="0"/>
  <autoFilter ref="A8:O8"/>
  <mergeCells count="14">
    <mergeCell ref="O6:O7"/>
    <mergeCell ref="I6:I7"/>
    <mergeCell ref="K6:K7"/>
    <mergeCell ref="D2:E2"/>
    <mergeCell ref="G2:M2"/>
    <mergeCell ref="G3:M3"/>
    <mergeCell ref="G4:M4"/>
    <mergeCell ref="G5:K5"/>
    <mergeCell ref="D513:E513"/>
    <mergeCell ref="D3:E3"/>
    <mergeCell ref="E6:E7"/>
    <mergeCell ref="D511:E511"/>
    <mergeCell ref="D4:D5"/>
    <mergeCell ref="D512:E512"/>
  </mergeCells>
  <phoneticPr fontId="0" type="noConversion"/>
  <conditionalFormatting sqref="S515">
    <cfRule type="expression" dxfId="89" priority="1" stopIfTrue="1">
      <formula>S516=0</formula>
    </cfRule>
  </conditionalFormatting>
  <conditionalFormatting sqref="D9:E508">
    <cfRule type="expression" dxfId="88" priority="2" stopIfTrue="1">
      <formula>ISERROR($M$524)</formula>
    </cfRule>
    <cfRule type="expression" dxfId="87" priority="3" stopIfTrue="1">
      <formula>$D9&lt;&gt;$D10</formula>
    </cfRule>
    <cfRule type="expression" dxfId="86" priority="4" stopIfTrue="1">
      <formula>$R9=1</formula>
    </cfRule>
  </conditionalFormatting>
  <conditionalFormatting sqref="O9:O508 G9:M508">
    <cfRule type="expression" dxfId="85" priority="5" stopIfTrue="1">
      <formula>ISERROR($M$524)</formula>
    </cfRule>
    <cfRule type="expression" dxfId="84" priority="6" stopIfTrue="1">
      <formula>AND($D10=$D9,$R9=1)</formula>
    </cfRule>
    <cfRule type="expression" dxfId="83" priority="7" stopIfTrue="1">
      <formula>$D10&lt;&gt;$D9</formula>
    </cfRule>
  </conditionalFormatting>
  <conditionalFormatting sqref="O520">
    <cfRule type="expression" dxfId="82" priority="8" stopIfTrue="1">
      <formula>S516=0</formula>
    </cfRule>
  </conditionalFormatting>
  <conditionalFormatting sqref="O519">
    <cfRule type="expression" dxfId="81" priority="9" stopIfTrue="1">
      <formula>S516=0</formula>
    </cfRule>
  </conditionalFormatting>
  <conditionalFormatting sqref="G530">
    <cfRule type="cellIs" dxfId="80" priority="10" stopIfTrue="1" operator="equal">
      <formula>0</formula>
    </cfRule>
  </conditionalFormatting>
  <conditionalFormatting sqref="B3:D3 S9:S508">
    <cfRule type="cellIs" dxfId="79" priority="11" stopIfTrue="1" operator="equal">
      <formula>0</formula>
    </cfRule>
  </conditionalFormatting>
  <conditionalFormatting sqref="R9:R508">
    <cfRule type="cellIs" dxfId="78" priority="12" stopIfTrue="1" operator="equal">
      <formula>1</formula>
    </cfRule>
  </conditionalFormatting>
  <conditionalFormatting sqref="R511:S511">
    <cfRule type="expression" dxfId="77" priority="13" stopIfTrue="1">
      <formula>ISERROR($K$675)</formula>
    </cfRule>
  </conditionalFormatting>
  <conditionalFormatting sqref="M531:M533">
    <cfRule type="cellIs" dxfId="76" priority="14" stopIfTrue="1" operator="equal">
      <formula>0</formula>
    </cfRule>
  </conditionalFormatting>
  <conditionalFormatting sqref="L511:M511 M513">
    <cfRule type="expression" dxfId="75" priority="15" stopIfTrue="1">
      <formula>ISERROR($M$524)</formula>
    </cfRule>
  </conditionalFormatting>
  <dataValidations count="3">
    <dataValidation type="decimal" operator="greaterThan" allowBlank="1" showInputMessage="1" showErrorMessage="1" sqref="M9:M508">
      <formula1>0</formula1>
    </dataValidation>
    <dataValidation type="date" allowBlank="1" showInputMessage="1" showErrorMessage="1" sqref="E9:E508">
      <formula1>$E$526</formula1>
      <formula2>$E$527</formula2>
    </dataValidation>
    <dataValidation type="whole" allowBlank="1" showInputMessage="1" showErrorMessage="1" errorTitle="Prot.lli solo numeri da 1 a 9999" error="Utilizza anche il campo &quot;protocollo alfanumerico&quot;." sqref="D9:D508">
      <formula1>$E$523</formula1>
      <formula2>$E$524</formula2>
    </dataValidation>
  </dataValidations>
  <printOptions horizontalCentered="1"/>
  <pageMargins left="0" right="0" top="0.39370078740157483" bottom="0.39370078740157483" header="0.51181102362204722" footer="0.51181102362204722"/>
  <pageSetup paperSize="9" scale="75" orientation="landscape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4">
    <pageSetUpPr autoPageBreaks="0"/>
  </sheetPr>
  <dimension ref="A1:W536"/>
  <sheetViews>
    <sheetView showGridLines="0" showRowColHeaders="0" workbookViewId="0">
      <pane ySplit="8" topLeftCell="A9" activePane="bottomLeft" state="frozen"/>
      <selection activeCell="E9" sqref="E9"/>
      <selection pane="bottomLeft" activeCell="E11" sqref="E11"/>
    </sheetView>
  </sheetViews>
  <sheetFormatPr defaultRowHeight="12.75"/>
  <cols>
    <col min="1" max="1" width="11.42578125" style="9" customWidth="1"/>
    <col min="2" max="3" width="7.140625" style="9" hidden="1" customWidth="1"/>
    <col min="4" max="4" width="7.7109375" style="9" customWidth="1"/>
    <col min="5" max="5" width="12" style="9" customWidth="1"/>
    <col min="6" max="6" width="2.140625" style="9" customWidth="1"/>
    <col min="7" max="7" width="7.85546875" style="9" customWidth="1"/>
    <col min="8" max="8" width="2.140625" style="9" customWidth="1"/>
    <col min="9" max="9" width="7.140625" style="9" customWidth="1"/>
    <col min="10" max="10" width="11.42578125" style="9" customWidth="1"/>
    <col min="11" max="11" width="17.140625" style="9" customWidth="1"/>
    <col min="12" max="15" width="5.7109375" style="9" customWidth="1"/>
    <col min="16" max="17" width="16.42578125" style="9" customWidth="1"/>
    <col min="18" max="18" width="0.85546875" style="9" customWidth="1"/>
    <col min="19" max="19" width="28.5703125" style="9" customWidth="1"/>
    <col min="20" max="22" width="5.7109375" style="9" hidden="1" customWidth="1"/>
    <col min="23" max="23" width="7.140625" style="9" customWidth="1"/>
    <col min="24" max="16384" width="9.140625" style="9"/>
  </cols>
  <sheetData>
    <row r="1" spans="1:23" ht="6.7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</row>
    <row r="2" spans="1:23" ht="18" customHeight="1">
      <c r="A2" s="7"/>
      <c r="B2" s="143"/>
      <c r="C2" s="143"/>
      <c r="D2" s="512" t="s">
        <v>182</v>
      </c>
      <c r="E2" s="512"/>
      <c r="F2" s="11"/>
      <c r="G2" s="141"/>
      <c r="H2" s="141"/>
      <c r="I2" s="509" t="s">
        <v>183</v>
      </c>
      <c r="J2" s="509"/>
      <c r="K2" s="509"/>
      <c r="L2" s="509"/>
      <c r="M2" s="509"/>
      <c r="N2" s="509"/>
      <c r="O2" s="509"/>
      <c r="P2" s="509"/>
      <c r="Q2" s="509"/>
      <c r="R2" s="198"/>
      <c r="S2" s="198"/>
      <c r="T2" s="7"/>
      <c r="U2" s="7"/>
      <c r="V2" s="7"/>
      <c r="W2" s="7"/>
    </row>
    <row r="3" spans="1:23" ht="18" customHeight="1">
      <c r="A3" s="7"/>
      <c r="B3" s="144"/>
      <c r="C3" s="144"/>
      <c r="D3" s="504" t="str">
        <f>CONTRIBUENTE!E24</f>
        <v>01234567891</v>
      </c>
      <c r="E3" s="504"/>
      <c r="F3" s="37"/>
      <c r="G3" s="142"/>
      <c r="H3" s="142"/>
      <c r="I3" s="510" t="s">
        <v>184</v>
      </c>
      <c r="J3" s="510"/>
      <c r="K3" s="510"/>
      <c r="L3" s="510"/>
      <c r="M3" s="510"/>
      <c r="N3" s="510"/>
      <c r="O3" s="510"/>
      <c r="P3" s="510"/>
      <c r="Q3" s="510"/>
      <c r="R3" s="199"/>
      <c r="S3" s="199"/>
      <c r="T3" s="7"/>
      <c r="U3" s="7"/>
      <c r="V3" s="7"/>
      <c r="W3" s="7"/>
    </row>
    <row r="4" spans="1:23" ht="15.75" customHeight="1">
      <c r="A4" s="7"/>
      <c r="B4" s="160"/>
      <c r="C4" s="160"/>
      <c r="D4" s="511">
        <f ca="1">'Sezione ERARIO'!D4:D5</f>
        <v>1</v>
      </c>
      <c r="E4" s="151" t="s">
        <v>160</v>
      </c>
      <c r="F4" s="160"/>
      <c r="G4" s="7"/>
      <c r="H4" s="7"/>
      <c r="I4" s="515" t="s">
        <v>186</v>
      </c>
      <c r="J4" s="515"/>
      <c r="K4" s="515"/>
      <c r="L4" s="515"/>
      <c r="M4" s="515"/>
      <c r="N4" s="515"/>
      <c r="O4" s="515"/>
      <c r="P4" s="515"/>
      <c r="Q4" s="515"/>
      <c r="R4" s="7"/>
      <c r="S4" s="7"/>
      <c r="T4" s="7"/>
      <c r="U4" s="7"/>
      <c r="V4" s="7"/>
      <c r="W4" s="7"/>
    </row>
    <row r="5" spans="1:23" ht="15.75" customHeight="1">
      <c r="A5" s="38"/>
      <c r="B5" s="7"/>
      <c r="C5" s="7"/>
      <c r="D5" s="511"/>
      <c r="E5" s="152" t="s">
        <v>161</v>
      </c>
      <c r="F5" s="7"/>
      <c r="G5" s="103"/>
      <c r="H5" s="103"/>
      <c r="I5" s="500" t="str">
        <f ca="1">IF(AND(P524=0,I530=1),"Note a fondo pagina",IF(I524=0,"",CONTRIBUENTE!$F$149))</f>
        <v/>
      </c>
      <c r="J5" s="500"/>
      <c r="K5" s="500"/>
      <c r="L5" s="500"/>
      <c r="M5" s="500"/>
      <c r="N5" s="500"/>
      <c r="O5" s="500"/>
      <c r="P5" s="159" t="s">
        <v>11</v>
      </c>
      <c r="Q5" s="159" t="s">
        <v>79</v>
      </c>
      <c r="R5" s="7"/>
      <c r="S5" s="7"/>
      <c r="T5" s="156"/>
      <c r="U5" s="7"/>
      <c r="V5" s="7"/>
      <c r="W5" s="7"/>
    </row>
    <row r="6" spans="1:23" ht="16.5" customHeight="1">
      <c r="A6" s="7"/>
      <c r="B6" s="7"/>
      <c r="C6" s="7"/>
      <c r="D6" s="225" t="s">
        <v>40</v>
      </c>
      <c r="E6" s="495" t="s">
        <v>14</v>
      </c>
      <c r="F6" s="7"/>
      <c r="G6" s="173" t="s">
        <v>15</v>
      </c>
      <c r="H6" s="108"/>
      <c r="I6" s="98" t="s">
        <v>15</v>
      </c>
      <c r="J6" s="33" t="s">
        <v>15</v>
      </c>
      <c r="K6" s="44" t="s">
        <v>15</v>
      </c>
      <c r="L6" s="513" t="s">
        <v>157</v>
      </c>
      <c r="M6" s="513"/>
      <c r="N6" s="513"/>
      <c r="O6" s="514"/>
      <c r="P6" s="33" t="s">
        <v>33</v>
      </c>
      <c r="Q6" s="116" t="s">
        <v>127</v>
      </c>
      <c r="R6" s="7"/>
      <c r="S6" s="502" t="s">
        <v>1291</v>
      </c>
      <c r="T6" s="24"/>
      <c r="U6" s="7"/>
      <c r="V6" s="7"/>
      <c r="W6" s="7"/>
    </row>
    <row r="7" spans="1:23" ht="16.5" customHeight="1">
      <c r="A7" s="7"/>
      <c r="B7" s="7"/>
      <c r="C7" s="7"/>
      <c r="D7" s="226" t="s">
        <v>39</v>
      </c>
      <c r="E7" s="496"/>
      <c r="F7" s="7"/>
      <c r="G7" s="174" t="s">
        <v>152</v>
      </c>
      <c r="H7" s="109"/>
      <c r="I7" s="99" t="s">
        <v>135</v>
      </c>
      <c r="J7" s="34" t="s">
        <v>136</v>
      </c>
      <c r="K7" s="45" t="s">
        <v>153</v>
      </c>
      <c r="L7" s="157" t="s">
        <v>138</v>
      </c>
      <c r="M7" s="101" t="s">
        <v>139</v>
      </c>
      <c r="N7" s="100" t="s">
        <v>138</v>
      </c>
      <c r="O7" s="101" t="s">
        <v>139</v>
      </c>
      <c r="P7" s="34" t="s">
        <v>130</v>
      </c>
      <c r="Q7" s="117" t="s">
        <v>131</v>
      </c>
      <c r="R7" s="7"/>
      <c r="S7" s="503"/>
      <c r="T7" s="7"/>
      <c r="U7" s="7"/>
      <c r="V7" s="7"/>
      <c r="W7" s="7"/>
    </row>
    <row r="8" spans="1:23" ht="9" customHeight="1">
      <c r="A8" s="7"/>
      <c r="B8" s="7"/>
      <c r="C8" s="7"/>
      <c r="D8" s="46"/>
      <c r="E8" s="36"/>
      <c r="F8" s="7"/>
      <c r="G8" s="103"/>
      <c r="H8" s="103"/>
      <c r="I8" s="43"/>
      <c r="J8" s="123"/>
      <c r="K8" s="158"/>
      <c r="L8" s="102"/>
      <c r="M8" s="103"/>
      <c r="N8" s="104"/>
      <c r="O8" s="103"/>
      <c r="P8" s="123"/>
      <c r="Q8" s="118"/>
      <c r="R8" s="7"/>
      <c r="S8" s="351"/>
      <c r="T8" s="7"/>
      <c r="U8" s="7"/>
      <c r="V8" s="7"/>
      <c r="W8" s="7"/>
    </row>
    <row r="9" spans="1:23" ht="16.5" customHeight="1">
      <c r="A9" s="333" t="s">
        <v>1287</v>
      </c>
      <c r="B9" s="65" t="str">
        <f ca="1">IF(W9=$W$515,0,IF(I$524=1,0,D9&amp;"-"&amp;YEAR(E9)))</f>
        <v>1-2019</v>
      </c>
      <c r="C9" s="65" t="str">
        <f t="shared" ref="C9:C40" ca="1" si="0">IF(I$524=1,0,B9&amp;"-"&amp;U9)</f>
        <v>1-2019-1</v>
      </c>
      <c r="D9" s="340">
        <v>1</v>
      </c>
      <c r="E9" s="283">
        <v>43466</v>
      </c>
      <c r="F9" s="12"/>
      <c r="G9" s="292" t="s">
        <v>177</v>
      </c>
      <c r="H9" s="121"/>
      <c r="I9" s="284" t="s">
        <v>166</v>
      </c>
      <c r="J9" s="285" t="s">
        <v>168</v>
      </c>
      <c r="K9" s="286" t="s">
        <v>171</v>
      </c>
      <c r="L9" s="287">
        <v>1</v>
      </c>
      <c r="M9" s="288">
        <v>2013</v>
      </c>
      <c r="N9" s="287">
        <v>12</v>
      </c>
      <c r="O9" s="289">
        <v>2013</v>
      </c>
      <c r="P9" s="290">
        <v>2</v>
      </c>
      <c r="Q9" s="291"/>
      <c r="R9" s="12"/>
      <c r="S9" s="348" t="s">
        <v>1290</v>
      </c>
      <c r="T9" s="7"/>
      <c r="U9" s="17">
        <v>1</v>
      </c>
      <c r="V9" s="17"/>
      <c r="W9" s="364">
        <f>IF(OR(MONTH(E9)&lt;$K$526,MONTH(E9)&gt;$K$527),W$515,0)</f>
        <v>0</v>
      </c>
    </row>
    <row r="10" spans="1:23" ht="16.5" customHeight="1">
      <c r="A10" s="334" t="s">
        <v>100</v>
      </c>
      <c r="B10" s="65" t="str">
        <f t="shared" ref="B10:B73" ca="1" si="1">IF(W10=$W$515,0,IF(I$524=1,0,D10&amp;"-"&amp;YEAR(E10)))</f>
        <v>1-2019</v>
      </c>
      <c r="C10" s="65" t="str">
        <f t="shared" ca="1" si="0"/>
        <v>1-2019-2</v>
      </c>
      <c r="D10" s="340">
        <v>1</v>
      </c>
      <c r="E10" s="283">
        <v>43466</v>
      </c>
      <c r="F10" s="12"/>
      <c r="G10" s="292"/>
      <c r="H10" s="121"/>
      <c r="I10" s="284"/>
      <c r="J10" s="285"/>
      <c r="K10" s="286"/>
      <c r="L10" s="287"/>
      <c r="M10" s="288"/>
      <c r="N10" s="287"/>
      <c r="O10" s="289"/>
      <c r="P10" s="290"/>
      <c r="Q10" s="291"/>
      <c r="R10" s="12"/>
      <c r="S10" s="348"/>
      <c r="T10" s="7"/>
      <c r="U10" s="17">
        <f>IF(D10="",0,IF(D10=D9,COUNTIF(D$9:D9,D10)+1,1))</f>
        <v>2</v>
      </c>
      <c r="V10" s="17">
        <f t="shared" ref="V10:V41" ca="1" si="2">IF(OR(D10="",I$524=1),0,IF(U10=2,1,0))</f>
        <v>1</v>
      </c>
      <c r="W10" s="364">
        <f t="shared" ref="W10:W73" si="3">IF(OR(MONTH(E10)&lt;$K$526,MONTH(E10)&gt;$K$527),W$515,0)</f>
        <v>0</v>
      </c>
    </row>
    <row r="11" spans="1:23" ht="16.5" customHeight="1">
      <c r="A11" s="334" t="s">
        <v>101</v>
      </c>
      <c r="B11" s="65" t="str">
        <f t="shared" ca="1" si="1"/>
        <v>-1900</v>
      </c>
      <c r="C11" s="65" t="str">
        <f t="shared" ca="1" si="0"/>
        <v>-1900-0</v>
      </c>
      <c r="D11" s="340"/>
      <c r="E11" s="283"/>
      <c r="F11" s="12"/>
      <c r="G11" s="292"/>
      <c r="H11" s="121"/>
      <c r="I11" s="284"/>
      <c r="J11" s="285"/>
      <c r="K11" s="286"/>
      <c r="L11" s="287"/>
      <c r="M11" s="288"/>
      <c r="N11" s="287"/>
      <c r="O11" s="289"/>
      <c r="P11" s="290"/>
      <c r="Q11" s="291"/>
      <c r="R11" s="12"/>
      <c r="S11" s="348"/>
      <c r="T11" s="7"/>
      <c r="U11" s="17">
        <f>IF(D11="",0,IF(D11=D10,COUNTIF(D$9:D10,D11)+1,1))</f>
        <v>0</v>
      </c>
      <c r="V11" s="17">
        <f t="shared" ca="1" si="2"/>
        <v>0</v>
      </c>
      <c r="W11" s="364">
        <f t="shared" si="3"/>
        <v>0</v>
      </c>
    </row>
    <row r="12" spans="1:23" ht="16.5" customHeight="1">
      <c r="A12" s="334" t="s">
        <v>102</v>
      </c>
      <c r="B12" s="65" t="str">
        <f t="shared" ca="1" si="1"/>
        <v>-1900</v>
      </c>
      <c r="C12" s="65" t="str">
        <f t="shared" ca="1" si="0"/>
        <v>-1900-0</v>
      </c>
      <c r="D12" s="340"/>
      <c r="E12" s="283"/>
      <c r="F12" s="12"/>
      <c r="G12" s="292"/>
      <c r="H12" s="121"/>
      <c r="I12" s="284"/>
      <c r="J12" s="285"/>
      <c r="K12" s="286"/>
      <c r="L12" s="287"/>
      <c r="M12" s="288"/>
      <c r="N12" s="287"/>
      <c r="O12" s="289"/>
      <c r="P12" s="290"/>
      <c r="Q12" s="291"/>
      <c r="R12" s="12"/>
      <c r="S12" s="348"/>
      <c r="T12" s="7"/>
      <c r="U12" s="17">
        <f>IF(D12="",0,IF(D12=D11,COUNTIF(D$9:D11,D12)+1,1))</f>
        <v>0</v>
      </c>
      <c r="V12" s="17">
        <f t="shared" ca="1" si="2"/>
        <v>0</v>
      </c>
      <c r="W12" s="364">
        <f t="shared" si="3"/>
        <v>0</v>
      </c>
    </row>
    <row r="13" spans="1:23" ht="16.5" customHeight="1">
      <c r="A13" s="334" t="s">
        <v>103</v>
      </c>
      <c r="B13" s="65" t="str">
        <f t="shared" ca="1" si="1"/>
        <v>-1900</v>
      </c>
      <c r="C13" s="65" t="str">
        <f t="shared" ca="1" si="0"/>
        <v>-1900-0</v>
      </c>
      <c r="D13" s="340"/>
      <c r="E13" s="283"/>
      <c r="F13" s="12"/>
      <c r="G13" s="292"/>
      <c r="H13" s="121"/>
      <c r="I13" s="284"/>
      <c r="J13" s="285"/>
      <c r="K13" s="286"/>
      <c r="L13" s="287"/>
      <c r="M13" s="288"/>
      <c r="N13" s="287"/>
      <c r="O13" s="289"/>
      <c r="P13" s="290"/>
      <c r="Q13" s="291"/>
      <c r="R13" s="12"/>
      <c r="S13" s="348"/>
      <c r="T13" s="7"/>
      <c r="U13" s="17">
        <f>IF(D13="",0,IF(D13=D12,COUNTIF(D$9:D12,D13)+1,1))</f>
        <v>0</v>
      </c>
      <c r="V13" s="17">
        <f t="shared" ca="1" si="2"/>
        <v>0</v>
      </c>
      <c r="W13" s="364">
        <f t="shared" si="3"/>
        <v>0</v>
      </c>
    </row>
    <row r="14" spans="1:23" ht="16.5" customHeight="1">
      <c r="A14" s="334" t="s">
        <v>104</v>
      </c>
      <c r="B14" s="65" t="str">
        <f t="shared" ca="1" si="1"/>
        <v>-1900</v>
      </c>
      <c r="C14" s="65" t="str">
        <f t="shared" ca="1" si="0"/>
        <v>-1900-0</v>
      </c>
      <c r="D14" s="340"/>
      <c r="E14" s="283"/>
      <c r="F14" s="12"/>
      <c r="G14" s="292"/>
      <c r="H14" s="121"/>
      <c r="I14" s="284"/>
      <c r="J14" s="285"/>
      <c r="K14" s="286"/>
      <c r="L14" s="287"/>
      <c r="M14" s="288"/>
      <c r="N14" s="287"/>
      <c r="O14" s="289"/>
      <c r="P14" s="290"/>
      <c r="Q14" s="291"/>
      <c r="R14" s="12"/>
      <c r="S14" s="348"/>
      <c r="T14" s="7"/>
      <c r="U14" s="17">
        <f>IF(D14="",0,IF(D14=D13,COUNTIF(D$9:D13,D14)+1,1))</f>
        <v>0</v>
      </c>
      <c r="V14" s="17">
        <f t="shared" ca="1" si="2"/>
        <v>0</v>
      </c>
      <c r="W14" s="364">
        <f t="shared" si="3"/>
        <v>0</v>
      </c>
    </row>
    <row r="15" spans="1:23" ht="16.5" customHeight="1">
      <c r="A15" s="334" t="s">
        <v>105</v>
      </c>
      <c r="B15" s="65" t="str">
        <f t="shared" ca="1" si="1"/>
        <v>-1900</v>
      </c>
      <c r="C15" s="65" t="str">
        <f t="shared" ca="1" si="0"/>
        <v>-1900-0</v>
      </c>
      <c r="D15" s="340"/>
      <c r="E15" s="283"/>
      <c r="F15" s="12"/>
      <c r="G15" s="292"/>
      <c r="H15" s="121"/>
      <c r="I15" s="284"/>
      <c r="J15" s="285"/>
      <c r="K15" s="286"/>
      <c r="L15" s="287"/>
      <c r="M15" s="288"/>
      <c r="N15" s="287"/>
      <c r="O15" s="289"/>
      <c r="P15" s="290"/>
      <c r="Q15" s="291"/>
      <c r="R15" s="12"/>
      <c r="S15" s="348"/>
      <c r="T15" s="7"/>
      <c r="U15" s="17">
        <f>IF(D15="",0,IF(D15=D14,COUNTIF(D$9:D14,D15)+1,1))</f>
        <v>0</v>
      </c>
      <c r="V15" s="17">
        <f t="shared" ca="1" si="2"/>
        <v>0</v>
      </c>
      <c r="W15" s="364">
        <f t="shared" si="3"/>
        <v>0</v>
      </c>
    </row>
    <row r="16" spans="1:23" ht="16.5" customHeight="1">
      <c r="A16" s="334" t="s">
        <v>106</v>
      </c>
      <c r="B16" s="65" t="str">
        <f t="shared" ca="1" si="1"/>
        <v>-1900</v>
      </c>
      <c r="C16" s="65" t="str">
        <f t="shared" ca="1" si="0"/>
        <v>-1900-0</v>
      </c>
      <c r="D16" s="340"/>
      <c r="E16" s="283"/>
      <c r="F16" s="12"/>
      <c r="G16" s="292"/>
      <c r="H16" s="121"/>
      <c r="I16" s="284"/>
      <c r="J16" s="285"/>
      <c r="K16" s="286"/>
      <c r="L16" s="287"/>
      <c r="M16" s="288"/>
      <c r="N16" s="287"/>
      <c r="O16" s="289"/>
      <c r="P16" s="290"/>
      <c r="Q16" s="291"/>
      <c r="R16" s="12"/>
      <c r="S16" s="348"/>
      <c r="T16" s="7"/>
      <c r="U16" s="17">
        <f>IF(D16="",0,IF(D16=D15,COUNTIF(D$9:D15,D16)+1,1))</f>
        <v>0</v>
      </c>
      <c r="V16" s="17">
        <f t="shared" ca="1" si="2"/>
        <v>0</v>
      </c>
      <c r="W16" s="364">
        <f t="shared" si="3"/>
        <v>0</v>
      </c>
    </row>
    <row r="17" spans="1:23" ht="16.5" customHeight="1">
      <c r="A17" s="334" t="s">
        <v>107</v>
      </c>
      <c r="B17" s="65" t="str">
        <f t="shared" ca="1" si="1"/>
        <v>-1900</v>
      </c>
      <c r="C17" s="65" t="str">
        <f t="shared" ca="1" si="0"/>
        <v>-1900-0</v>
      </c>
      <c r="D17" s="340"/>
      <c r="E17" s="283"/>
      <c r="F17" s="12"/>
      <c r="G17" s="292"/>
      <c r="H17" s="121"/>
      <c r="I17" s="284"/>
      <c r="J17" s="285"/>
      <c r="K17" s="286"/>
      <c r="L17" s="287"/>
      <c r="M17" s="288"/>
      <c r="N17" s="287"/>
      <c r="O17" s="289"/>
      <c r="P17" s="290"/>
      <c r="Q17" s="291"/>
      <c r="R17" s="12"/>
      <c r="S17" s="348"/>
      <c r="T17" s="7"/>
      <c r="U17" s="17">
        <f>IF(D17="",0,IF(D17=D16,COUNTIF(D$9:D16,D17)+1,1))</f>
        <v>0</v>
      </c>
      <c r="V17" s="17">
        <f t="shared" ca="1" si="2"/>
        <v>0</v>
      </c>
      <c r="W17" s="364">
        <f t="shared" si="3"/>
        <v>0</v>
      </c>
    </row>
    <row r="18" spans="1:23" ht="16.5" customHeight="1">
      <c r="A18" s="334" t="s">
        <v>294</v>
      </c>
      <c r="B18" s="65" t="str">
        <f t="shared" ca="1" si="1"/>
        <v>-1900</v>
      </c>
      <c r="C18" s="65" t="str">
        <f t="shared" ca="1" si="0"/>
        <v>-1900-0</v>
      </c>
      <c r="D18" s="340"/>
      <c r="E18" s="283"/>
      <c r="F18" s="12"/>
      <c r="G18" s="292"/>
      <c r="H18" s="121"/>
      <c r="I18" s="284"/>
      <c r="J18" s="285"/>
      <c r="K18" s="286"/>
      <c r="L18" s="287"/>
      <c r="M18" s="288"/>
      <c r="N18" s="287"/>
      <c r="O18" s="289"/>
      <c r="P18" s="290"/>
      <c r="Q18" s="291"/>
      <c r="R18" s="12"/>
      <c r="S18" s="348"/>
      <c r="T18" s="7"/>
      <c r="U18" s="17">
        <f>IF(D18="",0,IF(D18=D17,COUNTIF(D$9:D17,D18)+1,1))</f>
        <v>0</v>
      </c>
      <c r="V18" s="17">
        <f t="shared" ca="1" si="2"/>
        <v>0</v>
      </c>
      <c r="W18" s="364">
        <f t="shared" si="3"/>
        <v>0</v>
      </c>
    </row>
    <row r="19" spans="1:23" ht="16.5" customHeight="1">
      <c r="A19" s="334" t="s">
        <v>295</v>
      </c>
      <c r="B19" s="65" t="str">
        <f t="shared" ca="1" si="1"/>
        <v>-1900</v>
      </c>
      <c r="C19" s="65" t="str">
        <f t="shared" ca="1" si="0"/>
        <v>-1900-0</v>
      </c>
      <c r="D19" s="340"/>
      <c r="E19" s="283"/>
      <c r="F19" s="12"/>
      <c r="G19" s="292"/>
      <c r="H19" s="121"/>
      <c r="I19" s="284"/>
      <c r="J19" s="285"/>
      <c r="K19" s="286"/>
      <c r="L19" s="287"/>
      <c r="M19" s="288"/>
      <c r="N19" s="287"/>
      <c r="O19" s="289"/>
      <c r="P19" s="290"/>
      <c r="Q19" s="291"/>
      <c r="R19" s="12"/>
      <c r="S19" s="348"/>
      <c r="T19" s="7"/>
      <c r="U19" s="17">
        <f>IF(D19="",0,IF(D19=D18,COUNTIF(D$9:D18,D19)+1,1))</f>
        <v>0</v>
      </c>
      <c r="V19" s="17">
        <f t="shared" ca="1" si="2"/>
        <v>0</v>
      </c>
      <c r="W19" s="364">
        <f t="shared" si="3"/>
        <v>0</v>
      </c>
    </row>
    <row r="20" spans="1:23" ht="16.5" customHeight="1">
      <c r="A20" s="334" t="s">
        <v>296</v>
      </c>
      <c r="B20" s="65" t="str">
        <f t="shared" ca="1" si="1"/>
        <v>-1900</v>
      </c>
      <c r="C20" s="65" t="str">
        <f t="shared" ca="1" si="0"/>
        <v>-1900-0</v>
      </c>
      <c r="D20" s="340"/>
      <c r="E20" s="283"/>
      <c r="F20" s="12"/>
      <c r="G20" s="292"/>
      <c r="H20" s="121"/>
      <c r="I20" s="284"/>
      <c r="J20" s="285"/>
      <c r="K20" s="286"/>
      <c r="L20" s="287"/>
      <c r="M20" s="288"/>
      <c r="N20" s="287"/>
      <c r="O20" s="289"/>
      <c r="P20" s="290"/>
      <c r="Q20" s="291"/>
      <c r="R20" s="12"/>
      <c r="S20" s="348"/>
      <c r="T20" s="7"/>
      <c r="U20" s="17">
        <f>IF(D20="",0,IF(D20=D19,COUNTIF(D$9:D19,D20)+1,1))</f>
        <v>0</v>
      </c>
      <c r="V20" s="17">
        <f t="shared" ca="1" si="2"/>
        <v>0</v>
      </c>
      <c r="W20" s="364">
        <f t="shared" si="3"/>
        <v>0</v>
      </c>
    </row>
    <row r="21" spans="1:23" ht="16.5" customHeight="1">
      <c r="A21" s="334" t="s">
        <v>297</v>
      </c>
      <c r="B21" s="65" t="str">
        <f t="shared" ca="1" si="1"/>
        <v>-1900</v>
      </c>
      <c r="C21" s="65" t="str">
        <f t="shared" ca="1" si="0"/>
        <v>-1900-0</v>
      </c>
      <c r="D21" s="340"/>
      <c r="E21" s="283"/>
      <c r="F21" s="12"/>
      <c r="G21" s="292"/>
      <c r="H21" s="121"/>
      <c r="I21" s="284"/>
      <c r="J21" s="285"/>
      <c r="K21" s="286"/>
      <c r="L21" s="287"/>
      <c r="M21" s="288"/>
      <c r="N21" s="287"/>
      <c r="O21" s="289"/>
      <c r="P21" s="290"/>
      <c r="Q21" s="291"/>
      <c r="R21" s="12"/>
      <c r="S21" s="348"/>
      <c r="T21" s="7"/>
      <c r="U21" s="17">
        <f>IF(D21="",0,IF(D21=D20,COUNTIF(D$9:D20,D21)+1,1))</f>
        <v>0</v>
      </c>
      <c r="V21" s="17">
        <f t="shared" ca="1" si="2"/>
        <v>0</v>
      </c>
      <c r="W21" s="364">
        <f t="shared" si="3"/>
        <v>0</v>
      </c>
    </row>
    <row r="22" spans="1:23" ht="16.5" customHeight="1">
      <c r="A22" s="334" t="s">
        <v>298</v>
      </c>
      <c r="B22" s="65" t="str">
        <f t="shared" ca="1" si="1"/>
        <v>-1900</v>
      </c>
      <c r="C22" s="65" t="str">
        <f t="shared" ca="1" si="0"/>
        <v>-1900-0</v>
      </c>
      <c r="D22" s="340"/>
      <c r="E22" s="283"/>
      <c r="F22" s="12"/>
      <c r="G22" s="292"/>
      <c r="H22" s="121"/>
      <c r="I22" s="284"/>
      <c r="J22" s="285"/>
      <c r="K22" s="286"/>
      <c r="L22" s="287"/>
      <c r="M22" s="288"/>
      <c r="N22" s="287"/>
      <c r="O22" s="289"/>
      <c r="P22" s="290"/>
      <c r="Q22" s="291"/>
      <c r="R22" s="12"/>
      <c r="S22" s="348"/>
      <c r="T22" s="7"/>
      <c r="U22" s="17">
        <f>IF(D22="",0,IF(D22=D21,COUNTIF(D$9:D21,D22)+1,1))</f>
        <v>0</v>
      </c>
      <c r="V22" s="17">
        <f t="shared" ca="1" si="2"/>
        <v>0</v>
      </c>
      <c r="W22" s="364">
        <f t="shared" si="3"/>
        <v>0</v>
      </c>
    </row>
    <row r="23" spans="1:23" ht="16.5" customHeight="1">
      <c r="A23" s="334" t="s">
        <v>299</v>
      </c>
      <c r="B23" s="65" t="str">
        <f t="shared" ca="1" si="1"/>
        <v>-1900</v>
      </c>
      <c r="C23" s="65" t="str">
        <f t="shared" ca="1" si="0"/>
        <v>-1900-0</v>
      </c>
      <c r="D23" s="340"/>
      <c r="E23" s="283"/>
      <c r="F23" s="12"/>
      <c r="G23" s="292"/>
      <c r="H23" s="121"/>
      <c r="I23" s="284"/>
      <c r="J23" s="285"/>
      <c r="K23" s="286"/>
      <c r="L23" s="287"/>
      <c r="M23" s="288"/>
      <c r="N23" s="287"/>
      <c r="O23" s="289"/>
      <c r="P23" s="290"/>
      <c r="Q23" s="291"/>
      <c r="R23" s="12"/>
      <c r="S23" s="348"/>
      <c r="T23" s="7"/>
      <c r="U23" s="17">
        <f>IF(D23="",0,IF(D23=D22,COUNTIF(D$9:D22,D23)+1,1))</f>
        <v>0</v>
      </c>
      <c r="V23" s="17">
        <f t="shared" ca="1" si="2"/>
        <v>0</v>
      </c>
      <c r="W23" s="364">
        <f t="shared" si="3"/>
        <v>0</v>
      </c>
    </row>
    <row r="24" spans="1:23" ht="16.5" customHeight="1">
      <c r="A24" s="334" t="s">
        <v>300</v>
      </c>
      <c r="B24" s="65" t="str">
        <f t="shared" ca="1" si="1"/>
        <v>-1900</v>
      </c>
      <c r="C24" s="65" t="str">
        <f t="shared" ca="1" si="0"/>
        <v>-1900-0</v>
      </c>
      <c r="D24" s="340"/>
      <c r="E24" s="283"/>
      <c r="F24" s="12"/>
      <c r="G24" s="292"/>
      <c r="H24" s="121"/>
      <c r="I24" s="284"/>
      <c r="J24" s="285"/>
      <c r="K24" s="286"/>
      <c r="L24" s="287"/>
      <c r="M24" s="288"/>
      <c r="N24" s="287"/>
      <c r="O24" s="289"/>
      <c r="P24" s="290"/>
      <c r="Q24" s="291"/>
      <c r="R24" s="12"/>
      <c r="S24" s="348"/>
      <c r="T24" s="7"/>
      <c r="U24" s="17">
        <f>IF(D24="",0,IF(D24=D23,COUNTIF(D$9:D23,D24)+1,1))</f>
        <v>0</v>
      </c>
      <c r="V24" s="17">
        <f t="shared" ca="1" si="2"/>
        <v>0</v>
      </c>
      <c r="W24" s="364">
        <f t="shared" si="3"/>
        <v>0</v>
      </c>
    </row>
    <row r="25" spans="1:23" ht="16.5" customHeight="1">
      <c r="A25" s="334" t="s">
        <v>301</v>
      </c>
      <c r="B25" s="65" t="str">
        <f t="shared" ca="1" si="1"/>
        <v>-1900</v>
      </c>
      <c r="C25" s="65" t="str">
        <f t="shared" ca="1" si="0"/>
        <v>-1900-0</v>
      </c>
      <c r="D25" s="340"/>
      <c r="E25" s="283"/>
      <c r="F25" s="12"/>
      <c r="G25" s="292"/>
      <c r="H25" s="121"/>
      <c r="I25" s="284"/>
      <c r="J25" s="285"/>
      <c r="K25" s="286"/>
      <c r="L25" s="287"/>
      <c r="M25" s="288"/>
      <c r="N25" s="287"/>
      <c r="O25" s="289"/>
      <c r="P25" s="290"/>
      <c r="Q25" s="291"/>
      <c r="R25" s="12"/>
      <c r="S25" s="348"/>
      <c r="T25" s="7"/>
      <c r="U25" s="17">
        <f>IF(D25="",0,IF(D25=D24,COUNTIF(D$9:D24,D25)+1,1))</f>
        <v>0</v>
      </c>
      <c r="V25" s="17">
        <f t="shared" ca="1" si="2"/>
        <v>0</v>
      </c>
      <c r="W25" s="364">
        <f t="shared" si="3"/>
        <v>0</v>
      </c>
    </row>
    <row r="26" spans="1:23" ht="16.5" customHeight="1">
      <c r="A26" s="334" t="s">
        <v>302</v>
      </c>
      <c r="B26" s="65" t="str">
        <f t="shared" ca="1" si="1"/>
        <v>-1900</v>
      </c>
      <c r="C26" s="65" t="str">
        <f t="shared" ca="1" si="0"/>
        <v>-1900-0</v>
      </c>
      <c r="D26" s="340"/>
      <c r="E26" s="283"/>
      <c r="F26" s="12"/>
      <c r="G26" s="292"/>
      <c r="H26" s="121"/>
      <c r="I26" s="284"/>
      <c r="J26" s="285"/>
      <c r="K26" s="286"/>
      <c r="L26" s="287"/>
      <c r="M26" s="288"/>
      <c r="N26" s="287"/>
      <c r="O26" s="289"/>
      <c r="P26" s="290"/>
      <c r="Q26" s="291"/>
      <c r="R26" s="12"/>
      <c r="S26" s="348"/>
      <c r="T26" s="7"/>
      <c r="U26" s="17">
        <f>IF(D26="",0,IF(D26=D25,COUNTIF(D$9:D25,D26)+1,1))</f>
        <v>0</v>
      </c>
      <c r="V26" s="17">
        <f t="shared" ca="1" si="2"/>
        <v>0</v>
      </c>
      <c r="W26" s="364">
        <f t="shared" si="3"/>
        <v>0</v>
      </c>
    </row>
    <row r="27" spans="1:23" ht="16.5" customHeight="1">
      <c r="A27" s="334" t="s">
        <v>303</v>
      </c>
      <c r="B27" s="65" t="str">
        <f t="shared" ca="1" si="1"/>
        <v>-1900</v>
      </c>
      <c r="C27" s="65" t="str">
        <f t="shared" ca="1" si="0"/>
        <v>-1900-0</v>
      </c>
      <c r="D27" s="340"/>
      <c r="E27" s="283"/>
      <c r="F27" s="12"/>
      <c r="G27" s="292"/>
      <c r="H27" s="121"/>
      <c r="I27" s="284"/>
      <c r="J27" s="285"/>
      <c r="K27" s="286"/>
      <c r="L27" s="287"/>
      <c r="M27" s="288"/>
      <c r="N27" s="287"/>
      <c r="O27" s="289"/>
      <c r="P27" s="290"/>
      <c r="Q27" s="291"/>
      <c r="R27" s="12"/>
      <c r="S27" s="348"/>
      <c r="T27" s="7"/>
      <c r="U27" s="17">
        <f>IF(D27="",0,IF(D27=D26,COUNTIF(D$9:D26,D27)+1,1))</f>
        <v>0</v>
      </c>
      <c r="V27" s="17">
        <f t="shared" ca="1" si="2"/>
        <v>0</v>
      </c>
      <c r="W27" s="364">
        <f t="shared" si="3"/>
        <v>0</v>
      </c>
    </row>
    <row r="28" spans="1:23" ht="16.5" customHeight="1">
      <c r="A28" s="334" t="s">
        <v>304</v>
      </c>
      <c r="B28" s="65" t="str">
        <f t="shared" ca="1" si="1"/>
        <v>-1900</v>
      </c>
      <c r="C28" s="65" t="str">
        <f t="shared" ca="1" si="0"/>
        <v>-1900-0</v>
      </c>
      <c r="D28" s="340"/>
      <c r="E28" s="283"/>
      <c r="F28" s="12"/>
      <c r="G28" s="292"/>
      <c r="H28" s="121"/>
      <c r="I28" s="284"/>
      <c r="J28" s="285"/>
      <c r="K28" s="286"/>
      <c r="L28" s="287"/>
      <c r="M28" s="288"/>
      <c r="N28" s="287"/>
      <c r="O28" s="289"/>
      <c r="P28" s="290"/>
      <c r="Q28" s="291"/>
      <c r="R28" s="12"/>
      <c r="S28" s="348"/>
      <c r="T28" s="7"/>
      <c r="U28" s="17">
        <f>IF(D28="",0,IF(D28=D27,COUNTIF(D$9:D27,D28)+1,1))</f>
        <v>0</v>
      </c>
      <c r="V28" s="17">
        <f t="shared" ca="1" si="2"/>
        <v>0</v>
      </c>
      <c r="W28" s="364">
        <f t="shared" si="3"/>
        <v>0</v>
      </c>
    </row>
    <row r="29" spans="1:23" ht="16.5" customHeight="1">
      <c r="A29" s="334" t="s">
        <v>305</v>
      </c>
      <c r="B29" s="65" t="str">
        <f t="shared" ca="1" si="1"/>
        <v>-1900</v>
      </c>
      <c r="C29" s="65" t="str">
        <f t="shared" ca="1" si="0"/>
        <v>-1900-0</v>
      </c>
      <c r="D29" s="340"/>
      <c r="E29" s="283"/>
      <c r="F29" s="12"/>
      <c r="G29" s="292"/>
      <c r="H29" s="121"/>
      <c r="I29" s="284"/>
      <c r="J29" s="285"/>
      <c r="K29" s="286"/>
      <c r="L29" s="287"/>
      <c r="M29" s="288"/>
      <c r="N29" s="287"/>
      <c r="O29" s="289"/>
      <c r="P29" s="290"/>
      <c r="Q29" s="291"/>
      <c r="R29" s="12"/>
      <c r="S29" s="348"/>
      <c r="T29" s="7"/>
      <c r="U29" s="17">
        <f>IF(D29="",0,IF(D29=D28,COUNTIF(D$9:D28,D29)+1,1))</f>
        <v>0</v>
      </c>
      <c r="V29" s="17">
        <f t="shared" ca="1" si="2"/>
        <v>0</v>
      </c>
      <c r="W29" s="364">
        <f t="shared" si="3"/>
        <v>0</v>
      </c>
    </row>
    <row r="30" spans="1:23" ht="16.5" customHeight="1">
      <c r="A30" s="334" t="s">
        <v>306</v>
      </c>
      <c r="B30" s="65" t="str">
        <f t="shared" ca="1" si="1"/>
        <v>-1900</v>
      </c>
      <c r="C30" s="65" t="str">
        <f t="shared" ca="1" si="0"/>
        <v>-1900-0</v>
      </c>
      <c r="D30" s="340"/>
      <c r="E30" s="283"/>
      <c r="F30" s="12"/>
      <c r="G30" s="292"/>
      <c r="H30" s="121"/>
      <c r="I30" s="284"/>
      <c r="J30" s="285"/>
      <c r="K30" s="286"/>
      <c r="L30" s="287"/>
      <c r="M30" s="288"/>
      <c r="N30" s="287"/>
      <c r="O30" s="289"/>
      <c r="P30" s="290"/>
      <c r="Q30" s="291"/>
      <c r="R30" s="12"/>
      <c r="S30" s="348"/>
      <c r="T30" s="7"/>
      <c r="U30" s="17">
        <f>IF(D30="",0,IF(D30=D29,COUNTIF(D$9:D29,D30)+1,1))</f>
        <v>0</v>
      </c>
      <c r="V30" s="17">
        <f t="shared" ca="1" si="2"/>
        <v>0</v>
      </c>
      <c r="W30" s="364">
        <f t="shared" si="3"/>
        <v>0</v>
      </c>
    </row>
    <row r="31" spans="1:23" ht="16.5" customHeight="1">
      <c r="A31" s="334" t="s">
        <v>307</v>
      </c>
      <c r="B31" s="65" t="str">
        <f t="shared" ca="1" si="1"/>
        <v>-1900</v>
      </c>
      <c r="C31" s="65" t="str">
        <f t="shared" ca="1" si="0"/>
        <v>-1900-0</v>
      </c>
      <c r="D31" s="340"/>
      <c r="E31" s="283"/>
      <c r="F31" s="12"/>
      <c r="G31" s="292"/>
      <c r="H31" s="121"/>
      <c r="I31" s="284"/>
      <c r="J31" s="285"/>
      <c r="K31" s="286"/>
      <c r="L31" s="287"/>
      <c r="M31" s="288"/>
      <c r="N31" s="287"/>
      <c r="O31" s="289"/>
      <c r="P31" s="290"/>
      <c r="Q31" s="291"/>
      <c r="R31" s="12"/>
      <c r="S31" s="348"/>
      <c r="T31" s="7"/>
      <c r="U31" s="17">
        <f>IF(D31="",0,IF(D31=D30,COUNTIF(D$9:D30,D31)+1,1))</f>
        <v>0</v>
      </c>
      <c r="V31" s="17">
        <f t="shared" ca="1" si="2"/>
        <v>0</v>
      </c>
      <c r="W31" s="364">
        <f t="shared" si="3"/>
        <v>0</v>
      </c>
    </row>
    <row r="32" spans="1:23" ht="16.5" customHeight="1">
      <c r="A32" s="334" t="s">
        <v>308</v>
      </c>
      <c r="B32" s="65" t="str">
        <f t="shared" ca="1" si="1"/>
        <v>-1900</v>
      </c>
      <c r="C32" s="65" t="str">
        <f t="shared" ca="1" si="0"/>
        <v>-1900-0</v>
      </c>
      <c r="D32" s="340"/>
      <c r="E32" s="283"/>
      <c r="F32" s="12"/>
      <c r="G32" s="292"/>
      <c r="H32" s="121"/>
      <c r="I32" s="284"/>
      <c r="J32" s="285"/>
      <c r="K32" s="286"/>
      <c r="L32" s="287"/>
      <c r="M32" s="288"/>
      <c r="N32" s="287"/>
      <c r="O32" s="289"/>
      <c r="P32" s="290"/>
      <c r="Q32" s="291"/>
      <c r="R32" s="12"/>
      <c r="S32" s="348"/>
      <c r="T32" s="7"/>
      <c r="U32" s="17">
        <f>IF(D32="",0,IF(D32=D31,COUNTIF(D$9:D31,D32)+1,1))</f>
        <v>0</v>
      </c>
      <c r="V32" s="17">
        <f t="shared" ca="1" si="2"/>
        <v>0</v>
      </c>
      <c r="W32" s="364">
        <f t="shared" si="3"/>
        <v>0</v>
      </c>
    </row>
    <row r="33" spans="1:23" ht="16.5" customHeight="1">
      <c r="A33" s="334" t="s">
        <v>309</v>
      </c>
      <c r="B33" s="65" t="str">
        <f t="shared" ca="1" si="1"/>
        <v>-1900</v>
      </c>
      <c r="C33" s="65" t="str">
        <f t="shared" ca="1" si="0"/>
        <v>-1900-0</v>
      </c>
      <c r="D33" s="340"/>
      <c r="E33" s="283"/>
      <c r="F33" s="12"/>
      <c r="G33" s="292"/>
      <c r="H33" s="121"/>
      <c r="I33" s="284"/>
      <c r="J33" s="285"/>
      <c r="K33" s="286"/>
      <c r="L33" s="287"/>
      <c r="M33" s="288"/>
      <c r="N33" s="287"/>
      <c r="O33" s="289"/>
      <c r="P33" s="290"/>
      <c r="Q33" s="291"/>
      <c r="R33" s="12"/>
      <c r="S33" s="348"/>
      <c r="T33" s="7"/>
      <c r="U33" s="17">
        <f>IF(D33="",0,IF(D33=D32,COUNTIF(D$9:D32,D33)+1,1))</f>
        <v>0</v>
      </c>
      <c r="V33" s="17">
        <f t="shared" ca="1" si="2"/>
        <v>0</v>
      </c>
      <c r="W33" s="364">
        <f t="shared" si="3"/>
        <v>0</v>
      </c>
    </row>
    <row r="34" spans="1:23" ht="16.5" customHeight="1">
      <c r="A34" s="334" t="s">
        <v>310</v>
      </c>
      <c r="B34" s="65" t="str">
        <f t="shared" ca="1" si="1"/>
        <v>-1900</v>
      </c>
      <c r="C34" s="65" t="str">
        <f t="shared" ca="1" si="0"/>
        <v>-1900-0</v>
      </c>
      <c r="D34" s="340"/>
      <c r="E34" s="283"/>
      <c r="F34" s="12"/>
      <c r="G34" s="292"/>
      <c r="H34" s="121"/>
      <c r="I34" s="284"/>
      <c r="J34" s="285"/>
      <c r="K34" s="286"/>
      <c r="L34" s="287"/>
      <c r="M34" s="288"/>
      <c r="N34" s="287"/>
      <c r="O34" s="289"/>
      <c r="P34" s="290"/>
      <c r="Q34" s="291"/>
      <c r="R34" s="12"/>
      <c r="S34" s="348"/>
      <c r="T34" s="7"/>
      <c r="U34" s="17">
        <f>IF(D34="",0,IF(D34=D33,COUNTIF(D$9:D33,D34)+1,1))</f>
        <v>0</v>
      </c>
      <c r="V34" s="17">
        <f t="shared" ca="1" si="2"/>
        <v>0</v>
      </c>
      <c r="W34" s="364">
        <f t="shared" si="3"/>
        <v>0</v>
      </c>
    </row>
    <row r="35" spans="1:23" ht="16.5" customHeight="1">
      <c r="A35" s="334" t="s">
        <v>311</v>
      </c>
      <c r="B35" s="65" t="str">
        <f t="shared" ca="1" si="1"/>
        <v>-1900</v>
      </c>
      <c r="C35" s="65" t="str">
        <f t="shared" ca="1" si="0"/>
        <v>-1900-0</v>
      </c>
      <c r="D35" s="340"/>
      <c r="E35" s="283"/>
      <c r="F35" s="12"/>
      <c r="G35" s="292"/>
      <c r="H35" s="121"/>
      <c r="I35" s="284"/>
      <c r="J35" s="285"/>
      <c r="K35" s="286"/>
      <c r="L35" s="287"/>
      <c r="M35" s="288"/>
      <c r="N35" s="287"/>
      <c r="O35" s="289"/>
      <c r="P35" s="290"/>
      <c r="Q35" s="291"/>
      <c r="R35" s="12"/>
      <c r="S35" s="348"/>
      <c r="T35" s="7"/>
      <c r="U35" s="17">
        <f>IF(D35="",0,IF(D35=D34,COUNTIF(D$9:D34,D35)+1,1))</f>
        <v>0</v>
      </c>
      <c r="V35" s="17">
        <f t="shared" ca="1" si="2"/>
        <v>0</v>
      </c>
      <c r="W35" s="364">
        <f t="shared" si="3"/>
        <v>0</v>
      </c>
    </row>
    <row r="36" spans="1:23" ht="16.5" customHeight="1">
      <c r="A36" s="334" t="s">
        <v>312</v>
      </c>
      <c r="B36" s="65" t="str">
        <f t="shared" ca="1" si="1"/>
        <v>-1900</v>
      </c>
      <c r="C36" s="65" t="str">
        <f t="shared" ca="1" si="0"/>
        <v>-1900-0</v>
      </c>
      <c r="D36" s="340"/>
      <c r="E36" s="283"/>
      <c r="F36" s="12"/>
      <c r="G36" s="292"/>
      <c r="H36" s="121"/>
      <c r="I36" s="284"/>
      <c r="J36" s="285"/>
      <c r="K36" s="286"/>
      <c r="L36" s="287"/>
      <c r="M36" s="288"/>
      <c r="N36" s="287"/>
      <c r="O36" s="289"/>
      <c r="P36" s="290"/>
      <c r="Q36" s="291"/>
      <c r="R36" s="12"/>
      <c r="S36" s="348"/>
      <c r="T36" s="7"/>
      <c r="U36" s="17">
        <f>IF(D36="",0,IF(D36=D35,COUNTIF(D$9:D35,D36)+1,1))</f>
        <v>0</v>
      </c>
      <c r="V36" s="17">
        <f t="shared" ca="1" si="2"/>
        <v>0</v>
      </c>
      <c r="W36" s="364">
        <f t="shared" si="3"/>
        <v>0</v>
      </c>
    </row>
    <row r="37" spans="1:23" ht="16.5" customHeight="1">
      <c r="A37" s="334" t="s">
        <v>313</v>
      </c>
      <c r="B37" s="65" t="str">
        <f t="shared" ca="1" si="1"/>
        <v>-1900</v>
      </c>
      <c r="C37" s="65" t="str">
        <f t="shared" ca="1" si="0"/>
        <v>-1900-0</v>
      </c>
      <c r="D37" s="340"/>
      <c r="E37" s="283"/>
      <c r="F37" s="12"/>
      <c r="G37" s="292"/>
      <c r="H37" s="121"/>
      <c r="I37" s="284"/>
      <c r="J37" s="285"/>
      <c r="K37" s="286"/>
      <c r="L37" s="287"/>
      <c r="M37" s="288"/>
      <c r="N37" s="287"/>
      <c r="O37" s="289"/>
      <c r="P37" s="290"/>
      <c r="Q37" s="291"/>
      <c r="R37" s="12"/>
      <c r="S37" s="348"/>
      <c r="T37" s="7"/>
      <c r="U37" s="17">
        <f>IF(D37="",0,IF(D37=D36,COUNTIF(D$9:D36,D37)+1,1))</f>
        <v>0</v>
      </c>
      <c r="V37" s="17">
        <f t="shared" ca="1" si="2"/>
        <v>0</v>
      </c>
      <c r="W37" s="364">
        <f t="shared" si="3"/>
        <v>0</v>
      </c>
    </row>
    <row r="38" spans="1:23" ht="16.5" customHeight="1">
      <c r="A38" s="334" t="s">
        <v>314</v>
      </c>
      <c r="B38" s="65" t="str">
        <f t="shared" ca="1" si="1"/>
        <v>-1900</v>
      </c>
      <c r="C38" s="65" t="str">
        <f t="shared" ca="1" si="0"/>
        <v>-1900-0</v>
      </c>
      <c r="D38" s="340"/>
      <c r="E38" s="283"/>
      <c r="F38" s="12"/>
      <c r="G38" s="292"/>
      <c r="H38" s="121"/>
      <c r="I38" s="284"/>
      <c r="J38" s="285"/>
      <c r="K38" s="286"/>
      <c r="L38" s="287"/>
      <c r="M38" s="288"/>
      <c r="N38" s="287"/>
      <c r="O38" s="289"/>
      <c r="P38" s="290"/>
      <c r="Q38" s="291"/>
      <c r="R38" s="12"/>
      <c r="S38" s="348"/>
      <c r="T38" s="7"/>
      <c r="U38" s="17">
        <f>IF(D38="",0,IF(D38=D37,COUNTIF(D$9:D37,D38)+1,1))</f>
        <v>0</v>
      </c>
      <c r="V38" s="17">
        <f t="shared" ca="1" si="2"/>
        <v>0</v>
      </c>
      <c r="W38" s="364">
        <f t="shared" si="3"/>
        <v>0</v>
      </c>
    </row>
    <row r="39" spans="1:23" ht="16.5" customHeight="1">
      <c r="A39" s="334" t="s">
        <v>315</v>
      </c>
      <c r="B39" s="65" t="str">
        <f t="shared" ca="1" si="1"/>
        <v>-1900</v>
      </c>
      <c r="C39" s="65" t="str">
        <f t="shared" ca="1" si="0"/>
        <v>-1900-0</v>
      </c>
      <c r="D39" s="340"/>
      <c r="E39" s="283"/>
      <c r="F39" s="12"/>
      <c r="G39" s="292"/>
      <c r="H39" s="121"/>
      <c r="I39" s="284"/>
      <c r="J39" s="285"/>
      <c r="K39" s="286"/>
      <c r="L39" s="287"/>
      <c r="M39" s="288"/>
      <c r="N39" s="287"/>
      <c r="O39" s="289"/>
      <c r="P39" s="290"/>
      <c r="Q39" s="291"/>
      <c r="R39" s="12"/>
      <c r="S39" s="348"/>
      <c r="T39" s="7"/>
      <c r="U39" s="17">
        <f>IF(D39="",0,IF(D39=D38,COUNTIF(D$9:D38,D39)+1,1))</f>
        <v>0</v>
      </c>
      <c r="V39" s="17">
        <f t="shared" ca="1" si="2"/>
        <v>0</v>
      </c>
      <c r="W39" s="364">
        <f t="shared" si="3"/>
        <v>0</v>
      </c>
    </row>
    <row r="40" spans="1:23" ht="16.5" customHeight="1">
      <c r="A40" s="334" t="s">
        <v>316</v>
      </c>
      <c r="B40" s="65" t="str">
        <f t="shared" ca="1" si="1"/>
        <v>-1900</v>
      </c>
      <c r="C40" s="65" t="str">
        <f t="shared" ca="1" si="0"/>
        <v>-1900-0</v>
      </c>
      <c r="D40" s="340"/>
      <c r="E40" s="283"/>
      <c r="F40" s="12"/>
      <c r="G40" s="292"/>
      <c r="H40" s="121"/>
      <c r="I40" s="284"/>
      <c r="J40" s="285"/>
      <c r="K40" s="286"/>
      <c r="L40" s="287"/>
      <c r="M40" s="288"/>
      <c r="N40" s="287"/>
      <c r="O40" s="289"/>
      <c r="P40" s="290"/>
      <c r="Q40" s="291"/>
      <c r="R40" s="12"/>
      <c r="S40" s="348"/>
      <c r="T40" s="7"/>
      <c r="U40" s="17">
        <f>IF(D40="",0,IF(D40=D39,COUNTIF(D$9:D39,D40)+1,1))</f>
        <v>0</v>
      </c>
      <c r="V40" s="17">
        <f t="shared" ca="1" si="2"/>
        <v>0</v>
      </c>
      <c r="W40" s="364">
        <f t="shared" si="3"/>
        <v>0</v>
      </c>
    </row>
    <row r="41" spans="1:23" ht="16.5" customHeight="1">
      <c r="A41" s="334" t="s">
        <v>317</v>
      </c>
      <c r="B41" s="65" t="str">
        <f t="shared" ca="1" si="1"/>
        <v>-1900</v>
      </c>
      <c r="C41" s="65" t="str">
        <f t="shared" ref="C41:C72" ca="1" si="4">IF(I$524=1,0,B41&amp;"-"&amp;U41)</f>
        <v>-1900-0</v>
      </c>
      <c r="D41" s="340"/>
      <c r="E41" s="283"/>
      <c r="F41" s="12"/>
      <c r="G41" s="292"/>
      <c r="H41" s="121"/>
      <c r="I41" s="284"/>
      <c r="J41" s="285"/>
      <c r="K41" s="286"/>
      <c r="L41" s="287"/>
      <c r="M41" s="288"/>
      <c r="N41" s="287"/>
      <c r="O41" s="289"/>
      <c r="P41" s="290"/>
      <c r="Q41" s="291"/>
      <c r="R41" s="12"/>
      <c r="S41" s="348"/>
      <c r="T41" s="7"/>
      <c r="U41" s="17">
        <f>IF(D41="",0,IF(D41=D40,COUNTIF(D$9:D40,D41)+1,1))</f>
        <v>0</v>
      </c>
      <c r="V41" s="17">
        <f t="shared" ca="1" si="2"/>
        <v>0</v>
      </c>
      <c r="W41" s="364">
        <f t="shared" si="3"/>
        <v>0</v>
      </c>
    </row>
    <row r="42" spans="1:23" ht="16.5" customHeight="1">
      <c r="A42" s="334" t="s">
        <v>318</v>
      </c>
      <c r="B42" s="65" t="str">
        <f t="shared" ca="1" si="1"/>
        <v>-1900</v>
      </c>
      <c r="C42" s="65" t="str">
        <f t="shared" ca="1" si="4"/>
        <v>-1900-0</v>
      </c>
      <c r="D42" s="340"/>
      <c r="E42" s="283"/>
      <c r="F42" s="12"/>
      <c r="G42" s="292"/>
      <c r="H42" s="121"/>
      <c r="I42" s="284"/>
      <c r="J42" s="285"/>
      <c r="K42" s="286"/>
      <c r="L42" s="287"/>
      <c r="M42" s="288"/>
      <c r="N42" s="287"/>
      <c r="O42" s="289"/>
      <c r="P42" s="290"/>
      <c r="Q42" s="291"/>
      <c r="R42" s="12"/>
      <c r="S42" s="348"/>
      <c r="T42" s="7"/>
      <c r="U42" s="17">
        <f>IF(D42="",0,IF(D42=D41,COUNTIF(D$9:D41,D42)+1,1))</f>
        <v>0</v>
      </c>
      <c r="V42" s="17">
        <f t="shared" ref="V42:V73" ca="1" si="5">IF(OR(D42="",I$524=1),0,IF(U42=2,1,0))</f>
        <v>0</v>
      </c>
      <c r="W42" s="364">
        <f t="shared" si="3"/>
        <v>0</v>
      </c>
    </row>
    <row r="43" spans="1:23" ht="16.5" customHeight="1">
      <c r="A43" s="334" t="s">
        <v>319</v>
      </c>
      <c r="B43" s="65" t="str">
        <f t="shared" ca="1" si="1"/>
        <v>-1900</v>
      </c>
      <c r="C43" s="65" t="str">
        <f t="shared" ca="1" si="4"/>
        <v>-1900-0</v>
      </c>
      <c r="D43" s="340"/>
      <c r="E43" s="283"/>
      <c r="F43" s="12"/>
      <c r="G43" s="292"/>
      <c r="H43" s="121"/>
      <c r="I43" s="284"/>
      <c r="J43" s="285"/>
      <c r="K43" s="286"/>
      <c r="L43" s="287"/>
      <c r="M43" s="288"/>
      <c r="N43" s="287"/>
      <c r="O43" s="289"/>
      <c r="P43" s="290"/>
      <c r="Q43" s="291"/>
      <c r="R43" s="12"/>
      <c r="S43" s="348"/>
      <c r="T43" s="7"/>
      <c r="U43" s="17">
        <f>IF(D43="",0,IF(D43=D42,COUNTIF(D$9:D42,D43)+1,1))</f>
        <v>0</v>
      </c>
      <c r="V43" s="17">
        <f t="shared" ca="1" si="5"/>
        <v>0</v>
      </c>
      <c r="W43" s="364">
        <f t="shared" si="3"/>
        <v>0</v>
      </c>
    </row>
    <row r="44" spans="1:23" ht="16.5" customHeight="1">
      <c r="A44" s="334" t="s">
        <v>320</v>
      </c>
      <c r="B44" s="65" t="str">
        <f t="shared" ca="1" si="1"/>
        <v>-1900</v>
      </c>
      <c r="C44" s="65" t="str">
        <f t="shared" ca="1" si="4"/>
        <v>-1900-0</v>
      </c>
      <c r="D44" s="340"/>
      <c r="E44" s="283"/>
      <c r="F44" s="12"/>
      <c r="G44" s="292"/>
      <c r="H44" s="121"/>
      <c r="I44" s="284"/>
      <c r="J44" s="285"/>
      <c r="K44" s="286"/>
      <c r="L44" s="287"/>
      <c r="M44" s="288"/>
      <c r="N44" s="287"/>
      <c r="O44" s="289"/>
      <c r="P44" s="290"/>
      <c r="Q44" s="291"/>
      <c r="R44" s="12"/>
      <c r="S44" s="348"/>
      <c r="T44" s="7"/>
      <c r="U44" s="17">
        <f>IF(D44="",0,IF(D44=D43,COUNTIF(D$9:D43,D44)+1,1))</f>
        <v>0</v>
      </c>
      <c r="V44" s="17">
        <f t="shared" ca="1" si="5"/>
        <v>0</v>
      </c>
      <c r="W44" s="364">
        <f t="shared" si="3"/>
        <v>0</v>
      </c>
    </row>
    <row r="45" spans="1:23" ht="16.5" customHeight="1">
      <c r="A45" s="334" t="s">
        <v>321</v>
      </c>
      <c r="B45" s="65" t="str">
        <f t="shared" ca="1" si="1"/>
        <v>-1900</v>
      </c>
      <c r="C45" s="65" t="str">
        <f t="shared" ca="1" si="4"/>
        <v>-1900-0</v>
      </c>
      <c r="D45" s="340"/>
      <c r="E45" s="283"/>
      <c r="F45" s="12"/>
      <c r="G45" s="292"/>
      <c r="H45" s="121"/>
      <c r="I45" s="284"/>
      <c r="J45" s="285"/>
      <c r="K45" s="286"/>
      <c r="L45" s="287"/>
      <c r="M45" s="288"/>
      <c r="N45" s="287"/>
      <c r="O45" s="289"/>
      <c r="P45" s="290"/>
      <c r="Q45" s="291"/>
      <c r="R45" s="12"/>
      <c r="S45" s="348"/>
      <c r="T45" s="7"/>
      <c r="U45" s="17">
        <f>IF(D45="",0,IF(D45=D44,COUNTIF(D$9:D44,D45)+1,1))</f>
        <v>0</v>
      </c>
      <c r="V45" s="17">
        <f t="shared" ca="1" si="5"/>
        <v>0</v>
      </c>
      <c r="W45" s="364">
        <f t="shared" si="3"/>
        <v>0</v>
      </c>
    </row>
    <row r="46" spans="1:23" ht="16.5" customHeight="1">
      <c r="A46" s="334" t="s">
        <v>322</v>
      </c>
      <c r="B46" s="65" t="str">
        <f t="shared" ca="1" si="1"/>
        <v>-1900</v>
      </c>
      <c r="C46" s="65" t="str">
        <f t="shared" ca="1" si="4"/>
        <v>-1900-0</v>
      </c>
      <c r="D46" s="340"/>
      <c r="E46" s="283"/>
      <c r="F46" s="12"/>
      <c r="G46" s="292"/>
      <c r="H46" s="121"/>
      <c r="I46" s="284"/>
      <c r="J46" s="285"/>
      <c r="K46" s="286"/>
      <c r="L46" s="287"/>
      <c r="M46" s="288"/>
      <c r="N46" s="287"/>
      <c r="O46" s="289"/>
      <c r="P46" s="290"/>
      <c r="Q46" s="291"/>
      <c r="R46" s="12"/>
      <c r="S46" s="348"/>
      <c r="T46" s="7"/>
      <c r="U46" s="17">
        <f>IF(D46="",0,IF(D46=D45,COUNTIF(D$9:D45,D46)+1,1))</f>
        <v>0</v>
      </c>
      <c r="V46" s="17">
        <f t="shared" ca="1" si="5"/>
        <v>0</v>
      </c>
      <c r="W46" s="364">
        <f t="shared" si="3"/>
        <v>0</v>
      </c>
    </row>
    <row r="47" spans="1:23" ht="16.5" customHeight="1">
      <c r="A47" s="334" t="s">
        <v>323</v>
      </c>
      <c r="B47" s="65" t="str">
        <f t="shared" ca="1" si="1"/>
        <v>-1900</v>
      </c>
      <c r="C47" s="65" t="str">
        <f t="shared" ca="1" si="4"/>
        <v>-1900-0</v>
      </c>
      <c r="D47" s="340"/>
      <c r="E47" s="283"/>
      <c r="F47" s="12"/>
      <c r="G47" s="292"/>
      <c r="H47" s="121"/>
      <c r="I47" s="284"/>
      <c r="J47" s="285"/>
      <c r="K47" s="286"/>
      <c r="L47" s="287"/>
      <c r="M47" s="288"/>
      <c r="N47" s="287"/>
      <c r="O47" s="289"/>
      <c r="P47" s="290"/>
      <c r="Q47" s="291"/>
      <c r="R47" s="12"/>
      <c r="S47" s="348"/>
      <c r="T47" s="7"/>
      <c r="U47" s="17">
        <f>IF(D47="",0,IF(D47=D46,COUNTIF(D$9:D46,D47)+1,1))</f>
        <v>0</v>
      </c>
      <c r="V47" s="17">
        <f t="shared" ca="1" si="5"/>
        <v>0</v>
      </c>
      <c r="W47" s="364">
        <f t="shared" si="3"/>
        <v>0</v>
      </c>
    </row>
    <row r="48" spans="1:23" ht="16.5" customHeight="1">
      <c r="A48" s="334" t="s">
        <v>324</v>
      </c>
      <c r="B48" s="65" t="str">
        <f t="shared" ca="1" si="1"/>
        <v>-1900</v>
      </c>
      <c r="C48" s="65" t="str">
        <f t="shared" ca="1" si="4"/>
        <v>-1900-0</v>
      </c>
      <c r="D48" s="340"/>
      <c r="E48" s="283"/>
      <c r="F48" s="12"/>
      <c r="G48" s="292"/>
      <c r="H48" s="121"/>
      <c r="I48" s="284"/>
      <c r="J48" s="285"/>
      <c r="K48" s="286"/>
      <c r="L48" s="287"/>
      <c r="M48" s="288"/>
      <c r="N48" s="287"/>
      <c r="O48" s="289"/>
      <c r="P48" s="290"/>
      <c r="Q48" s="291"/>
      <c r="R48" s="12"/>
      <c r="S48" s="348"/>
      <c r="T48" s="7"/>
      <c r="U48" s="17">
        <f>IF(D48="",0,IF(D48=D47,COUNTIF(D$9:D47,D48)+1,1))</f>
        <v>0</v>
      </c>
      <c r="V48" s="17">
        <f t="shared" ca="1" si="5"/>
        <v>0</v>
      </c>
      <c r="W48" s="364">
        <f t="shared" si="3"/>
        <v>0</v>
      </c>
    </row>
    <row r="49" spans="1:23" ht="16.5" customHeight="1">
      <c r="A49" s="334" t="s">
        <v>325</v>
      </c>
      <c r="B49" s="65" t="str">
        <f t="shared" ca="1" si="1"/>
        <v>-1900</v>
      </c>
      <c r="C49" s="65" t="str">
        <f t="shared" ca="1" si="4"/>
        <v>-1900-0</v>
      </c>
      <c r="D49" s="340"/>
      <c r="E49" s="283"/>
      <c r="F49" s="12"/>
      <c r="G49" s="292"/>
      <c r="H49" s="121"/>
      <c r="I49" s="284"/>
      <c r="J49" s="285"/>
      <c r="K49" s="286"/>
      <c r="L49" s="287"/>
      <c r="M49" s="288"/>
      <c r="N49" s="287"/>
      <c r="O49" s="289"/>
      <c r="P49" s="290"/>
      <c r="Q49" s="291"/>
      <c r="R49" s="12"/>
      <c r="S49" s="348"/>
      <c r="T49" s="7"/>
      <c r="U49" s="17">
        <f>IF(D49="",0,IF(D49=D48,COUNTIF(D$9:D48,D49)+1,1))</f>
        <v>0</v>
      </c>
      <c r="V49" s="17">
        <f t="shared" ca="1" si="5"/>
        <v>0</v>
      </c>
      <c r="W49" s="364">
        <f t="shared" si="3"/>
        <v>0</v>
      </c>
    </row>
    <row r="50" spans="1:23" ht="16.5" customHeight="1">
      <c r="A50" s="334" t="s">
        <v>326</v>
      </c>
      <c r="B50" s="65" t="str">
        <f t="shared" ca="1" si="1"/>
        <v>-1900</v>
      </c>
      <c r="C50" s="65" t="str">
        <f t="shared" ca="1" si="4"/>
        <v>-1900-0</v>
      </c>
      <c r="D50" s="340"/>
      <c r="E50" s="283"/>
      <c r="F50" s="12"/>
      <c r="G50" s="292"/>
      <c r="H50" s="121"/>
      <c r="I50" s="284"/>
      <c r="J50" s="285"/>
      <c r="K50" s="286"/>
      <c r="L50" s="287"/>
      <c r="M50" s="288"/>
      <c r="N50" s="287"/>
      <c r="O50" s="289"/>
      <c r="P50" s="290"/>
      <c r="Q50" s="291"/>
      <c r="R50" s="12"/>
      <c r="S50" s="348"/>
      <c r="T50" s="7"/>
      <c r="U50" s="17">
        <f>IF(D50="",0,IF(D50=D49,COUNTIF(D$9:D49,D50)+1,1))</f>
        <v>0</v>
      </c>
      <c r="V50" s="17">
        <f t="shared" ca="1" si="5"/>
        <v>0</v>
      </c>
      <c r="W50" s="364">
        <f t="shared" si="3"/>
        <v>0</v>
      </c>
    </row>
    <row r="51" spans="1:23" ht="16.5" customHeight="1">
      <c r="A51" s="334" t="s">
        <v>327</v>
      </c>
      <c r="B51" s="65" t="str">
        <f t="shared" ca="1" si="1"/>
        <v>-1900</v>
      </c>
      <c r="C51" s="65" t="str">
        <f t="shared" ca="1" si="4"/>
        <v>-1900-0</v>
      </c>
      <c r="D51" s="340"/>
      <c r="E51" s="283"/>
      <c r="F51" s="12"/>
      <c r="G51" s="292"/>
      <c r="H51" s="121"/>
      <c r="I51" s="284"/>
      <c r="J51" s="285"/>
      <c r="K51" s="286"/>
      <c r="L51" s="287"/>
      <c r="M51" s="288"/>
      <c r="N51" s="287"/>
      <c r="O51" s="289"/>
      <c r="P51" s="290"/>
      <c r="Q51" s="291"/>
      <c r="R51" s="12"/>
      <c r="S51" s="348"/>
      <c r="T51" s="7"/>
      <c r="U51" s="17">
        <f>IF(D51="",0,IF(D51=D50,COUNTIF(D$9:D50,D51)+1,1))</f>
        <v>0</v>
      </c>
      <c r="V51" s="17">
        <f t="shared" ca="1" si="5"/>
        <v>0</v>
      </c>
      <c r="W51" s="364">
        <f t="shared" si="3"/>
        <v>0</v>
      </c>
    </row>
    <row r="52" spans="1:23" ht="16.5" customHeight="1">
      <c r="A52" s="334" t="s">
        <v>328</v>
      </c>
      <c r="B52" s="65" t="str">
        <f t="shared" ca="1" si="1"/>
        <v>-1900</v>
      </c>
      <c r="C52" s="65" t="str">
        <f t="shared" ca="1" si="4"/>
        <v>-1900-0</v>
      </c>
      <c r="D52" s="340"/>
      <c r="E52" s="283"/>
      <c r="F52" s="12"/>
      <c r="G52" s="292"/>
      <c r="H52" s="121"/>
      <c r="I52" s="284"/>
      <c r="J52" s="285"/>
      <c r="K52" s="286"/>
      <c r="L52" s="287"/>
      <c r="M52" s="288"/>
      <c r="N52" s="287"/>
      <c r="O52" s="289"/>
      <c r="P52" s="290"/>
      <c r="Q52" s="291"/>
      <c r="R52" s="12"/>
      <c r="S52" s="348"/>
      <c r="T52" s="7"/>
      <c r="U52" s="17">
        <f>IF(D52="",0,IF(D52=D51,COUNTIF(D$9:D51,D52)+1,1))</f>
        <v>0</v>
      </c>
      <c r="V52" s="17">
        <f t="shared" ca="1" si="5"/>
        <v>0</v>
      </c>
      <c r="W52" s="364">
        <f t="shared" si="3"/>
        <v>0</v>
      </c>
    </row>
    <row r="53" spans="1:23" ht="16.5" customHeight="1">
      <c r="A53" s="334" t="s">
        <v>329</v>
      </c>
      <c r="B53" s="65" t="str">
        <f t="shared" ca="1" si="1"/>
        <v>-1900</v>
      </c>
      <c r="C53" s="65" t="str">
        <f t="shared" ca="1" si="4"/>
        <v>-1900-0</v>
      </c>
      <c r="D53" s="340"/>
      <c r="E53" s="283"/>
      <c r="F53" s="12"/>
      <c r="G53" s="292"/>
      <c r="H53" s="121"/>
      <c r="I53" s="284"/>
      <c r="J53" s="285"/>
      <c r="K53" s="286"/>
      <c r="L53" s="287"/>
      <c r="M53" s="288"/>
      <c r="N53" s="287"/>
      <c r="O53" s="289"/>
      <c r="P53" s="290"/>
      <c r="Q53" s="291"/>
      <c r="R53" s="12"/>
      <c r="S53" s="348"/>
      <c r="T53" s="7"/>
      <c r="U53" s="17">
        <f>IF(D53="",0,IF(D53=D52,COUNTIF(D$9:D52,D53)+1,1))</f>
        <v>0</v>
      </c>
      <c r="V53" s="17">
        <f t="shared" ca="1" si="5"/>
        <v>0</v>
      </c>
      <c r="W53" s="364">
        <f t="shared" si="3"/>
        <v>0</v>
      </c>
    </row>
    <row r="54" spans="1:23" ht="16.5" customHeight="1">
      <c r="A54" s="334" t="s">
        <v>330</v>
      </c>
      <c r="B54" s="65" t="str">
        <f t="shared" ca="1" si="1"/>
        <v>-1900</v>
      </c>
      <c r="C54" s="65" t="str">
        <f t="shared" ca="1" si="4"/>
        <v>-1900-0</v>
      </c>
      <c r="D54" s="340"/>
      <c r="E54" s="283"/>
      <c r="F54" s="12"/>
      <c r="G54" s="292"/>
      <c r="H54" s="121"/>
      <c r="I54" s="284"/>
      <c r="J54" s="285"/>
      <c r="K54" s="286"/>
      <c r="L54" s="287"/>
      <c r="M54" s="288"/>
      <c r="N54" s="287"/>
      <c r="O54" s="289"/>
      <c r="P54" s="290"/>
      <c r="Q54" s="291"/>
      <c r="R54" s="12"/>
      <c r="S54" s="348"/>
      <c r="T54" s="7"/>
      <c r="U54" s="17">
        <f>IF(D54="",0,IF(D54=D53,COUNTIF(D$9:D53,D54)+1,1))</f>
        <v>0</v>
      </c>
      <c r="V54" s="17">
        <f t="shared" ca="1" si="5"/>
        <v>0</v>
      </c>
      <c r="W54" s="364">
        <f t="shared" si="3"/>
        <v>0</v>
      </c>
    </row>
    <row r="55" spans="1:23" ht="16.5" customHeight="1">
      <c r="A55" s="334" t="s">
        <v>331</v>
      </c>
      <c r="B55" s="65" t="str">
        <f t="shared" ca="1" si="1"/>
        <v>-1900</v>
      </c>
      <c r="C55" s="65" t="str">
        <f t="shared" ca="1" si="4"/>
        <v>-1900-0</v>
      </c>
      <c r="D55" s="340"/>
      <c r="E55" s="283"/>
      <c r="F55" s="12"/>
      <c r="G55" s="292"/>
      <c r="H55" s="121"/>
      <c r="I55" s="284"/>
      <c r="J55" s="285"/>
      <c r="K55" s="286"/>
      <c r="L55" s="287"/>
      <c r="M55" s="288"/>
      <c r="N55" s="287"/>
      <c r="O55" s="289"/>
      <c r="P55" s="290"/>
      <c r="Q55" s="291"/>
      <c r="R55" s="12"/>
      <c r="S55" s="348"/>
      <c r="T55" s="7"/>
      <c r="U55" s="17">
        <f>IF(D55="",0,IF(D55=D54,COUNTIF(D$9:D54,D55)+1,1))</f>
        <v>0</v>
      </c>
      <c r="V55" s="17">
        <f t="shared" ca="1" si="5"/>
        <v>0</v>
      </c>
      <c r="W55" s="364">
        <f t="shared" si="3"/>
        <v>0</v>
      </c>
    </row>
    <row r="56" spans="1:23" ht="16.5" customHeight="1">
      <c r="A56" s="334" t="s">
        <v>332</v>
      </c>
      <c r="B56" s="65" t="str">
        <f t="shared" ca="1" si="1"/>
        <v>-1900</v>
      </c>
      <c r="C56" s="65" t="str">
        <f t="shared" ca="1" si="4"/>
        <v>-1900-0</v>
      </c>
      <c r="D56" s="340"/>
      <c r="E56" s="283"/>
      <c r="F56" s="12"/>
      <c r="G56" s="292"/>
      <c r="H56" s="121"/>
      <c r="I56" s="284"/>
      <c r="J56" s="285"/>
      <c r="K56" s="286"/>
      <c r="L56" s="287"/>
      <c r="M56" s="288"/>
      <c r="N56" s="287"/>
      <c r="O56" s="289"/>
      <c r="P56" s="290"/>
      <c r="Q56" s="291"/>
      <c r="R56" s="12"/>
      <c r="S56" s="348"/>
      <c r="T56" s="7"/>
      <c r="U56" s="17">
        <f>IF(D56="",0,IF(D56=D55,COUNTIF(D$9:D55,D56)+1,1))</f>
        <v>0</v>
      </c>
      <c r="V56" s="17">
        <f t="shared" ca="1" si="5"/>
        <v>0</v>
      </c>
      <c r="W56" s="364">
        <f t="shared" si="3"/>
        <v>0</v>
      </c>
    </row>
    <row r="57" spans="1:23" ht="16.5" customHeight="1">
      <c r="A57" s="334" t="s">
        <v>333</v>
      </c>
      <c r="B57" s="65" t="str">
        <f t="shared" ca="1" si="1"/>
        <v>-1900</v>
      </c>
      <c r="C57" s="65" t="str">
        <f t="shared" ca="1" si="4"/>
        <v>-1900-0</v>
      </c>
      <c r="D57" s="340"/>
      <c r="E57" s="283"/>
      <c r="F57" s="12"/>
      <c r="G57" s="292"/>
      <c r="H57" s="121"/>
      <c r="I57" s="284"/>
      <c r="J57" s="285"/>
      <c r="K57" s="286"/>
      <c r="L57" s="287"/>
      <c r="M57" s="288"/>
      <c r="N57" s="287"/>
      <c r="O57" s="289"/>
      <c r="P57" s="290"/>
      <c r="Q57" s="291"/>
      <c r="R57" s="12"/>
      <c r="S57" s="348"/>
      <c r="T57" s="7"/>
      <c r="U57" s="17">
        <f>IF(D57="",0,IF(D57=D56,COUNTIF(D$9:D56,D57)+1,1))</f>
        <v>0</v>
      </c>
      <c r="V57" s="17">
        <f t="shared" ca="1" si="5"/>
        <v>0</v>
      </c>
      <c r="W57" s="364">
        <f t="shared" si="3"/>
        <v>0</v>
      </c>
    </row>
    <row r="58" spans="1:23" ht="16.5" customHeight="1">
      <c r="A58" s="334" t="s">
        <v>334</v>
      </c>
      <c r="B58" s="65" t="str">
        <f t="shared" ca="1" si="1"/>
        <v>-1900</v>
      </c>
      <c r="C58" s="65" t="str">
        <f t="shared" ca="1" si="4"/>
        <v>-1900-0</v>
      </c>
      <c r="D58" s="340"/>
      <c r="E58" s="283"/>
      <c r="F58" s="12"/>
      <c r="G58" s="292"/>
      <c r="H58" s="121"/>
      <c r="I58" s="284"/>
      <c r="J58" s="285"/>
      <c r="K58" s="286"/>
      <c r="L58" s="287"/>
      <c r="M58" s="288"/>
      <c r="N58" s="287"/>
      <c r="O58" s="289"/>
      <c r="P58" s="290"/>
      <c r="Q58" s="291"/>
      <c r="R58" s="12"/>
      <c r="S58" s="348"/>
      <c r="T58" s="7"/>
      <c r="U58" s="17">
        <f>IF(D58="",0,IF(D58=D57,COUNTIF(D$9:D57,D58)+1,1))</f>
        <v>0</v>
      </c>
      <c r="V58" s="17">
        <f t="shared" ca="1" si="5"/>
        <v>0</v>
      </c>
      <c r="W58" s="364">
        <f t="shared" si="3"/>
        <v>0</v>
      </c>
    </row>
    <row r="59" spans="1:23" ht="16.5" customHeight="1">
      <c r="A59" s="334" t="s">
        <v>335</v>
      </c>
      <c r="B59" s="65" t="str">
        <f t="shared" ca="1" si="1"/>
        <v>-1900</v>
      </c>
      <c r="C59" s="65" t="str">
        <f t="shared" ca="1" si="4"/>
        <v>-1900-0</v>
      </c>
      <c r="D59" s="340"/>
      <c r="E59" s="283"/>
      <c r="F59" s="12"/>
      <c r="G59" s="292"/>
      <c r="H59" s="121"/>
      <c r="I59" s="284"/>
      <c r="J59" s="285"/>
      <c r="K59" s="286"/>
      <c r="L59" s="287"/>
      <c r="M59" s="288"/>
      <c r="N59" s="287"/>
      <c r="O59" s="289"/>
      <c r="P59" s="290"/>
      <c r="Q59" s="291"/>
      <c r="R59" s="12"/>
      <c r="S59" s="348"/>
      <c r="T59" s="7"/>
      <c r="U59" s="17">
        <f>IF(D59="",0,IF(D59=D58,COUNTIF(D$9:D58,D59)+1,1))</f>
        <v>0</v>
      </c>
      <c r="V59" s="17">
        <f t="shared" ca="1" si="5"/>
        <v>0</v>
      </c>
      <c r="W59" s="364">
        <f t="shared" si="3"/>
        <v>0</v>
      </c>
    </row>
    <row r="60" spans="1:23" ht="16.5" customHeight="1">
      <c r="A60" s="334" t="s">
        <v>336</v>
      </c>
      <c r="B60" s="65" t="str">
        <f t="shared" ca="1" si="1"/>
        <v>-1900</v>
      </c>
      <c r="C60" s="65" t="str">
        <f t="shared" ca="1" si="4"/>
        <v>-1900-0</v>
      </c>
      <c r="D60" s="340"/>
      <c r="E60" s="283"/>
      <c r="F60" s="12"/>
      <c r="G60" s="292"/>
      <c r="H60" s="121"/>
      <c r="I60" s="284"/>
      <c r="J60" s="285"/>
      <c r="K60" s="286"/>
      <c r="L60" s="287"/>
      <c r="M60" s="288"/>
      <c r="N60" s="287"/>
      <c r="O60" s="289"/>
      <c r="P60" s="290"/>
      <c r="Q60" s="291"/>
      <c r="R60" s="12"/>
      <c r="S60" s="348"/>
      <c r="T60" s="7"/>
      <c r="U60" s="17">
        <f>IF(D60="",0,IF(D60=D59,COUNTIF(D$9:D59,D60)+1,1))</f>
        <v>0</v>
      </c>
      <c r="V60" s="17">
        <f t="shared" ca="1" si="5"/>
        <v>0</v>
      </c>
      <c r="W60" s="364">
        <f t="shared" si="3"/>
        <v>0</v>
      </c>
    </row>
    <row r="61" spans="1:23" ht="16.5" customHeight="1">
      <c r="A61" s="334" t="s">
        <v>337</v>
      </c>
      <c r="B61" s="65" t="str">
        <f t="shared" ca="1" si="1"/>
        <v>-1900</v>
      </c>
      <c r="C61" s="65" t="str">
        <f t="shared" ca="1" si="4"/>
        <v>-1900-0</v>
      </c>
      <c r="D61" s="340"/>
      <c r="E61" s="283"/>
      <c r="F61" s="12"/>
      <c r="G61" s="292"/>
      <c r="H61" s="121"/>
      <c r="I61" s="284"/>
      <c r="J61" s="285"/>
      <c r="K61" s="286"/>
      <c r="L61" s="287"/>
      <c r="M61" s="288"/>
      <c r="N61" s="287"/>
      <c r="O61" s="289"/>
      <c r="P61" s="290"/>
      <c r="Q61" s="291"/>
      <c r="R61" s="12"/>
      <c r="S61" s="348"/>
      <c r="T61" s="7"/>
      <c r="U61" s="17">
        <f>IF(D61="",0,IF(D61=D60,COUNTIF(D$9:D60,D61)+1,1))</f>
        <v>0</v>
      </c>
      <c r="V61" s="17">
        <f t="shared" ca="1" si="5"/>
        <v>0</v>
      </c>
      <c r="W61" s="364">
        <f t="shared" si="3"/>
        <v>0</v>
      </c>
    </row>
    <row r="62" spans="1:23" ht="16.5" customHeight="1">
      <c r="A62" s="334" t="s">
        <v>338</v>
      </c>
      <c r="B62" s="65" t="str">
        <f t="shared" ca="1" si="1"/>
        <v>-1900</v>
      </c>
      <c r="C62" s="65" t="str">
        <f t="shared" ca="1" si="4"/>
        <v>-1900-0</v>
      </c>
      <c r="D62" s="340"/>
      <c r="E62" s="283"/>
      <c r="F62" s="12"/>
      <c r="G62" s="292"/>
      <c r="H62" s="121"/>
      <c r="I62" s="284"/>
      <c r="J62" s="285"/>
      <c r="K62" s="286"/>
      <c r="L62" s="287"/>
      <c r="M62" s="288"/>
      <c r="N62" s="287"/>
      <c r="O62" s="289"/>
      <c r="P62" s="290"/>
      <c r="Q62" s="291"/>
      <c r="R62" s="12"/>
      <c r="S62" s="348"/>
      <c r="T62" s="7"/>
      <c r="U62" s="17">
        <f>IF(D62="",0,IF(D62=D61,COUNTIF(D$9:D61,D62)+1,1))</f>
        <v>0</v>
      </c>
      <c r="V62" s="17">
        <f t="shared" ca="1" si="5"/>
        <v>0</v>
      </c>
      <c r="W62" s="364">
        <f t="shared" si="3"/>
        <v>0</v>
      </c>
    </row>
    <row r="63" spans="1:23" ht="16.5" customHeight="1">
      <c r="A63" s="334" t="s">
        <v>339</v>
      </c>
      <c r="B63" s="65" t="str">
        <f t="shared" ca="1" si="1"/>
        <v>-1900</v>
      </c>
      <c r="C63" s="65" t="str">
        <f t="shared" ca="1" si="4"/>
        <v>-1900-0</v>
      </c>
      <c r="D63" s="340"/>
      <c r="E63" s="283"/>
      <c r="F63" s="12"/>
      <c r="G63" s="292"/>
      <c r="H63" s="121"/>
      <c r="I63" s="284"/>
      <c r="J63" s="285"/>
      <c r="K63" s="286"/>
      <c r="L63" s="287"/>
      <c r="M63" s="288"/>
      <c r="N63" s="287"/>
      <c r="O63" s="289"/>
      <c r="P63" s="290"/>
      <c r="Q63" s="291"/>
      <c r="R63" s="12"/>
      <c r="S63" s="348"/>
      <c r="T63" s="7"/>
      <c r="U63" s="17">
        <f>IF(D63="",0,IF(D63=D62,COUNTIF(D$9:D62,D63)+1,1))</f>
        <v>0</v>
      </c>
      <c r="V63" s="17">
        <f t="shared" ca="1" si="5"/>
        <v>0</v>
      </c>
      <c r="W63" s="364">
        <f t="shared" si="3"/>
        <v>0</v>
      </c>
    </row>
    <row r="64" spans="1:23" ht="16.5" customHeight="1">
      <c r="A64" s="334" t="s">
        <v>340</v>
      </c>
      <c r="B64" s="65" t="str">
        <f t="shared" ca="1" si="1"/>
        <v>-1900</v>
      </c>
      <c r="C64" s="65" t="str">
        <f t="shared" ca="1" si="4"/>
        <v>-1900-0</v>
      </c>
      <c r="D64" s="340"/>
      <c r="E64" s="283"/>
      <c r="F64" s="12"/>
      <c r="G64" s="292"/>
      <c r="H64" s="121"/>
      <c r="I64" s="284"/>
      <c r="J64" s="285"/>
      <c r="K64" s="286"/>
      <c r="L64" s="287"/>
      <c r="M64" s="288"/>
      <c r="N64" s="287"/>
      <c r="O64" s="289"/>
      <c r="P64" s="290"/>
      <c r="Q64" s="291"/>
      <c r="R64" s="12"/>
      <c r="S64" s="348"/>
      <c r="T64" s="7"/>
      <c r="U64" s="17">
        <f>IF(D64="",0,IF(D64=D63,COUNTIF(D$9:D63,D64)+1,1))</f>
        <v>0</v>
      </c>
      <c r="V64" s="17">
        <f t="shared" ca="1" si="5"/>
        <v>0</v>
      </c>
      <c r="W64" s="364">
        <f t="shared" si="3"/>
        <v>0</v>
      </c>
    </row>
    <row r="65" spans="1:23" ht="16.5" customHeight="1">
      <c r="A65" s="334" t="s">
        <v>341</v>
      </c>
      <c r="B65" s="65" t="str">
        <f t="shared" ca="1" si="1"/>
        <v>-1900</v>
      </c>
      <c r="C65" s="65" t="str">
        <f t="shared" ca="1" si="4"/>
        <v>-1900-0</v>
      </c>
      <c r="D65" s="340"/>
      <c r="E65" s="283"/>
      <c r="F65" s="12"/>
      <c r="G65" s="292"/>
      <c r="H65" s="121"/>
      <c r="I65" s="284"/>
      <c r="J65" s="285"/>
      <c r="K65" s="286"/>
      <c r="L65" s="287"/>
      <c r="M65" s="288"/>
      <c r="N65" s="287"/>
      <c r="O65" s="289"/>
      <c r="P65" s="290"/>
      <c r="Q65" s="291"/>
      <c r="R65" s="12"/>
      <c r="S65" s="348"/>
      <c r="T65" s="7"/>
      <c r="U65" s="17">
        <f>IF(D65="",0,IF(D65=D64,COUNTIF(D$9:D64,D65)+1,1))</f>
        <v>0</v>
      </c>
      <c r="V65" s="17">
        <f t="shared" ca="1" si="5"/>
        <v>0</v>
      </c>
      <c r="W65" s="364">
        <f t="shared" si="3"/>
        <v>0</v>
      </c>
    </row>
    <row r="66" spans="1:23" ht="16.5" customHeight="1">
      <c r="A66" s="334" t="s">
        <v>342</v>
      </c>
      <c r="B66" s="65" t="str">
        <f t="shared" ca="1" si="1"/>
        <v>-1900</v>
      </c>
      <c r="C66" s="65" t="str">
        <f t="shared" ca="1" si="4"/>
        <v>-1900-0</v>
      </c>
      <c r="D66" s="340"/>
      <c r="E66" s="283"/>
      <c r="F66" s="12"/>
      <c r="G66" s="292"/>
      <c r="H66" s="121"/>
      <c r="I66" s="284"/>
      <c r="J66" s="285"/>
      <c r="K66" s="286"/>
      <c r="L66" s="287"/>
      <c r="M66" s="288"/>
      <c r="N66" s="287"/>
      <c r="O66" s="289"/>
      <c r="P66" s="290"/>
      <c r="Q66" s="291"/>
      <c r="R66" s="12"/>
      <c r="S66" s="348"/>
      <c r="T66" s="7"/>
      <c r="U66" s="17">
        <f>IF(D66="",0,IF(D66=D65,COUNTIF(D$9:D65,D66)+1,1))</f>
        <v>0</v>
      </c>
      <c r="V66" s="17">
        <f t="shared" ca="1" si="5"/>
        <v>0</v>
      </c>
      <c r="W66" s="364">
        <f t="shared" si="3"/>
        <v>0</v>
      </c>
    </row>
    <row r="67" spans="1:23" ht="16.5" customHeight="1">
      <c r="A67" s="334" t="s">
        <v>343</v>
      </c>
      <c r="B67" s="65" t="str">
        <f t="shared" ca="1" si="1"/>
        <v>-1900</v>
      </c>
      <c r="C67" s="65" t="str">
        <f t="shared" ca="1" si="4"/>
        <v>-1900-0</v>
      </c>
      <c r="D67" s="340"/>
      <c r="E67" s="283"/>
      <c r="F67" s="12"/>
      <c r="G67" s="292"/>
      <c r="H67" s="121"/>
      <c r="I67" s="284"/>
      <c r="J67" s="285"/>
      <c r="K67" s="286"/>
      <c r="L67" s="287"/>
      <c r="M67" s="288"/>
      <c r="N67" s="287"/>
      <c r="O67" s="289"/>
      <c r="P67" s="290"/>
      <c r="Q67" s="291"/>
      <c r="R67" s="12"/>
      <c r="S67" s="348"/>
      <c r="T67" s="7"/>
      <c r="U67" s="17">
        <f>IF(D67="",0,IF(D67=D66,COUNTIF(D$9:D66,D67)+1,1))</f>
        <v>0</v>
      </c>
      <c r="V67" s="17">
        <f t="shared" ca="1" si="5"/>
        <v>0</v>
      </c>
      <c r="W67" s="364">
        <f t="shared" si="3"/>
        <v>0</v>
      </c>
    </row>
    <row r="68" spans="1:23" ht="16.5" customHeight="1">
      <c r="A68" s="334" t="s">
        <v>344</v>
      </c>
      <c r="B68" s="65" t="str">
        <f t="shared" ca="1" si="1"/>
        <v>-1900</v>
      </c>
      <c r="C68" s="65" t="str">
        <f t="shared" ca="1" si="4"/>
        <v>-1900-0</v>
      </c>
      <c r="D68" s="340"/>
      <c r="E68" s="283"/>
      <c r="F68" s="12"/>
      <c r="G68" s="292"/>
      <c r="H68" s="121"/>
      <c r="I68" s="284"/>
      <c r="J68" s="285"/>
      <c r="K68" s="286"/>
      <c r="L68" s="287"/>
      <c r="M68" s="288"/>
      <c r="N68" s="287"/>
      <c r="O68" s="289"/>
      <c r="P68" s="290"/>
      <c r="Q68" s="291"/>
      <c r="R68" s="12"/>
      <c r="S68" s="348"/>
      <c r="T68" s="7"/>
      <c r="U68" s="17">
        <f>IF(D68="",0,IF(D68=D67,COUNTIF(D$9:D67,D68)+1,1))</f>
        <v>0</v>
      </c>
      <c r="V68" s="17">
        <f t="shared" ca="1" si="5"/>
        <v>0</v>
      </c>
      <c r="W68" s="364">
        <f t="shared" si="3"/>
        <v>0</v>
      </c>
    </row>
    <row r="69" spans="1:23" ht="16.5" customHeight="1">
      <c r="A69" s="334" t="s">
        <v>345</v>
      </c>
      <c r="B69" s="65" t="str">
        <f t="shared" ca="1" si="1"/>
        <v>-1900</v>
      </c>
      <c r="C69" s="65" t="str">
        <f t="shared" ca="1" si="4"/>
        <v>-1900-0</v>
      </c>
      <c r="D69" s="340"/>
      <c r="E69" s="283"/>
      <c r="F69" s="12"/>
      <c r="G69" s="292"/>
      <c r="H69" s="121"/>
      <c r="I69" s="284"/>
      <c r="J69" s="285"/>
      <c r="K69" s="286"/>
      <c r="L69" s="287"/>
      <c r="M69" s="288"/>
      <c r="N69" s="287"/>
      <c r="O69" s="289"/>
      <c r="P69" s="290"/>
      <c r="Q69" s="291"/>
      <c r="R69" s="12"/>
      <c r="S69" s="348"/>
      <c r="T69" s="7"/>
      <c r="U69" s="17">
        <f>IF(D69="",0,IF(D69=D68,COUNTIF(D$9:D68,D69)+1,1))</f>
        <v>0</v>
      </c>
      <c r="V69" s="17">
        <f t="shared" ca="1" si="5"/>
        <v>0</v>
      </c>
      <c r="W69" s="364">
        <f t="shared" si="3"/>
        <v>0</v>
      </c>
    </row>
    <row r="70" spans="1:23" ht="16.5" customHeight="1">
      <c r="A70" s="334" t="s">
        <v>346</v>
      </c>
      <c r="B70" s="65" t="str">
        <f t="shared" ca="1" si="1"/>
        <v>-1900</v>
      </c>
      <c r="C70" s="65" t="str">
        <f t="shared" ca="1" si="4"/>
        <v>-1900-0</v>
      </c>
      <c r="D70" s="340"/>
      <c r="E70" s="283"/>
      <c r="F70" s="12"/>
      <c r="G70" s="292"/>
      <c r="H70" s="121"/>
      <c r="I70" s="284"/>
      <c r="J70" s="285"/>
      <c r="K70" s="286"/>
      <c r="L70" s="287"/>
      <c r="M70" s="288"/>
      <c r="N70" s="287"/>
      <c r="O70" s="289"/>
      <c r="P70" s="290"/>
      <c r="Q70" s="291"/>
      <c r="R70" s="12"/>
      <c r="S70" s="348"/>
      <c r="T70" s="7"/>
      <c r="U70" s="17">
        <f>IF(D70="",0,IF(D70=D69,COUNTIF(D$9:D69,D70)+1,1))</f>
        <v>0</v>
      </c>
      <c r="V70" s="17">
        <f t="shared" ca="1" si="5"/>
        <v>0</v>
      </c>
      <c r="W70" s="364">
        <f t="shared" si="3"/>
        <v>0</v>
      </c>
    </row>
    <row r="71" spans="1:23" ht="16.5" customHeight="1">
      <c r="A71" s="334" t="s">
        <v>347</v>
      </c>
      <c r="B71" s="65" t="str">
        <f t="shared" ca="1" si="1"/>
        <v>-1900</v>
      </c>
      <c r="C71" s="65" t="str">
        <f t="shared" ca="1" si="4"/>
        <v>-1900-0</v>
      </c>
      <c r="D71" s="340"/>
      <c r="E71" s="283"/>
      <c r="F71" s="12"/>
      <c r="G71" s="292"/>
      <c r="H71" s="121"/>
      <c r="I71" s="284"/>
      <c r="J71" s="285"/>
      <c r="K71" s="286"/>
      <c r="L71" s="287"/>
      <c r="M71" s="288"/>
      <c r="N71" s="287"/>
      <c r="O71" s="289"/>
      <c r="P71" s="290"/>
      <c r="Q71" s="291"/>
      <c r="R71" s="12"/>
      <c r="S71" s="348"/>
      <c r="T71" s="7"/>
      <c r="U71" s="17">
        <f>IF(D71="",0,IF(D71=D70,COUNTIF(D$9:D70,D71)+1,1))</f>
        <v>0</v>
      </c>
      <c r="V71" s="17">
        <f t="shared" ca="1" si="5"/>
        <v>0</v>
      </c>
      <c r="W71" s="364">
        <f t="shared" si="3"/>
        <v>0</v>
      </c>
    </row>
    <row r="72" spans="1:23" ht="16.5" customHeight="1">
      <c r="A72" s="334" t="s">
        <v>348</v>
      </c>
      <c r="B72" s="65" t="str">
        <f t="shared" ca="1" si="1"/>
        <v>-1900</v>
      </c>
      <c r="C72" s="65" t="str">
        <f t="shared" ca="1" si="4"/>
        <v>-1900-0</v>
      </c>
      <c r="D72" s="340"/>
      <c r="E72" s="283"/>
      <c r="F72" s="12"/>
      <c r="G72" s="292"/>
      <c r="H72" s="121"/>
      <c r="I72" s="284"/>
      <c r="J72" s="285"/>
      <c r="K72" s="286"/>
      <c r="L72" s="287"/>
      <c r="M72" s="288"/>
      <c r="N72" s="287"/>
      <c r="O72" s="289"/>
      <c r="P72" s="290"/>
      <c r="Q72" s="291"/>
      <c r="R72" s="12"/>
      <c r="S72" s="348"/>
      <c r="T72" s="7"/>
      <c r="U72" s="17">
        <f>IF(D72="",0,IF(D72=D71,COUNTIF(D$9:D71,D72)+1,1))</f>
        <v>0</v>
      </c>
      <c r="V72" s="17">
        <f t="shared" ca="1" si="5"/>
        <v>0</v>
      </c>
      <c r="W72" s="364">
        <f t="shared" si="3"/>
        <v>0</v>
      </c>
    </row>
    <row r="73" spans="1:23" ht="16.5" customHeight="1">
      <c r="A73" s="334" t="s">
        <v>349</v>
      </c>
      <c r="B73" s="65" t="str">
        <f t="shared" ca="1" si="1"/>
        <v>-1900</v>
      </c>
      <c r="C73" s="65" t="str">
        <f t="shared" ref="C73:C104" ca="1" si="6">IF(I$524=1,0,B73&amp;"-"&amp;U73)</f>
        <v>-1900-0</v>
      </c>
      <c r="D73" s="340"/>
      <c r="E73" s="283"/>
      <c r="F73" s="12"/>
      <c r="G73" s="292"/>
      <c r="H73" s="121"/>
      <c r="I73" s="284"/>
      <c r="J73" s="285"/>
      <c r="K73" s="286"/>
      <c r="L73" s="287"/>
      <c r="M73" s="288"/>
      <c r="N73" s="287"/>
      <c r="O73" s="289"/>
      <c r="P73" s="290"/>
      <c r="Q73" s="291"/>
      <c r="R73" s="12"/>
      <c r="S73" s="348"/>
      <c r="T73" s="7"/>
      <c r="U73" s="17">
        <f>IF(D73="",0,IF(D73=D72,COUNTIF(D$9:D72,D73)+1,1))</f>
        <v>0</v>
      </c>
      <c r="V73" s="17">
        <f t="shared" ca="1" si="5"/>
        <v>0</v>
      </c>
      <c r="W73" s="364">
        <f t="shared" si="3"/>
        <v>0</v>
      </c>
    </row>
    <row r="74" spans="1:23" ht="16.5" customHeight="1">
      <c r="A74" s="334" t="s">
        <v>350</v>
      </c>
      <c r="B74" s="65" t="str">
        <f t="shared" ref="B74:B137" ca="1" si="7">IF(W74=$W$515,0,IF(I$524=1,0,D74&amp;"-"&amp;YEAR(E74)))</f>
        <v>-1900</v>
      </c>
      <c r="C74" s="65" t="str">
        <f t="shared" ca="1" si="6"/>
        <v>-1900-0</v>
      </c>
      <c r="D74" s="340"/>
      <c r="E74" s="283"/>
      <c r="F74" s="12"/>
      <c r="G74" s="292"/>
      <c r="H74" s="121"/>
      <c r="I74" s="284"/>
      <c r="J74" s="285"/>
      <c r="K74" s="286"/>
      <c r="L74" s="287"/>
      <c r="M74" s="288"/>
      <c r="N74" s="287"/>
      <c r="O74" s="289"/>
      <c r="P74" s="290"/>
      <c r="Q74" s="291"/>
      <c r="R74" s="12"/>
      <c r="S74" s="348"/>
      <c r="T74" s="7"/>
      <c r="U74" s="17">
        <f>IF(D74="",0,IF(D74=D73,COUNTIF(D$9:D73,D74)+1,1))</f>
        <v>0</v>
      </c>
      <c r="V74" s="17">
        <f t="shared" ref="V74:V105" ca="1" si="8">IF(OR(D74="",I$524=1),0,IF(U74=2,1,0))</f>
        <v>0</v>
      </c>
      <c r="W74" s="364">
        <f t="shared" ref="W74:W137" si="9">IF(OR(MONTH(E74)&lt;$K$526,MONTH(E74)&gt;$K$527),W$515,0)</f>
        <v>0</v>
      </c>
    </row>
    <row r="75" spans="1:23" ht="16.5" customHeight="1">
      <c r="A75" s="334" t="s">
        <v>351</v>
      </c>
      <c r="B75" s="65" t="str">
        <f t="shared" ca="1" si="7"/>
        <v>-1900</v>
      </c>
      <c r="C75" s="65" t="str">
        <f t="shared" ca="1" si="6"/>
        <v>-1900-0</v>
      </c>
      <c r="D75" s="340"/>
      <c r="E75" s="283"/>
      <c r="F75" s="12"/>
      <c r="G75" s="292"/>
      <c r="H75" s="121"/>
      <c r="I75" s="284"/>
      <c r="J75" s="285"/>
      <c r="K75" s="286"/>
      <c r="L75" s="287"/>
      <c r="M75" s="288"/>
      <c r="N75" s="287"/>
      <c r="O75" s="289"/>
      <c r="P75" s="290"/>
      <c r="Q75" s="291"/>
      <c r="R75" s="12"/>
      <c r="S75" s="348"/>
      <c r="T75" s="7"/>
      <c r="U75" s="17">
        <f>IF(D75="",0,IF(D75=D74,COUNTIF(D$9:D74,D75)+1,1))</f>
        <v>0</v>
      </c>
      <c r="V75" s="17">
        <f t="shared" ca="1" si="8"/>
        <v>0</v>
      </c>
      <c r="W75" s="364">
        <f t="shared" si="9"/>
        <v>0</v>
      </c>
    </row>
    <row r="76" spans="1:23" ht="16.5" customHeight="1">
      <c r="A76" s="334" t="s">
        <v>352</v>
      </c>
      <c r="B76" s="65" t="str">
        <f t="shared" ca="1" si="7"/>
        <v>-1900</v>
      </c>
      <c r="C76" s="65" t="str">
        <f t="shared" ca="1" si="6"/>
        <v>-1900-0</v>
      </c>
      <c r="D76" s="340"/>
      <c r="E76" s="283"/>
      <c r="F76" s="12"/>
      <c r="G76" s="292"/>
      <c r="H76" s="121"/>
      <c r="I76" s="284"/>
      <c r="J76" s="285"/>
      <c r="K76" s="286"/>
      <c r="L76" s="287"/>
      <c r="M76" s="288"/>
      <c r="N76" s="287"/>
      <c r="O76" s="289"/>
      <c r="P76" s="290"/>
      <c r="Q76" s="291"/>
      <c r="R76" s="12"/>
      <c r="S76" s="348"/>
      <c r="T76" s="7"/>
      <c r="U76" s="17">
        <f>IF(D76="",0,IF(D76=D75,COUNTIF(D$9:D75,D76)+1,1))</f>
        <v>0</v>
      </c>
      <c r="V76" s="17">
        <f t="shared" ca="1" si="8"/>
        <v>0</v>
      </c>
      <c r="W76" s="364">
        <f t="shared" si="9"/>
        <v>0</v>
      </c>
    </row>
    <row r="77" spans="1:23" ht="16.5" customHeight="1">
      <c r="A77" s="334" t="s">
        <v>353</v>
      </c>
      <c r="B77" s="65" t="str">
        <f t="shared" ca="1" si="7"/>
        <v>-1900</v>
      </c>
      <c r="C77" s="65" t="str">
        <f t="shared" ca="1" si="6"/>
        <v>-1900-0</v>
      </c>
      <c r="D77" s="340"/>
      <c r="E77" s="283"/>
      <c r="F77" s="12"/>
      <c r="G77" s="292"/>
      <c r="H77" s="121"/>
      <c r="I77" s="284"/>
      <c r="J77" s="285"/>
      <c r="K77" s="286"/>
      <c r="L77" s="287"/>
      <c r="M77" s="288"/>
      <c r="N77" s="287"/>
      <c r="O77" s="289"/>
      <c r="P77" s="290"/>
      <c r="Q77" s="291"/>
      <c r="R77" s="12"/>
      <c r="S77" s="348"/>
      <c r="T77" s="7"/>
      <c r="U77" s="17">
        <f>IF(D77="",0,IF(D77=D76,COUNTIF(D$9:D76,D77)+1,1))</f>
        <v>0</v>
      </c>
      <c r="V77" s="17">
        <f t="shared" ca="1" si="8"/>
        <v>0</v>
      </c>
      <c r="W77" s="364">
        <f t="shared" si="9"/>
        <v>0</v>
      </c>
    </row>
    <row r="78" spans="1:23" ht="16.5" customHeight="1">
      <c r="A78" s="334" t="s">
        <v>354</v>
      </c>
      <c r="B78" s="65" t="str">
        <f t="shared" ca="1" si="7"/>
        <v>-1900</v>
      </c>
      <c r="C78" s="65" t="str">
        <f t="shared" ca="1" si="6"/>
        <v>-1900-0</v>
      </c>
      <c r="D78" s="340"/>
      <c r="E78" s="283"/>
      <c r="F78" s="12"/>
      <c r="G78" s="292"/>
      <c r="H78" s="121"/>
      <c r="I78" s="284"/>
      <c r="J78" s="285"/>
      <c r="K78" s="286"/>
      <c r="L78" s="287"/>
      <c r="M78" s="288"/>
      <c r="N78" s="287"/>
      <c r="O78" s="289"/>
      <c r="P78" s="290"/>
      <c r="Q78" s="291"/>
      <c r="R78" s="12"/>
      <c r="S78" s="348"/>
      <c r="T78" s="7"/>
      <c r="U78" s="17">
        <f>IF(D78="",0,IF(D78=D77,COUNTIF(D$9:D77,D78)+1,1))</f>
        <v>0</v>
      </c>
      <c r="V78" s="17">
        <f t="shared" ca="1" si="8"/>
        <v>0</v>
      </c>
      <c r="W78" s="364">
        <f t="shared" si="9"/>
        <v>0</v>
      </c>
    </row>
    <row r="79" spans="1:23" ht="16.5" customHeight="1">
      <c r="A79" s="334" t="s">
        <v>355</v>
      </c>
      <c r="B79" s="65" t="str">
        <f t="shared" ca="1" si="7"/>
        <v>-1900</v>
      </c>
      <c r="C79" s="65" t="str">
        <f t="shared" ca="1" si="6"/>
        <v>-1900-0</v>
      </c>
      <c r="D79" s="340"/>
      <c r="E79" s="283"/>
      <c r="F79" s="12"/>
      <c r="G79" s="292"/>
      <c r="H79" s="121"/>
      <c r="I79" s="284"/>
      <c r="J79" s="285"/>
      <c r="K79" s="286"/>
      <c r="L79" s="287"/>
      <c r="M79" s="288"/>
      <c r="N79" s="287"/>
      <c r="O79" s="289"/>
      <c r="P79" s="290"/>
      <c r="Q79" s="291"/>
      <c r="R79" s="12"/>
      <c r="S79" s="348"/>
      <c r="T79" s="7"/>
      <c r="U79" s="17">
        <f>IF(D79="",0,IF(D79=D78,COUNTIF(D$9:D78,D79)+1,1))</f>
        <v>0</v>
      </c>
      <c r="V79" s="17">
        <f t="shared" ca="1" si="8"/>
        <v>0</v>
      </c>
      <c r="W79" s="364">
        <f t="shared" si="9"/>
        <v>0</v>
      </c>
    </row>
    <row r="80" spans="1:23" ht="16.5" customHeight="1">
      <c r="A80" s="334" t="s">
        <v>356</v>
      </c>
      <c r="B80" s="65" t="str">
        <f t="shared" ca="1" si="7"/>
        <v>-1900</v>
      </c>
      <c r="C80" s="65" t="str">
        <f t="shared" ca="1" si="6"/>
        <v>-1900-0</v>
      </c>
      <c r="D80" s="340"/>
      <c r="E80" s="283"/>
      <c r="F80" s="12"/>
      <c r="G80" s="292"/>
      <c r="H80" s="121"/>
      <c r="I80" s="284"/>
      <c r="J80" s="285"/>
      <c r="K80" s="286"/>
      <c r="L80" s="287"/>
      <c r="M80" s="288"/>
      <c r="N80" s="287"/>
      <c r="O80" s="289"/>
      <c r="P80" s="290"/>
      <c r="Q80" s="291"/>
      <c r="R80" s="12"/>
      <c r="S80" s="348"/>
      <c r="T80" s="7"/>
      <c r="U80" s="17">
        <f>IF(D80="",0,IF(D80=D79,COUNTIF(D$9:D79,D80)+1,1))</f>
        <v>0</v>
      </c>
      <c r="V80" s="17">
        <f t="shared" ca="1" si="8"/>
        <v>0</v>
      </c>
      <c r="W80" s="364">
        <f t="shared" si="9"/>
        <v>0</v>
      </c>
    </row>
    <row r="81" spans="1:23" ht="16.5" customHeight="1">
      <c r="A81" s="334" t="s">
        <v>357</v>
      </c>
      <c r="B81" s="65" t="str">
        <f t="shared" ca="1" si="7"/>
        <v>-1900</v>
      </c>
      <c r="C81" s="65" t="str">
        <f t="shared" ca="1" si="6"/>
        <v>-1900-0</v>
      </c>
      <c r="D81" s="340"/>
      <c r="E81" s="283"/>
      <c r="F81" s="12"/>
      <c r="G81" s="292"/>
      <c r="H81" s="121"/>
      <c r="I81" s="284"/>
      <c r="J81" s="285"/>
      <c r="K81" s="286"/>
      <c r="L81" s="287"/>
      <c r="M81" s="288"/>
      <c r="N81" s="287"/>
      <c r="O81" s="289"/>
      <c r="P81" s="290"/>
      <c r="Q81" s="291"/>
      <c r="R81" s="12"/>
      <c r="S81" s="348"/>
      <c r="T81" s="7"/>
      <c r="U81" s="17">
        <f>IF(D81="",0,IF(D81=D80,COUNTIF(D$9:D80,D81)+1,1))</f>
        <v>0</v>
      </c>
      <c r="V81" s="17">
        <f t="shared" ca="1" si="8"/>
        <v>0</v>
      </c>
      <c r="W81" s="364">
        <f t="shared" si="9"/>
        <v>0</v>
      </c>
    </row>
    <row r="82" spans="1:23" ht="16.5" customHeight="1">
      <c r="A82" s="334" t="s">
        <v>358</v>
      </c>
      <c r="B82" s="65" t="str">
        <f t="shared" ca="1" si="7"/>
        <v>-1900</v>
      </c>
      <c r="C82" s="65" t="str">
        <f t="shared" ca="1" si="6"/>
        <v>-1900-0</v>
      </c>
      <c r="D82" s="340"/>
      <c r="E82" s="283"/>
      <c r="F82" s="12"/>
      <c r="G82" s="292"/>
      <c r="H82" s="121"/>
      <c r="I82" s="284"/>
      <c r="J82" s="285"/>
      <c r="K82" s="286"/>
      <c r="L82" s="287"/>
      <c r="M82" s="288"/>
      <c r="N82" s="287"/>
      <c r="O82" s="289"/>
      <c r="P82" s="290"/>
      <c r="Q82" s="291"/>
      <c r="R82" s="12"/>
      <c r="S82" s="348"/>
      <c r="T82" s="7"/>
      <c r="U82" s="17">
        <f>IF(D82="",0,IF(D82=D81,COUNTIF(D$9:D81,D82)+1,1))</f>
        <v>0</v>
      </c>
      <c r="V82" s="17">
        <f t="shared" ca="1" si="8"/>
        <v>0</v>
      </c>
      <c r="W82" s="364">
        <f t="shared" si="9"/>
        <v>0</v>
      </c>
    </row>
    <row r="83" spans="1:23" ht="16.5" customHeight="1">
      <c r="A83" s="334" t="s">
        <v>359</v>
      </c>
      <c r="B83" s="65" t="str">
        <f t="shared" ca="1" si="7"/>
        <v>-1900</v>
      </c>
      <c r="C83" s="65" t="str">
        <f t="shared" ca="1" si="6"/>
        <v>-1900-0</v>
      </c>
      <c r="D83" s="340"/>
      <c r="E83" s="283"/>
      <c r="F83" s="12"/>
      <c r="G83" s="292"/>
      <c r="H83" s="121"/>
      <c r="I83" s="284"/>
      <c r="J83" s="285"/>
      <c r="K83" s="286"/>
      <c r="L83" s="287"/>
      <c r="M83" s="288"/>
      <c r="N83" s="287"/>
      <c r="O83" s="289"/>
      <c r="P83" s="290"/>
      <c r="Q83" s="291"/>
      <c r="R83" s="12"/>
      <c r="S83" s="348"/>
      <c r="T83" s="7"/>
      <c r="U83" s="17">
        <f>IF(D83="",0,IF(D83=D82,COUNTIF(D$9:D82,D83)+1,1))</f>
        <v>0</v>
      </c>
      <c r="V83" s="17">
        <f t="shared" ca="1" si="8"/>
        <v>0</v>
      </c>
      <c r="W83" s="364">
        <f t="shared" si="9"/>
        <v>0</v>
      </c>
    </row>
    <row r="84" spans="1:23" ht="16.5" customHeight="1">
      <c r="A84" s="334" t="s">
        <v>360</v>
      </c>
      <c r="B84" s="65" t="str">
        <f t="shared" ca="1" si="7"/>
        <v>-1900</v>
      </c>
      <c r="C84" s="65" t="str">
        <f t="shared" ca="1" si="6"/>
        <v>-1900-0</v>
      </c>
      <c r="D84" s="340"/>
      <c r="E84" s="283"/>
      <c r="F84" s="12"/>
      <c r="G84" s="292"/>
      <c r="H84" s="121"/>
      <c r="I84" s="284"/>
      <c r="J84" s="285"/>
      <c r="K84" s="286"/>
      <c r="L84" s="287"/>
      <c r="M84" s="288"/>
      <c r="N84" s="287"/>
      <c r="O84" s="289"/>
      <c r="P84" s="290"/>
      <c r="Q84" s="291"/>
      <c r="R84" s="12"/>
      <c r="S84" s="348"/>
      <c r="T84" s="7"/>
      <c r="U84" s="17">
        <f>IF(D84="",0,IF(D84=D83,COUNTIF(D$9:D83,D84)+1,1))</f>
        <v>0</v>
      </c>
      <c r="V84" s="17">
        <f t="shared" ca="1" si="8"/>
        <v>0</v>
      </c>
      <c r="W84" s="364">
        <f t="shared" si="9"/>
        <v>0</v>
      </c>
    </row>
    <row r="85" spans="1:23" ht="16.5" customHeight="1">
      <c r="A85" s="334" t="s">
        <v>361</v>
      </c>
      <c r="B85" s="65" t="str">
        <f t="shared" ca="1" si="7"/>
        <v>-1900</v>
      </c>
      <c r="C85" s="65" t="str">
        <f t="shared" ca="1" si="6"/>
        <v>-1900-0</v>
      </c>
      <c r="D85" s="340"/>
      <c r="E85" s="283"/>
      <c r="F85" s="12"/>
      <c r="G85" s="292"/>
      <c r="H85" s="121"/>
      <c r="I85" s="284"/>
      <c r="J85" s="285"/>
      <c r="K85" s="286"/>
      <c r="L85" s="287"/>
      <c r="M85" s="288"/>
      <c r="N85" s="287"/>
      <c r="O85" s="289"/>
      <c r="P85" s="290"/>
      <c r="Q85" s="291"/>
      <c r="R85" s="12"/>
      <c r="S85" s="348"/>
      <c r="T85" s="7"/>
      <c r="U85" s="17">
        <f>IF(D85="",0,IF(D85=D84,COUNTIF(D$9:D84,D85)+1,1))</f>
        <v>0</v>
      </c>
      <c r="V85" s="17">
        <f t="shared" ca="1" si="8"/>
        <v>0</v>
      </c>
      <c r="W85" s="364">
        <f t="shared" si="9"/>
        <v>0</v>
      </c>
    </row>
    <row r="86" spans="1:23" ht="16.5" customHeight="1">
      <c r="A86" s="334" t="s">
        <v>362</v>
      </c>
      <c r="B86" s="65" t="str">
        <f t="shared" ca="1" si="7"/>
        <v>-1900</v>
      </c>
      <c r="C86" s="65" t="str">
        <f t="shared" ca="1" si="6"/>
        <v>-1900-0</v>
      </c>
      <c r="D86" s="340"/>
      <c r="E86" s="283"/>
      <c r="F86" s="12"/>
      <c r="G86" s="292"/>
      <c r="H86" s="121"/>
      <c r="I86" s="284"/>
      <c r="J86" s="285"/>
      <c r="K86" s="286"/>
      <c r="L86" s="287"/>
      <c r="M86" s="288"/>
      <c r="N86" s="287"/>
      <c r="O86" s="289"/>
      <c r="P86" s="290"/>
      <c r="Q86" s="291"/>
      <c r="R86" s="12"/>
      <c r="S86" s="348"/>
      <c r="T86" s="7"/>
      <c r="U86" s="17">
        <f>IF(D86="",0,IF(D86=D85,COUNTIF(D$9:D85,D86)+1,1))</f>
        <v>0</v>
      </c>
      <c r="V86" s="17">
        <f t="shared" ca="1" si="8"/>
        <v>0</v>
      </c>
      <c r="W86" s="364">
        <f t="shared" si="9"/>
        <v>0</v>
      </c>
    </row>
    <row r="87" spans="1:23" ht="16.5" customHeight="1">
      <c r="A87" s="334" t="s">
        <v>363</v>
      </c>
      <c r="B87" s="65" t="str">
        <f t="shared" ca="1" si="7"/>
        <v>-1900</v>
      </c>
      <c r="C87" s="65" t="str">
        <f t="shared" ca="1" si="6"/>
        <v>-1900-0</v>
      </c>
      <c r="D87" s="340"/>
      <c r="E87" s="283"/>
      <c r="F87" s="12"/>
      <c r="G87" s="292"/>
      <c r="H87" s="121"/>
      <c r="I87" s="284"/>
      <c r="J87" s="285"/>
      <c r="K87" s="286"/>
      <c r="L87" s="287"/>
      <c r="M87" s="288"/>
      <c r="N87" s="287"/>
      <c r="O87" s="289"/>
      <c r="P87" s="290"/>
      <c r="Q87" s="291"/>
      <c r="R87" s="12"/>
      <c r="S87" s="348"/>
      <c r="T87" s="7"/>
      <c r="U87" s="17">
        <f>IF(D87="",0,IF(D87=D86,COUNTIF(D$9:D86,D87)+1,1))</f>
        <v>0</v>
      </c>
      <c r="V87" s="17">
        <f t="shared" ca="1" si="8"/>
        <v>0</v>
      </c>
      <c r="W87" s="364">
        <f t="shared" si="9"/>
        <v>0</v>
      </c>
    </row>
    <row r="88" spans="1:23" ht="16.5" customHeight="1">
      <c r="A88" s="334" t="s">
        <v>364</v>
      </c>
      <c r="B88" s="65" t="str">
        <f t="shared" ca="1" si="7"/>
        <v>-1900</v>
      </c>
      <c r="C88" s="65" t="str">
        <f t="shared" ca="1" si="6"/>
        <v>-1900-0</v>
      </c>
      <c r="D88" s="340"/>
      <c r="E88" s="283"/>
      <c r="F88" s="12"/>
      <c r="G88" s="292"/>
      <c r="H88" s="121"/>
      <c r="I88" s="284"/>
      <c r="J88" s="285"/>
      <c r="K88" s="286"/>
      <c r="L88" s="287"/>
      <c r="M88" s="288"/>
      <c r="N88" s="287"/>
      <c r="O88" s="289"/>
      <c r="P88" s="290"/>
      <c r="Q88" s="291"/>
      <c r="R88" s="12"/>
      <c r="S88" s="348"/>
      <c r="T88" s="7"/>
      <c r="U88" s="17">
        <f>IF(D88="",0,IF(D88=D87,COUNTIF(D$9:D87,D88)+1,1))</f>
        <v>0</v>
      </c>
      <c r="V88" s="17">
        <f t="shared" ca="1" si="8"/>
        <v>0</v>
      </c>
      <c r="W88" s="364">
        <f t="shared" si="9"/>
        <v>0</v>
      </c>
    </row>
    <row r="89" spans="1:23" ht="16.5" customHeight="1">
      <c r="A89" s="334" t="s">
        <v>365</v>
      </c>
      <c r="B89" s="65" t="str">
        <f t="shared" ca="1" si="7"/>
        <v>-1900</v>
      </c>
      <c r="C89" s="65" t="str">
        <f t="shared" ca="1" si="6"/>
        <v>-1900-0</v>
      </c>
      <c r="D89" s="340"/>
      <c r="E89" s="283"/>
      <c r="F89" s="12"/>
      <c r="G89" s="292"/>
      <c r="H89" s="121"/>
      <c r="I89" s="284"/>
      <c r="J89" s="285"/>
      <c r="K89" s="286"/>
      <c r="L89" s="287"/>
      <c r="M89" s="288"/>
      <c r="N89" s="287"/>
      <c r="O89" s="289"/>
      <c r="P89" s="290"/>
      <c r="Q89" s="291"/>
      <c r="R89" s="12"/>
      <c r="S89" s="348"/>
      <c r="T89" s="7"/>
      <c r="U89" s="17">
        <f>IF(D89="",0,IF(D89=D88,COUNTIF(D$9:D88,D89)+1,1))</f>
        <v>0</v>
      </c>
      <c r="V89" s="17">
        <f t="shared" ca="1" si="8"/>
        <v>0</v>
      </c>
      <c r="W89" s="364">
        <f t="shared" si="9"/>
        <v>0</v>
      </c>
    </row>
    <row r="90" spans="1:23" ht="16.5" customHeight="1">
      <c r="A90" s="334" t="s">
        <v>366</v>
      </c>
      <c r="B90" s="65" t="str">
        <f t="shared" ca="1" si="7"/>
        <v>-1900</v>
      </c>
      <c r="C90" s="65" t="str">
        <f t="shared" ca="1" si="6"/>
        <v>-1900-0</v>
      </c>
      <c r="D90" s="340"/>
      <c r="E90" s="283"/>
      <c r="F90" s="12"/>
      <c r="G90" s="292"/>
      <c r="H90" s="121"/>
      <c r="I90" s="284"/>
      <c r="J90" s="285"/>
      <c r="K90" s="286"/>
      <c r="L90" s="287"/>
      <c r="M90" s="288"/>
      <c r="N90" s="287"/>
      <c r="O90" s="289"/>
      <c r="P90" s="290"/>
      <c r="Q90" s="291"/>
      <c r="R90" s="12"/>
      <c r="S90" s="348"/>
      <c r="T90" s="7"/>
      <c r="U90" s="17">
        <f>IF(D90="",0,IF(D90=D89,COUNTIF(D$9:D89,D90)+1,1))</f>
        <v>0</v>
      </c>
      <c r="V90" s="17">
        <f t="shared" ca="1" si="8"/>
        <v>0</v>
      </c>
      <c r="W90" s="364">
        <f t="shared" si="9"/>
        <v>0</v>
      </c>
    </row>
    <row r="91" spans="1:23" ht="16.5" customHeight="1">
      <c r="A91" s="334" t="s">
        <v>367</v>
      </c>
      <c r="B91" s="65" t="str">
        <f t="shared" ca="1" si="7"/>
        <v>-1900</v>
      </c>
      <c r="C91" s="65" t="str">
        <f t="shared" ca="1" si="6"/>
        <v>-1900-0</v>
      </c>
      <c r="D91" s="340"/>
      <c r="E91" s="283"/>
      <c r="F91" s="12"/>
      <c r="G91" s="292"/>
      <c r="H91" s="121"/>
      <c r="I91" s="284"/>
      <c r="J91" s="285"/>
      <c r="K91" s="286"/>
      <c r="L91" s="287"/>
      <c r="M91" s="288"/>
      <c r="N91" s="287"/>
      <c r="O91" s="289"/>
      <c r="P91" s="290"/>
      <c r="Q91" s="291"/>
      <c r="R91" s="12"/>
      <c r="S91" s="348"/>
      <c r="T91" s="7"/>
      <c r="U91" s="17">
        <f>IF(D91="",0,IF(D91=D90,COUNTIF(D$9:D90,D91)+1,1))</f>
        <v>0</v>
      </c>
      <c r="V91" s="17">
        <f t="shared" ca="1" si="8"/>
        <v>0</v>
      </c>
      <c r="W91" s="364">
        <f t="shared" si="9"/>
        <v>0</v>
      </c>
    </row>
    <row r="92" spans="1:23" ht="16.5" customHeight="1">
      <c r="A92" s="334" t="s">
        <v>368</v>
      </c>
      <c r="B92" s="65" t="str">
        <f t="shared" ca="1" si="7"/>
        <v>-1900</v>
      </c>
      <c r="C92" s="65" t="str">
        <f t="shared" ca="1" si="6"/>
        <v>-1900-0</v>
      </c>
      <c r="D92" s="340"/>
      <c r="E92" s="283"/>
      <c r="F92" s="12"/>
      <c r="G92" s="292"/>
      <c r="H92" s="121"/>
      <c r="I92" s="284"/>
      <c r="J92" s="285"/>
      <c r="K92" s="286"/>
      <c r="L92" s="287"/>
      <c r="M92" s="288"/>
      <c r="N92" s="287"/>
      <c r="O92" s="289"/>
      <c r="P92" s="290"/>
      <c r="Q92" s="291"/>
      <c r="R92" s="12"/>
      <c r="S92" s="348"/>
      <c r="T92" s="7"/>
      <c r="U92" s="17">
        <f>IF(D92="",0,IF(D92=D91,COUNTIF(D$9:D91,D92)+1,1))</f>
        <v>0</v>
      </c>
      <c r="V92" s="17">
        <f t="shared" ca="1" si="8"/>
        <v>0</v>
      </c>
      <c r="W92" s="364">
        <f t="shared" si="9"/>
        <v>0</v>
      </c>
    </row>
    <row r="93" spans="1:23" ht="16.5" customHeight="1">
      <c r="A93" s="334" t="s">
        <v>369</v>
      </c>
      <c r="B93" s="65" t="str">
        <f t="shared" ca="1" si="7"/>
        <v>-1900</v>
      </c>
      <c r="C93" s="65" t="str">
        <f t="shared" ca="1" si="6"/>
        <v>-1900-0</v>
      </c>
      <c r="D93" s="340"/>
      <c r="E93" s="283"/>
      <c r="F93" s="12"/>
      <c r="G93" s="292"/>
      <c r="H93" s="121"/>
      <c r="I93" s="284"/>
      <c r="J93" s="285"/>
      <c r="K93" s="286"/>
      <c r="L93" s="287"/>
      <c r="M93" s="288"/>
      <c r="N93" s="287"/>
      <c r="O93" s="289"/>
      <c r="P93" s="290"/>
      <c r="Q93" s="291"/>
      <c r="R93" s="12"/>
      <c r="S93" s="348"/>
      <c r="T93" s="7"/>
      <c r="U93" s="17">
        <f>IF(D93="",0,IF(D93=D92,COUNTIF(D$9:D92,D93)+1,1))</f>
        <v>0</v>
      </c>
      <c r="V93" s="17">
        <f t="shared" ca="1" si="8"/>
        <v>0</v>
      </c>
      <c r="W93" s="364">
        <f t="shared" si="9"/>
        <v>0</v>
      </c>
    </row>
    <row r="94" spans="1:23" ht="16.5" customHeight="1">
      <c r="A94" s="334" t="s">
        <v>370</v>
      </c>
      <c r="B94" s="65" t="str">
        <f t="shared" ca="1" si="7"/>
        <v>-1900</v>
      </c>
      <c r="C94" s="65" t="str">
        <f t="shared" ca="1" si="6"/>
        <v>-1900-0</v>
      </c>
      <c r="D94" s="340"/>
      <c r="E94" s="283"/>
      <c r="F94" s="12"/>
      <c r="G94" s="292"/>
      <c r="H94" s="121"/>
      <c r="I94" s="284"/>
      <c r="J94" s="285"/>
      <c r="K94" s="286"/>
      <c r="L94" s="287"/>
      <c r="M94" s="288"/>
      <c r="N94" s="287"/>
      <c r="O94" s="289"/>
      <c r="P94" s="290"/>
      <c r="Q94" s="291"/>
      <c r="R94" s="12"/>
      <c r="S94" s="348"/>
      <c r="T94" s="7"/>
      <c r="U94" s="17">
        <f>IF(D94="",0,IF(D94=D93,COUNTIF(D$9:D93,D94)+1,1))</f>
        <v>0</v>
      </c>
      <c r="V94" s="17">
        <f t="shared" ca="1" si="8"/>
        <v>0</v>
      </c>
      <c r="W94" s="364">
        <f t="shared" si="9"/>
        <v>0</v>
      </c>
    </row>
    <row r="95" spans="1:23" ht="16.5" customHeight="1">
      <c r="A95" s="334" t="s">
        <v>371</v>
      </c>
      <c r="B95" s="65" t="str">
        <f t="shared" ca="1" si="7"/>
        <v>-1900</v>
      </c>
      <c r="C95" s="65" t="str">
        <f t="shared" ca="1" si="6"/>
        <v>-1900-0</v>
      </c>
      <c r="D95" s="340"/>
      <c r="E95" s="283"/>
      <c r="F95" s="12"/>
      <c r="G95" s="292"/>
      <c r="H95" s="121"/>
      <c r="I95" s="284"/>
      <c r="J95" s="285"/>
      <c r="K95" s="286"/>
      <c r="L95" s="287"/>
      <c r="M95" s="288"/>
      <c r="N95" s="287"/>
      <c r="O95" s="289"/>
      <c r="P95" s="290"/>
      <c r="Q95" s="291"/>
      <c r="R95" s="12"/>
      <c r="S95" s="348"/>
      <c r="T95" s="7"/>
      <c r="U95" s="17">
        <f>IF(D95="",0,IF(D95=D94,COUNTIF(D$9:D94,D95)+1,1))</f>
        <v>0</v>
      </c>
      <c r="V95" s="17">
        <f t="shared" ca="1" si="8"/>
        <v>0</v>
      </c>
      <c r="W95" s="364">
        <f t="shared" si="9"/>
        <v>0</v>
      </c>
    </row>
    <row r="96" spans="1:23" ht="16.5" customHeight="1">
      <c r="A96" s="334" t="s">
        <v>372</v>
      </c>
      <c r="B96" s="65" t="str">
        <f t="shared" ca="1" si="7"/>
        <v>-1900</v>
      </c>
      <c r="C96" s="65" t="str">
        <f t="shared" ca="1" si="6"/>
        <v>-1900-0</v>
      </c>
      <c r="D96" s="340"/>
      <c r="E96" s="283"/>
      <c r="F96" s="12"/>
      <c r="G96" s="292"/>
      <c r="H96" s="121"/>
      <c r="I96" s="284"/>
      <c r="J96" s="285"/>
      <c r="K96" s="286"/>
      <c r="L96" s="287"/>
      <c r="M96" s="288"/>
      <c r="N96" s="287"/>
      <c r="O96" s="289"/>
      <c r="P96" s="290"/>
      <c r="Q96" s="291"/>
      <c r="R96" s="12"/>
      <c r="S96" s="348"/>
      <c r="T96" s="7"/>
      <c r="U96" s="17">
        <f>IF(D96="",0,IF(D96=D95,COUNTIF(D$9:D95,D96)+1,1))</f>
        <v>0</v>
      </c>
      <c r="V96" s="17">
        <f t="shared" ca="1" si="8"/>
        <v>0</v>
      </c>
      <c r="W96" s="364">
        <f t="shared" si="9"/>
        <v>0</v>
      </c>
    </row>
    <row r="97" spans="1:23" ht="16.5" customHeight="1">
      <c r="A97" s="334" t="s">
        <v>373</v>
      </c>
      <c r="B97" s="65" t="str">
        <f t="shared" ca="1" si="7"/>
        <v>-1900</v>
      </c>
      <c r="C97" s="65" t="str">
        <f t="shared" ca="1" si="6"/>
        <v>-1900-0</v>
      </c>
      <c r="D97" s="340"/>
      <c r="E97" s="283"/>
      <c r="F97" s="12"/>
      <c r="G97" s="292"/>
      <c r="H97" s="121"/>
      <c r="I97" s="284"/>
      <c r="J97" s="285"/>
      <c r="K97" s="286"/>
      <c r="L97" s="287"/>
      <c r="M97" s="288"/>
      <c r="N97" s="287"/>
      <c r="O97" s="289"/>
      <c r="P97" s="290"/>
      <c r="Q97" s="291"/>
      <c r="R97" s="12"/>
      <c r="S97" s="348"/>
      <c r="T97" s="7"/>
      <c r="U97" s="17">
        <f>IF(D97="",0,IF(D97=D96,COUNTIF(D$9:D96,D97)+1,1))</f>
        <v>0</v>
      </c>
      <c r="V97" s="17">
        <f t="shared" ca="1" si="8"/>
        <v>0</v>
      </c>
      <c r="W97" s="364">
        <f t="shared" si="9"/>
        <v>0</v>
      </c>
    </row>
    <row r="98" spans="1:23" ht="16.5" customHeight="1">
      <c r="A98" s="334" t="s">
        <v>374</v>
      </c>
      <c r="B98" s="65" t="str">
        <f t="shared" ca="1" si="7"/>
        <v>-1900</v>
      </c>
      <c r="C98" s="65" t="str">
        <f t="shared" ca="1" si="6"/>
        <v>-1900-0</v>
      </c>
      <c r="D98" s="340"/>
      <c r="E98" s="283"/>
      <c r="F98" s="12"/>
      <c r="G98" s="292"/>
      <c r="H98" s="121"/>
      <c r="I98" s="284"/>
      <c r="J98" s="285"/>
      <c r="K98" s="286"/>
      <c r="L98" s="287"/>
      <c r="M98" s="288"/>
      <c r="N98" s="287"/>
      <c r="O98" s="289"/>
      <c r="P98" s="290"/>
      <c r="Q98" s="291"/>
      <c r="R98" s="12"/>
      <c r="S98" s="348"/>
      <c r="T98" s="7"/>
      <c r="U98" s="17">
        <f>IF(D98="",0,IF(D98=D97,COUNTIF(D$9:D97,D98)+1,1))</f>
        <v>0</v>
      </c>
      <c r="V98" s="17">
        <f t="shared" ca="1" si="8"/>
        <v>0</v>
      </c>
      <c r="W98" s="364">
        <f t="shared" si="9"/>
        <v>0</v>
      </c>
    </row>
    <row r="99" spans="1:23" ht="16.5" customHeight="1">
      <c r="A99" s="334" t="s">
        <v>375</v>
      </c>
      <c r="B99" s="65" t="str">
        <f t="shared" ca="1" si="7"/>
        <v>-1900</v>
      </c>
      <c r="C99" s="65" t="str">
        <f t="shared" ca="1" si="6"/>
        <v>-1900-0</v>
      </c>
      <c r="D99" s="340"/>
      <c r="E99" s="283"/>
      <c r="F99" s="12"/>
      <c r="G99" s="292"/>
      <c r="H99" s="121"/>
      <c r="I99" s="284"/>
      <c r="J99" s="285"/>
      <c r="K99" s="286"/>
      <c r="L99" s="287"/>
      <c r="M99" s="288"/>
      <c r="N99" s="287"/>
      <c r="O99" s="289"/>
      <c r="P99" s="290"/>
      <c r="Q99" s="291"/>
      <c r="R99" s="12"/>
      <c r="S99" s="348"/>
      <c r="T99" s="7"/>
      <c r="U99" s="17">
        <f>IF(D99="",0,IF(D99=D98,COUNTIF(D$9:D98,D99)+1,1))</f>
        <v>0</v>
      </c>
      <c r="V99" s="17">
        <f t="shared" ca="1" si="8"/>
        <v>0</v>
      </c>
      <c r="W99" s="364">
        <f t="shared" si="9"/>
        <v>0</v>
      </c>
    </row>
    <row r="100" spans="1:23" ht="16.5" customHeight="1">
      <c r="A100" s="334" t="s">
        <v>376</v>
      </c>
      <c r="B100" s="65" t="str">
        <f t="shared" ca="1" si="7"/>
        <v>-1900</v>
      </c>
      <c r="C100" s="65" t="str">
        <f t="shared" ca="1" si="6"/>
        <v>-1900-0</v>
      </c>
      <c r="D100" s="340"/>
      <c r="E100" s="283"/>
      <c r="F100" s="12"/>
      <c r="G100" s="292"/>
      <c r="H100" s="121"/>
      <c r="I100" s="284"/>
      <c r="J100" s="285"/>
      <c r="K100" s="286"/>
      <c r="L100" s="287"/>
      <c r="M100" s="288"/>
      <c r="N100" s="287"/>
      <c r="O100" s="289"/>
      <c r="P100" s="290"/>
      <c r="Q100" s="291"/>
      <c r="R100" s="12"/>
      <c r="S100" s="348"/>
      <c r="T100" s="7"/>
      <c r="U100" s="17">
        <f>IF(D100="",0,IF(D100=D99,COUNTIF(D$9:D99,D100)+1,1))</f>
        <v>0</v>
      </c>
      <c r="V100" s="17">
        <f t="shared" ca="1" si="8"/>
        <v>0</v>
      </c>
      <c r="W100" s="364">
        <f t="shared" si="9"/>
        <v>0</v>
      </c>
    </row>
    <row r="101" spans="1:23" ht="16.5" customHeight="1">
      <c r="A101" s="334" t="s">
        <v>377</v>
      </c>
      <c r="B101" s="65" t="str">
        <f t="shared" ca="1" si="7"/>
        <v>-1900</v>
      </c>
      <c r="C101" s="65" t="str">
        <f t="shared" ca="1" si="6"/>
        <v>-1900-0</v>
      </c>
      <c r="D101" s="340"/>
      <c r="E101" s="283"/>
      <c r="F101" s="12"/>
      <c r="G101" s="292"/>
      <c r="H101" s="121"/>
      <c r="I101" s="284"/>
      <c r="J101" s="285"/>
      <c r="K101" s="286"/>
      <c r="L101" s="287"/>
      <c r="M101" s="288"/>
      <c r="N101" s="287"/>
      <c r="O101" s="289"/>
      <c r="P101" s="290"/>
      <c r="Q101" s="291"/>
      <c r="R101" s="12"/>
      <c r="S101" s="348"/>
      <c r="T101" s="7"/>
      <c r="U101" s="17">
        <f>IF(D101="",0,IF(D101=D100,COUNTIF(D$9:D100,D101)+1,1))</f>
        <v>0</v>
      </c>
      <c r="V101" s="17">
        <f t="shared" ca="1" si="8"/>
        <v>0</v>
      </c>
      <c r="W101" s="364">
        <f t="shared" si="9"/>
        <v>0</v>
      </c>
    </row>
    <row r="102" spans="1:23" ht="16.5" customHeight="1">
      <c r="A102" s="334" t="s">
        <v>378</v>
      </c>
      <c r="B102" s="65" t="str">
        <f t="shared" ca="1" si="7"/>
        <v>-1900</v>
      </c>
      <c r="C102" s="65" t="str">
        <f t="shared" ca="1" si="6"/>
        <v>-1900-0</v>
      </c>
      <c r="D102" s="340"/>
      <c r="E102" s="283"/>
      <c r="F102" s="12"/>
      <c r="G102" s="292"/>
      <c r="H102" s="121"/>
      <c r="I102" s="284"/>
      <c r="J102" s="285"/>
      <c r="K102" s="286"/>
      <c r="L102" s="287"/>
      <c r="M102" s="288"/>
      <c r="N102" s="287"/>
      <c r="O102" s="289"/>
      <c r="P102" s="290"/>
      <c r="Q102" s="291"/>
      <c r="R102" s="12"/>
      <c r="S102" s="348"/>
      <c r="T102" s="7"/>
      <c r="U102" s="17">
        <f>IF(D102="",0,IF(D102=D101,COUNTIF(D$9:D101,D102)+1,1))</f>
        <v>0</v>
      </c>
      <c r="V102" s="17">
        <f t="shared" ca="1" si="8"/>
        <v>0</v>
      </c>
      <c r="W102" s="364">
        <f t="shared" si="9"/>
        <v>0</v>
      </c>
    </row>
    <row r="103" spans="1:23" ht="16.5" customHeight="1">
      <c r="A103" s="334" t="s">
        <v>379</v>
      </c>
      <c r="B103" s="65" t="str">
        <f t="shared" ca="1" si="7"/>
        <v>-1900</v>
      </c>
      <c r="C103" s="65" t="str">
        <f t="shared" ca="1" si="6"/>
        <v>-1900-0</v>
      </c>
      <c r="D103" s="340"/>
      <c r="E103" s="283"/>
      <c r="F103" s="12"/>
      <c r="G103" s="292"/>
      <c r="H103" s="121"/>
      <c r="I103" s="284"/>
      <c r="J103" s="285"/>
      <c r="K103" s="286"/>
      <c r="L103" s="287"/>
      <c r="M103" s="288"/>
      <c r="N103" s="287"/>
      <c r="O103" s="289"/>
      <c r="P103" s="290"/>
      <c r="Q103" s="291"/>
      <c r="R103" s="12"/>
      <c r="S103" s="348"/>
      <c r="T103" s="7"/>
      <c r="U103" s="17">
        <f>IF(D103="",0,IF(D103=D102,COUNTIF(D$9:D102,D103)+1,1))</f>
        <v>0</v>
      </c>
      <c r="V103" s="17">
        <f t="shared" ca="1" si="8"/>
        <v>0</v>
      </c>
      <c r="W103" s="364">
        <f t="shared" si="9"/>
        <v>0</v>
      </c>
    </row>
    <row r="104" spans="1:23" ht="16.5" customHeight="1">
      <c r="A104" s="334" t="s">
        <v>380</v>
      </c>
      <c r="B104" s="65" t="str">
        <f t="shared" ca="1" si="7"/>
        <v>-1900</v>
      </c>
      <c r="C104" s="65" t="str">
        <f t="shared" ca="1" si="6"/>
        <v>-1900-0</v>
      </c>
      <c r="D104" s="340"/>
      <c r="E104" s="283"/>
      <c r="F104" s="12"/>
      <c r="G104" s="292"/>
      <c r="H104" s="121"/>
      <c r="I104" s="284"/>
      <c r="J104" s="285"/>
      <c r="K104" s="286"/>
      <c r="L104" s="287"/>
      <c r="M104" s="288"/>
      <c r="N104" s="287"/>
      <c r="O104" s="289"/>
      <c r="P104" s="290"/>
      <c r="Q104" s="291"/>
      <c r="R104" s="12"/>
      <c r="S104" s="348"/>
      <c r="T104" s="7"/>
      <c r="U104" s="17">
        <f>IF(D104="",0,IF(D104=D103,COUNTIF(D$9:D103,D104)+1,1))</f>
        <v>0</v>
      </c>
      <c r="V104" s="17">
        <f t="shared" ca="1" si="8"/>
        <v>0</v>
      </c>
      <c r="W104" s="364">
        <f t="shared" si="9"/>
        <v>0</v>
      </c>
    </row>
    <row r="105" spans="1:23" ht="16.5" customHeight="1">
      <c r="A105" s="334" t="s">
        <v>381</v>
      </c>
      <c r="B105" s="65" t="str">
        <f t="shared" ca="1" si="7"/>
        <v>-1900</v>
      </c>
      <c r="C105" s="65" t="str">
        <f t="shared" ref="C105:C136" ca="1" si="10">IF(I$524=1,0,B105&amp;"-"&amp;U105)</f>
        <v>-1900-0</v>
      </c>
      <c r="D105" s="340"/>
      <c r="E105" s="283"/>
      <c r="F105" s="12"/>
      <c r="G105" s="292"/>
      <c r="H105" s="121"/>
      <c r="I105" s="284"/>
      <c r="J105" s="285"/>
      <c r="K105" s="286"/>
      <c r="L105" s="287"/>
      <c r="M105" s="288"/>
      <c r="N105" s="287"/>
      <c r="O105" s="289"/>
      <c r="P105" s="290"/>
      <c r="Q105" s="291"/>
      <c r="R105" s="12"/>
      <c r="S105" s="348"/>
      <c r="T105" s="7"/>
      <c r="U105" s="17">
        <f>IF(D105="",0,IF(D105=D104,COUNTIF(D$9:D104,D105)+1,1))</f>
        <v>0</v>
      </c>
      <c r="V105" s="17">
        <f t="shared" ca="1" si="8"/>
        <v>0</v>
      </c>
      <c r="W105" s="364">
        <f t="shared" si="9"/>
        <v>0</v>
      </c>
    </row>
    <row r="106" spans="1:23" ht="16.5" customHeight="1">
      <c r="A106" s="334" t="s">
        <v>382</v>
      </c>
      <c r="B106" s="65" t="str">
        <f t="shared" ca="1" si="7"/>
        <v>-1900</v>
      </c>
      <c r="C106" s="65" t="str">
        <f t="shared" ca="1" si="10"/>
        <v>-1900-0</v>
      </c>
      <c r="D106" s="340"/>
      <c r="E106" s="283"/>
      <c r="F106" s="12"/>
      <c r="G106" s="292"/>
      <c r="H106" s="121"/>
      <c r="I106" s="284"/>
      <c r="J106" s="285"/>
      <c r="K106" s="286"/>
      <c r="L106" s="287"/>
      <c r="M106" s="288"/>
      <c r="N106" s="287"/>
      <c r="O106" s="289"/>
      <c r="P106" s="290"/>
      <c r="Q106" s="291"/>
      <c r="R106" s="12"/>
      <c r="S106" s="348"/>
      <c r="T106" s="7"/>
      <c r="U106" s="17">
        <f>IF(D106="",0,IF(D106=D105,COUNTIF(D$9:D105,D106)+1,1))</f>
        <v>0</v>
      </c>
      <c r="V106" s="17">
        <f t="shared" ref="V106:V137" ca="1" si="11">IF(OR(D106="",I$524=1),0,IF(U106=2,1,0))</f>
        <v>0</v>
      </c>
      <c r="W106" s="364">
        <f t="shared" si="9"/>
        <v>0</v>
      </c>
    </row>
    <row r="107" spans="1:23" ht="16.5" customHeight="1">
      <c r="A107" s="334" t="s">
        <v>383</v>
      </c>
      <c r="B107" s="65" t="str">
        <f t="shared" ca="1" si="7"/>
        <v>-1900</v>
      </c>
      <c r="C107" s="65" t="str">
        <f t="shared" ca="1" si="10"/>
        <v>-1900-0</v>
      </c>
      <c r="D107" s="340"/>
      <c r="E107" s="283"/>
      <c r="F107" s="12"/>
      <c r="G107" s="292"/>
      <c r="H107" s="121"/>
      <c r="I107" s="284"/>
      <c r="J107" s="285"/>
      <c r="K107" s="286"/>
      <c r="L107" s="287"/>
      <c r="M107" s="288"/>
      <c r="N107" s="287"/>
      <c r="O107" s="289"/>
      <c r="P107" s="290"/>
      <c r="Q107" s="291"/>
      <c r="R107" s="12"/>
      <c r="S107" s="348"/>
      <c r="T107" s="7"/>
      <c r="U107" s="17">
        <f>IF(D107="",0,IF(D107=D106,COUNTIF(D$9:D106,D107)+1,1))</f>
        <v>0</v>
      </c>
      <c r="V107" s="17">
        <f t="shared" ca="1" si="11"/>
        <v>0</v>
      </c>
      <c r="W107" s="364">
        <f t="shared" si="9"/>
        <v>0</v>
      </c>
    </row>
    <row r="108" spans="1:23" ht="16.5" customHeight="1">
      <c r="A108" s="334" t="s">
        <v>384</v>
      </c>
      <c r="B108" s="65" t="str">
        <f t="shared" ca="1" si="7"/>
        <v>-1900</v>
      </c>
      <c r="C108" s="65" t="str">
        <f t="shared" ca="1" si="10"/>
        <v>-1900-0</v>
      </c>
      <c r="D108" s="340"/>
      <c r="E108" s="283"/>
      <c r="F108" s="12"/>
      <c r="G108" s="292"/>
      <c r="H108" s="121"/>
      <c r="I108" s="284"/>
      <c r="J108" s="285"/>
      <c r="K108" s="286"/>
      <c r="L108" s="287"/>
      <c r="M108" s="288"/>
      <c r="N108" s="287"/>
      <c r="O108" s="289"/>
      <c r="P108" s="290"/>
      <c r="Q108" s="291"/>
      <c r="R108" s="12"/>
      <c r="S108" s="348"/>
      <c r="T108" s="7"/>
      <c r="U108" s="17">
        <f>IF(D108="",0,IF(D108=D107,COUNTIF(D$9:D107,D108)+1,1))</f>
        <v>0</v>
      </c>
      <c r="V108" s="17">
        <f t="shared" ca="1" si="11"/>
        <v>0</v>
      </c>
      <c r="W108" s="364">
        <f t="shared" si="9"/>
        <v>0</v>
      </c>
    </row>
    <row r="109" spans="1:23" ht="16.5" customHeight="1">
      <c r="A109" s="334" t="s">
        <v>385</v>
      </c>
      <c r="B109" s="65" t="str">
        <f t="shared" ca="1" si="7"/>
        <v>-1900</v>
      </c>
      <c r="C109" s="65" t="str">
        <f t="shared" ca="1" si="10"/>
        <v>-1900-0</v>
      </c>
      <c r="D109" s="340"/>
      <c r="E109" s="283"/>
      <c r="F109" s="12"/>
      <c r="G109" s="292"/>
      <c r="H109" s="121"/>
      <c r="I109" s="284"/>
      <c r="J109" s="285"/>
      <c r="K109" s="286"/>
      <c r="L109" s="287"/>
      <c r="M109" s="288"/>
      <c r="N109" s="287"/>
      <c r="O109" s="289"/>
      <c r="P109" s="290"/>
      <c r="Q109" s="291"/>
      <c r="R109" s="12"/>
      <c r="S109" s="348"/>
      <c r="T109" s="7"/>
      <c r="U109" s="17">
        <f>IF(D109="",0,IF(D109=D108,COUNTIF(D$9:D108,D109)+1,1))</f>
        <v>0</v>
      </c>
      <c r="V109" s="17">
        <f t="shared" ca="1" si="11"/>
        <v>0</v>
      </c>
      <c r="W109" s="364">
        <f t="shared" si="9"/>
        <v>0</v>
      </c>
    </row>
    <row r="110" spans="1:23" ht="16.5" customHeight="1">
      <c r="A110" s="334" t="s">
        <v>386</v>
      </c>
      <c r="B110" s="65" t="str">
        <f t="shared" ca="1" si="7"/>
        <v>-1900</v>
      </c>
      <c r="C110" s="65" t="str">
        <f t="shared" ca="1" si="10"/>
        <v>-1900-0</v>
      </c>
      <c r="D110" s="340"/>
      <c r="E110" s="283"/>
      <c r="F110" s="12"/>
      <c r="G110" s="292"/>
      <c r="H110" s="121"/>
      <c r="I110" s="284"/>
      <c r="J110" s="285"/>
      <c r="K110" s="286"/>
      <c r="L110" s="287"/>
      <c r="M110" s="288"/>
      <c r="N110" s="287"/>
      <c r="O110" s="289"/>
      <c r="P110" s="290"/>
      <c r="Q110" s="291"/>
      <c r="R110" s="12"/>
      <c r="S110" s="348"/>
      <c r="T110" s="7"/>
      <c r="U110" s="17">
        <f>IF(D110="",0,IF(D110=D109,COUNTIF(D$9:D109,D110)+1,1))</f>
        <v>0</v>
      </c>
      <c r="V110" s="17">
        <f t="shared" ca="1" si="11"/>
        <v>0</v>
      </c>
      <c r="W110" s="364">
        <f t="shared" si="9"/>
        <v>0</v>
      </c>
    </row>
    <row r="111" spans="1:23" ht="16.5" customHeight="1">
      <c r="A111" s="334" t="s">
        <v>387</v>
      </c>
      <c r="B111" s="65" t="str">
        <f t="shared" ca="1" si="7"/>
        <v>-1900</v>
      </c>
      <c r="C111" s="65" t="str">
        <f t="shared" ca="1" si="10"/>
        <v>-1900-0</v>
      </c>
      <c r="D111" s="340"/>
      <c r="E111" s="283"/>
      <c r="F111" s="12"/>
      <c r="G111" s="292"/>
      <c r="H111" s="121"/>
      <c r="I111" s="284"/>
      <c r="J111" s="285"/>
      <c r="K111" s="286"/>
      <c r="L111" s="287"/>
      <c r="M111" s="288"/>
      <c r="N111" s="287"/>
      <c r="O111" s="289"/>
      <c r="P111" s="290"/>
      <c r="Q111" s="291"/>
      <c r="R111" s="12"/>
      <c r="S111" s="348"/>
      <c r="T111" s="7"/>
      <c r="U111" s="17">
        <f>IF(D111="",0,IF(D111=D110,COUNTIF(D$9:D110,D111)+1,1))</f>
        <v>0</v>
      </c>
      <c r="V111" s="17">
        <f t="shared" ca="1" si="11"/>
        <v>0</v>
      </c>
      <c r="W111" s="364">
        <f t="shared" si="9"/>
        <v>0</v>
      </c>
    </row>
    <row r="112" spans="1:23" ht="16.5" customHeight="1">
      <c r="A112" s="334" t="s">
        <v>388</v>
      </c>
      <c r="B112" s="65" t="str">
        <f t="shared" ca="1" si="7"/>
        <v>-1900</v>
      </c>
      <c r="C112" s="65" t="str">
        <f t="shared" ca="1" si="10"/>
        <v>-1900-0</v>
      </c>
      <c r="D112" s="340"/>
      <c r="E112" s="283"/>
      <c r="F112" s="12"/>
      <c r="G112" s="292"/>
      <c r="H112" s="121"/>
      <c r="I112" s="284"/>
      <c r="J112" s="285"/>
      <c r="K112" s="286"/>
      <c r="L112" s="287"/>
      <c r="M112" s="288"/>
      <c r="N112" s="287"/>
      <c r="O112" s="289"/>
      <c r="P112" s="290"/>
      <c r="Q112" s="291"/>
      <c r="R112" s="12"/>
      <c r="S112" s="348"/>
      <c r="T112" s="7"/>
      <c r="U112" s="17">
        <f>IF(D112="",0,IF(D112=D111,COUNTIF(D$9:D111,D112)+1,1))</f>
        <v>0</v>
      </c>
      <c r="V112" s="17">
        <f t="shared" ca="1" si="11"/>
        <v>0</v>
      </c>
      <c r="W112" s="364">
        <f t="shared" si="9"/>
        <v>0</v>
      </c>
    </row>
    <row r="113" spans="1:23" ht="16.5" customHeight="1">
      <c r="A113" s="334" t="s">
        <v>389</v>
      </c>
      <c r="B113" s="65" t="str">
        <f t="shared" ca="1" si="7"/>
        <v>-1900</v>
      </c>
      <c r="C113" s="65" t="str">
        <f t="shared" ca="1" si="10"/>
        <v>-1900-0</v>
      </c>
      <c r="D113" s="340"/>
      <c r="E113" s="283"/>
      <c r="F113" s="12"/>
      <c r="G113" s="292"/>
      <c r="H113" s="121"/>
      <c r="I113" s="284"/>
      <c r="J113" s="285"/>
      <c r="K113" s="286"/>
      <c r="L113" s="287"/>
      <c r="M113" s="288"/>
      <c r="N113" s="287"/>
      <c r="O113" s="289"/>
      <c r="P113" s="290"/>
      <c r="Q113" s="291"/>
      <c r="R113" s="12"/>
      <c r="S113" s="348"/>
      <c r="T113" s="7"/>
      <c r="U113" s="17">
        <f>IF(D113="",0,IF(D113=D112,COUNTIF(D$9:D112,D113)+1,1))</f>
        <v>0</v>
      </c>
      <c r="V113" s="17">
        <f t="shared" ca="1" si="11"/>
        <v>0</v>
      </c>
      <c r="W113" s="364">
        <f t="shared" si="9"/>
        <v>0</v>
      </c>
    </row>
    <row r="114" spans="1:23" ht="16.5" customHeight="1">
      <c r="A114" s="334" t="s">
        <v>390</v>
      </c>
      <c r="B114" s="65" t="str">
        <f t="shared" ca="1" si="7"/>
        <v>-1900</v>
      </c>
      <c r="C114" s="65" t="str">
        <f t="shared" ca="1" si="10"/>
        <v>-1900-0</v>
      </c>
      <c r="D114" s="340"/>
      <c r="E114" s="283"/>
      <c r="F114" s="12"/>
      <c r="G114" s="292"/>
      <c r="H114" s="121"/>
      <c r="I114" s="284"/>
      <c r="J114" s="285"/>
      <c r="K114" s="286"/>
      <c r="L114" s="287"/>
      <c r="M114" s="288"/>
      <c r="N114" s="287"/>
      <c r="O114" s="289"/>
      <c r="P114" s="290"/>
      <c r="Q114" s="291"/>
      <c r="R114" s="12"/>
      <c r="S114" s="348"/>
      <c r="T114" s="7"/>
      <c r="U114" s="17">
        <f>IF(D114="",0,IF(D114=D113,COUNTIF(D$9:D113,D114)+1,1))</f>
        <v>0</v>
      </c>
      <c r="V114" s="17">
        <f t="shared" ca="1" si="11"/>
        <v>0</v>
      </c>
      <c r="W114" s="364">
        <f t="shared" si="9"/>
        <v>0</v>
      </c>
    </row>
    <row r="115" spans="1:23" ht="16.5" customHeight="1">
      <c r="A115" s="334" t="s">
        <v>391</v>
      </c>
      <c r="B115" s="65" t="str">
        <f t="shared" ca="1" si="7"/>
        <v>-1900</v>
      </c>
      <c r="C115" s="65" t="str">
        <f t="shared" ca="1" si="10"/>
        <v>-1900-0</v>
      </c>
      <c r="D115" s="340"/>
      <c r="E115" s="283"/>
      <c r="F115" s="12"/>
      <c r="G115" s="292"/>
      <c r="H115" s="121"/>
      <c r="I115" s="284"/>
      <c r="J115" s="285"/>
      <c r="K115" s="286"/>
      <c r="L115" s="287"/>
      <c r="M115" s="288"/>
      <c r="N115" s="287"/>
      <c r="O115" s="289"/>
      <c r="P115" s="290"/>
      <c r="Q115" s="291"/>
      <c r="R115" s="12"/>
      <c r="S115" s="348"/>
      <c r="T115" s="7"/>
      <c r="U115" s="17">
        <f>IF(D115="",0,IF(D115=D114,COUNTIF(D$9:D114,D115)+1,1))</f>
        <v>0</v>
      </c>
      <c r="V115" s="17">
        <f t="shared" ca="1" si="11"/>
        <v>0</v>
      </c>
      <c r="W115" s="364">
        <f t="shared" si="9"/>
        <v>0</v>
      </c>
    </row>
    <row r="116" spans="1:23" ht="16.5" customHeight="1">
      <c r="A116" s="334" t="s">
        <v>392</v>
      </c>
      <c r="B116" s="65" t="str">
        <f t="shared" ca="1" si="7"/>
        <v>-1900</v>
      </c>
      <c r="C116" s="65" t="str">
        <f t="shared" ca="1" si="10"/>
        <v>-1900-0</v>
      </c>
      <c r="D116" s="340"/>
      <c r="E116" s="283"/>
      <c r="F116" s="12"/>
      <c r="G116" s="292"/>
      <c r="H116" s="121"/>
      <c r="I116" s="284"/>
      <c r="J116" s="285"/>
      <c r="K116" s="286"/>
      <c r="L116" s="287"/>
      <c r="M116" s="288"/>
      <c r="N116" s="287"/>
      <c r="O116" s="289"/>
      <c r="P116" s="290"/>
      <c r="Q116" s="291"/>
      <c r="R116" s="12"/>
      <c r="S116" s="348"/>
      <c r="T116" s="7"/>
      <c r="U116" s="17">
        <f>IF(D116="",0,IF(D116=D115,COUNTIF(D$9:D115,D116)+1,1))</f>
        <v>0</v>
      </c>
      <c r="V116" s="17">
        <f t="shared" ca="1" si="11"/>
        <v>0</v>
      </c>
      <c r="W116" s="364">
        <f t="shared" si="9"/>
        <v>0</v>
      </c>
    </row>
    <row r="117" spans="1:23" ht="16.5" customHeight="1">
      <c r="A117" s="334" t="s">
        <v>393</v>
      </c>
      <c r="B117" s="65" t="str">
        <f t="shared" ca="1" si="7"/>
        <v>-1900</v>
      </c>
      <c r="C117" s="65" t="str">
        <f t="shared" ca="1" si="10"/>
        <v>-1900-0</v>
      </c>
      <c r="D117" s="340"/>
      <c r="E117" s="283"/>
      <c r="F117" s="12"/>
      <c r="G117" s="292"/>
      <c r="H117" s="121"/>
      <c r="I117" s="284"/>
      <c r="J117" s="285"/>
      <c r="K117" s="286"/>
      <c r="L117" s="287"/>
      <c r="M117" s="288"/>
      <c r="N117" s="287"/>
      <c r="O117" s="289"/>
      <c r="P117" s="290"/>
      <c r="Q117" s="291"/>
      <c r="R117" s="12"/>
      <c r="S117" s="348"/>
      <c r="T117" s="7"/>
      <c r="U117" s="17">
        <f>IF(D117="",0,IF(D117=D116,COUNTIF(D$9:D116,D117)+1,1))</f>
        <v>0</v>
      </c>
      <c r="V117" s="17">
        <f t="shared" ca="1" si="11"/>
        <v>0</v>
      </c>
      <c r="W117" s="364">
        <f t="shared" si="9"/>
        <v>0</v>
      </c>
    </row>
    <row r="118" spans="1:23" ht="16.5" customHeight="1">
      <c r="A118" s="334" t="s">
        <v>394</v>
      </c>
      <c r="B118" s="65" t="str">
        <f t="shared" ca="1" si="7"/>
        <v>-1900</v>
      </c>
      <c r="C118" s="65" t="str">
        <f t="shared" ca="1" si="10"/>
        <v>-1900-0</v>
      </c>
      <c r="D118" s="340"/>
      <c r="E118" s="283"/>
      <c r="F118" s="12"/>
      <c r="G118" s="292"/>
      <c r="H118" s="121"/>
      <c r="I118" s="284"/>
      <c r="J118" s="285"/>
      <c r="K118" s="286"/>
      <c r="L118" s="287"/>
      <c r="M118" s="288"/>
      <c r="N118" s="287"/>
      <c r="O118" s="289"/>
      <c r="P118" s="290"/>
      <c r="Q118" s="291"/>
      <c r="R118" s="12"/>
      <c r="S118" s="348"/>
      <c r="T118" s="7"/>
      <c r="U118" s="17">
        <f>IF(D118="",0,IF(D118=D117,COUNTIF(D$9:D117,D118)+1,1))</f>
        <v>0</v>
      </c>
      <c r="V118" s="17">
        <f t="shared" ca="1" si="11"/>
        <v>0</v>
      </c>
      <c r="W118" s="364">
        <f t="shared" si="9"/>
        <v>0</v>
      </c>
    </row>
    <row r="119" spans="1:23" ht="16.5" customHeight="1">
      <c r="A119" s="334" t="s">
        <v>395</v>
      </c>
      <c r="B119" s="65" t="str">
        <f t="shared" ca="1" si="7"/>
        <v>-1900</v>
      </c>
      <c r="C119" s="65" t="str">
        <f t="shared" ca="1" si="10"/>
        <v>-1900-0</v>
      </c>
      <c r="D119" s="340"/>
      <c r="E119" s="283"/>
      <c r="F119" s="12"/>
      <c r="G119" s="292"/>
      <c r="H119" s="121"/>
      <c r="I119" s="284"/>
      <c r="J119" s="285"/>
      <c r="K119" s="286"/>
      <c r="L119" s="287"/>
      <c r="M119" s="288"/>
      <c r="N119" s="287"/>
      <c r="O119" s="289"/>
      <c r="P119" s="290"/>
      <c r="Q119" s="291"/>
      <c r="R119" s="12"/>
      <c r="S119" s="348"/>
      <c r="T119" s="7"/>
      <c r="U119" s="17">
        <f>IF(D119="",0,IF(D119=D118,COUNTIF(D$9:D118,D119)+1,1))</f>
        <v>0</v>
      </c>
      <c r="V119" s="17">
        <f t="shared" ca="1" si="11"/>
        <v>0</v>
      </c>
      <c r="W119" s="364">
        <f t="shared" si="9"/>
        <v>0</v>
      </c>
    </row>
    <row r="120" spans="1:23" ht="16.5" customHeight="1">
      <c r="A120" s="334" t="s">
        <v>396</v>
      </c>
      <c r="B120" s="65" t="str">
        <f t="shared" ca="1" si="7"/>
        <v>-1900</v>
      </c>
      <c r="C120" s="65" t="str">
        <f t="shared" ca="1" si="10"/>
        <v>-1900-0</v>
      </c>
      <c r="D120" s="340"/>
      <c r="E120" s="283"/>
      <c r="F120" s="12"/>
      <c r="G120" s="292"/>
      <c r="H120" s="121"/>
      <c r="I120" s="284"/>
      <c r="J120" s="285"/>
      <c r="K120" s="286"/>
      <c r="L120" s="287"/>
      <c r="M120" s="288"/>
      <c r="N120" s="287"/>
      <c r="O120" s="289"/>
      <c r="P120" s="290"/>
      <c r="Q120" s="291"/>
      <c r="R120" s="12"/>
      <c r="S120" s="348"/>
      <c r="T120" s="7"/>
      <c r="U120" s="17">
        <f>IF(D120="",0,IF(D120=D119,COUNTIF(D$9:D119,D120)+1,1))</f>
        <v>0</v>
      </c>
      <c r="V120" s="17">
        <f t="shared" ca="1" si="11"/>
        <v>0</v>
      </c>
      <c r="W120" s="364">
        <f t="shared" si="9"/>
        <v>0</v>
      </c>
    </row>
    <row r="121" spans="1:23" ht="16.5" customHeight="1">
      <c r="A121" s="334" t="s">
        <v>397</v>
      </c>
      <c r="B121" s="65" t="str">
        <f t="shared" ca="1" si="7"/>
        <v>-1900</v>
      </c>
      <c r="C121" s="65" t="str">
        <f t="shared" ca="1" si="10"/>
        <v>-1900-0</v>
      </c>
      <c r="D121" s="340"/>
      <c r="E121" s="283"/>
      <c r="F121" s="12"/>
      <c r="G121" s="292"/>
      <c r="H121" s="121"/>
      <c r="I121" s="284"/>
      <c r="J121" s="285"/>
      <c r="K121" s="286"/>
      <c r="L121" s="287"/>
      <c r="M121" s="288"/>
      <c r="N121" s="287"/>
      <c r="O121" s="289"/>
      <c r="P121" s="290"/>
      <c r="Q121" s="291"/>
      <c r="R121" s="12"/>
      <c r="S121" s="348"/>
      <c r="T121" s="7"/>
      <c r="U121" s="17">
        <f>IF(D121="",0,IF(D121=D120,COUNTIF(D$9:D120,D121)+1,1))</f>
        <v>0</v>
      </c>
      <c r="V121" s="17">
        <f t="shared" ca="1" si="11"/>
        <v>0</v>
      </c>
      <c r="W121" s="364">
        <f t="shared" si="9"/>
        <v>0</v>
      </c>
    </row>
    <row r="122" spans="1:23" ht="16.5" customHeight="1">
      <c r="A122" s="334" t="s">
        <v>398</v>
      </c>
      <c r="B122" s="65" t="str">
        <f t="shared" ca="1" si="7"/>
        <v>-1900</v>
      </c>
      <c r="C122" s="65" t="str">
        <f t="shared" ca="1" si="10"/>
        <v>-1900-0</v>
      </c>
      <c r="D122" s="340"/>
      <c r="E122" s="283"/>
      <c r="F122" s="12"/>
      <c r="G122" s="292"/>
      <c r="H122" s="121"/>
      <c r="I122" s="284"/>
      <c r="J122" s="285"/>
      <c r="K122" s="286"/>
      <c r="L122" s="287"/>
      <c r="M122" s="288"/>
      <c r="N122" s="287"/>
      <c r="O122" s="289"/>
      <c r="P122" s="290"/>
      <c r="Q122" s="291"/>
      <c r="R122" s="12"/>
      <c r="S122" s="348"/>
      <c r="T122" s="7"/>
      <c r="U122" s="17">
        <f>IF(D122="",0,IF(D122=D121,COUNTIF(D$9:D121,D122)+1,1))</f>
        <v>0</v>
      </c>
      <c r="V122" s="17">
        <f t="shared" ca="1" si="11"/>
        <v>0</v>
      </c>
      <c r="W122" s="364">
        <f t="shared" si="9"/>
        <v>0</v>
      </c>
    </row>
    <row r="123" spans="1:23" ht="16.5" customHeight="1">
      <c r="A123" s="334" t="s">
        <v>399</v>
      </c>
      <c r="B123" s="65" t="str">
        <f t="shared" ca="1" si="7"/>
        <v>-1900</v>
      </c>
      <c r="C123" s="65" t="str">
        <f t="shared" ca="1" si="10"/>
        <v>-1900-0</v>
      </c>
      <c r="D123" s="340"/>
      <c r="E123" s="283"/>
      <c r="F123" s="12"/>
      <c r="G123" s="292"/>
      <c r="H123" s="121"/>
      <c r="I123" s="284"/>
      <c r="J123" s="285"/>
      <c r="K123" s="286"/>
      <c r="L123" s="287"/>
      <c r="M123" s="288"/>
      <c r="N123" s="287"/>
      <c r="O123" s="289"/>
      <c r="P123" s="290"/>
      <c r="Q123" s="291"/>
      <c r="R123" s="12"/>
      <c r="S123" s="348"/>
      <c r="T123" s="7"/>
      <c r="U123" s="17">
        <f>IF(D123="",0,IF(D123=D122,COUNTIF(D$9:D122,D123)+1,1))</f>
        <v>0</v>
      </c>
      <c r="V123" s="17">
        <f t="shared" ca="1" si="11"/>
        <v>0</v>
      </c>
      <c r="W123" s="364">
        <f t="shared" si="9"/>
        <v>0</v>
      </c>
    </row>
    <row r="124" spans="1:23" ht="16.5" customHeight="1">
      <c r="A124" s="334" t="s">
        <v>400</v>
      </c>
      <c r="B124" s="65" t="str">
        <f t="shared" ca="1" si="7"/>
        <v>-1900</v>
      </c>
      <c r="C124" s="65" t="str">
        <f t="shared" ca="1" si="10"/>
        <v>-1900-0</v>
      </c>
      <c r="D124" s="340"/>
      <c r="E124" s="283"/>
      <c r="F124" s="12"/>
      <c r="G124" s="292"/>
      <c r="H124" s="121"/>
      <c r="I124" s="284"/>
      <c r="J124" s="285"/>
      <c r="K124" s="286"/>
      <c r="L124" s="287"/>
      <c r="M124" s="288"/>
      <c r="N124" s="287"/>
      <c r="O124" s="289"/>
      <c r="P124" s="290"/>
      <c r="Q124" s="291"/>
      <c r="R124" s="12"/>
      <c r="S124" s="348"/>
      <c r="T124" s="7"/>
      <c r="U124" s="17">
        <f>IF(D124="",0,IF(D124=D123,COUNTIF(D$9:D123,D124)+1,1))</f>
        <v>0</v>
      </c>
      <c r="V124" s="17">
        <f t="shared" ca="1" si="11"/>
        <v>0</v>
      </c>
      <c r="W124" s="364">
        <f t="shared" si="9"/>
        <v>0</v>
      </c>
    </row>
    <row r="125" spans="1:23" ht="16.5" customHeight="1">
      <c r="A125" s="334" t="s">
        <v>401</v>
      </c>
      <c r="B125" s="65" t="str">
        <f t="shared" ca="1" si="7"/>
        <v>-1900</v>
      </c>
      <c r="C125" s="65" t="str">
        <f t="shared" ca="1" si="10"/>
        <v>-1900-0</v>
      </c>
      <c r="D125" s="340"/>
      <c r="E125" s="283"/>
      <c r="F125" s="12"/>
      <c r="G125" s="292"/>
      <c r="H125" s="121"/>
      <c r="I125" s="284"/>
      <c r="J125" s="285"/>
      <c r="K125" s="286"/>
      <c r="L125" s="287"/>
      <c r="M125" s="288"/>
      <c r="N125" s="287"/>
      <c r="O125" s="289"/>
      <c r="P125" s="290"/>
      <c r="Q125" s="291"/>
      <c r="R125" s="12"/>
      <c r="S125" s="348"/>
      <c r="T125" s="7"/>
      <c r="U125" s="17">
        <f>IF(D125="",0,IF(D125=D124,COUNTIF(D$9:D124,D125)+1,1))</f>
        <v>0</v>
      </c>
      <c r="V125" s="17">
        <f t="shared" ca="1" si="11"/>
        <v>0</v>
      </c>
      <c r="W125" s="364">
        <f t="shared" si="9"/>
        <v>0</v>
      </c>
    </row>
    <row r="126" spans="1:23" ht="16.5" customHeight="1">
      <c r="A126" s="334" t="s">
        <v>402</v>
      </c>
      <c r="B126" s="65" t="str">
        <f t="shared" ca="1" si="7"/>
        <v>-1900</v>
      </c>
      <c r="C126" s="65" t="str">
        <f t="shared" ca="1" si="10"/>
        <v>-1900-0</v>
      </c>
      <c r="D126" s="340"/>
      <c r="E126" s="283"/>
      <c r="F126" s="12"/>
      <c r="G126" s="292"/>
      <c r="H126" s="121"/>
      <c r="I126" s="284"/>
      <c r="J126" s="285"/>
      <c r="K126" s="286"/>
      <c r="L126" s="287"/>
      <c r="M126" s="288"/>
      <c r="N126" s="287"/>
      <c r="O126" s="289"/>
      <c r="P126" s="290"/>
      <c r="Q126" s="291"/>
      <c r="R126" s="12"/>
      <c r="S126" s="348"/>
      <c r="T126" s="7"/>
      <c r="U126" s="17">
        <f>IF(D126="",0,IF(D126=D125,COUNTIF(D$9:D125,D126)+1,1))</f>
        <v>0</v>
      </c>
      <c r="V126" s="17">
        <f t="shared" ca="1" si="11"/>
        <v>0</v>
      </c>
      <c r="W126" s="364">
        <f t="shared" si="9"/>
        <v>0</v>
      </c>
    </row>
    <row r="127" spans="1:23" ht="16.5" customHeight="1">
      <c r="A127" s="334" t="s">
        <v>403</v>
      </c>
      <c r="B127" s="65" t="str">
        <f t="shared" ca="1" si="7"/>
        <v>-1900</v>
      </c>
      <c r="C127" s="65" t="str">
        <f t="shared" ca="1" si="10"/>
        <v>-1900-0</v>
      </c>
      <c r="D127" s="340"/>
      <c r="E127" s="283"/>
      <c r="F127" s="12"/>
      <c r="G127" s="292"/>
      <c r="H127" s="121"/>
      <c r="I127" s="284"/>
      <c r="J127" s="285"/>
      <c r="K127" s="286"/>
      <c r="L127" s="287"/>
      <c r="M127" s="288"/>
      <c r="N127" s="287"/>
      <c r="O127" s="289"/>
      <c r="P127" s="290"/>
      <c r="Q127" s="291"/>
      <c r="R127" s="12"/>
      <c r="S127" s="348"/>
      <c r="T127" s="7"/>
      <c r="U127" s="17">
        <f>IF(D127="",0,IF(D127=D126,COUNTIF(D$9:D126,D127)+1,1))</f>
        <v>0</v>
      </c>
      <c r="V127" s="17">
        <f t="shared" ca="1" si="11"/>
        <v>0</v>
      </c>
      <c r="W127" s="364">
        <f t="shared" si="9"/>
        <v>0</v>
      </c>
    </row>
    <row r="128" spans="1:23" ht="16.5" customHeight="1">
      <c r="A128" s="334" t="s">
        <v>404</v>
      </c>
      <c r="B128" s="65" t="str">
        <f t="shared" ca="1" si="7"/>
        <v>-1900</v>
      </c>
      <c r="C128" s="65" t="str">
        <f t="shared" ca="1" si="10"/>
        <v>-1900-0</v>
      </c>
      <c r="D128" s="340"/>
      <c r="E128" s="283"/>
      <c r="F128" s="12"/>
      <c r="G128" s="292"/>
      <c r="H128" s="121"/>
      <c r="I128" s="284"/>
      <c r="J128" s="285"/>
      <c r="K128" s="286"/>
      <c r="L128" s="287"/>
      <c r="M128" s="288"/>
      <c r="N128" s="287"/>
      <c r="O128" s="289"/>
      <c r="P128" s="290"/>
      <c r="Q128" s="291"/>
      <c r="R128" s="12"/>
      <c r="S128" s="348"/>
      <c r="T128" s="7"/>
      <c r="U128" s="17">
        <f>IF(D128="",0,IF(D128=D127,COUNTIF(D$9:D127,D128)+1,1))</f>
        <v>0</v>
      </c>
      <c r="V128" s="17">
        <f t="shared" ca="1" si="11"/>
        <v>0</v>
      </c>
      <c r="W128" s="364">
        <f t="shared" si="9"/>
        <v>0</v>
      </c>
    </row>
    <row r="129" spans="1:23" ht="16.5" customHeight="1">
      <c r="A129" s="334" t="s">
        <v>405</v>
      </c>
      <c r="B129" s="65" t="str">
        <f t="shared" ca="1" si="7"/>
        <v>-1900</v>
      </c>
      <c r="C129" s="65" t="str">
        <f t="shared" ca="1" si="10"/>
        <v>-1900-0</v>
      </c>
      <c r="D129" s="340"/>
      <c r="E129" s="283"/>
      <c r="F129" s="12"/>
      <c r="G129" s="292"/>
      <c r="H129" s="121"/>
      <c r="I129" s="284"/>
      <c r="J129" s="285"/>
      <c r="K129" s="286"/>
      <c r="L129" s="287"/>
      <c r="M129" s="288"/>
      <c r="N129" s="287"/>
      <c r="O129" s="289"/>
      <c r="P129" s="290"/>
      <c r="Q129" s="291"/>
      <c r="R129" s="12"/>
      <c r="S129" s="348"/>
      <c r="T129" s="7"/>
      <c r="U129" s="17">
        <f>IF(D129="",0,IF(D129=D128,COUNTIF(D$9:D128,D129)+1,1))</f>
        <v>0</v>
      </c>
      <c r="V129" s="17">
        <f t="shared" ca="1" si="11"/>
        <v>0</v>
      </c>
      <c r="W129" s="364">
        <f t="shared" si="9"/>
        <v>0</v>
      </c>
    </row>
    <row r="130" spans="1:23" ht="16.5" customHeight="1">
      <c r="A130" s="334" t="s">
        <v>406</v>
      </c>
      <c r="B130" s="65" t="str">
        <f t="shared" ca="1" si="7"/>
        <v>-1900</v>
      </c>
      <c r="C130" s="65" t="str">
        <f t="shared" ca="1" si="10"/>
        <v>-1900-0</v>
      </c>
      <c r="D130" s="340"/>
      <c r="E130" s="283"/>
      <c r="F130" s="12"/>
      <c r="G130" s="292"/>
      <c r="H130" s="121"/>
      <c r="I130" s="284"/>
      <c r="J130" s="285"/>
      <c r="K130" s="286"/>
      <c r="L130" s="287"/>
      <c r="M130" s="288"/>
      <c r="N130" s="287"/>
      <c r="O130" s="289"/>
      <c r="P130" s="290"/>
      <c r="Q130" s="291"/>
      <c r="R130" s="12"/>
      <c r="S130" s="348"/>
      <c r="T130" s="7"/>
      <c r="U130" s="17">
        <f>IF(D130="",0,IF(D130=D129,COUNTIF(D$9:D129,D130)+1,1))</f>
        <v>0</v>
      </c>
      <c r="V130" s="17">
        <f t="shared" ca="1" si="11"/>
        <v>0</v>
      </c>
      <c r="W130" s="364">
        <f t="shared" si="9"/>
        <v>0</v>
      </c>
    </row>
    <row r="131" spans="1:23" ht="16.5" customHeight="1">
      <c r="A131" s="334" t="s">
        <v>407</v>
      </c>
      <c r="B131" s="65" t="str">
        <f t="shared" ca="1" si="7"/>
        <v>-1900</v>
      </c>
      <c r="C131" s="65" t="str">
        <f t="shared" ca="1" si="10"/>
        <v>-1900-0</v>
      </c>
      <c r="D131" s="340"/>
      <c r="E131" s="283"/>
      <c r="F131" s="12"/>
      <c r="G131" s="292"/>
      <c r="H131" s="121"/>
      <c r="I131" s="284"/>
      <c r="J131" s="285"/>
      <c r="K131" s="286"/>
      <c r="L131" s="287"/>
      <c r="M131" s="288"/>
      <c r="N131" s="287"/>
      <c r="O131" s="289"/>
      <c r="P131" s="290"/>
      <c r="Q131" s="291"/>
      <c r="R131" s="12"/>
      <c r="S131" s="348"/>
      <c r="T131" s="7"/>
      <c r="U131" s="17">
        <f>IF(D131="",0,IF(D131=D130,COUNTIF(D$9:D130,D131)+1,1))</f>
        <v>0</v>
      </c>
      <c r="V131" s="17">
        <f t="shared" ca="1" si="11"/>
        <v>0</v>
      </c>
      <c r="W131" s="364">
        <f t="shared" si="9"/>
        <v>0</v>
      </c>
    </row>
    <row r="132" spans="1:23" ht="16.5" customHeight="1">
      <c r="A132" s="334" t="s">
        <v>408</v>
      </c>
      <c r="B132" s="65" t="str">
        <f t="shared" ca="1" si="7"/>
        <v>-1900</v>
      </c>
      <c r="C132" s="65" t="str">
        <f t="shared" ca="1" si="10"/>
        <v>-1900-0</v>
      </c>
      <c r="D132" s="340"/>
      <c r="E132" s="283"/>
      <c r="F132" s="12"/>
      <c r="G132" s="292"/>
      <c r="H132" s="121"/>
      <c r="I132" s="284"/>
      <c r="J132" s="285"/>
      <c r="K132" s="286"/>
      <c r="L132" s="287"/>
      <c r="M132" s="288"/>
      <c r="N132" s="287"/>
      <c r="O132" s="289"/>
      <c r="P132" s="290"/>
      <c r="Q132" s="291"/>
      <c r="R132" s="12"/>
      <c r="S132" s="348"/>
      <c r="T132" s="7"/>
      <c r="U132" s="17">
        <f>IF(D132="",0,IF(D132=D131,COUNTIF(D$9:D131,D132)+1,1))</f>
        <v>0</v>
      </c>
      <c r="V132" s="17">
        <f t="shared" ca="1" si="11"/>
        <v>0</v>
      </c>
      <c r="W132" s="364">
        <f t="shared" si="9"/>
        <v>0</v>
      </c>
    </row>
    <row r="133" spans="1:23" ht="16.5" customHeight="1">
      <c r="A133" s="334" t="s">
        <v>409</v>
      </c>
      <c r="B133" s="65" t="str">
        <f t="shared" ca="1" si="7"/>
        <v>-1900</v>
      </c>
      <c r="C133" s="65" t="str">
        <f t="shared" ca="1" si="10"/>
        <v>-1900-0</v>
      </c>
      <c r="D133" s="340"/>
      <c r="E133" s="283"/>
      <c r="F133" s="12"/>
      <c r="G133" s="292"/>
      <c r="H133" s="121"/>
      <c r="I133" s="284"/>
      <c r="J133" s="285"/>
      <c r="K133" s="286"/>
      <c r="L133" s="287"/>
      <c r="M133" s="288"/>
      <c r="N133" s="287"/>
      <c r="O133" s="289"/>
      <c r="P133" s="290"/>
      <c r="Q133" s="291"/>
      <c r="R133" s="12"/>
      <c r="S133" s="348"/>
      <c r="T133" s="7"/>
      <c r="U133" s="17">
        <f>IF(D133="",0,IF(D133=D132,COUNTIF(D$9:D132,D133)+1,1))</f>
        <v>0</v>
      </c>
      <c r="V133" s="17">
        <f t="shared" ca="1" si="11"/>
        <v>0</v>
      </c>
      <c r="W133" s="364">
        <f t="shared" si="9"/>
        <v>0</v>
      </c>
    </row>
    <row r="134" spans="1:23" ht="16.5" customHeight="1">
      <c r="A134" s="334" t="s">
        <v>410</v>
      </c>
      <c r="B134" s="65" t="str">
        <f t="shared" ca="1" si="7"/>
        <v>-1900</v>
      </c>
      <c r="C134" s="65" t="str">
        <f t="shared" ca="1" si="10"/>
        <v>-1900-0</v>
      </c>
      <c r="D134" s="340"/>
      <c r="E134" s="283"/>
      <c r="F134" s="12"/>
      <c r="G134" s="292"/>
      <c r="H134" s="121"/>
      <c r="I134" s="284"/>
      <c r="J134" s="285"/>
      <c r="K134" s="286"/>
      <c r="L134" s="287"/>
      <c r="M134" s="288"/>
      <c r="N134" s="287"/>
      <c r="O134" s="289"/>
      <c r="P134" s="290"/>
      <c r="Q134" s="291"/>
      <c r="R134" s="12"/>
      <c r="S134" s="348"/>
      <c r="T134" s="7"/>
      <c r="U134" s="17">
        <f>IF(D134="",0,IF(D134=D133,COUNTIF(D$9:D133,D134)+1,1))</f>
        <v>0</v>
      </c>
      <c r="V134" s="17">
        <f t="shared" ca="1" si="11"/>
        <v>0</v>
      </c>
      <c r="W134" s="364">
        <f t="shared" si="9"/>
        <v>0</v>
      </c>
    </row>
    <row r="135" spans="1:23" ht="16.5" customHeight="1">
      <c r="A135" s="334" t="s">
        <v>411</v>
      </c>
      <c r="B135" s="65" t="str">
        <f t="shared" ca="1" si="7"/>
        <v>-1900</v>
      </c>
      <c r="C135" s="65" t="str">
        <f t="shared" ca="1" si="10"/>
        <v>-1900-0</v>
      </c>
      <c r="D135" s="340"/>
      <c r="E135" s="283"/>
      <c r="F135" s="12"/>
      <c r="G135" s="292"/>
      <c r="H135" s="121"/>
      <c r="I135" s="284"/>
      <c r="J135" s="285"/>
      <c r="K135" s="286"/>
      <c r="L135" s="287"/>
      <c r="M135" s="288"/>
      <c r="N135" s="287"/>
      <c r="O135" s="289"/>
      <c r="P135" s="290"/>
      <c r="Q135" s="291"/>
      <c r="R135" s="12"/>
      <c r="S135" s="348"/>
      <c r="T135" s="7"/>
      <c r="U135" s="17">
        <f>IF(D135="",0,IF(D135=D134,COUNTIF(D$9:D134,D135)+1,1))</f>
        <v>0</v>
      </c>
      <c r="V135" s="17">
        <f t="shared" ca="1" si="11"/>
        <v>0</v>
      </c>
      <c r="W135" s="364">
        <f t="shared" si="9"/>
        <v>0</v>
      </c>
    </row>
    <row r="136" spans="1:23" ht="16.5" customHeight="1">
      <c r="A136" s="334" t="s">
        <v>412</v>
      </c>
      <c r="B136" s="65" t="str">
        <f t="shared" ca="1" si="7"/>
        <v>-1900</v>
      </c>
      <c r="C136" s="65" t="str">
        <f t="shared" ca="1" si="10"/>
        <v>-1900-0</v>
      </c>
      <c r="D136" s="340"/>
      <c r="E136" s="283"/>
      <c r="F136" s="12"/>
      <c r="G136" s="292"/>
      <c r="H136" s="121"/>
      <c r="I136" s="284"/>
      <c r="J136" s="285"/>
      <c r="K136" s="286"/>
      <c r="L136" s="287"/>
      <c r="M136" s="288"/>
      <c r="N136" s="287"/>
      <c r="O136" s="289"/>
      <c r="P136" s="290"/>
      <c r="Q136" s="291"/>
      <c r="R136" s="12"/>
      <c r="S136" s="348"/>
      <c r="T136" s="7"/>
      <c r="U136" s="17">
        <f>IF(D136="",0,IF(D136=D135,COUNTIF(D$9:D135,D136)+1,1))</f>
        <v>0</v>
      </c>
      <c r="V136" s="17">
        <f t="shared" ca="1" si="11"/>
        <v>0</v>
      </c>
      <c r="W136" s="364">
        <f t="shared" si="9"/>
        <v>0</v>
      </c>
    </row>
    <row r="137" spans="1:23" ht="16.5" customHeight="1">
      <c r="A137" s="334" t="s">
        <v>413</v>
      </c>
      <c r="B137" s="65" t="str">
        <f t="shared" ca="1" si="7"/>
        <v>-1900</v>
      </c>
      <c r="C137" s="65" t="str">
        <f t="shared" ref="C137:C156" ca="1" si="12">IF(I$524=1,0,B137&amp;"-"&amp;U137)</f>
        <v>-1900-0</v>
      </c>
      <c r="D137" s="340"/>
      <c r="E137" s="283"/>
      <c r="F137" s="12"/>
      <c r="G137" s="292"/>
      <c r="H137" s="121"/>
      <c r="I137" s="284"/>
      <c r="J137" s="285"/>
      <c r="K137" s="286"/>
      <c r="L137" s="287"/>
      <c r="M137" s="288"/>
      <c r="N137" s="287"/>
      <c r="O137" s="289"/>
      <c r="P137" s="290"/>
      <c r="Q137" s="291"/>
      <c r="R137" s="12"/>
      <c r="S137" s="348"/>
      <c r="T137" s="7"/>
      <c r="U137" s="17">
        <f>IF(D137="",0,IF(D137=D136,COUNTIF(D$9:D136,D137)+1,1))</f>
        <v>0</v>
      </c>
      <c r="V137" s="17">
        <f t="shared" ca="1" si="11"/>
        <v>0</v>
      </c>
      <c r="W137" s="364">
        <f t="shared" si="9"/>
        <v>0</v>
      </c>
    </row>
    <row r="138" spans="1:23" ht="16.5" customHeight="1">
      <c r="A138" s="334" t="s">
        <v>414</v>
      </c>
      <c r="B138" s="65" t="str">
        <f t="shared" ref="B138:B201" ca="1" si="13">IF(W138=$W$515,0,IF(I$524=1,0,D138&amp;"-"&amp;YEAR(E138)))</f>
        <v>-1900</v>
      </c>
      <c r="C138" s="65" t="str">
        <f t="shared" ca="1" si="12"/>
        <v>-1900-0</v>
      </c>
      <c r="D138" s="340"/>
      <c r="E138" s="283"/>
      <c r="F138" s="12"/>
      <c r="G138" s="292"/>
      <c r="H138" s="121"/>
      <c r="I138" s="284"/>
      <c r="J138" s="285"/>
      <c r="K138" s="286"/>
      <c r="L138" s="287"/>
      <c r="M138" s="288"/>
      <c r="N138" s="287"/>
      <c r="O138" s="289"/>
      <c r="P138" s="290"/>
      <c r="Q138" s="291"/>
      <c r="R138" s="12"/>
      <c r="S138" s="348"/>
      <c r="T138" s="7"/>
      <c r="U138" s="17">
        <f>IF(D138="",0,IF(D138=D137,COUNTIF(D$9:D137,D138)+1,1))</f>
        <v>0</v>
      </c>
      <c r="V138" s="17">
        <f t="shared" ref="V138:V156" ca="1" si="14">IF(OR(D138="",I$524=1),0,IF(U138=2,1,0))</f>
        <v>0</v>
      </c>
      <c r="W138" s="364">
        <f t="shared" ref="W138:W201" si="15">IF(OR(MONTH(E138)&lt;$K$526,MONTH(E138)&gt;$K$527),W$515,0)</f>
        <v>0</v>
      </c>
    </row>
    <row r="139" spans="1:23" ht="16.5" customHeight="1">
      <c r="A139" s="334" t="s">
        <v>415</v>
      </c>
      <c r="B139" s="65" t="str">
        <f t="shared" ca="1" si="13"/>
        <v>-1900</v>
      </c>
      <c r="C139" s="65" t="str">
        <f t="shared" ca="1" si="12"/>
        <v>-1900-0</v>
      </c>
      <c r="D139" s="340"/>
      <c r="E139" s="283"/>
      <c r="F139" s="12"/>
      <c r="G139" s="292"/>
      <c r="H139" s="121"/>
      <c r="I139" s="284"/>
      <c r="J139" s="285"/>
      <c r="K139" s="286"/>
      <c r="L139" s="287"/>
      <c r="M139" s="288"/>
      <c r="N139" s="287"/>
      <c r="O139" s="289"/>
      <c r="P139" s="290"/>
      <c r="Q139" s="291"/>
      <c r="R139" s="12"/>
      <c r="S139" s="348"/>
      <c r="T139" s="7"/>
      <c r="U139" s="17">
        <f>IF(D139="",0,IF(D139=D138,COUNTIF(D$9:D138,D139)+1,1))</f>
        <v>0</v>
      </c>
      <c r="V139" s="17">
        <f t="shared" ca="1" si="14"/>
        <v>0</v>
      </c>
      <c r="W139" s="364">
        <f t="shared" si="15"/>
        <v>0</v>
      </c>
    </row>
    <row r="140" spans="1:23" ht="16.5" customHeight="1">
      <c r="A140" s="334" t="s">
        <v>416</v>
      </c>
      <c r="B140" s="65" t="str">
        <f t="shared" ca="1" si="13"/>
        <v>-1900</v>
      </c>
      <c r="C140" s="65" t="str">
        <f t="shared" ca="1" si="12"/>
        <v>-1900-0</v>
      </c>
      <c r="D140" s="340"/>
      <c r="E140" s="283"/>
      <c r="F140" s="12"/>
      <c r="G140" s="292"/>
      <c r="H140" s="121"/>
      <c r="I140" s="284"/>
      <c r="J140" s="285"/>
      <c r="K140" s="286"/>
      <c r="L140" s="287"/>
      <c r="M140" s="288"/>
      <c r="N140" s="287"/>
      <c r="O140" s="289"/>
      <c r="P140" s="290"/>
      <c r="Q140" s="291"/>
      <c r="R140" s="12"/>
      <c r="S140" s="348"/>
      <c r="T140" s="7"/>
      <c r="U140" s="17">
        <f>IF(D140="",0,IF(D140=D139,COUNTIF(D$9:D139,D140)+1,1))</f>
        <v>0</v>
      </c>
      <c r="V140" s="17">
        <f t="shared" ca="1" si="14"/>
        <v>0</v>
      </c>
      <c r="W140" s="364">
        <f t="shared" si="15"/>
        <v>0</v>
      </c>
    </row>
    <row r="141" spans="1:23" ht="16.5" customHeight="1">
      <c r="A141" s="334" t="s">
        <v>417</v>
      </c>
      <c r="B141" s="65" t="str">
        <f t="shared" ca="1" si="13"/>
        <v>-1900</v>
      </c>
      <c r="C141" s="65" t="str">
        <f t="shared" ca="1" si="12"/>
        <v>-1900-0</v>
      </c>
      <c r="D141" s="340"/>
      <c r="E141" s="283"/>
      <c r="F141" s="12"/>
      <c r="G141" s="292"/>
      <c r="H141" s="121"/>
      <c r="I141" s="284"/>
      <c r="J141" s="285"/>
      <c r="K141" s="286"/>
      <c r="L141" s="287"/>
      <c r="M141" s="288"/>
      <c r="N141" s="287"/>
      <c r="O141" s="289"/>
      <c r="P141" s="290"/>
      <c r="Q141" s="291"/>
      <c r="R141" s="12"/>
      <c r="S141" s="348"/>
      <c r="T141" s="7"/>
      <c r="U141" s="17">
        <f>IF(D141="",0,IF(D141=D140,COUNTIF(D$9:D140,D141)+1,1))</f>
        <v>0</v>
      </c>
      <c r="V141" s="17">
        <f t="shared" ca="1" si="14"/>
        <v>0</v>
      </c>
      <c r="W141" s="364">
        <f t="shared" si="15"/>
        <v>0</v>
      </c>
    </row>
    <row r="142" spans="1:23" ht="16.5" customHeight="1">
      <c r="A142" s="334" t="s">
        <v>418</v>
      </c>
      <c r="B142" s="65" t="str">
        <f t="shared" ca="1" si="13"/>
        <v>-1900</v>
      </c>
      <c r="C142" s="65" t="str">
        <f t="shared" ca="1" si="12"/>
        <v>-1900-0</v>
      </c>
      <c r="D142" s="340"/>
      <c r="E142" s="283"/>
      <c r="F142" s="12"/>
      <c r="G142" s="292"/>
      <c r="H142" s="121"/>
      <c r="I142" s="284"/>
      <c r="J142" s="285"/>
      <c r="K142" s="286"/>
      <c r="L142" s="287"/>
      <c r="M142" s="288"/>
      <c r="N142" s="287"/>
      <c r="O142" s="289"/>
      <c r="P142" s="290"/>
      <c r="Q142" s="291"/>
      <c r="R142" s="12"/>
      <c r="S142" s="348"/>
      <c r="T142" s="7"/>
      <c r="U142" s="17">
        <f>IF(D142="",0,IF(D142=D141,COUNTIF(D$9:D141,D142)+1,1))</f>
        <v>0</v>
      </c>
      <c r="V142" s="17">
        <f t="shared" ca="1" si="14"/>
        <v>0</v>
      </c>
      <c r="W142" s="364">
        <f t="shared" si="15"/>
        <v>0</v>
      </c>
    </row>
    <row r="143" spans="1:23" ht="16.5" customHeight="1">
      <c r="A143" s="334" t="s">
        <v>419</v>
      </c>
      <c r="B143" s="65" t="str">
        <f t="shared" ca="1" si="13"/>
        <v>-1900</v>
      </c>
      <c r="C143" s="65" t="str">
        <f t="shared" ca="1" si="12"/>
        <v>-1900-0</v>
      </c>
      <c r="D143" s="340"/>
      <c r="E143" s="283"/>
      <c r="F143" s="12"/>
      <c r="G143" s="292"/>
      <c r="H143" s="121"/>
      <c r="I143" s="284"/>
      <c r="J143" s="285"/>
      <c r="K143" s="286"/>
      <c r="L143" s="287"/>
      <c r="M143" s="288"/>
      <c r="N143" s="287"/>
      <c r="O143" s="289"/>
      <c r="P143" s="290"/>
      <c r="Q143" s="291"/>
      <c r="R143" s="12"/>
      <c r="S143" s="348"/>
      <c r="T143" s="7"/>
      <c r="U143" s="17">
        <f>IF(D143="",0,IF(D143=D142,COUNTIF(D$9:D142,D143)+1,1))</f>
        <v>0</v>
      </c>
      <c r="V143" s="17">
        <f t="shared" ca="1" si="14"/>
        <v>0</v>
      </c>
      <c r="W143" s="364">
        <f t="shared" si="15"/>
        <v>0</v>
      </c>
    </row>
    <row r="144" spans="1:23" ht="16.5" customHeight="1">
      <c r="A144" s="334" t="s">
        <v>420</v>
      </c>
      <c r="B144" s="65" t="str">
        <f t="shared" ca="1" si="13"/>
        <v>-1900</v>
      </c>
      <c r="C144" s="65" t="str">
        <f t="shared" ca="1" si="12"/>
        <v>-1900-0</v>
      </c>
      <c r="D144" s="340"/>
      <c r="E144" s="283"/>
      <c r="F144" s="12"/>
      <c r="G144" s="292"/>
      <c r="H144" s="121"/>
      <c r="I144" s="284"/>
      <c r="J144" s="285"/>
      <c r="K144" s="286"/>
      <c r="L144" s="287"/>
      <c r="M144" s="288"/>
      <c r="N144" s="287"/>
      <c r="O144" s="289"/>
      <c r="P144" s="290"/>
      <c r="Q144" s="291"/>
      <c r="R144" s="12"/>
      <c r="S144" s="348"/>
      <c r="T144" s="7"/>
      <c r="U144" s="17">
        <f>IF(D144="",0,IF(D144=D143,COUNTIF(D$9:D143,D144)+1,1))</f>
        <v>0</v>
      </c>
      <c r="V144" s="17">
        <f t="shared" ca="1" si="14"/>
        <v>0</v>
      </c>
      <c r="W144" s="364">
        <f t="shared" si="15"/>
        <v>0</v>
      </c>
    </row>
    <row r="145" spans="1:23" ht="16.5" customHeight="1">
      <c r="A145" s="334" t="s">
        <v>421</v>
      </c>
      <c r="B145" s="65" t="str">
        <f t="shared" ca="1" si="13"/>
        <v>-1900</v>
      </c>
      <c r="C145" s="65" t="str">
        <f t="shared" ca="1" si="12"/>
        <v>-1900-0</v>
      </c>
      <c r="D145" s="340"/>
      <c r="E145" s="283"/>
      <c r="F145" s="12"/>
      <c r="G145" s="292"/>
      <c r="H145" s="121"/>
      <c r="I145" s="284"/>
      <c r="J145" s="285"/>
      <c r="K145" s="286"/>
      <c r="L145" s="287"/>
      <c r="M145" s="288"/>
      <c r="N145" s="287"/>
      <c r="O145" s="289"/>
      <c r="P145" s="290"/>
      <c r="Q145" s="291"/>
      <c r="R145" s="12"/>
      <c r="S145" s="348"/>
      <c r="T145" s="7"/>
      <c r="U145" s="17">
        <f>IF(D145="",0,IF(D145=D144,COUNTIF(D$9:D144,D145)+1,1))</f>
        <v>0</v>
      </c>
      <c r="V145" s="17">
        <f t="shared" ca="1" si="14"/>
        <v>0</v>
      </c>
      <c r="W145" s="364">
        <f t="shared" si="15"/>
        <v>0</v>
      </c>
    </row>
    <row r="146" spans="1:23" ht="16.5" customHeight="1">
      <c r="A146" s="334" t="s">
        <v>422</v>
      </c>
      <c r="B146" s="65" t="str">
        <f t="shared" ca="1" si="13"/>
        <v>-1900</v>
      </c>
      <c r="C146" s="65" t="str">
        <f t="shared" ca="1" si="12"/>
        <v>-1900-0</v>
      </c>
      <c r="D146" s="340"/>
      <c r="E146" s="283"/>
      <c r="F146" s="12"/>
      <c r="G146" s="292"/>
      <c r="H146" s="121"/>
      <c r="I146" s="284"/>
      <c r="J146" s="285"/>
      <c r="K146" s="286"/>
      <c r="L146" s="287"/>
      <c r="M146" s="288"/>
      <c r="N146" s="287"/>
      <c r="O146" s="289"/>
      <c r="P146" s="290"/>
      <c r="Q146" s="291"/>
      <c r="R146" s="12"/>
      <c r="S146" s="348"/>
      <c r="T146" s="7"/>
      <c r="U146" s="17">
        <f>IF(D146="",0,IF(D146=D145,COUNTIF(D$9:D145,D146)+1,1))</f>
        <v>0</v>
      </c>
      <c r="V146" s="17">
        <f t="shared" ca="1" si="14"/>
        <v>0</v>
      </c>
      <c r="W146" s="364">
        <f t="shared" si="15"/>
        <v>0</v>
      </c>
    </row>
    <row r="147" spans="1:23" ht="16.5" customHeight="1">
      <c r="A147" s="334" t="s">
        <v>423</v>
      </c>
      <c r="B147" s="65" t="str">
        <f t="shared" ca="1" si="13"/>
        <v>-1900</v>
      </c>
      <c r="C147" s="65" t="str">
        <f t="shared" ca="1" si="12"/>
        <v>-1900-0</v>
      </c>
      <c r="D147" s="340"/>
      <c r="E147" s="283"/>
      <c r="F147" s="12"/>
      <c r="G147" s="292"/>
      <c r="H147" s="121"/>
      <c r="I147" s="284"/>
      <c r="J147" s="285"/>
      <c r="K147" s="286"/>
      <c r="L147" s="287"/>
      <c r="M147" s="288"/>
      <c r="N147" s="287"/>
      <c r="O147" s="289"/>
      <c r="P147" s="290"/>
      <c r="Q147" s="291"/>
      <c r="R147" s="12"/>
      <c r="S147" s="348"/>
      <c r="T147" s="7"/>
      <c r="U147" s="17">
        <f>IF(D147="",0,IF(D147=D146,COUNTIF(D$9:D146,D147)+1,1))</f>
        <v>0</v>
      </c>
      <c r="V147" s="17">
        <f t="shared" ca="1" si="14"/>
        <v>0</v>
      </c>
      <c r="W147" s="364">
        <f t="shared" si="15"/>
        <v>0</v>
      </c>
    </row>
    <row r="148" spans="1:23" ht="16.5" customHeight="1">
      <c r="A148" s="334" t="s">
        <v>424</v>
      </c>
      <c r="B148" s="65" t="str">
        <f t="shared" ca="1" si="13"/>
        <v>-1900</v>
      </c>
      <c r="C148" s="65" t="str">
        <f t="shared" ca="1" si="12"/>
        <v>-1900-0</v>
      </c>
      <c r="D148" s="340"/>
      <c r="E148" s="283"/>
      <c r="F148" s="12"/>
      <c r="G148" s="292"/>
      <c r="H148" s="121"/>
      <c r="I148" s="284"/>
      <c r="J148" s="285"/>
      <c r="K148" s="286"/>
      <c r="L148" s="287"/>
      <c r="M148" s="288"/>
      <c r="N148" s="287"/>
      <c r="O148" s="289"/>
      <c r="P148" s="290"/>
      <c r="Q148" s="291"/>
      <c r="R148" s="12"/>
      <c r="S148" s="348"/>
      <c r="T148" s="7"/>
      <c r="U148" s="17">
        <f>IF(D148="",0,IF(D148=D147,COUNTIF(D$9:D147,D148)+1,1))</f>
        <v>0</v>
      </c>
      <c r="V148" s="17">
        <f t="shared" ca="1" si="14"/>
        <v>0</v>
      </c>
      <c r="W148" s="364">
        <f t="shared" si="15"/>
        <v>0</v>
      </c>
    </row>
    <row r="149" spans="1:23" ht="16.5" customHeight="1">
      <c r="A149" s="334" t="s">
        <v>425</v>
      </c>
      <c r="B149" s="65" t="str">
        <f t="shared" ca="1" si="13"/>
        <v>-1900</v>
      </c>
      <c r="C149" s="65" t="str">
        <f t="shared" ca="1" si="12"/>
        <v>-1900-0</v>
      </c>
      <c r="D149" s="340"/>
      <c r="E149" s="283"/>
      <c r="F149" s="12"/>
      <c r="G149" s="292"/>
      <c r="H149" s="121"/>
      <c r="I149" s="284"/>
      <c r="J149" s="285"/>
      <c r="K149" s="286"/>
      <c r="L149" s="287"/>
      <c r="M149" s="288"/>
      <c r="N149" s="287"/>
      <c r="O149" s="289"/>
      <c r="P149" s="290"/>
      <c r="Q149" s="291"/>
      <c r="R149" s="12"/>
      <c r="S149" s="348"/>
      <c r="T149" s="7"/>
      <c r="U149" s="17">
        <f>IF(D149="",0,IF(D149=D148,COUNTIF(D$9:D148,D149)+1,1))</f>
        <v>0</v>
      </c>
      <c r="V149" s="17">
        <f t="shared" ca="1" si="14"/>
        <v>0</v>
      </c>
      <c r="W149" s="364">
        <f t="shared" si="15"/>
        <v>0</v>
      </c>
    </row>
    <row r="150" spans="1:23" ht="16.5" customHeight="1">
      <c r="A150" s="334" t="s">
        <v>426</v>
      </c>
      <c r="B150" s="65" t="str">
        <f t="shared" ca="1" si="13"/>
        <v>-1900</v>
      </c>
      <c r="C150" s="65" t="str">
        <f t="shared" ca="1" si="12"/>
        <v>-1900-0</v>
      </c>
      <c r="D150" s="340"/>
      <c r="E150" s="283"/>
      <c r="F150" s="12"/>
      <c r="G150" s="292"/>
      <c r="H150" s="121"/>
      <c r="I150" s="284"/>
      <c r="J150" s="285"/>
      <c r="K150" s="286"/>
      <c r="L150" s="287"/>
      <c r="M150" s="288"/>
      <c r="N150" s="287"/>
      <c r="O150" s="289"/>
      <c r="P150" s="290"/>
      <c r="Q150" s="291"/>
      <c r="R150" s="12"/>
      <c r="S150" s="348"/>
      <c r="T150" s="7"/>
      <c r="U150" s="17">
        <f>IF(D150="",0,IF(D150=D149,COUNTIF(D$9:D149,D150)+1,1))</f>
        <v>0</v>
      </c>
      <c r="V150" s="17">
        <f t="shared" ca="1" si="14"/>
        <v>0</v>
      </c>
      <c r="W150" s="364">
        <f t="shared" si="15"/>
        <v>0</v>
      </c>
    </row>
    <row r="151" spans="1:23" ht="16.5" customHeight="1">
      <c r="A151" s="334" t="s">
        <v>427</v>
      </c>
      <c r="B151" s="65" t="str">
        <f t="shared" ca="1" si="13"/>
        <v>-1900</v>
      </c>
      <c r="C151" s="65" t="str">
        <f t="shared" ca="1" si="12"/>
        <v>-1900-0</v>
      </c>
      <c r="D151" s="340"/>
      <c r="E151" s="283"/>
      <c r="F151" s="12"/>
      <c r="G151" s="292"/>
      <c r="H151" s="121"/>
      <c r="I151" s="284"/>
      <c r="J151" s="285"/>
      <c r="K151" s="286"/>
      <c r="L151" s="287"/>
      <c r="M151" s="288"/>
      <c r="N151" s="287"/>
      <c r="O151" s="289"/>
      <c r="P151" s="290"/>
      <c r="Q151" s="291"/>
      <c r="R151" s="12"/>
      <c r="S151" s="348"/>
      <c r="T151" s="7"/>
      <c r="U151" s="17">
        <f>IF(D151="",0,IF(D151=D150,COUNTIF(D$9:D150,D151)+1,1))</f>
        <v>0</v>
      </c>
      <c r="V151" s="17">
        <f t="shared" ca="1" si="14"/>
        <v>0</v>
      </c>
      <c r="W151" s="364">
        <f t="shared" si="15"/>
        <v>0</v>
      </c>
    </row>
    <row r="152" spans="1:23" ht="16.5" customHeight="1">
      <c r="A152" s="334" t="s">
        <v>428</v>
      </c>
      <c r="B152" s="65" t="str">
        <f t="shared" ca="1" si="13"/>
        <v>-1900</v>
      </c>
      <c r="C152" s="65" t="str">
        <f t="shared" ca="1" si="12"/>
        <v>-1900-0</v>
      </c>
      <c r="D152" s="340"/>
      <c r="E152" s="283"/>
      <c r="F152" s="12"/>
      <c r="G152" s="292"/>
      <c r="H152" s="121"/>
      <c r="I152" s="284"/>
      <c r="J152" s="285"/>
      <c r="K152" s="286"/>
      <c r="L152" s="287"/>
      <c r="M152" s="288"/>
      <c r="N152" s="287"/>
      <c r="O152" s="289"/>
      <c r="P152" s="290"/>
      <c r="Q152" s="291"/>
      <c r="R152" s="12"/>
      <c r="S152" s="348"/>
      <c r="T152" s="7"/>
      <c r="U152" s="17">
        <f>IF(D152="",0,IF(D152=D151,COUNTIF(D$9:D151,D152)+1,1))</f>
        <v>0</v>
      </c>
      <c r="V152" s="17">
        <f t="shared" ca="1" si="14"/>
        <v>0</v>
      </c>
      <c r="W152" s="364">
        <f t="shared" si="15"/>
        <v>0</v>
      </c>
    </row>
    <row r="153" spans="1:23" ht="16.5" customHeight="1">
      <c r="A153" s="334" t="s">
        <v>429</v>
      </c>
      <c r="B153" s="65" t="str">
        <f t="shared" ca="1" si="13"/>
        <v>-1900</v>
      </c>
      <c r="C153" s="65" t="str">
        <f t="shared" ca="1" si="12"/>
        <v>-1900-0</v>
      </c>
      <c r="D153" s="340"/>
      <c r="E153" s="283"/>
      <c r="F153" s="12"/>
      <c r="G153" s="292"/>
      <c r="H153" s="121"/>
      <c r="I153" s="284"/>
      <c r="J153" s="285"/>
      <c r="K153" s="286"/>
      <c r="L153" s="287"/>
      <c r="M153" s="288"/>
      <c r="N153" s="287"/>
      <c r="O153" s="289"/>
      <c r="P153" s="290"/>
      <c r="Q153" s="291"/>
      <c r="R153" s="12"/>
      <c r="S153" s="348"/>
      <c r="T153" s="7"/>
      <c r="U153" s="17">
        <f>IF(D153="",0,IF(D153=D152,COUNTIF(D$9:D152,D153)+1,1))</f>
        <v>0</v>
      </c>
      <c r="V153" s="17">
        <f t="shared" ca="1" si="14"/>
        <v>0</v>
      </c>
      <c r="W153" s="364">
        <f t="shared" si="15"/>
        <v>0</v>
      </c>
    </row>
    <row r="154" spans="1:23" ht="16.5" customHeight="1">
      <c r="A154" s="334" t="s">
        <v>430</v>
      </c>
      <c r="B154" s="65" t="str">
        <f t="shared" ca="1" si="13"/>
        <v>-1900</v>
      </c>
      <c r="C154" s="65" t="str">
        <f t="shared" ca="1" si="12"/>
        <v>-1900-0</v>
      </c>
      <c r="D154" s="340"/>
      <c r="E154" s="283"/>
      <c r="F154" s="12"/>
      <c r="G154" s="292"/>
      <c r="H154" s="121"/>
      <c r="I154" s="284"/>
      <c r="J154" s="285"/>
      <c r="K154" s="286"/>
      <c r="L154" s="287"/>
      <c r="M154" s="288"/>
      <c r="N154" s="287"/>
      <c r="O154" s="289"/>
      <c r="P154" s="290"/>
      <c r="Q154" s="291"/>
      <c r="R154" s="12"/>
      <c r="S154" s="348"/>
      <c r="T154" s="7"/>
      <c r="U154" s="17">
        <f>IF(D154="",0,IF(D154=D153,COUNTIF(D$9:D153,D154)+1,1))</f>
        <v>0</v>
      </c>
      <c r="V154" s="17">
        <f t="shared" ca="1" si="14"/>
        <v>0</v>
      </c>
      <c r="W154" s="364">
        <f t="shared" si="15"/>
        <v>0</v>
      </c>
    </row>
    <row r="155" spans="1:23" ht="16.5" customHeight="1">
      <c r="A155" s="334" t="s">
        <v>431</v>
      </c>
      <c r="B155" s="65" t="str">
        <f t="shared" ca="1" si="13"/>
        <v>-1900</v>
      </c>
      <c r="C155" s="65" t="str">
        <f t="shared" ca="1" si="12"/>
        <v>-1900-0</v>
      </c>
      <c r="D155" s="340"/>
      <c r="E155" s="283"/>
      <c r="F155" s="12"/>
      <c r="G155" s="292"/>
      <c r="H155" s="121"/>
      <c r="I155" s="284"/>
      <c r="J155" s="285"/>
      <c r="K155" s="286"/>
      <c r="L155" s="287"/>
      <c r="M155" s="288"/>
      <c r="N155" s="287"/>
      <c r="O155" s="289"/>
      <c r="P155" s="290"/>
      <c r="Q155" s="291"/>
      <c r="R155" s="12"/>
      <c r="S155" s="348"/>
      <c r="T155" s="7"/>
      <c r="U155" s="17">
        <f>IF(D155="",0,IF(D155=D154,COUNTIF(D$9:D154,D155)+1,1))</f>
        <v>0</v>
      </c>
      <c r="V155" s="17">
        <f t="shared" ca="1" si="14"/>
        <v>0</v>
      </c>
      <c r="W155" s="364">
        <f t="shared" si="15"/>
        <v>0</v>
      </c>
    </row>
    <row r="156" spans="1:23" ht="16.5" customHeight="1">
      <c r="A156" s="334" t="s">
        <v>432</v>
      </c>
      <c r="B156" s="65" t="str">
        <f t="shared" ca="1" si="13"/>
        <v>-1900</v>
      </c>
      <c r="C156" s="65" t="str">
        <f t="shared" ca="1" si="12"/>
        <v>-1900-0</v>
      </c>
      <c r="D156" s="340"/>
      <c r="E156" s="283"/>
      <c r="F156" s="12"/>
      <c r="G156" s="292"/>
      <c r="H156" s="121"/>
      <c r="I156" s="284"/>
      <c r="J156" s="285"/>
      <c r="K156" s="286"/>
      <c r="L156" s="287"/>
      <c r="M156" s="288"/>
      <c r="N156" s="287"/>
      <c r="O156" s="289"/>
      <c r="P156" s="290"/>
      <c r="Q156" s="291"/>
      <c r="R156" s="12"/>
      <c r="S156" s="348"/>
      <c r="T156" s="7"/>
      <c r="U156" s="17">
        <f>IF(D156="",0,IF(D156=D155,COUNTIF(D$9:D155,D156)+1,1))</f>
        <v>0</v>
      </c>
      <c r="V156" s="17">
        <f t="shared" ca="1" si="14"/>
        <v>0</v>
      </c>
      <c r="W156" s="364">
        <f t="shared" si="15"/>
        <v>0</v>
      </c>
    </row>
    <row r="157" spans="1:23" ht="16.5" customHeight="1">
      <c r="A157" s="334" t="s">
        <v>433</v>
      </c>
      <c r="B157" s="65" t="str">
        <f t="shared" ca="1" si="13"/>
        <v>-1900</v>
      </c>
      <c r="C157" s="65" t="str">
        <f t="shared" ref="C157:C220" ca="1" si="16">IF(I$524=1,0,B157&amp;"-"&amp;U157)</f>
        <v>-1900-0</v>
      </c>
      <c r="D157" s="340"/>
      <c r="E157" s="283"/>
      <c r="F157" s="12"/>
      <c r="G157" s="292"/>
      <c r="H157" s="121"/>
      <c r="I157" s="284"/>
      <c r="J157" s="285"/>
      <c r="K157" s="286"/>
      <c r="L157" s="287"/>
      <c r="M157" s="288"/>
      <c r="N157" s="287"/>
      <c r="O157" s="289"/>
      <c r="P157" s="290"/>
      <c r="Q157" s="291"/>
      <c r="R157" s="12"/>
      <c r="S157" s="348"/>
      <c r="T157" s="7"/>
      <c r="U157" s="17">
        <f>IF(D157="",0,IF(D157=D156,COUNTIF(D$9:D156,D157)+1,1))</f>
        <v>0</v>
      </c>
      <c r="V157" s="17">
        <f t="shared" ref="V157:V220" ca="1" si="17">IF(OR(D157="",I$524=1),0,IF(U157=2,1,0))</f>
        <v>0</v>
      </c>
      <c r="W157" s="364">
        <f t="shared" si="15"/>
        <v>0</v>
      </c>
    </row>
    <row r="158" spans="1:23" ht="16.5" customHeight="1">
      <c r="A158" s="334" t="s">
        <v>434</v>
      </c>
      <c r="B158" s="65" t="str">
        <f t="shared" ca="1" si="13"/>
        <v>-1900</v>
      </c>
      <c r="C158" s="65" t="str">
        <f t="shared" ca="1" si="16"/>
        <v>-1900-0</v>
      </c>
      <c r="D158" s="340"/>
      <c r="E158" s="283"/>
      <c r="F158" s="12"/>
      <c r="G158" s="292"/>
      <c r="H158" s="121"/>
      <c r="I158" s="284"/>
      <c r="J158" s="285"/>
      <c r="K158" s="286"/>
      <c r="L158" s="287"/>
      <c r="M158" s="288"/>
      <c r="N158" s="287"/>
      <c r="O158" s="289"/>
      <c r="P158" s="290"/>
      <c r="Q158" s="291"/>
      <c r="R158" s="12"/>
      <c r="S158" s="348"/>
      <c r="T158" s="7"/>
      <c r="U158" s="17">
        <f>IF(D158="",0,IF(D158=D157,COUNTIF(D$9:D157,D158)+1,1))</f>
        <v>0</v>
      </c>
      <c r="V158" s="17">
        <f t="shared" ca="1" si="17"/>
        <v>0</v>
      </c>
      <c r="W158" s="364">
        <f t="shared" si="15"/>
        <v>0</v>
      </c>
    </row>
    <row r="159" spans="1:23" ht="16.5" customHeight="1">
      <c r="A159" s="334" t="s">
        <v>435</v>
      </c>
      <c r="B159" s="65" t="str">
        <f t="shared" ca="1" si="13"/>
        <v>-1900</v>
      </c>
      <c r="C159" s="65" t="str">
        <f t="shared" ca="1" si="16"/>
        <v>-1900-0</v>
      </c>
      <c r="D159" s="340"/>
      <c r="E159" s="283"/>
      <c r="F159" s="12"/>
      <c r="G159" s="292"/>
      <c r="H159" s="121"/>
      <c r="I159" s="284"/>
      <c r="J159" s="285"/>
      <c r="K159" s="286"/>
      <c r="L159" s="287"/>
      <c r="M159" s="288"/>
      <c r="N159" s="287"/>
      <c r="O159" s="289"/>
      <c r="P159" s="290"/>
      <c r="Q159" s="291"/>
      <c r="R159" s="12"/>
      <c r="S159" s="348"/>
      <c r="T159" s="7"/>
      <c r="U159" s="17">
        <f>IF(D159="",0,IF(D159=D158,COUNTIF(D$9:D158,D159)+1,1))</f>
        <v>0</v>
      </c>
      <c r="V159" s="17">
        <f t="shared" ca="1" si="17"/>
        <v>0</v>
      </c>
      <c r="W159" s="364">
        <f t="shared" si="15"/>
        <v>0</v>
      </c>
    </row>
    <row r="160" spans="1:23" ht="16.5" customHeight="1">
      <c r="A160" s="334" t="s">
        <v>436</v>
      </c>
      <c r="B160" s="65" t="str">
        <f t="shared" ca="1" si="13"/>
        <v>-1900</v>
      </c>
      <c r="C160" s="65" t="str">
        <f t="shared" ca="1" si="16"/>
        <v>-1900-0</v>
      </c>
      <c r="D160" s="340"/>
      <c r="E160" s="283"/>
      <c r="F160" s="12"/>
      <c r="G160" s="292"/>
      <c r="H160" s="121"/>
      <c r="I160" s="284"/>
      <c r="J160" s="285"/>
      <c r="K160" s="286"/>
      <c r="L160" s="287"/>
      <c r="M160" s="288"/>
      <c r="N160" s="287"/>
      <c r="O160" s="289"/>
      <c r="P160" s="290"/>
      <c r="Q160" s="291"/>
      <c r="R160" s="12"/>
      <c r="S160" s="348"/>
      <c r="T160" s="7"/>
      <c r="U160" s="17">
        <f>IF(D160="",0,IF(D160=D159,COUNTIF(D$9:D159,D160)+1,1))</f>
        <v>0</v>
      </c>
      <c r="V160" s="17">
        <f t="shared" ca="1" si="17"/>
        <v>0</v>
      </c>
      <c r="W160" s="364">
        <f t="shared" si="15"/>
        <v>0</v>
      </c>
    </row>
    <row r="161" spans="1:23" ht="16.5" customHeight="1">
      <c r="A161" s="334" t="s">
        <v>437</v>
      </c>
      <c r="B161" s="65" t="str">
        <f t="shared" ca="1" si="13"/>
        <v>-1900</v>
      </c>
      <c r="C161" s="65" t="str">
        <f t="shared" ca="1" si="16"/>
        <v>-1900-0</v>
      </c>
      <c r="D161" s="340"/>
      <c r="E161" s="283"/>
      <c r="F161" s="12"/>
      <c r="G161" s="292"/>
      <c r="H161" s="121"/>
      <c r="I161" s="284"/>
      <c r="J161" s="285"/>
      <c r="K161" s="286"/>
      <c r="L161" s="287"/>
      <c r="M161" s="288"/>
      <c r="N161" s="287"/>
      <c r="O161" s="289"/>
      <c r="P161" s="290"/>
      <c r="Q161" s="291"/>
      <c r="R161" s="12"/>
      <c r="S161" s="348"/>
      <c r="T161" s="7"/>
      <c r="U161" s="17">
        <f>IF(D161="",0,IF(D161=D160,COUNTIF(D$9:D160,D161)+1,1))</f>
        <v>0</v>
      </c>
      <c r="V161" s="17">
        <f t="shared" ca="1" si="17"/>
        <v>0</v>
      </c>
      <c r="W161" s="364">
        <f t="shared" si="15"/>
        <v>0</v>
      </c>
    </row>
    <row r="162" spans="1:23" ht="16.5" customHeight="1">
      <c r="A162" s="334" t="s">
        <v>438</v>
      </c>
      <c r="B162" s="65" t="str">
        <f t="shared" ca="1" si="13"/>
        <v>-1900</v>
      </c>
      <c r="C162" s="65" t="str">
        <f t="shared" ca="1" si="16"/>
        <v>-1900-0</v>
      </c>
      <c r="D162" s="340"/>
      <c r="E162" s="283"/>
      <c r="F162" s="12"/>
      <c r="G162" s="292"/>
      <c r="H162" s="121"/>
      <c r="I162" s="284"/>
      <c r="J162" s="285"/>
      <c r="K162" s="286"/>
      <c r="L162" s="287"/>
      <c r="M162" s="288"/>
      <c r="N162" s="287"/>
      <c r="O162" s="289"/>
      <c r="P162" s="290"/>
      <c r="Q162" s="291"/>
      <c r="R162" s="12"/>
      <c r="S162" s="348"/>
      <c r="T162" s="7"/>
      <c r="U162" s="17">
        <f>IF(D162="",0,IF(D162=D161,COUNTIF(D$9:D161,D162)+1,1))</f>
        <v>0</v>
      </c>
      <c r="V162" s="17">
        <f t="shared" ca="1" si="17"/>
        <v>0</v>
      </c>
      <c r="W162" s="364">
        <f t="shared" si="15"/>
        <v>0</v>
      </c>
    </row>
    <row r="163" spans="1:23" ht="16.5" customHeight="1">
      <c r="A163" s="334" t="s">
        <v>439</v>
      </c>
      <c r="B163" s="65" t="str">
        <f t="shared" ca="1" si="13"/>
        <v>-1900</v>
      </c>
      <c r="C163" s="65" t="str">
        <f t="shared" ca="1" si="16"/>
        <v>-1900-0</v>
      </c>
      <c r="D163" s="340"/>
      <c r="E163" s="283"/>
      <c r="F163" s="12"/>
      <c r="G163" s="292"/>
      <c r="H163" s="121"/>
      <c r="I163" s="284"/>
      <c r="J163" s="285"/>
      <c r="K163" s="286"/>
      <c r="L163" s="287"/>
      <c r="M163" s="288"/>
      <c r="N163" s="287"/>
      <c r="O163" s="289"/>
      <c r="P163" s="290"/>
      <c r="Q163" s="291"/>
      <c r="R163" s="12"/>
      <c r="S163" s="348"/>
      <c r="T163" s="7"/>
      <c r="U163" s="17">
        <f>IF(D163="",0,IF(D163=D162,COUNTIF(D$9:D162,D163)+1,1))</f>
        <v>0</v>
      </c>
      <c r="V163" s="17">
        <f t="shared" ca="1" si="17"/>
        <v>0</v>
      </c>
      <c r="W163" s="364">
        <f t="shared" si="15"/>
        <v>0</v>
      </c>
    </row>
    <row r="164" spans="1:23" ht="16.5" customHeight="1">
      <c r="A164" s="334" t="s">
        <v>440</v>
      </c>
      <c r="B164" s="65" t="str">
        <f t="shared" ca="1" si="13"/>
        <v>-1900</v>
      </c>
      <c r="C164" s="65" t="str">
        <f t="shared" ca="1" si="16"/>
        <v>-1900-0</v>
      </c>
      <c r="D164" s="340"/>
      <c r="E164" s="283"/>
      <c r="F164" s="12"/>
      <c r="G164" s="292"/>
      <c r="H164" s="121"/>
      <c r="I164" s="284"/>
      <c r="J164" s="285"/>
      <c r="K164" s="286"/>
      <c r="L164" s="287"/>
      <c r="M164" s="288"/>
      <c r="N164" s="287"/>
      <c r="O164" s="289"/>
      <c r="P164" s="290"/>
      <c r="Q164" s="291"/>
      <c r="R164" s="12"/>
      <c r="S164" s="348"/>
      <c r="T164" s="7"/>
      <c r="U164" s="17">
        <f>IF(D164="",0,IF(D164=D163,COUNTIF(D$9:D163,D164)+1,1))</f>
        <v>0</v>
      </c>
      <c r="V164" s="17">
        <f t="shared" ca="1" si="17"/>
        <v>0</v>
      </c>
      <c r="W164" s="364">
        <f t="shared" si="15"/>
        <v>0</v>
      </c>
    </row>
    <row r="165" spans="1:23" ht="16.5" customHeight="1">
      <c r="A165" s="334" t="s">
        <v>441</v>
      </c>
      <c r="B165" s="65" t="str">
        <f t="shared" ca="1" si="13"/>
        <v>-1900</v>
      </c>
      <c r="C165" s="65" t="str">
        <f t="shared" ca="1" si="16"/>
        <v>-1900-0</v>
      </c>
      <c r="D165" s="340"/>
      <c r="E165" s="283"/>
      <c r="F165" s="12"/>
      <c r="G165" s="292"/>
      <c r="H165" s="121"/>
      <c r="I165" s="284"/>
      <c r="J165" s="285"/>
      <c r="K165" s="286"/>
      <c r="L165" s="287"/>
      <c r="M165" s="288"/>
      <c r="N165" s="287"/>
      <c r="O165" s="289"/>
      <c r="P165" s="290"/>
      <c r="Q165" s="291"/>
      <c r="R165" s="12"/>
      <c r="S165" s="348"/>
      <c r="T165" s="7"/>
      <c r="U165" s="17">
        <f>IF(D165="",0,IF(D165=D164,COUNTIF(D$9:D164,D165)+1,1))</f>
        <v>0</v>
      </c>
      <c r="V165" s="17">
        <f t="shared" ca="1" si="17"/>
        <v>0</v>
      </c>
      <c r="W165" s="364">
        <f t="shared" si="15"/>
        <v>0</v>
      </c>
    </row>
    <row r="166" spans="1:23" ht="16.5" customHeight="1">
      <c r="A166" s="334" t="s">
        <v>442</v>
      </c>
      <c r="B166" s="65" t="str">
        <f t="shared" ca="1" si="13"/>
        <v>-1900</v>
      </c>
      <c r="C166" s="65" t="str">
        <f t="shared" ca="1" si="16"/>
        <v>-1900-0</v>
      </c>
      <c r="D166" s="340"/>
      <c r="E166" s="283"/>
      <c r="F166" s="12"/>
      <c r="G166" s="292"/>
      <c r="H166" s="121"/>
      <c r="I166" s="284"/>
      <c r="J166" s="285"/>
      <c r="K166" s="286"/>
      <c r="L166" s="287"/>
      <c r="M166" s="288"/>
      <c r="N166" s="287"/>
      <c r="O166" s="289"/>
      <c r="P166" s="290"/>
      <c r="Q166" s="291"/>
      <c r="R166" s="12"/>
      <c r="S166" s="348"/>
      <c r="T166" s="7"/>
      <c r="U166" s="17">
        <f>IF(D166="",0,IF(D166=D165,COUNTIF(D$9:D165,D166)+1,1))</f>
        <v>0</v>
      </c>
      <c r="V166" s="17">
        <f t="shared" ca="1" si="17"/>
        <v>0</v>
      </c>
      <c r="W166" s="364">
        <f t="shared" si="15"/>
        <v>0</v>
      </c>
    </row>
    <row r="167" spans="1:23" ht="16.5" customHeight="1">
      <c r="A167" s="334" t="s">
        <v>443</v>
      </c>
      <c r="B167" s="65" t="str">
        <f t="shared" ca="1" si="13"/>
        <v>-1900</v>
      </c>
      <c r="C167" s="65" t="str">
        <f t="shared" ca="1" si="16"/>
        <v>-1900-0</v>
      </c>
      <c r="D167" s="340"/>
      <c r="E167" s="283"/>
      <c r="F167" s="12"/>
      <c r="G167" s="292"/>
      <c r="H167" s="121"/>
      <c r="I167" s="284"/>
      <c r="J167" s="285"/>
      <c r="K167" s="286"/>
      <c r="L167" s="287"/>
      <c r="M167" s="288"/>
      <c r="N167" s="287"/>
      <c r="O167" s="289"/>
      <c r="P167" s="290"/>
      <c r="Q167" s="291"/>
      <c r="R167" s="12"/>
      <c r="S167" s="348"/>
      <c r="T167" s="7"/>
      <c r="U167" s="17">
        <f>IF(D167="",0,IF(D167=D166,COUNTIF(D$9:D166,D167)+1,1))</f>
        <v>0</v>
      </c>
      <c r="V167" s="17">
        <f t="shared" ca="1" si="17"/>
        <v>0</v>
      </c>
      <c r="W167" s="364">
        <f t="shared" si="15"/>
        <v>0</v>
      </c>
    </row>
    <row r="168" spans="1:23" ht="16.5" customHeight="1">
      <c r="A168" s="334" t="s">
        <v>444</v>
      </c>
      <c r="B168" s="65" t="str">
        <f t="shared" ca="1" si="13"/>
        <v>-1900</v>
      </c>
      <c r="C168" s="65" t="str">
        <f t="shared" ca="1" si="16"/>
        <v>-1900-0</v>
      </c>
      <c r="D168" s="340"/>
      <c r="E168" s="283"/>
      <c r="F168" s="12"/>
      <c r="G168" s="292"/>
      <c r="H168" s="121"/>
      <c r="I168" s="284"/>
      <c r="J168" s="285"/>
      <c r="K168" s="286"/>
      <c r="L168" s="287"/>
      <c r="M168" s="288"/>
      <c r="N168" s="287"/>
      <c r="O168" s="289"/>
      <c r="P168" s="290"/>
      <c r="Q168" s="291"/>
      <c r="R168" s="12"/>
      <c r="S168" s="348"/>
      <c r="T168" s="7"/>
      <c r="U168" s="17">
        <f>IF(D168="",0,IF(D168=D167,COUNTIF(D$9:D167,D168)+1,1))</f>
        <v>0</v>
      </c>
      <c r="V168" s="17">
        <f t="shared" ca="1" si="17"/>
        <v>0</v>
      </c>
      <c r="W168" s="364">
        <f t="shared" si="15"/>
        <v>0</v>
      </c>
    </row>
    <row r="169" spans="1:23" ht="16.5" customHeight="1">
      <c r="A169" s="334" t="s">
        <v>445</v>
      </c>
      <c r="B169" s="65" t="str">
        <f t="shared" ca="1" si="13"/>
        <v>-1900</v>
      </c>
      <c r="C169" s="65" t="str">
        <f t="shared" ca="1" si="16"/>
        <v>-1900-0</v>
      </c>
      <c r="D169" s="340"/>
      <c r="E169" s="283"/>
      <c r="F169" s="12"/>
      <c r="G169" s="292"/>
      <c r="H169" s="121"/>
      <c r="I169" s="284"/>
      <c r="J169" s="285"/>
      <c r="K169" s="286"/>
      <c r="L169" s="287"/>
      <c r="M169" s="288"/>
      <c r="N169" s="287"/>
      <c r="O169" s="289"/>
      <c r="P169" s="290"/>
      <c r="Q169" s="291"/>
      <c r="R169" s="12"/>
      <c r="S169" s="348"/>
      <c r="T169" s="7"/>
      <c r="U169" s="17">
        <f>IF(D169="",0,IF(D169=D168,COUNTIF(D$9:D168,D169)+1,1))</f>
        <v>0</v>
      </c>
      <c r="V169" s="17">
        <f t="shared" ca="1" si="17"/>
        <v>0</v>
      </c>
      <c r="W169" s="364">
        <f t="shared" si="15"/>
        <v>0</v>
      </c>
    </row>
    <row r="170" spans="1:23" ht="16.5" customHeight="1">
      <c r="A170" s="334" t="s">
        <v>446</v>
      </c>
      <c r="B170" s="65" t="str">
        <f t="shared" ca="1" si="13"/>
        <v>-1900</v>
      </c>
      <c r="C170" s="65" t="str">
        <f t="shared" ca="1" si="16"/>
        <v>-1900-0</v>
      </c>
      <c r="D170" s="340"/>
      <c r="E170" s="283"/>
      <c r="F170" s="12"/>
      <c r="G170" s="292"/>
      <c r="H170" s="121"/>
      <c r="I170" s="284"/>
      <c r="J170" s="285"/>
      <c r="K170" s="286"/>
      <c r="L170" s="287"/>
      <c r="M170" s="288"/>
      <c r="N170" s="287"/>
      <c r="O170" s="289"/>
      <c r="P170" s="290"/>
      <c r="Q170" s="291"/>
      <c r="R170" s="12"/>
      <c r="S170" s="348"/>
      <c r="T170" s="7"/>
      <c r="U170" s="17">
        <f>IF(D170="",0,IF(D170=D169,COUNTIF(D$9:D169,D170)+1,1))</f>
        <v>0</v>
      </c>
      <c r="V170" s="17">
        <f t="shared" ca="1" si="17"/>
        <v>0</v>
      </c>
      <c r="W170" s="364">
        <f t="shared" si="15"/>
        <v>0</v>
      </c>
    </row>
    <row r="171" spans="1:23" ht="16.5" customHeight="1">
      <c r="A171" s="334" t="s">
        <v>447</v>
      </c>
      <c r="B171" s="65" t="str">
        <f t="shared" ca="1" si="13"/>
        <v>-1900</v>
      </c>
      <c r="C171" s="65" t="str">
        <f t="shared" ca="1" si="16"/>
        <v>-1900-0</v>
      </c>
      <c r="D171" s="340"/>
      <c r="E171" s="283"/>
      <c r="F171" s="12"/>
      <c r="G171" s="292"/>
      <c r="H171" s="121"/>
      <c r="I171" s="284"/>
      <c r="J171" s="285"/>
      <c r="K171" s="286"/>
      <c r="L171" s="287"/>
      <c r="M171" s="288"/>
      <c r="N171" s="287"/>
      <c r="O171" s="289"/>
      <c r="P171" s="290"/>
      <c r="Q171" s="291"/>
      <c r="R171" s="12"/>
      <c r="S171" s="348"/>
      <c r="T171" s="7"/>
      <c r="U171" s="17">
        <f>IF(D171="",0,IF(D171=D170,COUNTIF(D$9:D170,D171)+1,1))</f>
        <v>0</v>
      </c>
      <c r="V171" s="17">
        <f t="shared" ca="1" si="17"/>
        <v>0</v>
      </c>
      <c r="W171" s="364">
        <f t="shared" si="15"/>
        <v>0</v>
      </c>
    </row>
    <row r="172" spans="1:23" ht="16.5" customHeight="1">
      <c r="A172" s="334" t="s">
        <v>448</v>
      </c>
      <c r="B172" s="65" t="str">
        <f t="shared" ca="1" si="13"/>
        <v>-1900</v>
      </c>
      <c r="C172" s="65" t="str">
        <f t="shared" ca="1" si="16"/>
        <v>-1900-0</v>
      </c>
      <c r="D172" s="340"/>
      <c r="E172" s="283"/>
      <c r="F172" s="12"/>
      <c r="G172" s="292"/>
      <c r="H172" s="121"/>
      <c r="I172" s="284"/>
      <c r="J172" s="285"/>
      <c r="K172" s="286"/>
      <c r="L172" s="287"/>
      <c r="M172" s="288"/>
      <c r="N172" s="287"/>
      <c r="O172" s="289"/>
      <c r="P172" s="290"/>
      <c r="Q172" s="291"/>
      <c r="R172" s="12"/>
      <c r="S172" s="348"/>
      <c r="T172" s="7"/>
      <c r="U172" s="17">
        <f>IF(D172="",0,IF(D172=D171,COUNTIF(D$9:D171,D172)+1,1))</f>
        <v>0</v>
      </c>
      <c r="V172" s="17">
        <f t="shared" ca="1" si="17"/>
        <v>0</v>
      </c>
      <c r="W172" s="364">
        <f t="shared" si="15"/>
        <v>0</v>
      </c>
    </row>
    <row r="173" spans="1:23" ht="16.5" customHeight="1">
      <c r="A173" s="334" t="s">
        <v>449</v>
      </c>
      <c r="B173" s="65" t="str">
        <f t="shared" ca="1" si="13"/>
        <v>-1900</v>
      </c>
      <c r="C173" s="65" t="str">
        <f t="shared" ca="1" si="16"/>
        <v>-1900-0</v>
      </c>
      <c r="D173" s="340"/>
      <c r="E173" s="283"/>
      <c r="F173" s="12"/>
      <c r="G173" s="292"/>
      <c r="H173" s="121"/>
      <c r="I173" s="284"/>
      <c r="J173" s="285"/>
      <c r="K173" s="286"/>
      <c r="L173" s="287"/>
      <c r="M173" s="288"/>
      <c r="N173" s="287"/>
      <c r="O173" s="289"/>
      <c r="P173" s="290"/>
      <c r="Q173" s="291"/>
      <c r="R173" s="12"/>
      <c r="S173" s="348"/>
      <c r="T173" s="7"/>
      <c r="U173" s="17">
        <f>IF(D173="",0,IF(D173=D172,COUNTIF(D$9:D172,D173)+1,1))</f>
        <v>0</v>
      </c>
      <c r="V173" s="17">
        <f t="shared" ca="1" si="17"/>
        <v>0</v>
      </c>
      <c r="W173" s="364">
        <f t="shared" si="15"/>
        <v>0</v>
      </c>
    </row>
    <row r="174" spans="1:23" ht="16.5" customHeight="1">
      <c r="A174" s="334" t="s">
        <v>450</v>
      </c>
      <c r="B174" s="65" t="str">
        <f t="shared" ca="1" si="13"/>
        <v>-1900</v>
      </c>
      <c r="C174" s="65" t="str">
        <f t="shared" ca="1" si="16"/>
        <v>-1900-0</v>
      </c>
      <c r="D174" s="340"/>
      <c r="E174" s="283"/>
      <c r="F174" s="12"/>
      <c r="G174" s="292"/>
      <c r="H174" s="121"/>
      <c r="I174" s="284"/>
      <c r="J174" s="285"/>
      <c r="K174" s="286"/>
      <c r="L174" s="287"/>
      <c r="M174" s="288"/>
      <c r="N174" s="287"/>
      <c r="O174" s="289"/>
      <c r="P174" s="290"/>
      <c r="Q174" s="291"/>
      <c r="R174" s="12"/>
      <c r="S174" s="348"/>
      <c r="T174" s="7"/>
      <c r="U174" s="17">
        <f>IF(D174="",0,IF(D174=D173,COUNTIF(D$9:D173,D174)+1,1))</f>
        <v>0</v>
      </c>
      <c r="V174" s="17">
        <f t="shared" ca="1" si="17"/>
        <v>0</v>
      </c>
      <c r="W174" s="364">
        <f t="shared" si="15"/>
        <v>0</v>
      </c>
    </row>
    <row r="175" spans="1:23" ht="16.5" customHeight="1">
      <c r="A175" s="334" t="s">
        <v>451</v>
      </c>
      <c r="B175" s="65" t="str">
        <f t="shared" ca="1" si="13"/>
        <v>-1900</v>
      </c>
      <c r="C175" s="65" t="str">
        <f t="shared" ca="1" si="16"/>
        <v>-1900-0</v>
      </c>
      <c r="D175" s="340"/>
      <c r="E175" s="283"/>
      <c r="F175" s="12"/>
      <c r="G175" s="292"/>
      <c r="H175" s="121"/>
      <c r="I175" s="284"/>
      <c r="J175" s="285"/>
      <c r="K175" s="286"/>
      <c r="L175" s="287"/>
      <c r="M175" s="288"/>
      <c r="N175" s="287"/>
      <c r="O175" s="289"/>
      <c r="P175" s="290"/>
      <c r="Q175" s="291"/>
      <c r="R175" s="12"/>
      <c r="S175" s="348"/>
      <c r="T175" s="7"/>
      <c r="U175" s="17">
        <f>IF(D175="",0,IF(D175=D174,COUNTIF(D$9:D174,D175)+1,1))</f>
        <v>0</v>
      </c>
      <c r="V175" s="17">
        <f t="shared" ca="1" si="17"/>
        <v>0</v>
      </c>
      <c r="W175" s="364">
        <f t="shared" si="15"/>
        <v>0</v>
      </c>
    </row>
    <row r="176" spans="1:23" ht="16.5" customHeight="1">
      <c r="A176" s="334" t="s">
        <v>452</v>
      </c>
      <c r="B176" s="65" t="str">
        <f t="shared" ca="1" si="13"/>
        <v>-1900</v>
      </c>
      <c r="C176" s="65" t="str">
        <f t="shared" ca="1" si="16"/>
        <v>-1900-0</v>
      </c>
      <c r="D176" s="340"/>
      <c r="E176" s="283"/>
      <c r="F176" s="12"/>
      <c r="G176" s="292"/>
      <c r="H176" s="121"/>
      <c r="I176" s="284"/>
      <c r="J176" s="285"/>
      <c r="K176" s="286"/>
      <c r="L176" s="287"/>
      <c r="M176" s="288"/>
      <c r="N176" s="287"/>
      <c r="O176" s="289"/>
      <c r="P176" s="290"/>
      <c r="Q176" s="291"/>
      <c r="R176" s="12"/>
      <c r="S176" s="348"/>
      <c r="T176" s="7"/>
      <c r="U176" s="17">
        <f>IF(D176="",0,IF(D176=D175,COUNTIF(D$9:D175,D176)+1,1))</f>
        <v>0</v>
      </c>
      <c r="V176" s="17">
        <f t="shared" ca="1" si="17"/>
        <v>0</v>
      </c>
      <c r="W176" s="364">
        <f t="shared" si="15"/>
        <v>0</v>
      </c>
    </row>
    <row r="177" spans="1:23" ht="16.5" customHeight="1">
      <c r="A177" s="334" t="s">
        <v>453</v>
      </c>
      <c r="B177" s="65" t="str">
        <f t="shared" ca="1" si="13"/>
        <v>-1900</v>
      </c>
      <c r="C177" s="65" t="str">
        <f t="shared" ca="1" si="16"/>
        <v>-1900-0</v>
      </c>
      <c r="D177" s="340"/>
      <c r="E177" s="283"/>
      <c r="F177" s="12"/>
      <c r="G177" s="292"/>
      <c r="H177" s="121"/>
      <c r="I177" s="284"/>
      <c r="J177" s="285"/>
      <c r="K177" s="286"/>
      <c r="L177" s="287"/>
      <c r="M177" s="288"/>
      <c r="N177" s="287"/>
      <c r="O177" s="289"/>
      <c r="P177" s="290"/>
      <c r="Q177" s="291"/>
      <c r="R177" s="12"/>
      <c r="S177" s="348"/>
      <c r="T177" s="7"/>
      <c r="U177" s="17">
        <f>IF(D177="",0,IF(D177=D176,COUNTIF(D$9:D176,D177)+1,1))</f>
        <v>0</v>
      </c>
      <c r="V177" s="17">
        <f t="shared" ca="1" si="17"/>
        <v>0</v>
      </c>
      <c r="W177" s="364">
        <f t="shared" si="15"/>
        <v>0</v>
      </c>
    </row>
    <row r="178" spans="1:23" ht="16.5" customHeight="1">
      <c r="A178" s="334" t="s">
        <v>454</v>
      </c>
      <c r="B178" s="65" t="str">
        <f t="shared" ca="1" si="13"/>
        <v>-1900</v>
      </c>
      <c r="C178" s="65" t="str">
        <f t="shared" ca="1" si="16"/>
        <v>-1900-0</v>
      </c>
      <c r="D178" s="340"/>
      <c r="E178" s="283"/>
      <c r="F178" s="12"/>
      <c r="G178" s="292"/>
      <c r="H178" s="121"/>
      <c r="I178" s="284"/>
      <c r="J178" s="285"/>
      <c r="K178" s="286"/>
      <c r="L178" s="287"/>
      <c r="M178" s="288"/>
      <c r="N178" s="287"/>
      <c r="O178" s="289"/>
      <c r="P178" s="290"/>
      <c r="Q178" s="291"/>
      <c r="R178" s="12"/>
      <c r="S178" s="348"/>
      <c r="T178" s="7"/>
      <c r="U178" s="17">
        <f>IF(D178="",0,IF(D178=D177,COUNTIF(D$9:D177,D178)+1,1))</f>
        <v>0</v>
      </c>
      <c r="V178" s="17">
        <f t="shared" ca="1" si="17"/>
        <v>0</v>
      </c>
      <c r="W178" s="364">
        <f t="shared" si="15"/>
        <v>0</v>
      </c>
    </row>
    <row r="179" spans="1:23" ht="16.5" customHeight="1">
      <c r="A179" s="334" t="s">
        <v>455</v>
      </c>
      <c r="B179" s="65" t="str">
        <f t="shared" ca="1" si="13"/>
        <v>-1900</v>
      </c>
      <c r="C179" s="65" t="str">
        <f t="shared" ca="1" si="16"/>
        <v>-1900-0</v>
      </c>
      <c r="D179" s="340"/>
      <c r="E179" s="283"/>
      <c r="F179" s="12"/>
      <c r="G179" s="292"/>
      <c r="H179" s="121"/>
      <c r="I179" s="284"/>
      <c r="J179" s="285"/>
      <c r="K179" s="286"/>
      <c r="L179" s="287"/>
      <c r="M179" s="288"/>
      <c r="N179" s="287"/>
      <c r="O179" s="289"/>
      <c r="P179" s="290"/>
      <c r="Q179" s="291"/>
      <c r="R179" s="12"/>
      <c r="S179" s="348"/>
      <c r="T179" s="7"/>
      <c r="U179" s="17">
        <f>IF(D179="",0,IF(D179=D178,COUNTIF(D$9:D178,D179)+1,1))</f>
        <v>0</v>
      </c>
      <c r="V179" s="17">
        <f t="shared" ca="1" si="17"/>
        <v>0</v>
      </c>
      <c r="W179" s="364">
        <f t="shared" si="15"/>
        <v>0</v>
      </c>
    </row>
    <row r="180" spans="1:23" ht="16.5" customHeight="1">
      <c r="A180" s="334" t="s">
        <v>456</v>
      </c>
      <c r="B180" s="65" t="str">
        <f t="shared" ca="1" si="13"/>
        <v>-1900</v>
      </c>
      <c r="C180" s="65" t="str">
        <f t="shared" ca="1" si="16"/>
        <v>-1900-0</v>
      </c>
      <c r="D180" s="340"/>
      <c r="E180" s="283"/>
      <c r="F180" s="12"/>
      <c r="G180" s="292"/>
      <c r="H180" s="121"/>
      <c r="I180" s="284"/>
      <c r="J180" s="285"/>
      <c r="K180" s="286"/>
      <c r="L180" s="287"/>
      <c r="M180" s="288"/>
      <c r="N180" s="287"/>
      <c r="O180" s="289"/>
      <c r="P180" s="290"/>
      <c r="Q180" s="291"/>
      <c r="R180" s="12"/>
      <c r="S180" s="348"/>
      <c r="T180" s="7"/>
      <c r="U180" s="17">
        <f>IF(D180="",0,IF(D180=D179,COUNTIF(D$9:D179,D180)+1,1))</f>
        <v>0</v>
      </c>
      <c r="V180" s="17">
        <f t="shared" ca="1" si="17"/>
        <v>0</v>
      </c>
      <c r="W180" s="364">
        <f t="shared" si="15"/>
        <v>0</v>
      </c>
    </row>
    <row r="181" spans="1:23" ht="16.5" customHeight="1">
      <c r="A181" s="334" t="s">
        <v>457</v>
      </c>
      <c r="B181" s="65" t="str">
        <f t="shared" ca="1" si="13"/>
        <v>-1900</v>
      </c>
      <c r="C181" s="65" t="str">
        <f t="shared" ca="1" si="16"/>
        <v>-1900-0</v>
      </c>
      <c r="D181" s="340"/>
      <c r="E181" s="283"/>
      <c r="F181" s="12"/>
      <c r="G181" s="292"/>
      <c r="H181" s="121"/>
      <c r="I181" s="284"/>
      <c r="J181" s="285"/>
      <c r="K181" s="286"/>
      <c r="L181" s="287"/>
      <c r="M181" s="288"/>
      <c r="N181" s="287"/>
      <c r="O181" s="289"/>
      <c r="P181" s="290"/>
      <c r="Q181" s="291"/>
      <c r="R181" s="12"/>
      <c r="S181" s="348"/>
      <c r="T181" s="7"/>
      <c r="U181" s="17">
        <f>IF(D181="",0,IF(D181=D180,COUNTIF(D$9:D180,D181)+1,1))</f>
        <v>0</v>
      </c>
      <c r="V181" s="17">
        <f t="shared" ca="1" si="17"/>
        <v>0</v>
      </c>
      <c r="W181" s="364">
        <f t="shared" si="15"/>
        <v>0</v>
      </c>
    </row>
    <row r="182" spans="1:23" ht="16.5" customHeight="1">
      <c r="A182" s="334" t="s">
        <v>458</v>
      </c>
      <c r="B182" s="65" t="str">
        <f t="shared" ca="1" si="13"/>
        <v>-1900</v>
      </c>
      <c r="C182" s="65" t="str">
        <f t="shared" ca="1" si="16"/>
        <v>-1900-0</v>
      </c>
      <c r="D182" s="340"/>
      <c r="E182" s="283"/>
      <c r="F182" s="12"/>
      <c r="G182" s="292"/>
      <c r="H182" s="121"/>
      <c r="I182" s="284"/>
      <c r="J182" s="285"/>
      <c r="K182" s="286"/>
      <c r="L182" s="287"/>
      <c r="M182" s="288"/>
      <c r="N182" s="287"/>
      <c r="O182" s="289"/>
      <c r="P182" s="290"/>
      <c r="Q182" s="291"/>
      <c r="R182" s="12"/>
      <c r="S182" s="348"/>
      <c r="T182" s="7"/>
      <c r="U182" s="17">
        <f>IF(D182="",0,IF(D182=D181,COUNTIF(D$9:D181,D182)+1,1))</f>
        <v>0</v>
      </c>
      <c r="V182" s="17">
        <f t="shared" ca="1" si="17"/>
        <v>0</v>
      </c>
      <c r="W182" s="364">
        <f t="shared" si="15"/>
        <v>0</v>
      </c>
    </row>
    <row r="183" spans="1:23" ht="16.5" customHeight="1">
      <c r="A183" s="334" t="s">
        <v>459</v>
      </c>
      <c r="B183" s="65" t="str">
        <f t="shared" ca="1" si="13"/>
        <v>-1900</v>
      </c>
      <c r="C183" s="65" t="str">
        <f t="shared" ca="1" si="16"/>
        <v>-1900-0</v>
      </c>
      <c r="D183" s="340"/>
      <c r="E183" s="283"/>
      <c r="F183" s="12"/>
      <c r="G183" s="292"/>
      <c r="H183" s="121"/>
      <c r="I183" s="284"/>
      <c r="J183" s="285"/>
      <c r="K183" s="286"/>
      <c r="L183" s="287"/>
      <c r="M183" s="288"/>
      <c r="N183" s="287"/>
      <c r="O183" s="289"/>
      <c r="P183" s="290"/>
      <c r="Q183" s="291"/>
      <c r="R183" s="12"/>
      <c r="S183" s="348"/>
      <c r="T183" s="7"/>
      <c r="U183" s="17">
        <f>IF(D183="",0,IF(D183=D182,COUNTIF(D$9:D182,D183)+1,1))</f>
        <v>0</v>
      </c>
      <c r="V183" s="17">
        <f t="shared" ca="1" si="17"/>
        <v>0</v>
      </c>
      <c r="W183" s="364">
        <f t="shared" si="15"/>
        <v>0</v>
      </c>
    </row>
    <row r="184" spans="1:23" ht="16.5" customHeight="1">
      <c r="A184" s="334" t="s">
        <v>460</v>
      </c>
      <c r="B184" s="65" t="str">
        <f t="shared" ca="1" si="13"/>
        <v>-1900</v>
      </c>
      <c r="C184" s="65" t="str">
        <f t="shared" ca="1" si="16"/>
        <v>-1900-0</v>
      </c>
      <c r="D184" s="340"/>
      <c r="E184" s="283"/>
      <c r="F184" s="12"/>
      <c r="G184" s="292"/>
      <c r="H184" s="121"/>
      <c r="I184" s="284"/>
      <c r="J184" s="285"/>
      <c r="K184" s="286"/>
      <c r="L184" s="287"/>
      <c r="M184" s="288"/>
      <c r="N184" s="287"/>
      <c r="O184" s="289"/>
      <c r="P184" s="290"/>
      <c r="Q184" s="291"/>
      <c r="R184" s="12"/>
      <c r="S184" s="348"/>
      <c r="T184" s="7"/>
      <c r="U184" s="17">
        <f>IF(D184="",0,IF(D184=D183,COUNTIF(D$9:D183,D184)+1,1))</f>
        <v>0</v>
      </c>
      <c r="V184" s="17">
        <f t="shared" ca="1" si="17"/>
        <v>0</v>
      </c>
      <c r="W184" s="364">
        <f t="shared" si="15"/>
        <v>0</v>
      </c>
    </row>
    <row r="185" spans="1:23" ht="16.5" customHeight="1">
      <c r="A185" s="334" t="s">
        <v>461</v>
      </c>
      <c r="B185" s="65" t="str">
        <f t="shared" ca="1" si="13"/>
        <v>-1900</v>
      </c>
      <c r="C185" s="65" t="str">
        <f t="shared" ca="1" si="16"/>
        <v>-1900-0</v>
      </c>
      <c r="D185" s="340"/>
      <c r="E185" s="283"/>
      <c r="F185" s="12"/>
      <c r="G185" s="292"/>
      <c r="H185" s="121"/>
      <c r="I185" s="284"/>
      <c r="J185" s="285"/>
      <c r="K185" s="286"/>
      <c r="L185" s="287"/>
      <c r="M185" s="288"/>
      <c r="N185" s="287"/>
      <c r="O185" s="289"/>
      <c r="P185" s="290"/>
      <c r="Q185" s="291"/>
      <c r="R185" s="12"/>
      <c r="S185" s="348"/>
      <c r="T185" s="7"/>
      <c r="U185" s="17">
        <f>IF(D185="",0,IF(D185=D184,COUNTIF(D$9:D184,D185)+1,1))</f>
        <v>0</v>
      </c>
      <c r="V185" s="17">
        <f t="shared" ca="1" si="17"/>
        <v>0</v>
      </c>
      <c r="W185" s="364">
        <f t="shared" si="15"/>
        <v>0</v>
      </c>
    </row>
    <row r="186" spans="1:23" ht="16.5" customHeight="1">
      <c r="A186" s="334" t="s">
        <v>462</v>
      </c>
      <c r="B186" s="65" t="str">
        <f t="shared" ca="1" si="13"/>
        <v>-1900</v>
      </c>
      <c r="C186" s="65" t="str">
        <f t="shared" ca="1" si="16"/>
        <v>-1900-0</v>
      </c>
      <c r="D186" s="340"/>
      <c r="E186" s="283"/>
      <c r="F186" s="12"/>
      <c r="G186" s="292"/>
      <c r="H186" s="121"/>
      <c r="I186" s="284"/>
      <c r="J186" s="285"/>
      <c r="K186" s="286"/>
      <c r="L186" s="287"/>
      <c r="M186" s="288"/>
      <c r="N186" s="287"/>
      <c r="O186" s="289"/>
      <c r="P186" s="290"/>
      <c r="Q186" s="291"/>
      <c r="R186" s="12"/>
      <c r="S186" s="348"/>
      <c r="T186" s="7"/>
      <c r="U186" s="17">
        <f>IF(D186="",0,IF(D186=D185,COUNTIF(D$9:D185,D186)+1,1))</f>
        <v>0</v>
      </c>
      <c r="V186" s="17">
        <f t="shared" ca="1" si="17"/>
        <v>0</v>
      </c>
      <c r="W186" s="364">
        <f t="shared" si="15"/>
        <v>0</v>
      </c>
    </row>
    <row r="187" spans="1:23" ht="16.5" customHeight="1">
      <c r="A187" s="334" t="s">
        <v>463</v>
      </c>
      <c r="B187" s="65" t="str">
        <f t="shared" ca="1" si="13"/>
        <v>-1900</v>
      </c>
      <c r="C187" s="65" t="str">
        <f t="shared" ca="1" si="16"/>
        <v>-1900-0</v>
      </c>
      <c r="D187" s="340"/>
      <c r="E187" s="283"/>
      <c r="F187" s="12"/>
      <c r="G187" s="292"/>
      <c r="H187" s="121"/>
      <c r="I187" s="284"/>
      <c r="J187" s="285"/>
      <c r="K187" s="286"/>
      <c r="L187" s="287"/>
      <c r="M187" s="288"/>
      <c r="N187" s="287"/>
      <c r="O187" s="289"/>
      <c r="P187" s="290"/>
      <c r="Q187" s="291"/>
      <c r="R187" s="12"/>
      <c r="S187" s="348"/>
      <c r="T187" s="7"/>
      <c r="U187" s="17">
        <f>IF(D187="",0,IF(D187=D186,COUNTIF(D$9:D186,D187)+1,1))</f>
        <v>0</v>
      </c>
      <c r="V187" s="17">
        <f t="shared" ca="1" si="17"/>
        <v>0</v>
      </c>
      <c r="W187" s="364">
        <f t="shared" si="15"/>
        <v>0</v>
      </c>
    </row>
    <row r="188" spans="1:23" ht="16.5" customHeight="1">
      <c r="A188" s="334" t="s">
        <v>464</v>
      </c>
      <c r="B188" s="65" t="str">
        <f t="shared" ca="1" si="13"/>
        <v>-1900</v>
      </c>
      <c r="C188" s="65" t="str">
        <f t="shared" ca="1" si="16"/>
        <v>-1900-0</v>
      </c>
      <c r="D188" s="340"/>
      <c r="E188" s="283"/>
      <c r="F188" s="12"/>
      <c r="G188" s="292"/>
      <c r="H188" s="121"/>
      <c r="I188" s="284"/>
      <c r="J188" s="285"/>
      <c r="K188" s="286"/>
      <c r="L188" s="287"/>
      <c r="M188" s="288"/>
      <c r="N188" s="287"/>
      <c r="O188" s="289"/>
      <c r="P188" s="290"/>
      <c r="Q188" s="291"/>
      <c r="R188" s="12"/>
      <c r="S188" s="348"/>
      <c r="T188" s="7"/>
      <c r="U188" s="17">
        <f>IF(D188="",0,IF(D188=D187,COUNTIF(D$9:D187,D188)+1,1))</f>
        <v>0</v>
      </c>
      <c r="V188" s="17">
        <f t="shared" ca="1" si="17"/>
        <v>0</v>
      </c>
      <c r="W188" s="364">
        <f t="shared" si="15"/>
        <v>0</v>
      </c>
    </row>
    <row r="189" spans="1:23" ht="16.5" customHeight="1">
      <c r="A189" s="334" t="s">
        <v>465</v>
      </c>
      <c r="B189" s="65" t="str">
        <f t="shared" ca="1" si="13"/>
        <v>-1900</v>
      </c>
      <c r="C189" s="65" t="str">
        <f t="shared" ca="1" si="16"/>
        <v>-1900-0</v>
      </c>
      <c r="D189" s="340"/>
      <c r="E189" s="283"/>
      <c r="F189" s="12"/>
      <c r="G189" s="292"/>
      <c r="H189" s="121"/>
      <c r="I189" s="284"/>
      <c r="J189" s="285"/>
      <c r="K189" s="286"/>
      <c r="L189" s="287"/>
      <c r="M189" s="288"/>
      <c r="N189" s="287"/>
      <c r="O189" s="289"/>
      <c r="P189" s="290"/>
      <c r="Q189" s="291"/>
      <c r="R189" s="12"/>
      <c r="S189" s="348"/>
      <c r="T189" s="7"/>
      <c r="U189" s="17">
        <f>IF(D189="",0,IF(D189=D188,COUNTIF(D$9:D188,D189)+1,1))</f>
        <v>0</v>
      </c>
      <c r="V189" s="17">
        <f t="shared" ca="1" si="17"/>
        <v>0</v>
      </c>
      <c r="W189" s="364">
        <f t="shared" si="15"/>
        <v>0</v>
      </c>
    </row>
    <row r="190" spans="1:23" ht="16.5" customHeight="1">
      <c r="A190" s="334" t="s">
        <v>466</v>
      </c>
      <c r="B190" s="65" t="str">
        <f t="shared" ca="1" si="13"/>
        <v>-1900</v>
      </c>
      <c r="C190" s="65" t="str">
        <f t="shared" ca="1" si="16"/>
        <v>-1900-0</v>
      </c>
      <c r="D190" s="340"/>
      <c r="E190" s="283"/>
      <c r="F190" s="12"/>
      <c r="G190" s="292"/>
      <c r="H190" s="121"/>
      <c r="I190" s="284"/>
      <c r="J190" s="285"/>
      <c r="K190" s="286"/>
      <c r="L190" s="287"/>
      <c r="M190" s="288"/>
      <c r="N190" s="287"/>
      <c r="O190" s="289"/>
      <c r="P190" s="290"/>
      <c r="Q190" s="291"/>
      <c r="R190" s="12"/>
      <c r="S190" s="348"/>
      <c r="T190" s="7"/>
      <c r="U190" s="17">
        <f>IF(D190="",0,IF(D190=D189,COUNTIF(D$9:D189,D190)+1,1))</f>
        <v>0</v>
      </c>
      <c r="V190" s="17">
        <f t="shared" ca="1" si="17"/>
        <v>0</v>
      </c>
      <c r="W190" s="364">
        <f t="shared" si="15"/>
        <v>0</v>
      </c>
    </row>
    <row r="191" spans="1:23" ht="16.5" customHeight="1">
      <c r="A191" s="334" t="s">
        <v>467</v>
      </c>
      <c r="B191" s="65" t="str">
        <f t="shared" ca="1" si="13"/>
        <v>-1900</v>
      </c>
      <c r="C191" s="65" t="str">
        <f t="shared" ca="1" si="16"/>
        <v>-1900-0</v>
      </c>
      <c r="D191" s="340"/>
      <c r="E191" s="283"/>
      <c r="F191" s="12"/>
      <c r="G191" s="292"/>
      <c r="H191" s="121"/>
      <c r="I191" s="284"/>
      <c r="J191" s="285"/>
      <c r="K191" s="286"/>
      <c r="L191" s="287"/>
      <c r="M191" s="288"/>
      <c r="N191" s="287"/>
      <c r="O191" s="289"/>
      <c r="P191" s="290"/>
      <c r="Q191" s="291"/>
      <c r="R191" s="12"/>
      <c r="S191" s="348"/>
      <c r="T191" s="7"/>
      <c r="U191" s="17">
        <f>IF(D191="",0,IF(D191=D190,COUNTIF(D$9:D190,D191)+1,1))</f>
        <v>0</v>
      </c>
      <c r="V191" s="17">
        <f t="shared" ca="1" si="17"/>
        <v>0</v>
      </c>
      <c r="W191" s="364">
        <f t="shared" si="15"/>
        <v>0</v>
      </c>
    </row>
    <row r="192" spans="1:23" ht="16.5" customHeight="1">
      <c r="A192" s="334" t="s">
        <v>468</v>
      </c>
      <c r="B192" s="65" t="str">
        <f t="shared" ca="1" si="13"/>
        <v>-1900</v>
      </c>
      <c r="C192" s="65" t="str">
        <f t="shared" ca="1" si="16"/>
        <v>-1900-0</v>
      </c>
      <c r="D192" s="340"/>
      <c r="E192" s="283"/>
      <c r="F192" s="12"/>
      <c r="G192" s="292"/>
      <c r="H192" s="121"/>
      <c r="I192" s="284"/>
      <c r="J192" s="285"/>
      <c r="K192" s="286"/>
      <c r="L192" s="287"/>
      <c r="M192" s="288"/>
      <c r="N192" s="287"/>
      <c r="O192" s="289"/>
      <c r="P192" s="290"/>
      <c r="Q192" s="291"/>
      <c r="R192" s="12"/>
      <c r="S192" s="348"/>
      <c r="T192" s="7"/>
      <c r="U192" s="17">
        <f>IF(D192="",0,IF(D192=D191,COUNTIF(D$9:D191,D192)+1,1))</f>
        <v>0</v>
      </c>
      <c r="V192" s="17">
        <f t="shared" ca="1" si="17"/>
        <v>0</v>
      </c>
      <c r="W192" s="364">
        <f t="shared" si="15"/>
        <v>0</v>
      </c>
    </row>
    <row r="193" spans="1:23" ht="16.5" customHeight="1">
      <c r="A193" s="334" t="s">
        <v>469</v>
      </c>
      <c r="B193" s="65" t="str">
        <f t="shared" ca="1" si="13"/>
        <v>-1900</v>
      </c>
      <c r="C193" s="65" t="str">
        <f t="shared" ca="1" si="16"/>
        <v>-1900-0</v>
      </c>
      <c r="D193" s="340"/>
      <c r="E193" s="283"/>
      <c r="F193" s="12"/>
      <c r="G193" s="292"/>
      <c r="H193" s="121"/>
      <c r="I193" s="284"/>
      <c r="J193" s="285"/>
      <c r="K193" s="286"/>
      <c r="L193" s="287"/>
      <c r="M193" s="288"/>
      <c r="N193" s="287"/>
      <c r="O193" s="289"/>
      <c r="P193" s="290"/>
      <c r="Q193" s="291"/>
      <c r="R193" s="12"/>
      <c r="S193" s="348"/>
      <c r="T193" s="7"/>
      <c r="U193" s="17">
        <f>IF(D193="",0,IF(D193=D192,COUNTIF(D$9:D192,D193)+1,1))</f>
        <v>0</v>
      </c>
      <c r="V193" s="17">
        <f t="shared" ca="1" si="17"/>
        <v>0</v>
      </c>
      <c r="W193" s="364">
        <f t="shared" si="15"/>
        <v>0</v>
      </c>
    </row>
    <row r="194" spans="1:23" ht="16.5" customHeight="1">
      <c r="A194" s="334" t="s">
        <v>470</v>
      </c>
      <c r="B194" s="65" t="str">
        <f t="shared" ca="1" si="13"/>
        <v>-1900</v>
      </c>
      <c r="C194" s="65" t="str">
        <f t="shared" ca="1" si="16"/>
        <v>-1900-0</v>
      </c>
      <c r="D194" s="340"/>
      <c r="E194" s="283"/>
      <c r="F194" s="12"/>
      <c r="G194" s="292"/>
      <c r="H194" s="121"/>
      <c r="I194" s="284"/>
      <c r="J194" s="285"/>
      <c r="K194" s="286"/>
      <c r="L194" s="287"/>
      <c r="M194" s="288"/>
      <c r="N194" s="287"/>
      <c r="O194" s="289"/>
      <c r="P194" s="290"/>
      <c r="Q194" s="291"/>
      <c r="R194" s="12"/>
      <c r="S194" s="348"/>
      <c r="T194" s="7"/>
      <c r="U194" s="17">
        <f>IF(D194="",0,IF(D194=D193,COUNTIF(D$9:D193,D194)+1,1))</f>
        <v>0</v>
      </c>
      <c r="V194" s="17">
        <f t="shared" ca="1" si="17"/>
        <v>0</v>
      </c>
      <c r="W194" s="364">
        <f t="shared" si="15"/>
        <v>0</v>
      </c>
    </row>
    <row r="195" spans="1:23" ht="16.5" customHeight="1">
      <c r="A195" s="334" t="s">
        <v>471</v>
      </c>
      <c r="B195" s="65" t="str">
        <f t="shared" ca="1" si="13"/>
        <v>-1900</v>
      </c>
      <c r="C195" s="65" t="str">
        <f t="shared" ca="1" si="16"/>
        <v>-1900-0</v>
      </c>
      <c r="D195" s="340"/>
      <c r="E195" s="283"/>
      <c r="F195" s="12"/>
      <c r="G195" s="292"/>
      <c r="H195" s="121"/>
      <c r="I195" s="284"/>
      <c r="J195" s="285"/>
      <c r="K195" s="286"/>
      <c r="L195" s="287"/>
      <c r="M195" s="288"/>
      <c r="N195" s="287"/>
      <c r="O195" s="289"/>
      <c r="P195" s="290"/>
      <c r="Q195" s="291"/>
      <c r="R195" s="12"/>
      <c r="S195" s="348"/>
      <c r="T195" s="7"/>
      <c r="U195" s="17">
        <f>IF(D195="",0,IF(D195=D194,COUNTIF(D$9:D194,D195)+1,1))</f>
        <v>0</v>
      </c>
      <c r="V195" s="17">
        <f t="shared" ca="1" si="17"/>
        <v>0</v>
      </c>
      <c r="W195" s="364">
        <f t="shared" si="15"/>
        <v>0</v>
      </c>
    </row>
    <row r="196" spans="1:23" ht="16.5" customHeight="1">
      <c r="A196" s="334" t="s">
        <v>472</v>
      </c>
      <c r="B196" s="65" t="str">
        <f t="shared" ca="1" si="13"/>
        <v>-1900</v>
      </c>
      <c r="C196" s="65" t="str">
        <f t="shared" ca="1" si="16"/>
        <v>-1900-0</v>
      </c>
      <c r="D196" s="340"/>
      <c r="E196" s="283"/>
      <c r="F196" s="12"/>
      <c r="G196" s="292"/>
      <c r="H196" s="121"/>
      <c r="I196" s="284"/>
      <c r="J196" s="285"/>
      <c r="K196" s="286"/>
      <c r="L196" s="287"/>
      <c r="M196" s="288"/>
      <c r="N196" s="287"/>
      <c r="O196" s="289"/>
      <c r="P196" s="290"/>
      <c r="Q196" s="291"/>
      <c r="R196" s="12"/>
      <c r="S196" s="348"/>
      <c r="T196" s="7"/>
      <c r="U196" s="17">
        <f>IF(D196="",0,IF(D196=D195,COUNTIF(D$9:D195,D196)+1,1))</f>
        <v>0</v>
      </c>
      <c r="V196" s="17">
        <f t="shared" ca="1" si="17"/>
        <v>0</v>
      </c>
      <c r="W196" s="364">
        <f t="shared" si="15"/>
        <v>0</v>
      </c>
    </row>
    <row r="197" spans="1:23" ht="16.5" customHeight="1">
      <c r="A197" s="334" t="s">
        <v>473</v>
      </c>
      <c r="B197" s="65" t="str">
        <f t="shared" ca="1" si="13"/>
        <v>-1900</v>
      </c>
      <c r="C197" s="65" t="str">
        <f t="shared" ca="1" si="16"/>
        <v>-1900-0</v>
      </c>
      <c r="D197" s="340"/>
      <c r="E197" s="283"/>
      <c r="F197" s="12"/>
      <c r="G197" s="292"/>
      <c r="H197" s="121"/>
      <c r="I197" s="284"/>
      <c r="J197" s="285"/>
      <c r="K197" s="286"/>
      <c r="L197" s="287"/>
      <c r="M197" s="288"/>
      <c r="N197" s="287"/>
      <c r="O197" s="289"/>
      <c r="P197" s="290"/>
      <c r="Q197" s="291"/>
      <c r="R197" s="12"/>
      <c r="S197" s="348"/>
      <c r="T197" s="7"/>
      <c r="U197" s="17">
        <f>IF(D197="",0,IF(D197=D196,COUNTIF(D$9:D196,D197)+1,1))</f>
        <v>0</v>
      </c>
      <c r="V197" s="17">
        <f t="shared" ca="1" si="17"/>
        <v>0</v>
      </c>
      <c r="W197" s="364">
        <f t="shared" si="15"/>
        <v>0</v>
      </c>
    </row>
    <row r="198" spans="1:23" ht="16.5" customHeight="1">
      <c r="A198" s="334" t="s">
        <v>474</v>
      </c>
      <c r="B198" s="65" t="str">
        <f t="shared" ca="1" si="13"/>
        <v>-1900</v>
      </c>
      <c r="C198" s="65" t="str">
        <f t="shared" ca="1" si="16"/>
        <v>-1900-0</v>
      </c>
      <c r="D198" s="340"/>
      <c r="E198" s="283"/>
      <c r="F198" s="12"/>
      <c r="G198" s="292"/>
      <c r="H198" s="121"/>
      <c r="I198" s="284"/>
      <c r="J198" s="285"/>
      <c r="K198" s="286"/>
      <c r="L198" s="287"/>
      <c r="M198" s="288"/>
      <c r="N198" s="287"/>
      <c r="O198" s="289"/>
      <c r="P198" s="290"/>
      <c r="Q198" s="291"/>
      <c r="R198" s="12"/>
      <c r="S198" s="348"/>
      <c r="T198" s="7"/>
      <c r="U198" s="17">
        <f>IF(D198="",0,IF(D198=D197,COUNTIF(D$9:D197,D198)+1,1))</f>
        <v>0</v>
      </c>
      <c r="V198" s="17">
        <f t="shared" ca="1" si="17"/>
        <v>0</v>
      </c>
      <c r="W198" s="364">
        <f t="shared" si="15"/>
        <v>0</v>
      </c>
    </row>
    <row r="199" spans="1:23" ht="16.5" customHeight="1">
      <c r="A199" s="334" t="s">
        <v>475</v>
      </c>
      <c r="B199" s="65" t="str">
        <f t="shared" ca="1" si="13"/>
        <v>-1900</v>
      </c>
      <c r="C199" s="65" t="str">
        <f t="shared" ca="1" si="16"/>
        <v>-1900-0</v>
      </c>
      <c r="D199" s="340"/>
      <c r="E199" s="283"/>
      <c r="F199" s="12"/>
      <c r="G199" s="292"/>
      <c r="H199" s="121"/>
      <c r="I199" s="284"/>
      <c r="J199" s="285"/>
      <c r="K199" s="286"/>
      <c r="L199" s="287"/>
      <c r="M199" s="288"/>
      <c r="N199" s="287"/>
      <c r="O199" s="289"/>
      <c r="P199" s="290"/>
      <c r="Q199" s="291"/>
      <c r="R199" s="12"/>
      <c r="S199" s="348"/>
      <c r="T199" s="7"/>
      <c r="U199" s="17">
        <f>IF(D199="",0,IF(D199=D198,COUNTIF(D$9:D198,D199)+1,1))</f>
        <v>0</v>
      </c>
      <c r="V199" s="17">
        <f t="shared" ca="1" si="17"/>
        <v>0</v>
      </c>
      <c r="W199" s="364">
        <f t="shared" si="15"/>
        <v>0</v>
      </c>
    </row>
    <row r="200" spans="1:23" ht="16.5" customHeight="1">
      <c r="A200" s="334" t="s">
        <v>476</v>
      </c>
      <c r="B200" s="65" t="str">
        <f t="shared" ca="1" si="13"/>
        <v>-1900</v>
      </c>
      <c r="C200" s="65" t="str">
        <f t="shared" ca="1" si="16"/>
        <v>-1900-0</v>
      </c>
      <c r="D200" s="340"/>
      <c r="E200" s="283"/>
      <c r="F200" s="12"/>
      <c r="G200" s="292"/>
      <c r="H200" s="121"/>
      <c r="I200" s="284"/>
      <c r="J200" s="285"/>
      <c r="K200" s="286"/>
      <c r="L200" s="287"/>
      <c r="M200" s="288"/>
      <c r="N200" s="287"/>
      <c r="O200" s="289"/>
      <c r="P200" s="290"/>
      <c r="Q200" s="291"/>
      <c r="R200" s="12"/>
      <c r="S200" s="348"/>
      <c r="T200" s="7"/>
      <c r="U200" s="17">
        <f>IF(D200="",0,IF(D200=D199,COUNTIF(D$9:D199,D200)+1,1))</f>
        <v>0</v>
      </c>
      <c r="V200" s="17">
        <f t="shared" ca="1" si="17"/>
        <v>0</v>
      </c>
      <c r="W200" s="364">
        <f t="shared" si="15"/>
        <v>0</v>
      </c>
    </row>
    <row r="201" spans="1:23" ht="16.5" customHeight="1">
      <c r="A201" s="334" t="s">
        <v>477</v>
      </c>
      <c r="B201" s="65" t="str">
        <f t="shared" ca="1" si="13"/>
        <v>-1900</v>
      </c>
      <c r="C201" s="65" t="str">
        <f t="shared" ca="1" si="16"/>
        <v>-1900-0</v>
      </c>
      <c r="D201" s="340"/>
      <c r="E201" s="283"/>
      <c r="F201" s="12"/>
      <c r="G201" s="292"/>
      <c r="H201" s="121"/>
      <c r="I201" s="284"/>
      <c r="J201" s="285"/>
      <c r="K201" s="286"/>
      <c r="L201" s="287"/>
      <c r="M201" s="288"/>
      <c r="N201" s="287"/>
      <c r="O201" s="289"/>
      <c r="P201" s="290"/>
      <c r="Q201" s="291"/>
      <c r="R201" s="12"/>
      <c r="S201" s="348"/>
      <c r="T201" s="7"/>
      <c r="U201" s="17">
        <f>IF(D201="",0,IF(D201=D200,COUNTIF(D$9:D200,D201)+1,1))</f>
        <v>0</v>
      </c>
      <c r="V201" s="17">
        <f t="shared" ca="1" si="17"/>
        <v>0</v>
      </c>
      <c r="W201" s="364">
        <f t="shared" si="15"/>
        <v>0</v>
      </c>
    </row>
    <row r="202" spans="1:23" ht="16.5" customHeight="1">
      <c r="A202" s="334" t="s">
        <v>478</v>
      </c>
      <c r="B202" s="65" t="str">
        <f t="shared" ref="B202:B265" ca="1" si="18">IF(W202=$W$515,0,IF(I$524=1,0,D202&amp;"-"&amp;YEAR(E202)))</f>
        <v>-1900</v>
      </c>
      <c r="C202" s="65" t="str">
        <f t="shared" ca="1" si="16"/>
        <v>-1900-0</v>
      </c>
      <c r="D202" s="340"/>
      <c r="E202" s="283"/>
      <c r="F202" s="12"/>
      <c r="G202" s="292"/>
      <c r="H202" s="121"/>
      <c r="I202" s="284"/>
      <c r="J202" s="285"/>
      <c r="K202" s="286"/>
      <c r="L202" s="287"/>
      <c r="M202" s="288"/>
      <c r="N202" s="287"/>
      <c r="O202" s="289"/>
      <c r="P202" s="290"/>
      <c r="Q202" s="291"/>
      <c r="R202" s="12"/>
      <c r="S202" s="348"/>
      <c r="T202" s="7"/>
      <c r="U202" s="17">
        <f>IF(D202="",0,IF(D202=D201,COUNTIF(D$9:D201,D202)+1,1))</f>
        <v>0</v>
      </c>
      <c r="V202" s="17">
        <f t="shared" ca="1" si="17"/>
        <v>0</v>
      </c>
      <c r="W202" s="364">
        <f t="shared" ref="W202:W265" si="19">IF(OR(MONTH(E202)&lt;$K$526,MONTH(E202)&gt;$K$527),W$515,0)</f>
        <v>0</v>
      </c>
    </row>
    <row r="203" spans="1:23" ht="16.5" customHeight="1">
      <c r="A203" s="334" t="s">
        <v>479</v>
      </c>
      <c r="B203" s="65" t="str">
        <f t="shared" ca="1" si="18"/>
        <v>-1900</v>
      </c>
      <c r="C203" s="65" t="str">
        <f t="shared" ca="1" si="16"/>
        <v>-1900-0</v>
      </c>
      <c r="D203" s="340"/>
      <c r="E203" s="283"/>
      <c r="F203" s="12"/>
      <c r="G203" s="292"/>
      <c r="H203" s="121"/>
      <c r="I203" s="284"/>
      <c r="J203" s="285"/>
      <c r="K203" s="286"/>
      <c r="L203" s="287"/>
      <c r="M203" s="288"/>
      <c r="N203" s="287"/>
      <c r="O203" s="289"/>
      <c r="P203" s="290"/>
      <c r="Q203" s="291"/>
      <c r="R203" s="12"/>
      <c r="S203" s="348"/>
      <c r="T203" s="7"/>
      <c r="U203" s="17">
        <f>IF(D203="",0,IF(D203=D202,COUNTIF(D$9:D202,D203)+1,1))</f>
        <v>0</v>
      </c>
      <c r="V203" s="17">
        <f t="shared" ca="1" si="17"/>
        <v>0</v>
      </c>
      <c r="W203" s="364">
        <f t="shared" si="19"/>
        <v>0</v>
      </c>
    </row>
    <row r="204" spans="1:23" ht="16.5" customHeight="1">
      <c r="A204" s="334" t="s">
        <v>480</v>
      </c>
      <c r="B204" s="65" t="str">
        <f t="shared" ca="1" si="18"/>
        <v>-1900</v>
      </c>
      <c r="C204" s="65" t="str">
        <f t="shared" ca="1" si="16"/>
        <v>-1900-0</v>
      </c>
      <c r="D204" s="340"/>
      <c r="E204" s="283"/>
      <c r="F204" s="12"/>
      <c r="G204" s="292"/>
      <c r="H204" s="121"/>
      <c r="I204" s="284"/>
      <c r="J204" s="285"/>
      <c r="K204" s="286"/>
      <c r="L204" s="287"/>
      <c r="M204" s="288"/>
      <c r="N204" s="287"/>
      <c r="O204" s="289"/>
      <c r="P204" s="290"/>
      <c r="Q204" s="291"/>
      <c r="R204" s="12"/>
      <c r="S204" s="348"/>
      <c r="T204" s="7"/>
      <c r="U204" s="17">
        <f>IF(D204="",0,IF(D204=D203,COUNTIF(D$9:D203,D204)+1,1))</f>
        <v>0</v>
      </c>
      <c r="V204" s="17">
        <f t="shared" ca="1" si="17"/>
        <v>0</v>
      </c>
      <c r="W204" s="364">
        <f t="shared" si="19"/>
        <v>0</v>
      </c>
    </row>
    <row r="205" spans="1:23" ht="16.5" customHeight="1">
      <c r="A205" s="334" t="s">
        <v>481</v>
      </c>
      <c r="B205" s="65" t="str">
        <f t="shared" ca="1" si="18"/>
        <v>-1900</v>
      </c>
      <c r="C205" s="65" t="str">
        <f t="shared" ca="1" si="16"/>
        <v>-1900-0</v>
      </c>
      <c r="D205" s="340"/>
      <c r="E205" s="283"/>
      <c r="F205" s="12"/>
      <c r="G205" s="292"/>
      <c r="H205" s="121"/>
      <c r="I205" s="284"/>
      <c r="J205" s="285"/>
      <c r="K205" s="286"/>
      <c r="L205" s="287"/>
      <c r="M205" s="288"/>
      <c r="N205" s="287"/>
      <c r="O205" s="289"/>
      <c r="P205" s="290"/>
      <c r="Q205" s="291"/>
      <c r="R205" s="12"/>
      <c r="S205" s="348"/>
      <c r="T205" s="7"/>
      <c r="U205" s="17">
        <f>IF(D205="",0,IF(D205=D204,COUNTIF(D$9:D204,D205)+1,1))</f>
        <v>0</v>
      </c>
      <c r="V205" s="17">
        <f t="shared" ca="1" si="17"/>
        <v>0</v>
      </c>
      <c r="W205" s="364">
        <f t="shared" si="19"/>
        <v>0</v>
      </c>
    </row>
    <row r="206" spans="1:23" ht="16.5" customHeight="1">
      <c r="A206" s="334" t="s">
        <v>482</v>
      </c>
      <c r="B206" s="65" t="str">
        <f t="shared" ca="1" si="18"/>
        <v>-1900</v>
      </c>
      <c r="C206" s="65" t="str">
        <f t="shared" ca="1" si="16"/>
        <v>-1900-0</v>
      </c>
      <c r="D206" s="340"/>
      <c r="E206" s="283"/>
      <c r="F206" s="12"/>
      <c r="G206" s="292"/>
      <c r="H206" s="121"/>
      <c r="I206" s="284"/>
      <c r="J206" s="285"/>
      <c r="K206" s="286"/>
      <c r="L206" s="287"/>
      <c r="M206" s="288"/>
      <c r="N206" s="287"/>
      <c r="O206" s="289"/>
      <c r="P206" s="290"/>
      <c r="Q206" s="291"/>
      <c r="R206" s="12"/>
      <c r="S206" s="348"/>
      <c r="T206" s="7"/>
      <c r="U206" s="17">
        <f>IF(D206="",0,IF(D206=D205,COUNTIF(D$9:D205,D206)+1,1))</f>
        <v>0</v>
      </c>
      <c r="V206" s="17">
        <f t="shared" ca="1" si="17"/>
        <v>0</v>
      </c>
      <c r="W206" s="364">
        <f t="shared" si="19"/>
        <v>0</v>
      </c>
    </row>
    <row r="207" spans="1:23" ht="16.5" customHeight="1">
      <c r="A207" s="334" t="s">
        <v>483</v>
      </c>
      <c r="B207" s="65" t="str">
        <f t="shared" ca="1" si="18"/>
        <v>-1900</v>
      </c>
      <c r="C207" s="65" t="str">
        <f t="shared" ca="1" si="16"/>
        <v>-1900-0</v>
      </c>
      <c r="D207" s="340"/>
      <c r="E207" s="283"/>
      <c r="F207" s="12"/>
      <c r="G207" s="292"/>
      <c r="H207" s="121"/>
      <c r="I207" s="284"/>
      <c r="J207" s="285"/>
      <c r="K207" s="286"/>
      <c r="L207" s="287"/>
      <c r="M207" s="288"/>
      <c r="N207" s="287"/>
      <c r="O207" s="289"/>
      <c r="P207" s="290"/>
      <c r="Q207" s="291"/>
      <c r="R207" s="12"/>
      <c r="S207" s="348"/>
      <c r="T207" s="7"/>
      <c r="U207" s="17">
        <f>IF(D207="",0,IF(D207=D206,COUNTIF(D$9:D206,D207)+1,1))</f>
        <v>0</v>
      </c>
      <c r="V207" s="17">
        <f t="shared" ca="1" si="17"/>
        <v>0</v>
      </c>
      <c r="W207" s="364">
        <f t="shared" si="19"/>
        <v>0</v>
      </c>
    </row>
    <row r="208" spans="1:23" ht="16.5" customHeight="1">
      <c r="A208" s="334" t="s">
        <v>484</v>
      </c>
      <c r="B208" s="65" t="str">
        <f t="shared" ca="1" si="18"/>
        <v>-1900</v>
      </c>
      <c r="C208" s="65" t="str">
        <f t="shared" ca="1" si="16"/>
        <v>-1900-0</v>
      </c>
      <c r="D208" s="340"/>
      <c r="E208" s="283"/>
      <c r="F208" s="12"/>
      <c r="G208" s="292"/>
      <c r="H208" s="121"/>
      <c r="I208" s="284"/>
      <c r="J208" s="285"/>
      <c r="K208" s="286"/>
      <c r="L208" s="287"/>
      <c r="M208" s="288"/>
      <c r="N208" s="287"/>
      <c r="O208" s="289"/>
      <c r="P208" s="290"/>
      <c r="Q208" s="291"/>
      <c r="R208" s="12"/>
      <c r="S208" s="348"/>
      <c r="T208" s="7"/>
      <c r="U208" s="17">
        <f>IF(D208="",0,IF(D208=D207,COUNTIF(D$9:D207,D208)+1,1))</f>
        <v>0</v>
      </c>
      <c r="V208" s="17">
        <f t="shared" ca="1" si="17"/>
        <v>0</v>
      </c>
      <c r="W208" s="364">
        <f t="shared" si="19"/>
        <v>0</v>
      </c>
    </row>
    <row r="209" spans="1:23" ht="16.5" customHeight="1">
      <c r="A209" s="334" t="s">
        <v>485</v>
      </c>
      <c r="B209" s="65" t="str">
        <f t="shared" ca="1" si="18"/>
        <v>-1900</v>
      </c>
      <c r="C209" s="65" t="str">
        <f t="shared" ca="1" si="16"/>
        <v>-1900-0</v>
      </c>
      <c r="D209" s="340"/>
      <c r="E209" s="283"/>
      <c r="F209" s="12"/>
      <c r="G209" s="292"/>
      <c r="H209" s="121"/>
      <c r="I209" s="284"/>
      <c r="J209" s="285"/>
      <c r="K209" s="286"/>
      <c r="L209" s="287"/>
      <c r="M209" s="288"/>
      <c r="N209" s="287"/>
      <c r="O209" s="289"/>
      <c r="P209" s="290"/>
      <c r="Q209" s="291"/>
      <c r="R209" s="12"/>
      <c r="S209" s="348"/>
      <c r="T209" s="7"/>
      <c r="U209" s="17">
        <f>IF(D209="",0,IF(D209=D208,COUNTIF(D$9:D208,D209)+1,1))</f>
        <v>0</v>
      </c>
      <c r="V209" s="17">
        <f t="shared" ca="1" si="17"/>
        <v>0</v>
      </c>
      <c r="W209" s="364">
        <f t="shared" si="19"/>
        <v>0</v>
      </c>
    </row>
    <row r="210" spans="1:23" ht="16.5" customHeight="1">
      <c r="A210" s="334" t="s">
        <v>486</v>
      </c>
      <c r="B210" s="65" t="str">
        <f t="shared" ca="1" si="18"/>
        <v>-1900</v>
      </c>
      <c r="C210" s="65" t="str">
        <f t="shared" ca="1" si="16"/>
        <v>-1900-0</v>
      </c>
      <c r="D210" s="340"/>
      <c r="E210" s="283"/>
      <c r="F210" s="12"/>
      <c r="G210" s="292"/>
      <c r="H210" s="121"/>
      <c r="I210" s="284"/>
      <c r="J210" s="285"/>
      <c r="K210" s="286"/>
      <c r="L210" s="287"/>
      <c r="M210" s="288"/>
      <c r="N210" s="287"/>
      <c r="O210" s="289"/>
      <c r="P210" s="290"/>
      <c r="Q210" s="291"/>
      <c r="R210" s="12"/>
      <c r="S210" s="348"/>
      <c r="T210" s="7"/>
      <c r="U210" s="17">
        <f>IF(D210="",0,IF(D210=D209,COUNTIF(D$9:D209,D210)+1,1))</f>
        <v>0</v>
      </c>
      <c r="V210" s="17">
        <f t="shared" ca="1" si="17"/>
        <v>0</v>
      </c>
      <c r="W210" s="364">
        <f t="shared" si="19"/>
        <v>0</v>
      </c>
    </row>
    <row r="211" spans="1:23" ht="16.5" customHeight="1">
      <c r="A211" s="334" t="s">
        <v>487</v>
      </c>
      <c r="B211" s="65" t="str">
        <f t="shared" ca="1" si="18"/>
        <v>-1900</v>
      </c>
      <c r="C211" s="65" t="str">
        <f t="shared" ca="1" si="16"/>
        <v>-1900-0</v>
      </c>
      <c r="D211" s="340"/>
      <c r="E211" s="283"/>
      <c r="F211" s="12"/>
      <c r="G211" s="292"/>
      <c r="H211" s="121"/>
      <c r="I211" s="284"/>
      <c r="J211" s="285"/>
      <c r="K211" s="286"/>
      <c r="L211" s="287"/>
      <c r="M211" s="288"/>
      <c r="N211" s="287"/>
      <c r="O211" s="289"/>
      <c r="P211" s="290"/>
      <c r="Q211" s="291"/>
      <c r="R211" s="12"/>
      <c r="S211" s="348"/>
      <c r="T211" s="7"/>
      <c r="U211" s="17">
        <f>IF(D211="",0,IF(D211=D210,COUNTIF(D$9:D210,D211)+1,1))</f>
        <v>0</v>
      </c>
      <c r="V211" s="17">
        <f t="shared" ca="1" si="17"/>
        <v>0</v>
      </c>
      <c r="W211" s="364">
        <f t="shared" si="19"/>
        <v>0</v>
      </c>
    </row>
    <row r="212" spans="1:23" ht="16.5" customHeight="1">
      <c r="A212" s="334" t="s">
        <v>488</v>
      </c>
      <c r="B212" s="65" t="str">
        <f t="shared" ca="1" si="18"/>
        <v>-1900</v>
      </c>
      <c r="C212" s="65" t="str">
        <f t="shared" ca="1" si="16"/>
        <v>-1900-0</v>
      </c>
      <c r="D212" s="340"/>
      <c r="E212" s="283"/>
      <c r="F212" s="12"/>
      <c r="G212" s="292"/>
      <c r="H212" s="121"/>
      <c r="I212" s="284"/>
      <c r="J212" s="285"/>
      <c r="K212" s="286"/>
      <c r="L212" s="287"/>
      <c r="M212" s="288"/>
      <c r="N212" s="287"/>
      <c r="O212" s="289"/>
      <c r="P212" s="290"/>
      <c r="Q212" s="291"/>
      <c r="R212" s="12"/>
      <c r="S212" s="348"/>
      <c r="T212" s="7"/>
      <c r="U212" s="17">
        <f>IF(D212="",0,IF(D212=D211,COUNTIF(D$9:D211,D212)+1,1))</f>
        <v>0</v>
      </c>
      <c r="V212" s="17">
        <f t="shared" ca="1" si="17"/>
        <v>0</v>
      </c>
      <c r="W212" s="364">
        <f t="shared" si="19"/>
        <v>0</v>
      </c>
    </row>
    <row r="213" spans="1:23" ht="16.5" customHeight="1">
      <c r="A213" s="334" t="s">
        <v>489</v>
      </c>
      <c r="B213" s="65" t="str">
        <f t="shared" ca="1" si="18"/>
        <v>-1900</v>
      </c>
      <c r="C213" s="65" t="str">
        <f t="shared" ca="1" si="16"/>
        <v>-1900-0</v>
      </c>
      <c r="D213" s="340"/>
      <c r="E213" s="283"/>
      <c r="F213" s="12"/>
      <c r="G213" s="292"/>
      <c r="H213" s="121"/>
      <c r="I213" s="284"/>
      <c r="J213" s="285"/>
      <c r="K213" s="286"/>
      <c r="L213" s="287"/>
      <c r="M213" s="288"/>
      <c r="N213" s="287"/>
      <c r="O213" s="289"/>
      <c r="P213" s="290"/>
      <c r="Q213" s="291"/>
      <c r="R213" s="12"/>
      <c r="S213" s="348"/>
      <c r="T213" s="7"/>
      <c r="U213" s="17">
        <f>IF(D213="",0,IF(D213=D212,COUNTIF(D$9:D212,D213)+1,1))</f>
        <v>0</v>
      </c>
      <c r="V213" s="17">
        <f t="shared" ca="1" si="17"/>
        <v>0</v>
      </c>
      <c r="W213" s="364">
        <f t="shared" si="19"/>
        <v>0</v>
      </c>
    </row>
    <row r="214" spans="1:23" ht="16.5" customHeight="1">
      <c r="A214" s="334" t="s">
        <v>490</v>
      </c>
      <c r="B214" s="65" t="str">
        <f t="shared" ca="1" si="18"/>
        <v>-1900</v>
      </c>
      <c r="C214" s="65" t="str">
        <f t="shared" ca="1" si="16"/>
        <v>-1900-0</v>
      </c>
      <c r="D214" s="340"/>
      <c r="E214" s="283"/>
      <c r="F214" s="12"/>
      <c r="G214" s="292"/>
      <c r="H214" s="121"/>
      <c r="I214" s="284"/>
      <c r="J214" s="285"/>
      <c r="K214" s="286"/>
      <c r="L214" s="287"/>
      <c r="M214" s="288"/>
      <c r="N214" s="287"/>
      <c r="O214" s="289"/>
      <c r="P214" s="290"/>
      <c r="Q214" s="291"/>
      <c r="R214" s="12"/>
      <c r="S214" s="348"/>
      <c r="T214" s="7"/>
      <c r="U214" s="17">
        <f>IF(D214="",0,IF(D214=D213,COUNTIF(D$9:D213,D214)+1,1))</f>
        <v>0</v>
      </c>
      <c r="V214" s="17">
        <f t="shared" ca="1" si="17"/>
        <v>0</v>
      </c>
      <c r="W214" s="364">
        <f t="shared" si="19"/>
        <v>0</v>
      </c>
    </row>
    <row r="215" spans="1:23" ht="16.5" customHeight="1">
      <c r="A215" s="334" t="s">
        <v>491</v>
      </c>
      <c r="B215" s="65" t="str">
        <f t="shared" ca="1" si="18"/>
        <v>-1900</v>
      </c>
      <c r="C215" s="65" t="str">
        <f t="shared" ca="1" si="16"/>
        <v>-1900-0</v>
      </c>
      <c r="D215" s="340"/>
      <c r="E215" s="283"/>
      <c r="F215" s="12"/>
      <c r="G215" s="292"/>
      <c r="H215" s="121"/>
      <c r="I215" s="284"/>
      <c r="J215" s="285"/>
      <c r="K215" s="286"/>
      <c r="L215" s="287"/>
      <c r="M215" s="288"/>
      <c r="N215" s="287"/>
      <c r="O215" s="289"/>
      <c r="P215" s="290"/>
      <c r="Q215" s="291"/>
      <c r="R215" s="12"/>
      <c r="S215" s="348"/>
      <c r="T215" s="7"/>
      <c r="U215" s="17">
        <f>IF(D215="",0,IF(D215=D214,COUNTIF(D$9:D214,D215)+1,1))</f>
        <v>0</v>
      </c>
      <c r="V215" s="17">
        <f t="shared" ca="1" si="17"/>
        <v>0</v>
      </c>
      <c r="W215" s="364">
        <f t="shared" si="19"/>
        <v>0</v>
      </c>
    </row>
    <row r="216" spans="1:23" ht="16.5" customHeight="1">
      <c r="A216" s="334" t="s">
        <v>492</v>
      </c>
      <c r="B216" s="65" t="str">
        <f t="shared" ca="1" si="18"/>
        <v>-1900</v>
      </c>
      <c r="C216" s="65" t="str">
        <f t="shared" ca="1" si="16"/>
        <v>-1900-0</v>
      </c>
      <c r="D216" s="340"/>
      <c r="E216" s="283"/>
      <c r="F216" s="12"/>
      <c r="G216" s="292"/>
      <c r="H216" s="121"/>
      <c r="I216" s="284"/>
      <c r="J216" s="285"/>
      <c r="K216" s="286"/>
      <c r="L216" s="287"/>
      <c r="M216" s="288"/>
      <c r="N216" s="287"/>
      <c r="O216" s="289"/>
      <c r="P216" s="290"/>
      <c r="Q216" s="291"/>
      <c r="R216" s="12"/>
      <c r="S216" s="348"/>
      <c r="T216" s="7"/>
      <c r="U216" s="17">
        <f>IF(D216="",0,IF(D216=D215,COUNTIF(D$9:D215,D216)+1,1))</f>
        <v>0</v>
      </c>
      <c r="V216" s="17">
        <f t="shared" ca="1" si="17"/>
        <v>0</v>
      </c>
      <c r="W216" s="364">
        <f t="shared" si="19"/>
        <v>0</v>
      </c>
    </row>
    <row r="217" spans="1:23" ht="16.5" customHeight="1">
      <c r="A217" s="334" t="s">
        <v>493</v>
      </c>
      <c r="B217" s="65" t="str">
        <f t="shared" ca="1" si="18"/>
        <v>-1900</v>
      </c>
      <c r="C217" s="65" t="str">
        <f t="shared" ca="1" si="16"/>
        <v>-1900-0</v>
      </c>
      <c r="D217" s="340"/>
      <c r="E217" s="283"/>
      <c r="F217" s="12"/>
      <c r="G217" s="292"/>
      <c r="H217" s="121"/>
      <c r="I217" s="284"/>
      <c r="J217" s="285"/>
      <c r="K217" s="286"/>
      <c r="L217" s="287"/>
      <c r="M217" s="288"/>
      <c r="N217" s="287"/>
      <c r="O217" s="289"/>
      <c r="P217" s="290"/>
      <c r="Q217" s="291"/>
      <c r="R217" s="12"/>
      <c r="S217" s="348"/>
      <c r="T217" s="7"/>
      <c r="U217" s="17">
        <f>IF(D217="",0,IF(D217=D216,COUNTIF(D$9:D216,D217)+1,1))</f>
        <v>0</v>
      </c>
      <c r="V217" s="17">
        <f t="shared" ca="1" si="17"/>
        <v>0</v>
      </c>
      <c r="W217" s="364">
        <f t="shared" si="19"/>
        <v>0</v>
      </c>
    </row>
    <row r="218" spans="1:23" ht="16.5" customHeight="1">
      <c r="A218" s="334" t="s">
        <v>494</v>
      </c>
      <c r="B218" s="65" t="str">
        <f t="shared" ca="1" si="18"/>
        <v>-1900</v>
      </c>
      <c r="C218" s="65" t="str">
        <f t="shared" ca="1" si="16"/>
        <v>-1900-0</v>
      </c>
      <c r="D218" s="340"/>
      <c r="E218" s="283"/>
      <c r="F218" s="12"/>
      <c r="G218" s="292"/>
      <c r="H218" s="121"/>
      <c r="I218" s="284"/>
      <c r="J218" s="285"/>
      <c r="K218" s="286"/>
      <c r="L218" s="287"/>
      <c r="M218" s="288"/>
      <c r="N218" s="287"/>
      <c r="O218" s="289"/>
      <c r="P218" s="290"/>
      <c r="Q218" s="291"/>
      <c r="R218" s="12"/>
      <c r="S218" s="348"/>
      <c r="T218" s="7"/>
      <c r="U218" s="17">
        <f>IF(D218="",0,IF(D218=D217,COUNTIF(D$9:D217,D218)+1,1))</f>
        <v>0</v>
      </c>
      <c r="V218" s="17">
        <f t="shared" ca="1" si="17"/>
        <v>0</v>
      </c>
      <c r="W218" s="364">
        <f t="shared" si="19"/>
        <v>0</v>
      </c>
    </row>
    <row r="219" spans="1:23" ht="16.5" customHeight="1">
      <c r="A219" s="334" t="s">
        <v>495</v>
      </c>
      <c r="B219" s="65" t="str">
        <f t="shared" ca="1" si="18"/>
        <v>-1900</v>
      </c>
      <c r="C219" s="65" t="str">
        <f t="shared" ca="1" si="16"/>
        <v>-1900-0</v>
      </c>
      <c r="D219" s="340"/>
      <c r="E219" s="283"/>
      <c r="F219" s="12"/>
      <c r="G219" s="292"/>
      <c r="H219" s="121"/>
      <c r="I219" s="284"/>
      <c r="J219" s="285"/>
      <c r="K219" s="286"/>
      <c r="L219" s="287"/>
      <c r="M219" s="288"/>
      <c r="N219" s="287"/>
      <c r="O219" s="289"/>
      <c r="P219" s="290"/>
      <c r="Q219" s="291"/>
      <c r="R219" s="12"/>
      <c r="S219" s="348"/>
      <c r="T219" s="7"/>
      <c r="U219" s="17">
        <f>IF(D219="",0,IF(D219=D218,COUNTIF(D$9:D218,D219)+1,1))</f>
        <v>0</v>
      </c>
      <c r="V219" s="17">
        <f t="shared" ca="1" si="17"/>
        <v>0</v>
      </c>
      <c r="W219" s="364">
        <f t="shared" si="19"/>
        <v>0</v>
      </c>
    </row>
    <row r="220" spans="1:23" ht="16.5" customHeight="1">
      <c r="A220" s="334" t="s">
        <v>496</v>
      </c>
      <c r="B220" s="65" t="str">
        <f t="shared" ca="1" si="18"/>
        <v>-1900</v>
      </c>
      <c r="C220" s="65" t="str">
        <f t="shared" ca="1" si="16"/>
        <v>-1900-0</v>
      </c>
      <c r="D220" s="340"/>
      <c r="E220" s="283"/>
      <c r="F220" s="12"/>
      <c r="G220" s="292"/>
      <c r="H220" s="121"/>
      <c r="I220" s="284"/>
      <c r="J220" s="285"/>
      <c r="K220" s="286"/>
      <c r="L220" s="287"/>
      <c r="M220" s="288"/>
      <c r="N220" s="287"/>
      <c r="O220" s="289"/>
      <c r="P220" s="290"/>
      <c r="Q220" s="291"/>
      <c r="R220" s="12"/>
      <c r="S220" s="348"/>
      <c r="T220" s="7"/>
      <c r="U220" s="17">
        <f>IF(D220="",0,IF(D220=D219,COUNTIF(D$9:D219,D220)+1,1))</f>
        <v>0</v>
      </c>
      <c r="V220" s="17">
        <f t="shared" ca="1" si="17"/>
        <v>0</v>
      </c>
      <c r="W220" s="364">
        <f t="shared" si="19"/>
        <v>0</v>
      </c>
    </row>
    <row r="221" spans="1:23" ht="16.5" customHeight="1">
      <c r="A221" s="334" t="s">
        <v>497</v>
      </c>
      <c r="B221" s="65" t="str">
        <f t="shared" ca="1" si="18"/>
        <v>-1900</v>
      </c>
      <c r="C221" s="65" t="str">
        <f t="shared" ref="C221:C284" ca="1" si="20">IF(I$524=1,0,B221&amp;"-"&amp;U221)</f>
        <v>-1900-0</v>
      </c>
      <c r="D221" s="340"/>
      <c r="E221" s="283"/>
      <c r="F221" s="12"/>
      <c r="G221" s="292"/>
      <c r="H221" s="121"/>
      <c r="I221" s="284"/>
      <c r="J221" s="285"/>
      <c r="K221" s="286"/>
      <c r="L221" s="287"/>
      <c r="M221" s="288"/>
      <c r="N221" s="287"/>
      <c r="O221" s="289"/>
      <c r="P221" s="290"/>
      <c r="Q221" s="291"/>
      <c r="R221" s="12"/>
      <c r="S221" s="348"/>
      <c r="T221" s="7"/>
      <c r="U221" s="17">
        <f>IF(D221="",0,IF(D221=D220,COUNTIF(D$9:D220,D221)+1,1))</f>
        <v>0</v>
      </c>
      <c r="V221" s="17">
        <f t="shared" ref="V221:V284" ca="1" si="21">IF(OR(D221="",I$524=1),0,IF(U221=2,1,0))</f>
        <v>0</v>
      </c>
      <c r="W221" s="364">
        <f t="shared" si="19"/>
        <v>0</v>
      </c>
    </row>
    <row r="222" spans="1:23" ht="16.5" customHeight="1">
      <c r="A222" s="334" t="s">
        <v>498</v>
      </c>
      <c r="B222" s="65" t="str">
        <f t="shared" ca="1" si="18"/>
        <v>-1900</v>
      </c>
      <c r="C222" s="65" t="str">
        <f t="shared" ca="1" si="20"/>
        <v>-1900-0</v>
      </c>
      <c r="D222" s="340"/>
      <c r="E222" s="283"/>
      <c r="F222" s="12"/>
      <c r="G222" s="292"/>
      <c r="H222" s="121"/>
      <c r="I222" s="284"/>
      <c r="J222" s="285"/>
      <c r="K222" s="286"/>
      <c r="L222" s="287"/>
      <c r="M222" s="288"/>
      <c r="N222" s="287"/>
      <c r="O222" s="289"/>
      <c r="P222" s="290"/>
      <c r="Q222" s="291"/>
      <c r="R222" s="12"/>
      <c r="S222" s="348"/>
      <c r="T222" s="7"/>
      <c r="U222" s="17">
        <f>IF(D222="",0,IF(D222=D221,COUNTIF(D$9:D221,D222)+1,1))</f>
        <v>0</v>
      </c>
      <c r="V222" s="17">
        <f t="shared" ca="1" si="21"/>
        <v>0</v>
      </c>
      <c r="W222" s="364">
        <f t="shared" si="19"/>
        <v>0</v>
      </c>
    </row>
    <row r="223" spans="1:23" ht="16.5" customHeight="1">
      <c r="A223" s="334" t="s">
        <v>499</v>
      </c>
      <c r="B223" s="65" t="str">
        <f t="shared" ca="1" si="18"/>
        <v>-1900</v>
      </c>
      <c r="C223" s="65" t="str">
        <f t="shared" ca="1" si="20"/>
        <v>-1900-0</v>
      </c>
      <c r="D223" s="340"/>
      <c r="E223" s="283"/>
      <c r="F223" s="12"/>
      <c r="G223" s="292"/>
      <c r="H223" s="121"/>
      <c r="I223" s="284"/>
      <c r="J223" s="285"/>
      <c r="K223" s="286"/>
      <c r="L223" s="287"/>
      <c r="M223" s="288"/>
      <c r="N223" s="287"/>
      <c r="O223" s="289"/>
      <c r="P223" s="290"/>
      <c r="Q223" s="291"/>
      <c r="R223" s="12"/>
      <c r="S223" s="348"/>
      <c r="T223" s="7"/>
      <c r="U223" s="17">
        <f>IF(D223="",0,IF(D223=D222,COUNTIF(D$9:D222,D223)+1,1))</f>
        <v>0</v>
      </c>
      <c r="V223" s="17">
        <f t="shared" ca="1" si="21"/>
        <v>0</v>
      </c>
      <c r="W223" s="364">
        <f t="shared" si="19"/>
        <v>0</v>
      </c>
    </row>
    <row r="224" spans="1:23" ht="16.5" customHeight="1">
      <c r="A224" s="334" t="s">
        <v>500</v>
      </c>
      <c r="B224" s="65" t="str">
        <f t="shared" ca="1" si="18"/>
        <v>-1900</v>
      </c>
      <c r="C224" s="65" t="str">
        <f t="shared" ca="1" si="20"/>
        <v>-1900-0</v>
      </c>
      <c r="D224" s="340"/>
      <c r="E224" s="283"/>
      <c r="F224" s="12"/>
      <c r="G224" s="292"/>
      <c r="H224" s="121"/>
      <c r="I224" s="284"/>
      <c r="J224" s="285"/>
      <c r="K224" s="286"/>
      <c r="L224" s="287"/>
      <c r="M224" s="288"/>
      <c r="N224" s="287"/>
      <c r="O224" s="289"/>
      <c r="P224" s="290"/>
      <c r="Q224" s="291"/>
      <c r="R224" s="12"/>
      <c r="S224" s="348"/>
      <c r="T224" s="7"/>
      <c r="U224" s="17">
        <f>IF(D224="",0,IF(D224=D223,COUNTIF(D$9:D223,D224)+1,1))</f>
        <v>0</v>
      </c>
      <c r="V224" s="17">
        <f t="shared" ca="1" si="21"/>
        <v>0</v>
      </c>
      <c r="W224" s="364">
        <f t="shared" si="19"/>
        <v>0</v>
      </c>
    </row>
    <row r="225" spans="1:23" ht="16.5" customHeight="1">
      <c r="A225" s="334" t="s">
        <v>501</v>
      </c>
      <c r="B225" s="65" t="str">
        <f t="shared" ca="1" si="18"/>
        <v>-1900</v>
      </c>
      <c r="C225" s="65" t="str">
        <f t="shared" ca="1" si="20"/>
        <v>-1900-0</v>
      </c>
      <c r="D225" s="340"/>
      <c r="E225" s="283"/>
      <c r="F225" s="12"/>
      <c r="G225" s="292"/>
      <c r="H225" s="121"/>
      <c r="I225" s="284"/>
      <c r="J225" s="285"/>
      <c r="K225" s="286"/>
      <c r="L225" s="287"/>
      <c r="M225" s="288"/>
      <c r="N225" s="287"/>
      <c r="O225" s="289"/>
      <c r="P225" s="290"/>
      <c r="Q225" s="291"/>
      <c r="R225" s="12"/>
      <c r="S225" s="348"/>
      <c r="T225" s="7"/>
      <c r="U225" s="17">
        <f>IF(D225="",0,IF(D225=D224,COUNTIF(D$9:D224,D225)+1,1))</f>
        <v>0</v>
      </c>
      <c r="V225" s="17">
        <f t="shared" ca="1" si="21"/>
        <v>0</v>
      </c>
      <c r="W225" s="364">
        <f t="shared" si="19"/>
        <v>0</v>
      </c>
    </row>
    <row r="226" spans="1:23" ht="16.5" customHeight="1">
      <c r="A226" s="334" t="s">
        <v>502</v>
      </c>
      <c r="B226" s="65" t="str">
        <f t="shared" ca="1" si="18"/>
        <v>-1900</v>
      </c>
      <c r="C226" s="65" t="str">
        <f t="shared" ca="1" si="20"/>
        <v>-1900-0</v>
      </c>
      <c r="D226" s="340"/>
      <c r="E226" s="283"/>
      <c r="F226" s="12"/>
      <c r="G226" s="292"/>
      <c r="H226" s="121"/>
      <c r="I226" s="284"/>
      <c r="J226" s="285"/>
      <c r="K226" s="286"/>
      <c r="L226" s="287"/>
      <c r="M226" s="288"/>
      <c r="N226" s="287"/>
      <c r="O226" s="289"/>
      <c r="P226" s="290"/>
      <c r="Q226" s="291"/>
      <c r="R226" s="12"/>
      <c r="S226" s="348"/>
      <c r="T226" s="7"/>
      <c r="U226" s="17">
        <f>IF(D226="",0,IF(D226=D225,COUNTIF(D$9:D225,D226)+1,1))</f>
        <v>0</v>
      </c>
      <c r="V226" s="17">
        <f t="shared" ca="1" si="21"/>
        <v>0</v>
      </c>
      <c r="W226" s="364">
        <f t="shared" si="19"/>
        <v>0</v>
      </c>
    </row>
    <row r="227" spans="1:23" ht="16.5" customHeight="1">
      <c r="A227" s="334" t="s">
        <v>503</v>
      </c>
      <c r="B227" s="65" t="str">
        <f t="shared" ca="1" si="18"/>
        <v>-1900</v>
      </c>
      <c r="C227" s="65" t="str">
        <f t="shared" ca="1" si="20"/>
        <v>-1900-0</v>
      </c>
      <c r="D227" s="340"/>
      <c r="E227" s="283"/>
      <c r="F227" s="12"/>
      <c r="G227" s="292"/>
      <c r="H227" s="121"/>
      <c r="I227" s="284"/>
      <c r="J227" s="285"/>
      <c r="K227" s="286"/>
      <c r="L227" s="287"/>
      <c r="M227" s="288"/>
      <c r="N227" s="287"/>
      <c r="O227" s="289"/>
      <c r="P227" s="290"/>
      <c r="Q227" s="291"/>
      <c r="R227" s="12"/>
      <c r="S227" s="348"/>
      <c r="T227" s="7"/>
      <c r="U227" s="17">
        <f>IF(D227="",0,IF(D227=D226,COUNTIF(D$9:D226,D227)+1,1))</f>
        <v>0</v>
      </c>
      <c r="V227" s="17">
        <f t="shared" ca="1" si="21"/>
        <v>0</v>
      </c>
      <c r="W227" s="364">
        <f t="shared" si="19"/>
        <v>0</v>
      </c>
    </row>
    <row r="228" spans="1:23" ht="16.5" customHeight="1">
      <c r="A228" s="334" t="s">
        <v>504</v>
      </c>
      <c r="B228" s="65" t="str">
        <f t="shared" ca="1" si="18"/>
        <v>-1900</v>
      </c>
      <c r="C228" s="65" t="str">
        <f t="shared" ca="1" si="20"/>
        <v>-1900-0</v>
      </c>
      <c r="D228" s="340"/>
      <c r="E228" s="283"/>
      <c r="F228" s="12"/>
      <c r="G228" s="292"/>
      <c r="H228" s="121"/>
      <c r="I228" s="284"/>
      <c r="J228" s="285"/>
      <c r="K228" s="286"/>
      <c r="L228" s="287"/>
      <c r="M228" s="288"/>
      <c r="N228" s="287"/>
      <c r="O228" s="289"/>
      <c r="P228" s="290"/>
      <c r="Q228" s="291"/>
      <c r="R228" s="12"/>
      <c r="S228" s="348"/>
      <c r="T228" s="7"/>
      <c r="U228" s="17">
        <f>IF(D228="",0,IF(D228=D227,COUNTIF(D$9:D227,D228)+1,1))</f>
        <v>0</v>
      </c>
      <c r="V228" s="17">
        <f t="shared" ca="1" si="21"/>
        <v>0</v>
      </c>
      <c r="W228" s="364">
        <f t="shared" si="19"/>
        <v>0</v>
      </c>
    </row>
    <row r="229" spans="1:23" ht="16.5" customHeight="1">
      <c r="A229" s="334" t="s">
        <v>505</v>
      </c>
      <c r="B229" s="65" t="str">
        <f t="shared" ca="1" si="18"/>
        <v>-1900</v>
      </c>
      <c r="C229" s="65" t="str">
        <f t="shared" ca="1" si="20"/>
        <v>-1900-0</v>
      </c>
      <c r="D229" s="340"/>
      <c r="E229" s="283"/>
      <c r="F229" s="12"/>
      <c r="G229" s="292"/>
      <c r="H229" s="121"/>
      <c r="I229" s="284"/>
      <c r="J229" s="285"/>
      <c r="K229" s="286"/>
      <c r="L229" s="287"/>
      <c r="M229" s="288"/>
      <c r="N229" s="287"/>
      <c r="O229" s="289"/>
      <c r="P229" s="290"/>
      <c r="Q229" s="291"/>
      <c r="R229" s="12"/>
      <c r="S229" s="348"/>
      <c r="T229" s="7"/>
      <c r="U229" s="17">
        <f>IF(D229="",0,IF(D229=D228,COUNTIF(D$9:D228,D229)+1,1))</f>
        <v>0</v>
      </c>
      <c r="V229" s="17">
        <f t="shared" ca="1" si="21"/>
        <v>0</v>
      </c>
      <c r="W229" s="364">
        <f t="shared" si="19"/>
        <v>0</v>
      </c>
    </row>
    <row r="230" spans="1:23" ht="16.5" customHeight="1">
      <c r="A230" s="334" t="s">
        <v>506</v>
      </c>
      <c r="B230" s="65" t="str">
        <f t="shared" ca="1" si="18"/>
        <v>-1900</v>
      </c>
      <c r="C230" s="65" t="str">
        <f t="shared" ca="1" si="20"/>
        <v>-1900-0</v>
      </c>
      <c r="D230" s="340"/>
      <c r="E230" s="283"/>
      <c r="F230" s="12"/>
      <c r="G230" s="292"/>
      <c r="H230" s="121"/>
      <c r="I230" s="284"/>
      <c r="J230" s="285"/>
      <c r="K230" s="286"/>
      <c r="L230" s="287"/>
      <c r="M230" s="288"/>
      <c r="N230" s="287"/>
      <c r="O230" s="289"/>
      <c r="P230" s="290"/>
      <c r="Q230" s="291"/>
      <c r="R230" s="12"/>
      <c r="S230" s="348"/>
      <c r="T230" s="7"/>
      <c r="U230" s="17">
        <f>IF(D230="",0,IF(D230=D229,COUNTIF(D$9:D229,D230)+1,1))</f>
        <v>0</v>
      </c>
      <c r="V230" s="17">
        <f t="shared" ca="1" si="21"/>
        <v>0</v>
      </c>
      <c r="W230" s="364">
        <f t="shared" si="19"/>
        <v>0</v>
      </c>
    </row>
    <row r="231" spans="1:23" ht="16.5" customHeight="1">
      <c r="A231" s="334" t="s">
        <v>507</v>
      </c>
      <c r="B231" s="65" t="str">
        <f t="shared" ca="1" si="18"/>
        <v>-1900</v>
      </c>
      <c r="C231" s="65" t="str">
        <f t="shared" ca="1" si="20"/>
        <v>-1900-0</v>
      </c>
      <c r="D231" s="340"/>
      <c r="E231" s="283"/>
      <c r="F231" s="12"/>
      <c r="G231" s="292"/>
      <c r="H231" s="121"/>
      <c r="I231" s="284"/>
      <c r="J231" s="285"/>
      <c r="K231" s="286"/>
      <c r="L231" s="287"/>
      <c r="M231" s="288"/>
      <c r="N231" s="287"/>
      <c r="O231" s="289"/>
      <c r="P231" s="290"/>
      <c r="Q231" s="291"/>
      <c r="R231" s="12"/>
      <c r="S231" s="348"/>
      <c r="T231" s="7"/>
      <c r="U231" s="17">
        <f>IF(D231="",0,IF(D231=D230,COUNTIF(D$9:D230,D231)+1,1))</f>
        <v>0</v>
      </c>
      <c r="V231" s="17">
        <f t="shared" ca="1" si="21"/>
        <v>0</v>
      </c>
      <c r="W231" s="364">
        <f t="shared" si="19"/>
        <v>0</v>
      </c>
    </row>
    <row r="232" spans="1:23" ht="16.5" customHeight="1">
      <c r="A232" s="334" t="s">
        <v>508</v>
      </c>
      <c r="B232" s="65" t="str">
        <f t="shared" ca="1" si="18"/>
        <v>-1900</v>
      </c>
      <c r="C232" s="65" t="str">
        <f t="shared" ca="1" si="20"/>
        <v>-1900-0</v>
      </c>
      <c r="D232" s="340"/>
      <c r="E232" s="283"/>
      <c r="F232" s="12"/>
      <c r="G232" s="292"/>
      <c r="H232" s="121"/>
      <c r="I232" s="284"/>
      <c r="J232" s="285"/>
      <c r="K232" s="286"/>
      <c r="L232" s="287"/>
      <c r="M232" s="288"/>
      <c r="N232" s="287"/>
      <c r="O232" s="289"/>
      <c r="P232" s="290"/>
      <c r="Q232" s="291"/>
      <c r="R232" s="12"/>
      <c r="S232" s="348"/>
      <c r="T232" s="7"/>
      <c r="U232" s="17">
        <f>IF(D232="",0,IF(D232=D231,COUNTIF(D$9:D231,D232)+1,1))</f>
        <v>0</v>
      </c>
      <c r="V232" s="17">
        <f t="shared" ca="1" si="21"/>
        <v>0</v>
      </c>
      <c r="W232" s="364">
        <f t="shared" si="19"/>
        <v>0</v>
      </c>
    </row>
    <row r="233" spans="1:23" ht="16.5" customHeight="1">
      <c r="A233" s="334" t="s">
        <v>509</v>
      </c>
      <c r="B233" s="65" t="str">
        <f t="shared" ca="1" si="18"/>
        <v>-1900</v>
      </c>
      <c r="C233" s="65" t="str">
        <f t="shared" ca="1" si="20"/>
        <v>-1900-0</v>
      </c>
      <c r="D233" s="340"/>
      <c r="E233" s="283"/>
      <c r="F233" s="12"/>
      <c r="G233" s="292"/>
      <c r="H233" s="121"/>
      <c r="I233" s="284"/>
      <c r="J233" s="285"/>
      <c r="K233" s="286"/>
      <c r="L233" s="287"/>
      <c r="M233" s="288"/>
      <c r="N233" s="287"/>
      <c r="O233" s="289"/>
      <c r="P233" s="290"/>
      <c r="Q233" s="291"/>
      <c r="R233" s="12"/>
      <c r="S233" s="348"/>
      <c r="T233" s="7"/>
      <c r="U233" s="17">
        <f>IF(D233="",0,IF(D233=D232,COUNTIF(D$9:D232,D233)+1,1))</f>
        <v>0</v>
      </c>
      <c r="V233" s="17">
        <f t="shared" ca="1" si="21"/>
        <v>0</v>
      </c>
      <c r="W233" s="364">
        <f t="shared" si="19"/>
        <v>0</v>
      </c>
    </row>
    <row r="234" spans="1:23" ht="16.5" customHeight="1">
      <c r="A234" s="334" t="s">
        <v>510</v>
      </c>
      <c r="B234" s="65" t="str">
        <f t="shared" ca="1" si="18"/>
        <v>-1900</v>
      </c>
      <c r="C234" s="65" t="str">
        <f t="shared" ca="1" si="20"/>
        <v>-1900-0</v>
      </c>
      <c r="D234" s="340"/>
      <c r="E234" s="283"/>
      <c r="F234" s="12"/>
      <c r="G234" s="292"/>
      <c r="H234" s="121"/>
      <c r="I234" s="284"/>
      <c r="J234" s="285"/>
      <c r="K234" s="286"/>
      <c r="L234" s="287"/>
      <c r="M234" s="288"/>
      <c r="N234" s="287"/>
      <c r="O234" s="289"/>
      <c r="P234" s="290"/>
      <c r="Q234" s="291"/>
      <c r="R234" s="12"/>
      <c r="S234" s="348"/>
      <c r="T234" s="7"/>
      <c r="U234" s="17">
        <f>IF(D234="",0,IF(D234=D233,COUNTIF(D$9:D233,D234)+1,1))</f>
        <v>0</v>
      </c>
      <c r="V234" s="17">
        <f t="shared" ca="1" si="21"/>
        <v>0</v>
      </c>
      <c r="W234" s="364">
        <f t="shared" si="19"/>
        <v>0</v>
      </c>
    </row>
    <row r="235" spans="1:23" ht="16.5" customHeight="1">
      <c r="A235" s="334" t="s">
        <v>511</v>
      </c>
      <c r="B235" s="65" t="str">
        <f t="shared" ca="1" si="18"/>
        <v>-1900</v>
      </c>
      <c r="C235" s="65" t="str">
        <f t="shared" ca="1" si="20"/>
        <v>-1900-0</v>
      </c>
      <c r="D235" s="340"/>
      <c r="E235" s="283"/>
      <c r="F235" s="12"/>
      <c r="G235" s="292"/>
      <c r="H235" s="121"/>
      <c r="I235" s="284"/>
      <c r="J235" s="285"/>
      <c r="K235" s="286"/>
      <c r="L235" s="287"/>
      <c r="M235" s="288"/>
      <c r="N235" s="287"/>
      <c r="O235" s="289"/>
      <c r="P235" s="290"/>
      <c r="Q235" s="291"/>
      <c r="R235" s="12"/>
      <c r="S235" s="348"/>
      <c r="T235" s="7"/>
      <c r="U235" s="17">
        <f>IF(D235="",0,IF(D235=D234,COUNTIF(D$9:D234,D235)+1,1))</f>
        <v>0</v>
      </c>
      <c r="V235" s="17">
        <f t="shared" ca="1" si="21"/>
        <v>0</v>
      </c>
      <c r="W235" s="364">
        <f t="shared" si="19"/>
        <v>0</v>
      </c>
    </row>
    <row r="236" spans="1:23" ht="16.5" customHeight="1">
      <c r="A236" s="334" t="s">
        <v>512</v>
      </c>
      <c r="B236" s="65" t="str">
        <f t="shared" ca="1" si="18"/>
        <v>-1900</v>
      </c>
      <c r="C236" s="65" t="str">
        <f t="shared" ca="1" si="20"/>
        <v>-1900-0</v>
      </c>
      <c r="D236" s="340"/>
      <c r="E236" s="283"/>
      <c r="F236" s="12"/>
      <c r="G236" s="292"/>
      <c r="H236" s="121"/>
      <c r="I236" s="284"/>
      <c r="J236" s="285"/>
      <c r="K236" s="286"/>
      <c r="L236" s="287"/>
      <c r="M236" s="288"/>
      <c r="N236" s="287"/>
      <c r="O236" s="289"/>
      <c r="P236" s="290"/>
      <c r="Q236" s="291"/>
      <c r="R236" s="12"/>
      <c r="S236" s="348"/>
      <c r="T236" s="7"/>
      <c r="U236" s="17">
        <f>IF(D236="",0,IF(D236=D235,COUNTIF(D$9:D235,D236)+1,1))</f>
        <v>0</v>
      </c>
      <c r="V236" s="17">
        <f t="shared" ca="1" si="21"/>
        <v>0</v>
      </c>
      <c r="W236" s="364">
        <f t="shared" si="19"/>
        <v>0</v>
      </c>
    </row>
    <row r="237" spans="1:23" ht="16.5" customHeight="1">
      <c r="A237" s="334" t="s">
        <v>513</v>
      </c>
      <c r="B237" s="65" t="str">
        <f t="shared" ca="1" si="18"/>
        <v>-1900</v>
      </c>
      <c r="C237" s="65" t="str">
        <f t="shared" ca="1" si="20"/>
        <v>-1900-0</v>
      </c>
      <c r="D237" s="340"/>
      <c r="E237" s="283"/>
      <c r="F237" s="12"/>
      <c r="G237" s="292"/>
      <c r="H237" s="121"/>
      <c r="I237" s="284"/>
      <c r="J237" s="285"/>
      <c r="K237" s="286"/>
      <c r="L237" s="287"/>
      <c r="M237" s="288"/>
      <c r="N237" s="287"/>
      <c r="O237" s="289"/>
      <c r="P237" s="290"/>
      <c r="Q237" s="291"/>
      <c r="R237" s="12"/>
      <c r="S237" s="348"/>
      <c r="T237" s="7"/>
      <c r="U237" s="17">
        <f>IF(D237="",0,IF(D237=D236,COUNTIF(D$9:D236,D237)+1,1))</f>
        <v>0</v>
      </c>
      <c r="V237" s="17">
        <f t="shared" ca="1" si="21"/>
        <v>0</v>
      </c>
      <c r="W237" s="364">
        <f t="shared" si="19"/>
        <v>0</v>
      </c>
    </row>
    <row r="238" spans="1:23" ht="16.5" customHeight="1">
      <c r="A238" s="334" t="s">
        <v>514</v>
      </c>
      <c r="B238" s="65" t="str">
        <f t="shared" ca="1" si="18"/>
        <v>-1900</v>
      </c>
      <c r="C238" s="65" t="str">
        <f t="shared" ca="1" si="20"/>
        <v>-1900-0</v>
      </c>
      <c r="D238" s="340"/>
      <c r="E238" s="283"/>
      <c r="F238" s="12"/>
      <c r="G238" s="292"/>
      <c r="H238" s="121"/>
      <c r="I238" s="284"/>
      <c r="J238" s="285"/>
      <c r="K238" s="286"/>
      <c r="L238" s="287"/>
      <c r="M238" s="288"/>
      <c r="N238" s="287"/>
      <c r="O238" s="289"/>
      <c r="P238" s="290"/>
      <c r="Q238" s="291"/>
      <c r="R238" s="12"/>
      <c r="S238" s="348"/>
      <c r="T238" s="7"/>
      <c r="U238" s="17">
        <f>IF(D238="",0,IF(D238=D237,COUNTIF(D$9:D237,D238)+1,1))</f>
        <v>0</v>
      </c>
      <c r="V238" s="17">
        <f t="shared" ca="1" si="21"/>
        <v>0</v>
      </c>
      <c r="W238" s="364">
        <f t="shared" si="19"/>
        <v>0</v>
      </c>
    </row>
    <row r="239" spans="1:23" ht="16.5" customHeight="1">
      <c r="A239" s="334" t="s">
        <v>515</v>
      </c>
      <c r="B239" s="65" t="str">
        <f t="shared" ca="1" si="18"/>
        <v>-1900</v>
      </c>
      <c r="C239" s="65" t="str">
        <f t="shared" ca="1" si="20"/>
        <v>-1900-0</v>
      </c>
      <c r="D239" s="340"/>
      <c r="E239" s="283"/>
      <c r="F239" s="12"/>
      <c r="G239" s="292"/>
      <c r="H239" s="121"/>
      <c r="I239" s="284"/>
      <c r="J239" s="285"/>
      <c r="K239" s="286"/>
      <c r="L239" s="287"/>
      <c r="M239" s="288"/>
      <c r="N239" s="287"/>
      <c r="O239" s="289"/>
      <c r="P239" s="290"/>
      <c r="Q239" s="291"/>
      <c r="R239" s="12"/>
      <c r="S239" s="348"/>
      <c r="T239" s="7"/>
      <c r="U239" s="17">
        <f>IF(D239="",0,IF(D239=D238,COUNTIF(D$9:D238,D239)+1,1))</f>
        <v>0</v>
      </c>
      <c r="V239" s="17">
        <f t="shared" ca="1" si="21"/>
        <v>0</v>
      </c>
      <c r="W239" s="364">
        <f t="shared" si="19"/>
        <v>0</v>
      </c>
    </row>
    <row r="240" spans="1:23" ht="16.5" customHeight="1">
      <c r="A240" s="334" t="s">
        <v>516</v>
      </c>
      <c r="B240" s="65" t="str">
        <f t="shared" ca="1" si="18"/>
        <v>-1900</v>
      </c>
      <c r="C240" s="65" t="str">
        <f t="shared" ca="1" si="20"/>
        <v>-1900-0</v>
      </c>
      <c r="D240" s="340"/>
      <c r="E240" s="283"/>
      <c r="F240" s="12"/>
      <c r="G240" s="292"/>
      <c r="H240" s="121"/>
      <c r="I240" s="284"/>
      <c r="J240" s="285"/>
      <c r="K240" s="286"/>
      <c r="L240" s="287"/>
      <c r="M240" s="288"/>
      <c r="N240" s="287"/>
      <c r="O240" s="289"/>
      <c r="P240" s="290"/>
      <c r="Q240" s="291"/>
      <c r="R240" s="12"/>
      <c r="S240" s="348"/>
      <c r="T240" s="7"/>
      <c r="U240" s="17">
        <f>IF(D240="",0,IF(D240=D239,COUNTIF(D$9:D239,D240)+1,1))</f>
        <v>0</v>
      </c>
      <c r="V240" s="17">
        <f t="shared" ca="1" si="21"/>
        <v>0</v>
      </c>
      <c r="W240" s="364">
        <f t="shared" si="19"/>
        <v>0</v>
      </c>
    </row>
    <row r="241" spans="1:23" ht="16.5" customHeight="1">
      <c r="A241" s="334" t="s">
        <v>517</v>
      </c>
      <c r="B241" s="65" t="str">
        <f t="shared" ca="1" si="18"/>
        <v>-1900</v>
      </c>
      <c r="C241" s="65" t="str">
        <f t="shared" ca="1" si="20"/>
        <v>-1900-0</v>
      </c>
      <c r="D241" s="340"/>
      <c r="E241" s="283"/>
      <c r="F241" s="12"/>
      <c r="G241" s="292"/>
      <c r="H241" s="121"/>
      <c r="I241" s="284"/>
      <c r="J241" s="285"/>
      <c r="K241" s="286"/>
      <c r="L241" s="287"/>
      <c r="M241" s="288"/>
      <c r="N241" s="287"/>
      <c r="O241" s="289"/>
      <c r="P241" s="290"/>
      <c r="Q241" s="291"/>
      <c r="R241" s="12"/>
      <c r="S241" s="348"/>
      <c r="T241" s="7"/>
      <c r="U241" s="17">
        <f>IF(D241="",0,IF(D241=D240,COUNTIF(D$9:D240,D241)+1,1))</f>
        <v>0</v>
      </c>
      <c r="V241" s="17">
        <f t="shared" ca="1" si="21"/>
        <v>0</v>
      </c>
      <c r="W241" s="364">
        <f t="shared" si="19"/>
        <v>0</v>
      </c>
    </row>
    <row r="242" spans="1:23" ht="16.5" customHeight="1">
      <c r="A242" s="334" t="s">
        <v>518</v>
      </c>
      <c r="B242" s="65" t="str">
        <f t="shared" ca="1" si="18"/>
        <v>-1900</v>
      </c>
      <c r="C242" s="65" t="str">
        <f t="shared" ca="1" si="20"/>
        <v>-1900-0</v>
      </c>
      <c r="D242" s="340"/>
      <c r="E242" s="283"/>
      <c r="F242" s="12"/>
      <c r="G242" s="292"/>
      <c r="H242" s="121"/>
      <c r="I242" s="284"/>
      <c r="J242" s="285"/>
      <c r="K242" s="286"/>
      <c r="L242" s="287"/>
      <c r="M242" s="288"/>
      <c r="N242" s="287"/>
      <c r="O242" s="289"/>
      <c r="P242" s="290"/>
      <c r="Q242" s="291"/>
      <c r="R242" s="12"/>
      <c r="S242" s="348"/>
      <c r="T242" s="7"/>
      <c r="U242" s="17">
        <f>IF(D242="",0,IF(D242=D241,COUNTIF(D$9:D241,D242)+1,1))</f>
        <v>0</v>
      </c>
      <c r="V242" s="17">
        <f t="shared" ca="1" si="21"/>
        <v>0</v>
      </c>
      <c r="W242" s="364">
        <f t="shared" si="19"/>
        <v>0</v>
      </c>
    </row>
    <row r="243" spans="1:23" ht="16.5" customHeight="1">
      <c r="A243" s="334" t="s">
        <v>519</v>
      </c>
      <c r="B243" s="65" t="str">
        <f t="shared" ca="1" si="18"/>
        <v>-1900</v>
      </c>
      <c r="C243" s="65" t="str">
        <f t="shared" ca="1" si="20"/>
        <v>-1900-0</v>
      </c>
      <c r="D243" s="340"/>
      <c r="E243" s="283"/>
      <c r="F243" s="12"/>
      <c r="G243" s="292"/>
      <c r="H243" s="121"/>
      <c r="I243" s="284"/>
      <c r="J243" s="285"/>
      <c r="K243" s="286"/>
      <c r="L243" s="287"/>
      <c r="M243" s="288"/>
      <c r="N243" s="287"/>
      <c r="O243" s="289"/>
      <c r="P243" s="290"/>
      <c r="Q243" s="291"/>
      <c r="R243" s="12"/>
      <c r="S243" s="348"/>
      <c r="T243" s="7"/>
      <c r="U243" s="17">
        <f>IF(D243="",0,IF(D243=D242,COUNTIF(D$9:D242,D243)+1,1))</f>
        <v>0</v>
      </c>
      <c r="V243" s="17">
        <f t="shared" ca="1" si="21"/>
        <v>0</v>
      </c>
      <c r="W243" s="364">
        <f t="shared" si="19"/>
        <v>0</v>
      </c>
    </row>
    <row r="244" spans="1:23" ht="16.5" customHeight="1">
      <c r="A244" s="334" t="s">
        <v>520</v>
      </c>
      <c r="B244" s="65" t="str">
        <f t="shared" ca="1" si="18"/>
        <v>-1900</v>
      </c>
      <c r="C244" s="65" t="str">
        <f t="shared" ca="1" si="20"/>
        <v>-1900-0</v>
      </c>
      <c r="D244" s="340"/>
      <c r="E244" s="283"/>
      <c r="F244" s="12"/>
      <c r="G244" s="292"/>
      <c r="H244" s="121"/>
      <c r="I244" s="284"/>
      <c r="J244" s="285"/>
      <c r="K244" s="286"/>
      <c r="L244" s="287"/>
      <c r="M244" s="288"/>
      <c r="N244" s="287"/>
      <c r="O244" s="289"/>
      <c r="P244" s="290"/>
      <c r="Q244" s="291"/>
      <c r="R244" s="12"/>
      <c r="S244" s="348"/>
      <c r="T244" s="7"/>
      <c r="U244" s="17">
        <f>IF(D244="",0,IF(D244=D243,COUNTIF(D$9:D243,D244)+1,1))</f>
        <v>0</v>
      </c>
      <c r="V244" s="17">
        <f t="shared" ca="1" si="21"/>
        <v>0</v>
      </c>
      <c r="W244" s="364">
        <f t="shared" si="19"/>
        <v>0</v>
      </c>
    </row>
    <row r="245" spans="1:23" ht="16.5" customHeight="1">
      <c r="A245" s="334" t="s">
        <v>521</v>
      </c>
      <c r="B245" s="65" t="str">
        <f t="shared" ca="1" si="18"/>
        <v>-1900</v>
      </c>
      <c r="C245" s="65" t="str">
        <f t="shared" ca="1" si="20"/>
        <v>-1900-0</v>
      </c>
      <c r="D245" s="340"/>
      <c r="E245" s="283"/>
      <c r="F245" s="12"/>
      <c r="G245" s="292"/>
      <c r="H245" s="121"/>
      <c r="I245" s="284"/>
      <c r="J245" s="285"/>
      <c r="K245" s="286"/>
      <c r="L245" s="287"/>
      <c r="M245" s="288"/>
      <c r="N245" s="287"/>
      <c r="O245" s="289"/>
      <c r="P245" s="290"/>
      <c r="Q245" s="291"/>
      <c r="R245" s="12"/>
      <c r="S245" s="348"/>
      <c r="T245" s="7"/>
      <c r="U245" s="17">
        <f>IF(D245="",0,IF(D245=D244,COUNTIF(D$9:D244,D245)+1,1))</f>
        <v>0</v>
      </c>
      <c r="V245" s="17">
        <f t="shared" ca="1" si="21"/>
        <v>0</v>
      </c>
      <c r="W245" s="364">
        <f t="shared" si="19"/>
        <v>0</v>
      </c>
    </row>
    <row r="246" spans="1:23" ht="16.5" customHeight="1">
      <c r="A246" s="334" t="s">
        <v>522</v>
      </c>
      <c r="B246" s="65" t="str">
        <f t="shared" ca="1" si="18"/>
        <v>-1900</v>
      </c>
      <c r="C246" s="65" t="str">
        <f t="shared" ca="1" si="20"/>
        <v>-1900-0</v>
      </c>
      <c r="D246" s="340"/>
      <c r="E246" s="283"/>
      <c r="F246" s="12"/>
      <c r="G246" s="292"/>
      <c r="H246" s="121"/>
      <c r="I246" s="284"/>
      <c r="J246" s="285"/>
      <c r="K246" s="286"/>
      <c r="L246" s="287"/>
      <c r="M246" s="288"/>
      <c r="N246" s="287"/>
      <c r="O246" s="289"/>
      <c r="P246" s="290"/>
      <c r="Q246" s="291"/>
      <c r="R246" s="12"/>
      <c r="S246" s="348"/>
      <c r="T246" s="7"/>
      <c r="U246" s="17">
        <f>IF(D246="",0,IF(D246=D245,COUNTIF(D$9:D245,D246)+1,1))</f>
        <v>0</v>
      </c>
      <c r="V246" s="17">
        <f t="shared" ca="1" si="21"/>
        <v>0</v>
      </c>
      <c r="W246" s="364">
        <f t="shared" si="19"/>
        <v>0</v>
      </c>
    </row>
    <row r="247" spans="1:23" ht="16.5" customHeight="1">
      <c r="A247" s="334" t="s">
        <v>523</v>
      </c>
      <c r="B247" s="65" t="str">
        <f t="shared" ca="1" si="18"/>
        <v>-1900</v>
      </c>
      <c r="C247" s="65" t="str">
        <f t="shared" ca="1" si="20"/>
        <v>-1900-0</v>
      </c>
      <c r="D247" s="340"/>
      <c r="E247" s="283"/>
      <c r="F247" s="12"/>
      <c r="G247" s="292"/>
      <c r="H247" s="121"/>
      <c r="I247" s="284"/>
      <c r="J247" s="285"/>
      <c r="K247" s="286"/>
      <c r="L247" s="287"/>
      <c r="M247" s="288"/>
      <c r="N247" s="287"/>
      <c r="O247" s="289"/>
      <c r="P247" s="290"/>
      <c r="Q247" s="291"/>
      <c r="R247" s="12"/>
      <c r="S247" s="348"/>
      <c r="T247" s="7"/>
      <c r="U247" s="17">
        <f>IF(D247="",0,IF(D247=D246,COUNTIF(D$9:D246,D247)+1,1))</f>
        <v>0</v>
      </c>
      <c r="V247" s="17">
        <f t="shared" ca="1" si="21"/>
        <v>0</v>
      </c>
      <c r="W247" s="364">
        <f t="shared" si="19"/>
        <v>0</v>
      </c>
    </row>
    <row r="248" spans="1:23" ht="16.5" customHeight="1">
      <c r="A248" s="334" t="s">
        <v>524</v>
      </c>
      <c r="B248" s="65" t="str">
        <f t="shared" ca="1" si="18"/>
        <v>-1900</v>
      </c>
      <c r="C248" s="65" t="str">
        <f t="shared" ca="1" si="20"/>
        <v>-1900-0</v>
      </c>
      <c r="D248" s="340"/>
      <c r="E248" s="283"/>
      <c r="F248" s="12"/>
      <c r="G248" s="292"/>
      <c r="H248" s="121"/>
      <c r="I248" s="284"/>
      <c r="J248" s="285"/>
      <c r="K248" s="286"/>
      <c r="L248" s="287"/>
      <c r="M248" s="288"/>
      <c r="N248" s="287"/>
      <c r="O248" s="289"/>
      <c r="P248" s="290"/>
      <c r="Q248" s="291"/>
      <c r="R248" s="12"/>
      <c r="S248" s="348"/>
      <c r="T248" s="7"/>
      <c r="U248" s="17">
        <f>IF(D248="",0,IF(D248=D247,COUNTIF(D$9:D247,D248)+1,1))</f>
        <v>0</v>
      </c>
      <c r="V248" s="17">
        <f t="shared" ca="1" si="21"/>
        <v>0</v>
      </c>
      <c r="W248" s="364">
        <f t="shared" si="19"/>
        <v>0</v>
      </c>
    </row>
    <row r="249" spans="1:23" ht="16.5" customHeight="1">
      <c r="A249" s="334" t="s">
        <v>525</v>
      </c>
      <c r="B249" s="65" t="str">
        <f t="shared" ca="1" si="18"/>
        <v>-1900</v>
      </c>
      <c r="C249" s="65" t="str">
        <f t="shared" ca="1" si="20"/>
        <v>-1900-0</v>
      </c>
      <c r="D249" s="340"/>
      <c r="E249" s="283"/>
      <c r="F249" s="12"/>
      <c r="G249" s="292"/>
      <c r="H249" s="121"/>
      <c r="I249" s="284"/>
      <c r="J249" s="285"/>
      <c r="K249" s="286"/>
      <c r="L249" s="287"/>
      <c r="M249" s="288"/>
      <c r="N249" s="287"/>
      <c r="O249" s="289"/>
      <c r="P249" s="290"/>
      <c r="Q249" s="291"/>
      <c r="R249" s="12"/>
      <c r="S249" s="348"/>
      <c r="T249" s="7"/>
      <c r="U249" s="17">
        <f>IF(D249="",0,IF(D249=D248,COUNTIF(D$9:D248,D249)+1,1))</f>
        <v>0</v>
      </c>
      <c r="V249" s="17">
        <f t="shared" ca="1" si="21"/>
        <v>0</v>
      </c>
      <c r="W249" s="364">
        <f t="shared" si="19"/>
        <v>0</v>
      </c>
    </row>
    <row r="250" spans="1:23" ht="16.5" customHeight="1">
      <c r="A250" s="334" t="s">
        <v>526</v>
      </c>
      <c r="B250" s="65" t="str">
        <f t="shared" ca="1" si="18"/>
        <v>-1900</v>
      </c>
      <c r="C250" s="65" t="str">
        <f t="shared" ca="1" si="20"/>
        <v>-1900-0</v>
      </c>
      <c r="D250" s="340"/>
      <c r="E250" s="283"/>
      <c r="F250" s="12"/>
      <c r="G250" s="292"/>
      <c r="H250" s="121"/>
      <c r="I250" s="284"/>
      <c r="J250" s="285"/>
      <c r="K250" s="286"/>
      <c r="L250" s="287"/>
      <c r="M250" s="288"/>
      <c r="N250" s="287"/>
      <c r="O250" s="289"/>
      <c r="P250" s="290"/>
      <c r="Q250" s="291"/>
      <c r="R250" s="12"/>
      <c r="S250" s="348"/>
      <c r="T250" s="7"/>
      <c r="U250" s="17">
        <f>IF(D250="",0,IF(D250=D249,COUNTIF(D$9:D249,D250)+1,1))</f>
        <v>0</v>
      </c>
      <c r="V250" s="17">
        <f t="shared" ca="1" si="21"/>
        <v>0</v>
      </c>
      <c r="W250" s="364">
        <f t="shared" si="19"/>
        <v>0</v>
      </c>
    </row>
    <row r="251" spans="1:23" ht="16.5" customHeight="1">
      <c r="A251" s="334" t="s">
        <v>527</v>
      </c>
      <c r="B251" s="65" t="str">
        <f t="shared" ca="1" si="18"/>
        <v>-1900</v>
      </c>
      <c r="C251" s="65" t="str">
        <f t="shared" ca="1" si="20"/>
        <v>-1900-0</v>
      </c>
      <c r="D251" s="340"/>
      <c r="E251" s="283"/>
      <c r="F251" s="12"/>
      <c r="G251" s="292"/>
      <c r="H251" s="121"/>
      <c r="I251" s="284"/>
      <c r="J251" s="285"/>
      <c r="K251" s="286"/>
      <c r="L251" s="287"/>
      <c r="M251" s="288"/>
      <c r="N251" s="287"/>
      <c r="O251" s="289"/>
      <c r="P251" s="290"/>
      <c r="Q251" s="291"/>
      <c r="R251" s="12"/>
      <c r="S251" s="348"/>
      <c r="T251" s="7"/>
      <c r="U251" s="17">
        <f>IF(D251="",0,IF(D251=D250,COUNTIF(D$9:D250,D251)+1,1))</f>
        <v>0</v>
      </c>
      <c r="V251" s="17">
        <f t="shared" ca="1" si="21"/>
        <v>0</v>
      </c>
      <c r="W251" s="364">
        <f t="shared" si="19"/>
        <v>0</v>
      </c>
    </row>
    <row r="252" spans="1:23" ht="16.5" customHeight="1">
      <c r="A252" s="334" t="s">
        <v>528</v>
      </c>
      <c r="B252" s="65" t="str">
        <f t="shared" ca="1" si="18"/>
        <v>-1900</v>
      </c>
      <c r="C252" s="65" t="str">
        <f t="shared" ca="1" si="20"/>
        <v>-1900-0</v>
      </c>
      <c r="D252" s="340"/>
      <c r="E252" s="283"/>
      <c r="F252" s="12"/>
      <c r="G252" s="292"/>
      <c r="H252" s="121"/>
      <c r="I252" s="284"/>
      <c r="J252" s="285"/>
      <c r="K252" s="286"/>
      <c r="L252" s="287"/>
      <c r="M252" s="288"/>
      <c r="N252" s="287"/>
      <c r="O252" s="289"/>
      <c r="P252" s="290"/>
      <c r="Q252" s="291"/>
      <c r="R252" s="12"/>
      <c r="S252" s="348"/>
      <c r="T252" s="7"/>
      <c r="U252" s="17">
        <f>IF(D252="",0,IF(D252=D251,COUNTIF(D$9:D251,D252)+1,1))</f>
        <v>0</v>
      </c>
      <c r="V252" s="17">
        <f t="shared" ca="1" si="21"/>
        <v>0</v>
      </c>
      <c r="W252" s="364">
        <f t="shared" si="19"/>
        <v>0</v>
      </c>
    </row>
    <row r="253" spans="1:23" ht="16.5" customHeight="1">
      <c r="A253" s="334" t="s">
        <v>529</v>
      </c>
      <c r="B253" s="65" t="str">
        <f t="shared" ca="1" si="18"/>
        <v>-1900</v>
      </c>
      <c r="C253" s="65" t="str">
        <f t="shared" ca="1" si="20"/>
        <v>-1900-0</v>
      </c>
      <c r="D253" s="340"/>
      <c r="E253" s="283"/>
      <c r="F253" s="12"/>
      <c r="G253" s="292"/>
      <c r="H253" s="121"/>
      <c r="I253" s="284"/>
      <c r="J253" s="285"/>
      <c r="K253" s="286"/>
      <c r="L253" s="287"/>
      <c r="M253" s="288"/>
      <c r="N253" s="287"/>
      <c r="O253" s="289"/>
      <c r="P253" s="290"/>
      <c r="Q253" s="291"/>
      <c r="R253" s="12"/>
      <c r="S253" s="348"/>
      <c r="T253" s="7"/>
      <c r="U253" s="17">
        <f>IF(D253="",0,IF(D253=D252,COUNTIF(D$9:D252,D253)+1,1))</f>
        <v>0</v>
      </c>
      <c r="V253" s="17">
        <f t="shared" ca="1" si="21"/>
        <v>0</v>
      </c>
      <c r="W253" s="364">
        <f t="shared" si="19"/>
        <v>0</v>
      </c>
    </row>
    <row r="254" spans="1:23" ht="16.5" customHeight="1">
      <c r="A254" s="334" t="s">
        <v>530</v>
      </c>
      <c r="B254" s="65" t="str">
        <f t="shared" ca="1" si="18"/>
        <v>-1900</v>
      </c>
      <c r="C254" s="65" t="str">
        <f t="shared" ca="1" si="20"/>
        <v>-1900-0</v>
      </c>
      <c r="D254" s="340"/>
      <c r="E254" s="283"/>
      <c r="F254" s="12"/>
      <c r="G254" s="292"/>
      <c r="H254" s="121"/>
      <c r="I254" s="284"/>
      <c r="J254" s="285"/>
      <c r="K254" s="286"/>
      <c r="L254" s="287"/>
      <c r="M254" s="288"/>
      <c r="N254" s="287"/>
      <c r="O254" s="289"/>
      <c r="P254" s="290"/>
      <c r="Q254" s="291"/>
      <c r="R254" s="12"/>
      <c r="S254" s="348"/>
      <c r="T254" s="7"/>
      <c r="U254" s="17">
        <f>IF(D254="",0,IF(D254=D253,COUNTIF(D$9:D253,D254)+1,1))</f>
        <v>0</v>
      </c>
      <c r="V254" s="17">
        <f t="shared" ca="1" si="21"/>
        <v>0</v>
      </c>
      <c r="W254" s="364">
        <f t="shared" si="19"/>
        <v>0</v>
      </c>
    </row>
    <row r="255" spans="1:23" ht="16.5" customHeight="1">
      <c r="A255" s="334" t="s">
        <v>531</v>
      </c>
      <c r="B255" s="65" t="str">
        <f t="shared" ca="1" si="18"/>
        <v>-1900</v>
      </c>
      <c r="C255" s="65" t="str">
        <f t="shared" ca="1" si="20"/>
        <v>-1900-0</v>
      </c>
      <c r="D255" s="340"/>
      <c r="E255" s="283"/>
      <c r="F255" s="12"/>
      <c r="G255" s="292"/>
      <c r="H255" s="121"/>
      <c r="I255" s="284"/>
      <c r="J255" s="285"/>
      <c r="K255" s="286"/>
      <c r="L255" s="287"/>
      <c r="M255" s="288"/>
      <c r="N255" s="287"/>
      <c r="O255" s="289"/>
      <c r="P255" s="290"/>
      <c r="Q255" s="291"/>
      <c r="R255" s="12"/>
      <c r="S255" s="348"/>
      <c r="T255" s="7"/>
      <c r="U255" s="17">
        <f>IF(D255="",0,IF(D255=D254,COUNTIF(D$9:D254,D255)+1,1))</f>
        <v>0</v>
      </c>
      <c r="V255" s="17">
        <f t="shared" ca="1" si="21"/>
        <v>0</v>
      </c>
      <c r="W255" s="364">
        <f t="shared" si="19"/>
        <v>0</v>
      </c>
    </row>
    <row r="256" spans="1:23" ht="16.5" customHeight="1">
      <c r="A256" s="334" t="s">
        <v>532</v>
      </c>
      <c r="B256" s="65" t="str">
        <f t="shared" ca="1" si="18"/>
        <v>-1900</v>
      </c>
      <c r="C256" s="65" t="str">
        <f t="shared" ca="1" si="20"/>
        <v>-1900-0</v>
      </c>
      <c r="D256" s="340"/>
      <c r="E256" s="283"/>
      <c r="F256" s="12"/>
      <c r="G256" s="292"/>
      <c r="H256" s="121"/>
      <c r="I256" s="284"/>
      <c r="J256" s="285"/>
      <c r="K256" s="286"/>
      <c r="L256" s="287"/>
      <c r="M256" s="288"/>
      <c r="N256" s="287"/>
      <c r="O256" s="289"/>
      <c r="P256" s="290"/>
      <c r="Q256" s="291"/>
      <c r="R256" s="12"/>
      <c r="S256" s="348"/>
      <c r="T256" s="7"/>
      <c r="U256" s="17">
        <f>IF(D256="",0,IF(D256=D255,COUNTIF(D$9:D255,D256)+1,1))</f>
        <v>0</v>
      </c>
      <c r="V256" s="17">
        <f t="shared" ca="1" si="21"/>
        <v>0</v>
      </c>
      <c r="W256" s="364">
        <f t="shared" si="19"/>
        <v>0</v>
      </c>
    </row>
    <row r="257" spans="1:23" ht="16.5" customHeight="1">
      <c r="A257" s="334" t="s">
        <v>533</v>
      </c>
      <c r="B257" s="65" t="str">
        <f t="shared" ca="1" si="18"/>
        <v>-1900</v>
      </c>
      <c r="C257" s="65" t="str">
        <f t="shared" ca="1" si="20"/>
        <v>-1900-0</v>
      </c>
      <c r="D257" s="340"/>
      <c r="E257" s="283"/>
      <c r="F257" s="12"/>
      <c r="G257" s="292"/>
      <c r="H257" s="121"/>
      <c r="I257" s="284"/>
      <c r="J257" s="285"/>
      <c r="K257" s="286"/>
      <c r="L257" s="287"/>
      <c r="M257" s="288"/>
      <c r="N257" s="287"/>
      <c r="O257" s="289"/>
      <c r="P257" s="290"/>
      <c r="Q257" s="291"/>
      <c r="R257" s="12"/>
      <c r="S257" s="348"/>
      <c r="T257" s="7"/>
      <c r="U257" s="17">
        <f>IF(D257="",0,IF(D257=D256,COUNTIF(D$9:D256,D257)+1,1))</f>
        <v>0</v>
      </c>
      <c r="V257" s="17">
        <f t="shared" ca="1" si="21"/>
        <v>0</v>
      </c>
      <c r="W257" s="364">
        <f t="shared" si="19"/>
        <v>0</v>
      </c>
    </row>
    <row r="258" spans="1:23" ht="16.5" customHeight="1">
      <c r="A258" s="334" t="s">
        <v>1288</v>
      </c>
      <c r="B258" s="65" t="str">
        <f t="shared" ca="1" si="18"/>
        <v>-1900</v>
      </c>
      <c r="C258" s="65" t="str">
        <f t="shared" ca="1" si="20"/>
        <v>-1900-0</v>
      </c>
      <c r="D258" s="340"/>
      <c r="E258" s="283"/>
      <c r="F258" s="12"/>
      <c r="G258" s="292"/>
      <c r="H258" s="121"/>
      <c r="I258" s="284"/>
      <c r="J258" s="285"/>
      <c r="K258" s="286"/>
      <c r="L258" s="287"/>
      <c r="M258" s="288"/>
      <c r="N258" s="287"/>
      <c r="O258" s="289"/>
      <c r="P258" s="290"/>
      <c r="Q258" s="291"/>
      <c r="R258" s="12"/>
      <c r="S258" s="348"/>
      <c r="T258" s="7"/>
      <c r="U258" s="17">
        <f>IF(D258="",0,IF(D258=D257,COUNTIF(D$9:D257,D258)+1,1))</f>
        <v>0</v>
      </c>
      <c r="V258" s="17">
        <f t="shared" ca="1" si="21"/>
        <v>0</v>
      </c>
      <c r="W258" s="364">
        <f t="shared" si="19"/>
        <v>0</v>
      </c>
    </row>
    <row r="259" spans="1:23" ht="16.5" customHeight="1">
      <c r="A259" s="334" t="s">
        <v>535</v>
      </c>
      <c r="B259" s="65" t="str">
        <f t="shared" ca="1" si="18"/>
        <v>-1900</v>
      </c>
      <c r="C259" s="65" t="str">
        <f t="shared" ca="1" si="20"/>
        <v>-1900-0</v>
      </c>
      <c r="D259" s="340"/>
      <c r="E259" s="283"/>
      <c r="F259" s="12"/>
      <c r="G259" s="292"/>
      <c r="H259" s="121"/>
      <c r="I259" s="284"/>
      <c r="J259" s="285"/>
      <c r="K259" s="286"/>
      <c r="L259" s="287"/>
      <c r="M259" s="288"/>
      <c r="N259" s="287"/>
      <c r="O259" s="289"/>
      <c r="P259" s="290"/>
      <c r="Q259" s="291"/>
      <c r="R259" s="12"/>
      <c r="S259" s="348"/>
      <c r="T259" s="7"/>
      <c r="U259" s="17">
        <f>IF(D259="",0,IF(D259=D258,COUNTIF(D$9:D258,D259)+1,1))</f>
        <v>0</v>
      </c>
      <c r="V259" s="17">
        <f t="shared" ca="1" si="21"/>
        <v>0</v>
      </c>
      <c r="W259" s="364">
        <f t="shared" si="19"/>
        <v>0</v>
      </c>
    </row>
    <row r="260" spans="1:23" ht="16.5" customHeight="1">
      <c r="A260" s="334" t="s">
        <v>536</v>
      </c>
      <c r="B260" s="65" t="str">
        <f t="shared" ca="1" si="18"/>
        <v>-1900</v>
      </c>
      <c r="C260" s="65" t="str">
        <f t="shared" ca="1" si="20"/>
        <v>-1900-0</v>
      </c>
      <c r="D260" s="340"/>
      <c r="E260" s="283"/>
      <c r="F260" s="12"/>
      <c r="G260" s="292"/>
      <c r="H260" s="121"/>
      <c r="I260" s="284"/>
      <c r="J260" s="285"/>
      <c r="K260" s="286"/>
      <c r="L260" s="287"/>
      <c r="M260" s="288"/>
      <c r="N260" s="287"/>
      <c r="O260" s="289"/>
      <c r="P260" s="290"/>
      <c r="Q260" s="291"/>
      <c r="R260" s="12"/>
      <c r="S260" s="348"/>
      <c r="T260" s="7"/>
      <c r="U260" s="17">
        <f>IF(D260="",0,IF(D260=D259,COUNTIF(D$9:D259,D260)+1,1))</f>
        <v>0</v>
      </c>
      <c r="V260" s="17">
        <f t="shared" ca="1" si="21"/>
        <v>0</v>
      </c>
      <c r="W260" s="364">
        <f t="shared" si="19"/>
        <v>0</v>
      </c>
    </row>
    <row r="261" spans="1:23" ht="16.5" customHeight="1">
      <c r="A261" s="334" t="s">
        <v>537</v>
      </c>
      <c r="B261" s="65" t="str">
        <f t="shared" ca="1" si="18"/>
        <v>-1900</v>
      </c>
      <c r="C261" s="65" t="str">
        <f t="shared" ca="1" si="20"/>
        <v>-1900-0</v>
      </c>
      <c r="D261" s="340"/>
      <c r="E261" s="283"/>
      <c r="F261" s="12"/>
      <c r="G261" s="292"/>
      <c r="H261" s="121"/>
      <c r="I261" s="284"/>
      <c r="J261" s="285"/>
      <c r="K261" s="286"/>
      <c r="L261" s="287"/>
      <c r="M261" s="288"/>
      <c r="N261" s="287"/>
      <c r="O261" s="289"/>
      <c r="P261" s="290"/>
      <c r="Q261" s="291"/>
      <c r="R261" s="12"/>
      <c r="S261" s="348"/>
      <c r="T261" s="7"/>
      <c r="U261" s="17">
        <f>IF(D261="",0,IF(D261=D260,COUNTIF(D$9:D260,D261)+1,1))</f>
        <v>0</v>
      </c>
      <c r="V261" s="17">
        <f t="shared" ca="1" si="21"/>
        <v>0</v>
      </c>
      <c r="W261" s="364">
        <f t="shared" si="19"/>
        <v>0</v>
      </c>
    </row>
    <row r="262" spans="1:23" ht="16.5" customHeight="1">
      <c r="A262" s="334" t="s">
        <v>538</v>
      </c>
      <c r="B262" s="65" t="str">
        <f t="shared" ca="1" si="18"/>
        <v>-1900</v>
      </c>
      <c r="C262" s="65" t="str">
        <f t="shared" ca="1" si="20"/>
        <v>-1900-0</v>
      </c>
      <c r="D262" s="340"/>
      <c r="E262" s="283"/>
      <c r="F262" s="12"/>
      <c r="G262" s="292"/>
      <c r="H262" s="121"/>
      <c r="I262" s="284"/>
      <c r="J262" s="285"/>
      <c r="K262" s="286"/>
      <c r="L262" s="287"/>
      <c r="M262" s="288"/>
      <c r="N262" s="287"/>
      <c r="O262" s="289"/>
      <c r="P262" s="290"/>
      <c r="Q262" s="291"/>
      <c r="R262" s="12"/>
      <c r="S262" s="348"/>
      <c r="T262" s="7"/>
      <c r="U262" s="17">
        <f>IF(D262="",0,IF(D262=D261,COUNTIF(D$9:D261,D262)+1,1))</f>
        <v>0</v>
      </c>
      <c r="V262" s="17">
        <f t="shared" ca="1" si="21"/>
        <v>0</v>
      </c>
      <c r="W262" s="364">
        <f t="shared" si="19"/>
        <v>0</v>
      </c>
    </row>
    <row r="263" spans="1:23" ht="16.5" customHeight="1">
      <c r="A263" s="334" t="s">
        <v>539</v>
      </c>
      <c r="B263" s="65" t="str">
        <f t="shared" ca="1" si="18"/>
        <v>-1900</v>
      </c>
      <c r="C263" s="65" t="str">
        <f t="shared" ca="1" si="20"/>
        <v>-1900-0</v>
      </c>
      <c r="D263" s="340"/>
      <c r="E263" s="283"/>
      <c r="F263" s="12"/>
      <c r="G263" s="292"/>
      <c r="H263" s="121"/>
      <c r="I263" s="284"/>
      <c r="J263" s="285"/>
      <c r="K263" s="286"/>
      <c r="L263" s="287"/>
      <c r="M263" s="288"/>
      <c r="N263" s="287"/>
      <c r="O263" s="289"/>
      <c r="P263" s="290"/>
      <c r="Q263" s="291"/>
      <c r="R263" s="12"/>
      <c r="S263" s="348"/>
      <c r="T263" s="7"/>
      <c r="U263" s="17">
        <f>IF(D263="",0,IF(D263=D262,COUNTIF(D$9:D262,D263)+1,1))</f>
        <v>0</v>
      </c>
      <c r="V263" s="17">
        <f t="shared" ca="1" si="21"/>
        <v>0</v>
      </c>
      <c r="W263" s="364">
        <f t="shared" si="19"/>
        <v>0</v>
      </c>
    </row>
    <row r="264" spans="1:23" ht="16.5" customHeight="1">
      <c r="A264" s="334" t="s">
        <v>540</v>
      </c>
      <c r="B264" s="65" t="str">
        <f t="shared" ca="1" si="18"/>
        <v>-1900</v>
      </c>
      <c r="C264" s="65" t="str">
        <f t="shared" ca="1" si="20"/>
        <v>-1900-0</v>
      </c>
      <c r="D264" s="340"/>
      <c r="E264" s="283"/>
      <c r="F264" s="12"/>
      <c r="G264" s="292"/>
      <c r="H264" s="121"/>
      <c r="I264" s="284"/>
      <c r="J264" s="285"/>
      <c r="K264" s="286"/>
      <c r="L264" s="287"/>
      <c r="M264" s="288"/>
      <c r="N264" s="287"/>
      <c r="O264" s="289"/>
      <c r="P264" s="290"/>
      <c r="Q264" s="291"/>
      <c r="R264" s="12"/>
      <c r="S264" s="348"/>
      <c r="T264" s="7"/>
      <c r="U264" s="17">
        <f>IF(D264="",0,IF(D264=D263,COUNTIF(D$9:D263,D264)+1,1))</f>
        <v>0</v>
      </c>
      <c r="V264" s="17">
        <f t="shared" ca="1" si="21"/>
        <v>0</v>
      </c>
      <c r="W264" s="364">
        <f t="shared" si="19"/>
        <v>0</v>
      </c>
    </row>
    <row r="265" spans="1:23" ht="16.5" customHeight="1">
      <c r="A265" s="334" t="s">
        <v>541</v>
      </c>
      <c r="B265" s="65" t="str">
        <f t="shared" ca="1" si="18"/>
        <v>-1900</v>
      </c>
      <c r="C265" s="65" t="str">
        <f t="shared" ca="1" si="20"/>
        <v>-1900-0</v>
      </c>
      <c r="D265" s="340"/>
      <c r="E265" s="283"/>
      <c r="F265" s="12"/>
      <c r="G265" s="292"/>
      <c r="H265" s="121"/>
      <c r="I265" s="284"/>
      <c r="J265" s="285"/>
      <c r="K265" s="286"/>
      <c r="L265" s="287"/>
      <c r="M265" s="288"/>
      <c r="N265" s="287"/>
      <c r="O265" s="289"/>
      <c r="P265" s="290"/>
      <c r="Q265" s="291"/>
      <c r="R265" s="12"/>
      <c r="S265" s="348"/>
      <c r="T265" s="7"/>
      <c r="U265" s="17">
        <f>IF(D265="",0,IF(D265=D264,COUNTIF(D$9:D264,D265)+1,1))</f>
        <v>0</v>
      </c>
      <c r="V265" s="17">
        <f t="shared" ca="1" si="21"/>
        <v>0</v>
      </c>
      <c r="W265" s="364">
        <f t="shared" si="19"/>
        <v>0</v>
      </c>
    </row>
    <row r="266" spans="1:23" ht="16.5" customHeight="1">
      <c r="A266" s="334" t="s">
        <v>542</v>
      </c>
      <c r="B266" s="65" t="str">
        <f t="shared" ref="B266:B329" ca="1" si="22">IF(W266=$W$515,0,IF(I$524=1,0,D266&amp;"-"&amp;YEAR(E266)))</f>
        <v>-1900</v>
      </c>
      <c r="C266" s="65" t="str">
        <f t="shared" ca="1" si="20"/>
        <v>-1900-0</v>
      </c>
      <c r="D266" s="340"/>
      <c r="E266" s="283"/>
      <c r="F266" s="12"/>
      <c r="G266" s="292"/>
      <c r="H266" s="121"/>
      <c r="I266" s="284"/>
      <c r="J266" s="285"/>
      <c r="K266" s="286"/>
      <c r="L266" s="287"/>
      <c r="M266" s="288"/>
      <c r="N266" s="287"/>
      <c r="O266" s="289"/>
      <c r="P266" s="290"/>
      <c r="Q266" s="291"/>
      <c r="R266" s="12"/>
      <c r="S266" s="348"/>
      <c r="T266" s="7"/>
      <c r="U266" s="17">
        <f>IF(D266="",0,IF(D266=D265,COUNTIF(D$9:D265,D266)+1,1))</f>
        <v>0</v>
      </c>
      <c r="V266" s="17">
        <f t="shared" ca="1" si="21"/>
        <v>0</v>
      </c>
      <c r="W266" s="364">
        <f t="shared" ref="W266:W329" si="23">IF(OR(MONTH(E266)&lt;$K$526,MONTH(E266)&gt;$K$527),W$515,0)</f>
        <v>0</v>
      </c>
    </row>
    <row r="267" spans="1:23" ht="16.5" customHeight="1">
      <c r="A267" s="334" t="s">
        <v>543</v>
      </c>
      <c r="B267" s="65" t="str">
        <f t="shared" ca="1" si="22"/>
        <v>-1900</v>
      </c>
      <c r="C267" s="65" t="str">
        <f t="shared" ca="1" si="20"/>
        <v>-1900-0</v>
      </c>
      <c r="D267" s="340"/>
      <c r="E267" s="283"/>
      <c r="F267" s="12"/>
      <c r="G267" s="292"/>
      <c r="H267" s="121"/>
      <c r="I267" s="284"/>
      <c r="J267" s="285"/>
      <c r="K267" s="286"/>
      <c r="L267" s="287"/>
      <c r="M267" s="288"/>
      <c r="N267" s="287"/>
      <c r="O267" s="289"/>
      <c r="P267" s="290"/>
      <c r="Q267" s="291"/>
      <c r="R267" s="12"/>
      <c r="S267" s="348"/>
      <c r="T267" s="7"/>
      <c r="U267" s="17">
        <f>IF(D267="",0,IF(D267=D266,COUNTIF(D$9:D266,D267)+1,1))</f>
        <v>0</v>
      </c>
      <c r="V267" s="17">
        <f t="shared" ca="1" si="21"/>
        <v>0</v>
      </c>
      <c r="W267" s="364">
        <f t="shared" si="23"/>
        <v>0</v>
      </c>
    </row>
    <row r="268" spans="1:23" ht="16.5" customHeight="1">
      <c r="A268" s="334" t="s">
        <v>544</v>
      </c>
      <c r="B268" s="65" t="str">
        <f t="shared" ca="1" si="22"/>
        <v>-1900</v>
      </c>
      <c r="C268" s="65" t="str">
        <f t="shared" ca="1" si="20"/>
        <v>-1900-0</v>
      </c>
      <c r="D268" s="340"/>
      <c r="E268" s="283"/>
      <c r="F268" s="12"/>
      <c r="G268" s="292"/>
      <c r="H268" s="121"/>
      <c r="I268" s="284"/>
      <c r="J268" s="285"/>
      <c r="K268" s="286"/>
      <c r="L268" s="287"/>
      <c r="M268" s="288"/>
      <c r="N268" s="287"/>
      <c r="O268" s="289"/>
      <c r="P268" s="290"/>
      <c r="Q268" s="291"/>
      <c r="R268" s="12"/>
      <c r="S268" s="348"/>
      <c r="T268" s="7"/>
      <c r="U268" s="17">
        <f>IF(D268="",0,IF(D268=D267,COUNTIF(D$9:D267,D268)+1,1))</f>
        <v>0</v>
      </c>
      <c r="V268" s="17">
        <f t="shared" ca="1" si="21"/>
        <v>0</v>
      </c>
      <c r="W268" s="364">
        <f t="shared" si="23"/>
        <v>0</v>
      </c>
    </row>
    <row r="269" spans="1:23" ht="16.5" customHeight="1">
      <c r="A269" s="334" t="s">
        <v>545</v>
      </c>
      <c r="B269" s="65" t="str">
        <f t="shared" ca="1" si="22"/>
        <v>-1900</v>
      </c>
      <c r="C269" s="65" t="str">
        <f t="shared" ca="1" si="20"/>
        <v>-1900-0</v>
      </c>
      <c r="D269" s="340"/>
      <c r="E269" s="283"/>
      <c r="F269" s="12"/>
      <c r="G269" s="292"/>
      <c r="H269" s="121"/>
      <c r="I269" s="284"/>
      <c r="J269" s="285"/>
      <c r="K269" s="286"/>
      <c r="L269" s="287"/>
      <c r="M269" s="288"/>
      <c r="N269" s="287"/>
      <c r="O269" s="289"/>
      <c r="P269" s="290"/>
      <c r="Q269" s="291"/>
      <c r="R269" s="12"/>
      <c r="S269" s="348"/>
      <c r="T269" s="7"/>
      <c r="U269" s="17">
        <f>IF(D269="",0,IF(D269=D268,COUNTIF(D$9:D268,D269)+1,1))</f>
        <v>0</v>
      </c>
      <c r="V269" s="17">
        <f t="shared" ca="1" si="21"/>
        <v>0</v>
      </c>
      <c r="W269" s="364">
        <f t="shared" si="23"/>
        <v>0</v>
      </c>
    </row>
    <row r="270" spans="1:23" ht="16.5" customHeight="1">
      <c r="A270" s="334" t="s">
        <v>546</v>
      </c>
      <c r="B270" s="65" t="str">
        <f t="shared" ca="1" si="22"/>
        <v>-1900</v>
      </c>
      <c r="C270" s="65" t="str">
        <f t="shared" ca="1" si="20"/>
        <v>-1900-0</v>
      </c>
      <c r="D270" s="340"/>
      <c r="E270" s="283"/>
      <c r="F270" s="12"/>
      <c r="G270" s="292"/>
      <c r="H270" s="121"/>
      <c r="I270" s="284"/>
      <c r="J270" s="285"/>
      <c r="K270" s="286"/>
      <c r="L270" s="287"/>
      <c r="M270" s="288"/>
      <c r="N270" s="287"/>
      <c r="O270" s="289"/>
      <c r="P270" s="290"/>
      <c r="Q270" s="291"/>
      <c r="R270" s="12"/>
      <c r="S270" s="348"/>
      <c r="T270" s="7"/>
      <c r="U270" s="17">
        <f>IF(D270="",0,IF(D270=D269,COUNTIF(D$9:D269,D270)+1,1))</f>
        <v>0</v>
      </c>
      <c r="V270" s="17">
        <f t="shared" ca="1" si="21"/>
        <v>0</v>
      </c>
      <c r="W270" s="364">
        <f t="shared" si="23"/>
        <v>0</v>
      </c>
    </row>
    <row r="271" spans="1:23" ht="16.5" customHeight="1">
      <c r="A271" s="334" t="s">
        <v>547</v>
      </c>
      <c r="B271" s="65" t="str">
        <f t="shared" ca="1" si="22"/>
        <v>-1900</v>
      </c>
      <c r="C271" s="65" t="str">
        <f t="shared" ca="1" si="20"/>
        <v>-1900-0</v>
      </c>
      <c r="D271" s="340"/>
      <c r="E271" s="283"/>
      <c r="F271" s="12"/>
      <c r="G271" s="292"/>
      <c r="H271" s="121"/>
      <c r="I271" s="284"/>
      <c r="J271" s="285"/>
      <c r="K271" s="286"/>
      <c r="L271" s="287"/>
      <c r="M271" s="288"/>
      <c r="N271" s="287"/>
      <c r="O271" s="289"/>
      <c r="P271" s="290"/>
      <c r="Q271" s="291"/>
      <c r="R271" s="12"/>
      <c r="S271" s="348"/>
      <c r="T271" s="7"/>
      <c r="U271" s="17">
        <f>IF(D271="",0,IF(D271=D270,COUNTIF(D$9:D270,D271)+1,1))</f>
        <v>0</v>
      </c>
      <c r="V271" s="17">
        <f t="shared" ca="1" si="21"/>
        <v>0</v>
      </c>
      <c r="W271" s="364">
        <f t="shared" si="23"/>
        <v>0</v>
      </c>
    </row>
    <row r="272" spans="1:23" ht="16.5" customHeight="1">
      <c r="A272" s="334" t="s">
        <v>548</v>
      </c>
      <c r="B272" s="65" t="str">
        <f t="shared" ca="1" si="22"/>
        <v>-1900</v>
      </c>
      <c r="C272" s="65" t="str">
        <f t="shared" ca="1" si="20"/>
        <v>-1900-0</v>
      </c>
      <c r="D272" s="340"/>
      <c r="E272" s="283"/>
      <c r="F272" s="12"/>
      <c r="G272" s="292"/>
      <c r="H272" s="121"/>
      <c r="I272" s="284"/>
      <c r="J272" s="285"/>
      <c r="K272" s="286"/>
      <c r="L272" s="287"/>
      <c r="M272" s="288"/>
      <c r="N272" s="287"/>
      <c r="O272" s="289"/>
      <c r="P272" s="290"/>
      <c r="Q272" s="291"/>
      <c r="R272" s="12"/>
      <c r="S272" s="348"/>
      <c r="T272" s="7"/>
      <c r="U272" s="17">
        <f>IF(D272="",0,IF(D272=D271,COUNTIF(D$9:D271,D272)+1,1))</f>
        <v>0</v>
      </c>
      <c r="V272" s="17">
        <f t="shared" ca="1" si="21"/>
        <v>0</v>
      </c>
      <c r="W272" s="364">
        <f t="shared" si="23"/>
        <v>0</v>
      </c>
    </row>
    <row r="273" spans="1:23" ht="16.5" customHeight="1">
      <c r="A273" s="334" t="s">
        <v>549</v>
      </c>
      <c r="B273" s="65" t="str">
        <f t="shared" ca="1" si="22"/>
        <v>-1900</v>
      </c>
      <c r="C273" s="65" t="str">
        <f t="shared" ca="1" si="20"/>
        <v>-1900-0</v>
      </c>
      <c r="D273" s="340"/>
      <c r="E273" s="283"/>
      <c r="F273" s="12"/>
      <c r="G273" s="292"/>
      <c r="H273" s="121"/>
      <c r="I273" s="284"/>
      <c r="J273" s="285"/>
      <c r="K273" s="286"/>
      <c r="L273" s="287"/>
      <c r="M273" s="288"/>
      <c r="N273" s="287"/>
      <c r="O273" s="289"/>
      <c r="P273" s="290"/>
      <c r="Q273" s="291"/>
      <c r="R273" s="12"/>
      <c r="S273" s="348"/>
      <c r="T273" s="7"/>
      <c r="U273" s="17">
        <f>IF(D273="",0,IF(D273=D272,COUNTIF(D$9:D272,D273)+1,1))</f>
        <v>0</v>
      </c>
      <c r="V273" s="17">
        <f t="shared" ca="1" si="21"/>
        <v>0</v>
      </c>
      <c r="W273" s="364">
        <f t="shared" si="23"/>
        <v>0</v>
      </c>
    </row>
    <row r="274" spans="1:23" ht="16.5" customHeight="1">
      <c r="A274" s="334" t="s">
        <v>550</v>
      </c>
      <c r="B274" s="65" t="str">
        <f t="shared" ca="1" si="22"/>
        <v>-1900</v>
      </c>
      <c r="C274" s="65" t="str">
        <f t="shared" ca="1" si="20"/>
        <v>-1900-0</v>
      </c>
      <c r="D274" s="340"/>
      <c r="E274" s="283"/>
      <c r="F274" s="12"/>
      <c r="G274" s="292"/>
      <c r="H274" s="121"/>
      <c r="I274" s="284"/>
      <c r="J274" s="285"/>
      <c r="K274" s="286"/>
      <c r="L274" s="287"/>
      <c r="M274" s="288"/>
      <c r="N274" s="287"/>
      <c r="O274" s="289"/>
      <c r="P274" s="290"/>
      <c r="Q274" s="291"/>
      <c r="R274" s="12"/>
      <c r="S274" s="348"/>
      <c r="T274" s="7"/>
      <c r="U274" s="17">
        <f>IF(D274="",0,IF(D274=D273,COUNTIF(D$9:D273,D274)+1,1))</f>
        <v>0</v>
      </c>
      <c r="V274" s="17">
        <f t="shared" ca="1" si="21"/>
        <v>0</v>
      </c>
      <c r="W274" s="364">
        <f t="shared" si="23"/>
        <v>0</v>
      </c>
    </row>
    <row r="275" spans="1:23" ht="16.5" customHeight="1">
      <c r="A275" s="334" t="s">
        <v>551</v>
      </c>
      <c r="B275" s="65" t="str">
        <f t="shared" ca="1" si="22"/>
        <v>-1900</v>
      </c>
      <c r="C275" s="65" t="str">
        <f t="shared" ca="1" si="20"/>
        <v>-1900-0</v>
      </c>
      <c r="D275" s="340"/>
      <c r="E275" s="283"/>
      <c r="F275" s="12"/>
      <c r="G275" s="292"/>
      <c r="H275" s="121"/>
      <c r="I275" s="284"/>
      <c r="J275" s="285"/>
      <c r="K275" s="286"/>
      <c r="L275" s="287"/>
      <c r="M275" s="288"/>
      <c r="N275" s="287"/>
      <c r="O275" s="289"/>
      <c r="P275" s="290"/>
      <c r="Q275" s="291"/>
      <c r="R275" s="12"/>
      <c r="S275" s="348"/>
      <c r="T275" s="7"/>
      <c r="U275" s="17">
        <f>IF(D275="",0,IF(D275=D274,COUNTIF(D$9:D274,D275)+1,1))</f>
        <v>0</v>
      </c>
      <c r="V275" s="17">
        <f t="shared" ca="1" si="21"/>
        <v>0</v>
      </c>
      <c r="W275" s="364">
        <f t="shared" si="23"/>
        <v>0</v>
      </c>
    </row>
    <row r="276" spans="1:23" ht="16.5" customHeight="1">
      <c r="A276" s="334" t="s">
        <v>552</v>
      </c>
      <c r="B276" s="65" t="str">
        <f t="shared" ca="1" si="22"/>
        <v>-1900</v>
      </c>
      <c r="C276" s="65" t="str">
        <f t="shared" ca="1" si="20"/>
        <v>-1900-0</v>
      </c>
      <c r="D276" s="340"/>
      <c r="E276" s="283"/>
      <c r="F276" s="12"/>
      <c r="G276" s="292"/>
      <c r="H276" s="121"/>
      <c r="I276" s="284"/>
      <c r="J276" s="285"/>
      <c r="K276" s="286"/>
      <c r="L276" s="287"/>
      <c r="M276" s="288"/>
      <c r="N276" s="287"/>
      <c r="O276" s="289"/>
      <c r="P276" s="290"/>
      <c r="Q276" s="291"/>
      <c r="R276" s="12"/>
      <c r="S276" s="348"/>
      <c r="T276" s="7"/>
      <c r="U276" s="17">
        <f>IF(D276="",0,IF(D276=D275,COUNTIF(D$9:D275,D276)+1,1))</f>
        <v>0</v>
      </c>
      <c r="V276" s="17">
        <f t="shared" ca="1" si="21"/>
        <v>0</v>
      </c>
      <c r="W276" s="364">
        <f t="shared" si="23"/>
        <v>0</v>
      </c>
    </row>
    <row r="277" spans="1:23" ht="16.5" customHeight="1">
      <c r="A277" s="334" t="s">
        <v>553</v>
      </c>
      <c r="B277" s="65" t="str">
        <f t="shared" ca="1" si="22"/>
        <v>-1900</v>
      </c>
      <c r="C277" s="65" t="str">
        <f t="shared" ca="1" si="20"/>
        <v>-1900-0</v>
      </c>
      <c r="D277" s="340"/>
      <c r="E277" s="283"/>
      <c r="F277" s="12"/>
      <c r="G277" s="292"/>
      <c r="H277" s="121"/>
      <c r="I277" s="284"/>
      <c r="J277" s="285"/>
      <c r="K277" s="286"/>
      <c r="L277" s="287"/>
      <c r="M277" s="288"/>
      <c r="N277" s="287"/>
      <c r="O277" s="289"/>
      <c r="P277" s="290"/>
      <c r="Q277" s="291"/>
      <c r="R277" s="12"/>
      <c r="S277" s="348"/>
      <c r="T277" s="7"/>
      <c r="U277" s="17">
        <f>IF(D277="",0,IF(D277=D276,COUNTIF(D$9:D276,D277)+1,1))</f>
        <v>0</v>
      </c>
      <c r="V277" s="17">
        <f t="shared" ca="1" si="21"/>
        <v>0</v>
      </c>
      <c r="W277" s="364">
        <f t="shared" si="23"/>
        <v>0</v>
      </c>
    </row>
    <row r="278" spans="1:23" ht="16.5" customHeight="1">
      <c r="A278" s="334" t="s">
        <v>554</v>
      </c>
      <c r="B278" s="65" t="str">
        <f t="shared" ca="1" si="22"/>
        <v>-1900</v>
      </c>
      <c r="C278" s="65" t="str">
        <f t="shared" ca="1" si="20"/>
        <v>-1900-0</v>
      </c>
      <c r="D278" s="340"/>
      <c r="E278" s="283"/>
      <c r="F278" s="12"/>
      <c r="G278" s="292"/>
      <c r="H278" s="121"/>
      <c r="I278" s="284"/>
      <c r="J278" s="285"/>
      <c r="K278" s="286"/>
      <c r="L278" s="287"/>
      <c r="M278" s="288"/>
      <c r="N278" s="287"/>
      <c r="O278" s="289"/>
      <c r="P278" s="290"/>
      <c r="Q278" s="291"/>
      <c r="R278" s="12"/>
      <c r="S278" s="348"/>
      <c r="T278" s="7"/>
      <c r="U278" s="17">
        <f>IF(D278="",0,IF(D278=D277,COUNTIF(D$9:D277,D278)+1,1))</f>
        <v>0</v>
      </c>
      <c r="V278" s="17">
        <f t="shared" ca="1" si="21"/>
        <v>0</v>
      </c>
      <c r="W278" s="364">
        <f t="shared" si="23"/>
        <v>0</v>
      </c>
    </row>
    <row r="279" spans="1:23" ht="16.5" customHeight="1">
      <c r="A279" s="334" t="s">
        <v>555</v>
      </c>
      <c r="B279" s="65" t="str">
        <f t="shared" ca="1" si="22"/>
        <v>-1900</v>
      </c>
      <c r="C279" s="65" t="str">
        <f t="shared" ca="1" si="20"/>
        <v>-1900-0</v>
      </c>
      <c r="D279" s="340"/>
      <c r="E279" s="283"/>
      <c r="F279" s="12"/>
      <c r="G279" s="292"/>
      <c r="H279" s="121"/>
      <c r="I279" s="284"/>
      <c r="J279" s="285"/>
      <c r="K279" s="286"/>
      <c r="L279" s="287"/>
      <c r="M279" s="288"/>
      <c r="N279" s="287"/>
      <c r="O279" s="289"/>
      <c r="P279" s="290"/>
      <c r="Q279" s="291"/>
      <c r="R279" s="12"/>
      <c r="S279" s="348"/>
      <c r="T279" s="7"/>
      <c r="U279" s="17">
        <f>IF(D279="",0,IF(D279=D278,COUNTIF(D$9:D278,D279)+1,1))</f>
        <v>0</v>
      </c>
      <c r="V279" s="17">
        <f t="shared" ca="1" si="21"/>
        <v>0</v>
      </c>
      <c r="W279" s="364">
        <f t="shared" si="23"/>
        <v>0</v>
      </c>
    </row>
    <row r="280" spans="1:23" ht="16.5" customHeight="1">
      <c r="A280" s="334" t="s">
        <v>556</v>
      </c>
      <c r="B280" s="65" t="str">
        <f t="shared" ca="1" si="22"/>
        <v>-1900</v>
      </c>
      <c r="C280" s="65" t="str">
        <f t="shared" ca="1" si="20"/>
        <v>-1900-0</v>
      </c>
      <c r="D280" s="340"/>
      <c r="E280" s="283"/>
      <c r="F280" s="12"/>
      <c r="G280" s="292"/>
      <c r="H280" s="121"/>
      <c r="I280" s="284"/>
      <c r="J280" s="285"/>
      <c r="K280" s="286"/>
      <c r="L280" s="287"/>
      <c r="M280" s="288"/>
      <c r="N280" s="287"/>
      <c r="O280" s="289"/>
      <c r="P280" s="290"/>
      <c r="Q280" s="291"/>
      <c r="R280" s="12"/>
      <c r="S280" s="348"/>
      <c r="T280" s="7"/>
      <c r="U280" s="17">
        <f>IF(D280="",0,IF(D280=D279,COUNTIF(D$9:D279,D280)+1,1))</f>
        <v>0</v>
      </c>
      <c r="V280" s="17">
        <f t="shared" ca="1" si="21"/>
        <v>0</v>
      </c>
      <c r="W280" s="364">
        <f t="shared" si="23"/>
        <v>0</v>
      </c>
    </row>
    <row r="281" spans="1:23" ht="16.5" customHeight="1">
      <c r="A281" s="334" t="s">
        <v>557</v>
      </c>
      <c r="B281" s="65" t="str">
        <f t="shared" ca="1" si="22"/>
        <v>-1900</v>
      </c>
      <c r="C281" s="65" t="str">
        <f t="shared" ca="1" si="20"/>
        <v>-1900-0</v>
      </c>
      <c r="D281" s="340"/>
      <c r="E281" s="283"/>
      <c r="F281" s="12"/>
      <c r="G281" s="292"/>
      <c r="H281" s="121"/>
      <c r="I281" s="284"/>
      <c r="J281" s="285"/>
      <c r="K281" s="286"/>
      <c r="L281" s="287"/>
      <c r="M281" s="288"/>
      <c r="N281" s="287"/>
      <c r="O281" s="289"/>
      <c r="P281" s="290"/>
      <c r="Q281" s="291"/>
      <c r="R281" s="12"/>
      <c r="S281" s="348"/>
      <c r="T281" s="7"/>
      <c r="U281" s="17">
        <f>IF(D281="",0,IF(D281=D280,COUNTIF(D$9:D280,D281)+1,1))</f>
        <v>0</v>
      </c>
      <c r="V281" s="17">
        <f t="shared" ca="1" si="21"/>
        <v>0</v>
      </c>
      <c r="W281" s="364">
        <f t="shared" si="23"/>
        <v>0</v>
      </c>
    </row>
    <row r="282" spans="1:23" ht="16.5" customHeight="1">
      <c r="A282" s="334" t="s">
        <v>558</v>
      </c>
      <c r="B282" s="65" t="str">
        <f t="shared" ca="1" si="22"/>
        <v>-1900</v>
      </c>
      <c r="C282" s="65" t="str">
        <f t="shared" ca="1" si="20"/>
        <v>-1900-0</v>
      </c>
      <c r="D282" s="340"/>
      <c r="E282" s="283"/>
      <c r="F282" s="12"/>
      <c r="G282" s="292"/>
      <c r="H282" s="121"/>
      <c r="I282" s="284"/>
      <c r="J282" s="285"/>
      <c r="K282" s="286"/>
      <c r="L282" s="287"/>
      <c r="M282" s="288"/>
      <c r="N282" s="287"/>
      <c r="O282" s="289"/>
      <c r="P282" s="290"/>
      <c r="Q282" s="291"/>
      <c r="R282" s="12"/>
      <c r="S282" s="348"/>
      <c r="T282" s="7"/>
      <c r="U282" s="17">
        <f>IF(D282="",0,IF(D282=D281,COUNTIF(D$9:D281,D282)+1,1))</f>
        <v>0</v>
      </c>
      <c r="V282" s="17">
        <f t="shared" ca="1" si="21"/>
        <v>0</v>
      </c>
      <c r="W282" s="364">
        <f t="shared" si="23"/>
        <v>0</v>
      </c>
    </row>
    <row r="283" spans="1:23" ht="16.5" customHeight="1">
      <c r="A283" s="334" t="s">
        <v>559</v>
      </c>
      <c r="B283" s="65" t="str">
        <f t="shared" ca="1" si="22"/>
        <v>-1900</v>
      </c>
      <c r="C283" s="65" t="str">
        <f t="shared" ca="1" si="20"/>
        <v>-1900-0</v>
      </c>
      <c r="D283" s="340"/>
      <c r="E283" s="283"/>
      <c r="F283" s="12"/>
      <c r="G283" s="292"/>
      <c r="H283" s="121"/>
      <c r="I283" s="284"/>
      <c r="J283" s="285"/>
      <c r="K283" s="286"/>
      <c r="L283" s="287"/>
      <c r="M283" s="288"/>
      <c r="N283" s="287"/>
      <c r="O283" s="289"/>
      <c r="P283" s="290"/>
      <c r="Q283" s="291"/>
      <c r="R283" s="12"/>
      <c r="S283" s="348"/>
      <c r="T283" s="7"/>
      <c r="U283" s="17">
        <f>IF(D283="",0,IF(D283=D282,COUNTIF(D$9:D282,D283)+1,1))</f>
        <v>0</v>
      </c>
      <c r="V283" s="17">
        <f t="shared" ca="1" si="21"/>
        <v>0</v>
      </c>
      <c r="W283" s="364">
        <f t="shared" si="23"/>
        <v>0</v>
      </c>
    </row>
    <row r="284" spans="1:23" ht="16.5" customHeight="1">
      <c r="A284" s="334" t="s">
        <v>560</v>
      </c>
      <c r="B284" s="65" t="str">
        <f t="shared" ca="1" si="22"/>
        <v>-1900</v>
      </c>
      <c r="C284" s="65" t="str">
        <f t="shared" ca="1" si="20"/>
        <v>-1900-0</v>
      </c>
      <c r="D284" s="340"/>
      <c r="E284" s="283"/>
      <c r="F284" s="12"/>
      <c r="G284" s="292"/>
      <c r="H284" s="121"/>
      <c r="I284" s="284"/>
      <c r="J284" s="285"/>
      <c r="K284" s="286"/>
      <c r="L284" s="287"/>
      <c r="M284" s="288"/>
      <c r="N284" s="287"/>
      <c r="O284" s="289"/>
      <c r="P284" s="290"/>
      <c r="Q284" s="291"/>
      <c r="R284" s="12"/>
      <c r="S284" s="348"/>
      <c r="T284" s="7"/>
      <c r="U284" s="17">
        <f>IF(D284="",0,IF(D284=D283,COUNTIF(D$9:D283,D284)+1,1))</f>
        <v>0</v>
      </c>
      <c r="V284" s="17">
        <f t="shared" ca="1" si="21"/>
        <v>0</v>
      </c>
      <c r="W284" s="364">
        <f t="shared" si="23"/>
        <v>0</v>
      </c>
    </row>
    <row r="285" spans="1:23" ht="16.5" customHeight="1">
      <c r="A285" s="334" t="s">
        <v>561</v>
      </c>
      <c r="B285" s="65" t="str">
        <f t="shared" ca="1" si="22"/>
        <v>-1900</v>
      </c>
      <c r="C285" s="65" t="str">
        <f t="shared" ref="C285:C348" ca="1" si="24">IF(I$524=1,0,B285&amp;"-"&amp;U285)</f>
        <v>-1900-0</v>
      </c>
      <c r="D285" s="340"/>
      <c r="E285" s="283"/>
      <c r="F285" s="12"/>
      <c r="G285" s="292"/>
      <c r="H285" s="121"/>
      <c r="I285" s="284"/>
      <c r="J285" s="285"/>
      <c r="K285" s="286"/>
      <c r="L285" s="287"/>
      <c r="M285" s="288"/>
      <c r="N285" s="287"/>
      <c r="O285" s="289"/>
      <c r="P285" s="290"/>
      <c r="Q285" s="291"/>
      <c r="R285" s="12"/>
      <c r="S285" s="348"/>
      <c r="T285" s="7"/>
      <c r="U285" s="17">
        <f>IF(D285="",0,IF(D285=D284,COUNTIF(D$9:D284,D285)+1,1))</f>
        <v>0</v>
      </c>
      <c r="V285" s="17">
        <f t="shared" ref="V285:V348" ca="1" si="25">IF(OR(D285="",I$524=1),0,IF(U285=2,1,0))</f>
        <v>0</v>
      </c>
      <c r="W285" s="364">
        <f t="shared" si="23"/>
        <v>0</v>
      </c>
    </row>
    <row r="286" spans="1:23" ht="16.5" customHeight="1">
      <c r="A286" s="334" t="s">
        <v>562</v>
      </c>
      <c r="B286" s="65" t="str">
        <f t="shared" ca="1" si="22"/>
        <v>-1900</v>
      </c>
      <c r="C286" s="65" t="str">
        <f t="shared" ca="1" si="24"/>
        <v>-1900-0</v>
      </c>
      <c r="D286" s="340"/>
      <c r="E286" s="283"/>
      <c r="F286" s="12"/>
      <c r="G286" s="292"/>
      <c r="H286" s="121"/>
      <c r="I286" s="284"/>
      <c r="J286" s="285"/>
      <c r="K286" s="286"/>
      <c r="L286" s="287"/>
      <c r="M286" s="288"/>
      <c r="N286" s="287"/>
      <c r="O286" s="289"/>
      <c r="P286" s="290"/>
      <c r="Q286" s="291"/>
      <c r="R286" s="12"/>
      <c r="S286" s="348"/>
      <c r="T286" s="7"/>
      <c r="U286" s="17">
        <f>IF(D286="",0,IF(D286=D285,COUNTIF(D$9:D285,D286)+1,1))</f>
        <v>0</v>
      </c>
      <c r="V286" s="17">
        <f t="shared" ca="1" si="25"/>
        <v>0</v>
      </c>
      <c r="W286" s="364">
        <f t="shared" si="23"/>
        <v>0</v>
      </c>
    </row>
    <row r="287" spans="1:23" ht="16.5" customHeight="1">
      <c r="A287" s="334" t="s">
        <v>563</v>
      </c>
      <c r="B287" s="65" t="str">
        <f t="shared" ca="1" si="22"/>
        <v>-1900</v>
      </c>
      <c r="C287" s="65" t="str">
        <f t="shared" ca="1" si="24"/>
        <v>-1900-0</v>
      </c>
      <c r="D287" s="340"/>
      <c r="E287" s="283"/>
      <c r="F287" s="12"/>
      <c r="G287" s="292"/>
      <c r="H287" s="121"/>
      <c r="I287" s="284"/>
      <c r="J287" s="285"/>
      <c r="K287" s="286"/>
      <c r="L287" s="287"/>
      <c r="M287" s="288"/>
      <c r="N287" s="287"/>
      <c r="O287" s="289"/>
      <c r="P287" s="290"/>
      <c r="Q287" s="291"/>
      <c r="R287" s="12"/>
      <c r="S287" s="348"/>
      <c r="T287" s="7"/>
      <c r="U287" s="17">
        <f>IF(D287="",0,IF(D287=D286,COUNTIF(D$9:D286,D287)+1,1))</f>
        <v>0</v>
      </c>
      <c r="V287" s="17">
        <f t="shared" ca="1" si="25"/>
        <v>0</v>
      </c>
      <c r="W287" s="364">
        <f t="shared" si="23"/>
        <v>0</v>
      </c>
    </row>
    <row r="288" spans="1:23" ht="16.5" customHeight="1">
      <c r="A288" s="334" t="s">
        <v>564</v>
      </c>
      <c r="B288" s="65" t="str">
        <f t="shared" ca="1" si="22"/>
        <v>-1900</v>
      </c>
      <c r="C288" s="65" t="str">
        <f t="shared" ca="1" si="24"/>
        <v>-1900-0</v>
      </c>
      <c r="D288" s="340"/>
      <c r="E288" s="283"/>
      <c r="F288" s="12"/>
      <c r="G288" s="292"/>
      <c r="H288" s="121"/>
      <c r="I288" s="284"/>
      <c r="J288" s="285"/>
      <c r="K288" s="286"/>
      <c r="L288" s="287"/>
      <c r="M288" s="288"/>
      <c r="N288" s="287"/>
      <c r="O288" s="289"/>
      <c r="P288" s="290"/>
      <c r="Q288" s="291"/>
      <c r="R288" s="12"/>
      <c r="S288" s="348"/>
      <c r="T288" s="7"/>
      <c r="U288" s="17">
        <f>IF(D288="",0,IF(D288=D287,COUNTIF(D$9:D287,D288)+1,1))</f>
        <v>0</v>
      </c>
      <c r="V288" s="17">
        <f t="shared" ca="1" si="25"/>
        <v>0</v>
      </c>
      <c r="W288" s="364">
        <f t="shared" si="23"/>
        <v>0</v>
      </c>
    </row>
    <row r="289" spans="1:23" ht="16.5" customHeight="1">
      <c r="A289" s="334" t="s">
        <v>565</v>
      </c>
      <c r="B289" s="65" t="str">
        <f t="shared" ca="1" si="22"/>
        <v>-1900</v>
      </c>
      <c r="C289" s="65" t="str">
        <f t="shared" ca="1" si="24"/>
        <v>-1900-0</v>
      </c>
      <c r="D289" s="340"/>
      <c r="E289" s="283"/>
      <c r="F289" s="12"/>
      <c r="G289" s="292"/>
      <c r="H289" s="121"/>
      <c r="I289" s="284"/>
      <c r="J289" s="285"/>
      <c r="K289" s="286"/>
      <c r="L289" s="287"/>
      <c r="M289" s="288"/>
      <c r="N289" s="287"/>
      <c r="O289" s="289"/>
      <c r="P289" s="290"/>
      <c r="Q289" s="291"/>
      <c r="R289" s="12"/>
      <c r="S289" s="348"/>
      <c r="T289" s="7"/>
      <c r="U289" s="17">
        <f>IF(D289="",0,IF(D289=D288,COUNTIF(D$9:D288,D289)+1,1))</f>
        <v>0</v>
      </c>
      <c r="V289" s="17">
        <f t="shared" ca="1" si="25"/>
        <v>0</v>
      </c>
      <c r="W289" s="364">
        <f t="shared" si="23"/>
        <v>0</v>
      </c>
    </row>
    <row r="290" spans="1:23" ht="16.5" customHeight="1">
      <c r="A290" s="334" t="s">
        <v>566</v>
      </c>
      <c r="B290" s="65" t="str">
        <f t="shared" ca="1" si="22"/>
        <v>-1900</v>
      </c>
      <c r="C290" s="65" t="str">
        <f t="shared" ca="1" si="24"/>
        <v>-1900-0</v>
      </c>
      <c r="D290" s="340"/>
      <c r="E290" s="283"/>
      <c r="F290" s="12"/>
      <c r="G290" s="292"/>
      <c r="H290" s="121"/>
      <c r="I290" s="284"/>
      <c r="J290" s="285"/>
      <c r="K290" s="286"/>
      <c r="L290" s="287"/>
      <c r="M290" s="288"/>
      <c r="N290" s="287"/>
      <c r="O290" s="289"/>
      <c r="P290" s="290"/>
      <c r="Q290" s="291"/>
      <c r="R290" s="12"/>
      <c r="S290" s="348"/>
      <c r="T290" s="7"/>
      <c r="U290" s="17">
        <f>IF(D290="",0,IF(D290=D289,COUNTIF(D$9:D289,D290)+1,1))</f>
        <v>0</v>
      </c>
      <c r="V290" s="17">
        <f t="shared" ca="1" si="25"/>
        <v>0</v>
      </c>
      <c r="W290" s="364">
        <f t="shared" si="23"/>
        <v>0</v>
      </c>
    </row>
    <row r="291" spans="1:23" ht="16.5" customHeight="1">
      <c r="A291" s="334" t="s">
        <v>567</v>
      </c>
      <c r="B291" s="65" t="str">
        <f t="shared" ca="1" si="22"/>
        <v>-1900</v>
      </c>
      <c r="C291" s="65" t="str">
        <f t="shared" ca="1" si="24"/>
        <v>-1900-0</v>
      </c>
      <c r="D291" s="340"/>
      <c r="E291" s="283"/>
      <c r="F291" s="12"/>
      <c r="G291" s="292"/>
      <c r="H291" s="121"/>
      <c r="I291" s="284"/>
      <c r="J291" s="285"/>
      <c r="K291" s="286"/>
      <c r="L291" s="287"/>
      <c r="M291" s="288"/>
      <c r="N291" s="287"/>
      <c r="O291" s="289"/>
      <c r="P291" s="290"/>
      <c r="Q291" s="291"/>
      <c r="R291" s="12"/>
      <c r="S291" s="348"/>
      <c r="T291" s="7"/>
      <c r="U291" s="17">
        <f>IF(D291="",0,IF(D291=D290,COUNTIF(D$9:D290,D291)+1,1))</f>
        <v>0</v>
      </c>
      <c r="V291" s="17">
        <f t="shared" ca="1" si="25"/>
        <v>0</v>
      </c>
      <c r="W291" s="364">
        <f t="shared" si="23"/>
        <v>0</v>
      </c>
    </row>
    <row r="292" spans="1:23" ht="16.5" customHeight="1">
      <c r="A292" s="334" t="s">
        <v>568</v>
      </c>
      <c r="B292" s="65" t="str">
        <f t="shared" ca="1" si="22"/>
        <v>-1900</v>
      </c>
      <c r="C292" s="65" t="str">
        <f t="shared" ca="1" si="24"/>
        <v>-1900-0</v>
      </c>
      <c r="D292" s="340"/>
      <c r="E292" s="283"/>
      <c r="F292" s="12"/>
      <c r="G292" s="292"/>
      <c r="H292" s="121"/>
      <c r="I292" s="284"/>
      <c r="J292" s="285"/>
      <c r="K292" s="286"/>
      <c r="L292" s="287"/>
      <c r="M292" s="288"/>
      <c r="N292" s="287"/>
      <c r="O292" s="289"/>
      <c r="P292" s="290"/>
      <c r="Q292" s="291"/>
      <c r="R292" s="12"/>
      <c r="S292" s="348"/>
      <c r="T292" s="7"/>
      <c r="U292" s="17">
        <f>IF(D292="",0,IF(D292=D291,COUNTIF(D$9:D291,D292)+1,1))</f>
        <v>0</v>
      </c>
      <c r="V292" s="17">
        <f t="shared" ca="1" si="25"/>
        <v>0</v>
      </c>
      <c r="W292" s="364">
        <f t="shared" si="23"/>
        <v>0</v>
      </c>
    </row>
    <row r="293" spans="1:23" ht="16.5" customHeight="1">
      <c r="A293" s="334" t="s">
        <v>569</v>
      </c>
      <c r="B293" s="65" t="str">
        <f t="shared" ca="1" si="22"/>
        <v>-1900</v>
      </c>
      <c r="C293" s="65" t="str">
        <f t="shared" ca="1" si="24"/>
        <v>-1900-0</v>
      </c>
      <c r="D293" s="340"/>
      <c r="E293" s="283"/>
      <c r="F293" s="12"/>
      <c r="G293" s="292"/>
      <c r="H293" s="121"/>
      <c r="I293" s="284"/>
      <c r="J293" s="285"/>
      <c r="K293" s="286"/>
      <c r="L293" s="287"/>
      <c r="M293" s="288"/>
      <c r="N293" s="287"/>
      <c r="O293" s="289"/>
      <c r="P293" s="290"/>
      <c r="Q293" s="291"/>
      <c r="R293" s="12"/>
      <c r="S293" s="348"/>
      <c r="T293" s="7"/>
      <c r="U293" s="17">
        <f>IF(D293="",0,IF(D293=D292,COUNTIF(D$9:D292,D293)+1,1))</f>
        <v>0</v>
      </c>
      <c r="V293" s="17">
        <f t="shared" ca="1" si="25"/>
        <v>0</v>
      </c>
      <c r="W293" s="364">
        <f t="shared" si="23"/>
        <v>0</v>
      </c>
    </row>
    <row r="294" spans="1:23" ht="16.5" customHeight="1">
      <c r="A294" s="334" t="s">
        <v>570</v>
      </c>
      <c r="B294" s="65" t="str">
        <f t="shared" ca="1" si="22"/>
        <v>-1900</v>
      </c>
      <c r="C294" s="65" t="str">
        <f t="shared" ca="1" si="24"/>
        <v>-1900-0</v>
      </c>
      <c r="D294" s="340"/>
      <c r="E294" s="283"/>
      <c r="F294" s="12"/>
      <c r="G294" s="292"/>
      <c r="H294" s="121"/>
      <c r="I294" s="284"/>
      <c r="J294" s="285"/>
      <c r="K294" s="286"/>
      <c r="L294" s="287"/>
      <c r="M294" s="288"/>
      <c r="N294" s="287"/>
      <c r="O294" s="289"/>
      <c r="P294" s="290"/>
      <c r="Q294" s="291"/>
      <c r="R294" s="12"/>
      <c r="S294" s="348"/>
      <c r="T294" s="7"/>
      <c r="U294" s="17">
        <f>IF(D294="",0,IF(D294=D293,COUNTIF(D$9:D293,D294)+1,1))</f>
        <v>0</v>
      </c>
      <c r="V294" s="17">
        <f t="shared" ca="1" si="25"/>
        <v>0</v>
      </c>
      <c r="W294" s="364">
        <f t="shared" si="23"/>
        <v>0</v>
      </c>
    </row>
    <row r="295" spans="1:23" ht="16.5" customHeight="1">
      <c r="A295" s="334" t="s">
        <v>571</v>
      </c>
      <c r="B295" s="65" t="str">
        <f t="shared" ca="1" si="22"/>
        <v>-1900</v>
      </c>
      <c r="C295" s="65" t="str">
        <f t="shared" ca="1" si="24"/>
        <v>-1900-0</v>
      </c>
      <c r="D295" s="340"/>
      <c r="E295" s="283"/>
      <c r="F295" s="12"/>
      <c r="G295" s="292"/>
      <c r="H295" s="121"/>
      <c r="I295" s="284"/>
      <c r="J295" s="285"/>
      <c r="K295" s="286"/>
      <c r="L295" s="287"/>
      <c r="M295" s="288"/>
      <c r="N295" s="287"/>
      <c r="O295" s="289"/>
      <c r="P295" s="290"/>
      <c r="Q295" s="291"/>
      <c r="R295" s="12"/>
      <c r="S295" s="348"/>
      <c r="T295" s="7"/>
      <c r="U295" s="17">
        <f>IF(D295="",0,IF(D295=D294,COUNTIF(D$9:D294,D295)+1,1))</f>
        <v>0</v>
      </c>
      <c r="V295" s="17">
        <f t="shared" ca="1" si="25"/>
        <v>0</v>
      </c>
      <c r="W295" s="364">
        <f t="shared" si="23"/>
        <v>0</v>
      </c>
    </row>
    <row r="296" spans="1:23" ht="16.5" customHeight="1">
      <c r="A296" s="334" t="s">
        <v>572</v>
      </c>
      <c r="B296" s="65" t="str">
        <f t="shared" ca="1" si="22"/>
        <v>-1900</v>
      </c>
      <c r="C296" s="65" t="str">
        <f t="shared" ca="1" si="24"/>
        <v>-1900-0</v>
      </c>
      <c r="D296" s="340"/>
      <c r="E296" s="283"/>
      <c r="F296" s="12"/>
      <c r="G296" s="292"/>
      <c r="H296" s="121"/>
      <c r="I296" s="284"/>
      <c r="J296" s="285"/>
      <c r="K296" s="286"/>
      <c r="L296" s="287"/>
      <c r="M296" s="288"/>
      <c r="N296" s="287"/>
      <c r="O296" s="289"/>
      <c r="P296" s="290"/>
      <c r="Q296" s="291"/>
      <c r="R296" s="12"/>
      <c r="S296" s="348"/>
      <c r="T296" s="7"/>
      <c r="U296" s="17">
        <f>IF(D296="",0,IF(D296=D295,COUNTIF(D$9:D295,D296)+1,1))</f>
        <v>0</v>
      </c>
      <c r="V296" s="17">
        <f t="shared" ca="1" si="25"/>
        <v>0</v>
      </c>
      <c r="W296" s="364">
        <f t="shared" si="23"/>
        <v>0</v>
      </c>
    </row>
    <row r="297" spans="1:23" ht="16.5" customHeight="1">
      <c r="A297" s="334" t="s">
        <v>573</v>
      </c>
      <c r="B297" s="65" t="str">
        <f t="shared" ca="1" si="22"/>
        <v>-1900</v>
      </c>
      <c r="C297" s="65" t="str">
        <f t="shared" ca="1" si="24"/>
        <v>-1900-0</v>
      </c>
      <c r="D297" s="340"/>
      <c r="E297" s="283"/>
      <c r="F297" s="12"/>
      <c r="G297" s="292"/>
      <c r="H297" s="121"/>
      <c r="I297" s="284"/>
      <c r="J297" s="285"/>
      <c r="K297" s="286"/>
      <c r="L297" s="287"/>
      <c r="M297" s="288"/>
      <c r="N297" s="287"/>
      <c r="O297" s="289"/>
      <c r="P297" s="290"/>
      <c r="Q297" s="291"/>
      <c r="R297" s="12"/>
      <c r="S297" s="348"/>
      <c r="T297" s="7"/>
      <c r="U297" s="17">
        <f>IF(D297="",0,IF(D297=D296,COUNTIF(D$9:D296,D297)+1,1))</f>
        <v>0</v>
      </c>
      <c r="V297" s="17">
        <f t="shared" ca="1" si="25"/>
        <v>0</v>
      </c>
      <c r="W297" s="364">
        <f t="shared" si="23"/>
        <v>0</v>
      </c>
    </row>
    <row r="298" spans="1:23" ht="16.5" customHeight="1">
      <c r="A298" s="334" t="s">
        <v>574</v>
      </c>
      <c r="B298" s="65" t="str">
        <f t="shared" ca="1" si="22"/>
        <v>-1900</v>
      </c>
      <c r="C298" s="65" t="str">
        <f t="shared" ca="1" si="24"/>
        <v>-1900-0</v>
      </c>
      <c r="D298" s="340"/>
      <c r="E298" s="283"/>
      <c r="F298" s="12"/>
      <c r="G298" s="292"/>
      <c r="H298" s="121"/>
      <c r="I298" s="284"/>
      <c r="J298" s="285"/>
      <c r="K298" s="286"/>
      <c r="L298" s="287"/>
      <c r="M298" s="288"/>
      <c r="N298" s="287"/>
      <c r="O298" s="289"/>
      <c r="P298" s="290"/>
      <c r="Q298" s="291"/>
      <c r="R298" s="12"/>
      <c r="S298" s="348"/>
      <c r="T298" s="7"/>
      <c r="U298" s="17">
        <f>IF(D298="",0,IF(D298=D297,COUNTIF(D$9:D297,D298)+1,1))</f>
        <v>0</v>
      </c>
      <c r="V298" s="17">
        <f t="shared" ca="1" si="25"/>
        <v>0</v>
      </c>
      <c r="W298" s="364">
        <f t="shared" si="23"/>
        <v>0</v>
      </c>
    </row>
    <row r="299" spans="1:23" ht="16.5" customHeight="1">
      <c r="A299" s="334" t="s">
        <v>575</v>
      </c>
      <c r="B299" s="65" t="str">
        <f t="shared" ca="1" si="22"/>
        <v>-1900</v>
      </c>
      <c r="C299" s="65" t="str">
        <f t="shared" ca="1" si="24"/>
        <v>-1900-0</v>
      </c>
      <c r="D299" s="340"/>
      <c r="E299" s="283"/>
      <c r="F299" s="12"/>
      <c r="G299" s="292"/>
      <c r="H299" s="121"/>
      <c r="I299" s="284"/>
      <c r="J299" s="285"/>
      <c r="K299" s="286"/>
      <c r="L299" s="287"/>
      <c r="M299" s="288"/>
      <c r="N299" s="287"/>
      <c r="O299" s="289"/>
      <c r="P299" s="290"/>
      <c r="Q299" s="291"/>
      <c r="R299" s="12"/>
      <c r="S299" s="348"/>
      <c r="T299" s="7"/>
      <c r="U299" s="17">
        <f>IF(D299="",0,IF(D299=D298,COUNTIF(D$9:D298,D299)+1,1))</f>
        <v>0</v>
      </c>
      <c r="V299" s="17">
        <f t="shared" ca="1" si="25"/>
        <v>0</v>
      </c>
      <c r="W299" s="364">
        <f t="shared" si="23"/>
        <v>0</v>
      </c>
    </row>
    <row r="300" spans="1:23" ht="16.5" customHeight="1">
      <c r="A300" s="334" t="s">
        <v>576</v>
      </c>
      <c r="B300" s="65" t="str">
        <f t="shared" ca="1" si="22"/>
        <v>-1900</v>
      </c>
      <c r="C300" s="65" t="str">
        <f t="shared" ca="1" si="24"/>
        <v>-1900-0</v>
      </c>
      <c r="D300" s="340"/>
      <c r="E300" s="283"/>
      <c r="F300" s="12"/>
      <c r="G300" s="292"/>
      <c r="H300" s="121"/>
      <c r="I300" s="284"/>
      <c r="J300" s="285"/>
      <c r="K300" s="286"/>
      <c r="L300" s="287"/>
      <c r="M300" s="288"/>
      <c r="N300" s="287"/>
      <c r="O300" s="289"/>
      <c r="P300" s="290"/>
      <c r="Q300" s="291"/>
      <c r="R300" s="12"/>
      <c r="S300" s="348"/>
      <c r="T300" s="7"/>
      <c r="U300" s="17">
        <f>IF(D300="",0,IF(D300=D299,COUNTIF(D$9:D299,D300)+1,1))</f>
        <v>0</v>
      </c>
      <c r="V300" s="17">
        <f t="shared" ca="1" si="25"/>
        <v>0</v>
      </c>
      <c r="W300" s="364">
        <f t="shared" si="23"/>
        <v>0</v>
      </c>
    </row>
    <row r="301" spans="1:23" ht="16.5" customHeight="1">
      <c r="A301" s="334" t="s">
        <v>577</v>
      </c>
      <c r="B301" s="65" t="str">
        <f t="shared" ca="1" si="22"/>
        <v>-1900</v>
      </c>
      <c r="C301" s="65" t="str">
        <f t="shared" ca="1" si="24"/>
        <v>-1900-0</v>
      </c>
      <c r="D301" s="340"/>
      <c r="E301" s="283"/>
      <c r="F301" s="12"/>
      <c r="G301" s="292"/>
      <c r="H301" s="121"/>
      <c r="I301" s="284"/>
      <c r="J301" s="285"/>
      <c r="K301" s="286"/>
      <c r="L301" s="287"/>
      <c r="M301" s="288"/>
      <c r="N301" s="287"/>
      <c r="O301" s="289"/>
      <c r="P301" s="290"/>
      <c r="Q301" s="291"/>
      <c r="R301" s="12"/>
      <c r="S301" s="348"/>
      <c r="T301" s="7"/>
      <c r="U301" s="17">
        <f>IF(D301="",0,IF(D301=D300,COUNTIF(D$9:D300,D301)+1,1))</f>
        <v>0</v>
      </c>
      <c r="V301" s="17">
        <f t="shared" ca="1" si="25"/>
        <v>0</v>
      </c>
      <c r="W301" s="364">
        <f t="shared" si="23"/>
        <v>0</v>
      </c>
    </row>
    <row r="302" spans="1:23" ht="16.5" customHeight="1">
      <c r="A302" s="334" t="s">
        <v>578</v>
      </c>
      <c r="B302" s="65" t="str">
        <f t="shared" ca="1" si="22"/>
        <v>-1900</v>
      </c>
      <c r="C302" s="65" t="str">
        <f t="shared" ca="1" si="24"/>
        <v>-1900-0</v>
      </c>
      <c r="D302" s="340"/>
      <c r="E302" s="283"/>
      <c r="F302" s="12"/>
      <c r="G302" s="292"/>
      <c r="H302" s="121"/>
      <c r="I302" s="284"/>
      <c r="J302" s="285"/>
      <c r="K302" s="286"/>
      <c r="L302" s="287"/>
      <c r="M302" s="288"/>
      <c r="N302" s="287"/>
      <c r="O302" s="289"/>
      <c r="P302" s="290"/>
      <c r="Q302" s="291"/>
      <c r="R302" s="12"/>
      <c r="S302" s="348"/>
      <c r="T302" s="7"/>
      <c r="U302" s="17">
        <f>IF(D302="",0,IF(D302=D301,COUNTIF(D$9:D301,D302)+1,1))</f>
        <v>0</v>
      </c>
      <c r="V302" s="17">
        <f t="shared" ca="1" si="25"/>
        <v>0</v>
      </c>
      <c r="W302" s="364">
        <f t="shared" si="23"/>
        <v>0</v>
      </c>
    </row>
    <row r="303" spans="1:23" ht="16.5" customHeight="1">
      <c r="A303" s="334" t="s">
        <v>579</v>
      </c>
      <c r="B303" s="65" t="str">
        <f t="shared" ca="1" si="22"/>
        <v>-1900</v>
      </c>
      <c r="C303" s="65" t="str">
        <f t="shared" ca="1" si="24"/>
        <v>-1900-0</v>
      </c>
      <c r="D303" s="340"/>
      <c r="E303" s="283"/>
      <c r="F303" s="12"/>
      <c r="G303" s="292"/>
      <c r="H303" s="121"/>
      <c r="I303" s="284"/>
      <c r="J303" s="285"/>
      <c r="K303" s="286"/>
      <c r="L303" s="287"/>
      <c r="M303" s="288"/>
      <c r="N303" s="287"/>
      <c r="O303" s="289"/>
      <c r="P303" s="290"/>
      <c r="Q303" s="291"/>
      <c r="R303" s="12"/>
      <c r="S303" s="348"/>
      <c r="T303" s="7"/>
      <c r="U303" s="17">
        <f>IF(D303="",0,IF(D303=D302,COUNTIF(D$9:D302,D303)+1,1))</f>
        <v>0</v>
      </c>
      <c r="V303" s="17">
        <f t="shared" ca="1" si="25"/>
        <v>0</v>
      </c>
      <c r="W303" s="364">
        <f t="shared" si="23"/>
        <v>0</v>
      </c>
    </row>
    <row r="304" spans="1:23" ht="16.5" customHeight="1">
      <c r="A304" s="334" t="s">
        <v>580</v>
      </c>
      <c r="B304" s="65" t="str">
        <f t="shared" ca="1" si="22"/>
        <v>-1900</v>
      </c>
      <c r="C304" s="65" t="str">
        <f t="shared" ca="1" si="24"/>
        <v>-1900-0</v>
      </c>
      <c r="D304" s="340"/>
      <c r="E304" s="283"/>
      <c r="F304" s="12"/>
      <c r="G304" s="292"/>
      <c r="H304" s="121"/>
      <c r="I304" s="284"/>
      <c r="J304" s="285"/>
      <c r="K304" s="286"/>
      <c r="L304" s="287"/>
      <c r="M304" s="288"/>
      <c r="N304" s="287"/>
      <c r="O304" s="289"/>
      <c r="P304" s="290"/>
      <c r="Q304" s="291"/>
      <c r="R304" s="12"/>
      <c r="S304" s="348"/>
      <c r="T304" s="7"/>
      <c r="U304" s="17">
        <f>IF(D304="",0,IF(D304=D303,COUNTIF(D$9:D303,D304)+1,1))</f>
        <v>0</v>
      </c>
      <c r="V304" s="17">
        <f t="shared" ca="1" si="25"/>
        <v>0</v>
      </c>
      <c r="W304" s="364">
        <f t="shared" si="23"/>
        <v>0</v>
      </c>
    </row>
    <row r="305" spans="1:23" ht="16.5" customHeight="1">
      <c r="A305" s="334" t="s">
        <v>581</v>
      </c>
      <c r="B305" s="65" t="str">
        <f t="shared" ca="1" si="22"/>
        <v>-1900</v>
      </c>
      <c r="C305" s="65" t="str">
        <f t="shared" ca="1" si="24"/>
        <v>-1900-0</v>
      </c>
      <c r="D305" s="340"/>
      <c r="E305" s="283"/>
      <c r="F305" s="12"/>
      <c r="G305" s="292"/>
      <c r="H305" s="121"/>
      <c r="I305" s="284"/>
      <c r="J305" s="285"/>
      <c r="K305" s="286"/>
      <c r="L305" s="287"/>
      <c r="M305" s="288"/>
      <c r="N305" s="287"/>
      <c r="O305" s="289"/>
      <c r="P305" s="290"/>
      <c r="Q305" s="291"/>
      <c r="R305" s="12"/>
      <c r="S305" s="348"/>
      <c r="T305" s="7"/>
      <c r="U305" s="17">
        <f>IF(D305="",0,IF(D305=D304,COUNTIF(D$9:D304,D305)+1,1))</f>
        <v>0</v>
      </c>
      <c r="V305" s="17">
        <f t="shared" ca="1" si="25"/>
        <v>0</v>
      </c>
      <c r="W305" s="364">
        <f t="shared" si="23"/>
        <v>0</v>
      </c>
    </row>
    <row r="306" spans="1:23" ht="16.5" customHeight="1">
      <c r="A306" s="334" t="s">
        <v>582</v>
      </c>
      <c r="B306" s="65" t="str">
        <f t="shared" ca="1" si="22"/>
        <v>-1900</v>
      </c>
      <c r="C306" s="65" t="str">
        <f t="shared" ca="1" si="24"/>
        <v>-1900-0</v>
      </c>
      <c r="D306" s="340"/>
      <c r="E306" s="283"/>
      <c r="F306" s="12"/>
      <c r="G306" s="292"/>
      <c r="H306" s="121"/>
      <c r="I306" s="284"/>
      <c r="J306" s="285"/>
      <c r="K306" s="286"/>
      <c r="L306" s="287"/>
      <c r="M306" s="288"/>
      <c r="N306" s="287"/>
      <c r="O306" s="289"/>
      <c r="P306" s="290"/>
      <c r="Q306" s="291"/>
      <c r="R306" s="12"/>
      <c r="S306" s="348"/>
      <c r="T306" s="7"/>
      <c r="U306" s="17">
        <f>IF(D306="",0,IF(D306=D305,COUNTIF(D$9:D305,D306)+1,1))</f>
        <v>0</v>
      </c>
      <c r="V306" s="17">
        <f t="shared" ca="1" si="25"/>
        <v>0</v>
      </c>
      <c r="W306" s="364">
        <f t="shared" si="23"/>
        <v>0</v>
      </c>
    </row>
    <row r="307" spans="1:23" ht="16.5" customHeight="1">
      <c r="A307" s="334" t="s">
        <v>583</v>
      </c>
      <c r="B307" s="65" t="str">
        <f t="shared" ca="1" si="22"/>
        <v>-1900</v>
      </c>
      <c r="C307" s="65" t="str">
        <f t="shared" ca="1" si="24"/>
        <v>-1900-0</v>
      </c>
      <c r="D307" s="340"/>
      <c r="E307" s="283"/>
      <c r="F307" s="12"/>
      <c r="G307" s="292"/>
      <c r="H307" s="121"/>
      <c r="I307" s="284"/>
      <c r="J307" s="285"/>
      <c r="K307" s="286"/>
      <c r="L307" s="287"/>
      <c r="M307" s="288"/>
      <c r="N307" s="287"/>
      <c r="O307" s="289"/>
      <c r="P307" s="290"/>
      <c r="Q307" s="291"/>
      <c r="R307" s="12"/>
      <c r="S307" s="348"/>
      <c r="T307" s="7"/>
      <c r="U307" s="17">
        <f>IF(D307="",0,IF(D307=D306,COUNTIF(D$9:D306,D307)+1,1))</f>
        <v>0</v>
      </c>
      <c r="V307" s="17">
        <f t="shared" ca="1" si="25"/>
        <v>0</v>
      </c>
      <c r="W307" s="364">
        <f t="shared" si="23"/>
        <v>0</v>
      </c>
    </row>
    <row r="308" spans="1:23" ht="16.5" customHeight="1">
      <c r="A308" s="334" t="s">
        <v>584</v>
      </c>
      <c r="B308" s="65" t="str">
        <f t="shared" ca="1" si="22"/>
        <v>-1900</v>
      </c>
      <c r="C308" s="65" t="str">
        <f t="shared" ca="1" si="24"/>
        <v>-1900-0</v>
      </c>
      <c r="D308" s="340"/>
      <c r="E308" s="283"/>
      <c r="F308" s="12"/>
      <c r="G308" s="292"/>
      <c r="H308" s="121"/>
      <c r="I308" s="284"/>
      <c r="J308" s="285"/>
      <c r="K308" s="286"/>
      <c r="L308" s="287"/>
      <c r="M308" s="288"/>
      <c r="N308" s="287"/>
      <c r="O308" s="289"/>
      <c r="P308" s="290"/>
      <c r="Q308" s="291"/>
      <c r="R308" s="12"/>
      <c r="S308" s="348"/>
      <c r="T308" s="7"/>
      <c r="U308" s="17">
        <f>IF(D308="",0,IF(D308=D307,COUNTIF(D$9:D307,D308)+1,1))</f>
        <v>0</v>
      </c>
      <c r="V308" s="17">
        <f t="shared" ca="1" si="25"/>
        <v>0</v>
      </c>
      <c r="W308" s="364">
        <f t="shared" si="23"/>
        <v>0</v>
      </c>
    </row>
    <row r="309" spans="1:23" ht="16.5" customHeight="1">
      <c r="A309" s="334" t="s">
        <v>585</v>
      </c>
      <c r="B309" s="65" t="str">
        <f t="shared" ca="1" si="22"/>
        <v>-1900</v>
      </c>
      <c r="C309" s="65" t="str">
        <f t="shared" ca="1" si="24"/>
        <v>-1900-0</v>
      </c>
      <c r="D309" s="340"/>
      <c r="E309" s="283"/>
      <c r="F309" s="12"/>
      <c r="G309" s="292"/>
      <c r="H309" s="121"/>
      <c r="I309" s="284"/>
      <c r="J309" s="285"/>
      <c r="K309" s="286"/>
      <c r="L309" s="287"/>
      <c r="M309" s="288"/>
      <c r="N309" s="287"/>
      <c r="O309" s="289"/>
      <c r="P309" s="290"/>
      <c r="Q309" s="291"/>
      <c r="R309" s="12"/>
      <c r="S309" s="348"/>
      <c r="T309" s="7"/>
      <c r="U309" s="17">
        <f>IF(D309="",0,IF(D309=D308,COUNTIF(D$9:D308,D309)+1,1))</f>
        <v>0</v>
      </c>
      <c r="V309" s="17">
        <f t="shared" ca="1" si="25"/>
        <v>0</v>
      </c>
      <c r="W309" s="364">
        <f t="shared" si="23"/>
        <v>0</v>
      </c>
    </row>
    <row r="310" spans="1:23" ht="16.5" customHeight="1">
      <c r="A310" s="334" t="s">
        <v>586</v>
      </c>
      <c r="B310" s="65" t="str">
        <f t="shared" ca="1" si="22"/>
        <v>-1900</v>
      </c>
      <c r="C310" s="65" t="str">
        <f t="shared" ca="1" si="24"/>
        <v>-1900-0</v>
      </c>
      <c r="D310" s="340"/>
      <c r="E310" s="283"/>
      <c r="F310" s="12"/>
      <c r="G310" s="292"/>
      <c r="H310" s="121"/>
      <c r="I310" s="284"/>
      <c r="J310" s="285"/>
      <c r="K310" s="286"/>
      <c r="L310" s="287"/>
      <c r="M310" s="288"/>
      <c r="N310" s="287"/>
      <c r="O310" s="289"/>
      <c r="P310" s="290"/>
      <c r="Q310" s="291"/>
      <c r="R310" s="12"/>
      <c r="S310" s="348"/>
      <c r="T310" s="7"/>
      <c r="U310" s="17">
        <f>IF(D310="",0,IF(D310=D309,COUNTIF(D$9:D309,D310)+1,1))</f>
        <v>0</v>
      </c>
      <c r="V310" s="17">
        <f t="shared" ca="1" si="25"/>
        <v>0</v>
      </c>
      <c r="W310" s="364">
        <f t="shared" si="23"/>
        <v>0</v>
      </c>
    </row>
    <row r="311" spans="1:23" ht="16.5" customHeight="1">
      <c r="A311" s="334" t="s">
        <v>587</v>
      </c>
      <c r="B311" s="65" t="str">
        <f t="shared" ca="1" si="22"/>
        <v>-1900</v>
      </c>
      <c r="C311" s="65" t="str">
        <f t="shared" ca="1" si="24"/>
        <v>-1900-0</v>
      </c>
      <c r="D311" s="340"/>
      <c r="E311" s="283"/>
      <c r="F311" s="12"/>
      <c r="G311" s="292"/>
      <c r="H311" s="121"/>
      <c r="I311" s="284"/>
      <c r="J311" s="285"/>
      <c r="K311" s="286"/>
      <c r="L311" s="287"/>
      <c r="M311" s="288"/>
      <c r="N311" s="287"/>
      <c r="O311" s="289"/>
      <c r="P311" s="290"/>
      <c r="Q311" s="291"/>
      <c r="R311" s="12"/>
      <c r="S311" s="348"/>
      <c r="T311" s="7"/>
      <c r="U311" s="17">
        <f>IF(D311="",0,IF(D311=D310,COUNTIF(D$9:D310,D311)+1,1))</f>
        <v>0</v>
      </c>
      <c r="V311" s="17">
        <f t="shared" ca="1" si="25"/>
        <v>0</v>
      </c>
      <c r="W311" s="364">
        <f t="shared" si="23"/>
        <v>0</v>
      </c>
    </row>
    <row r="312" spans="1:23" ht="16.5" customHeight="1">
      <c r="A312" s="334" t="s">
        <v>588</v>
      </c>
      <c r="B312" s="65" t="str">
        <f t="shared" ca="1" si="22"/>
        <v>-1900</v>
      </c>
      <c r="C312" s="65" t="str">
        <f t="shared" ca="1" si="24"/>
        <v>-1900-0</v>
      </c>
      <c r="D312" s="340"/>
      <c r="E312" s="283"/>
      <c r="F312" s="12"/>
      <c r="G312" s="292"/>
      <c r="H312" s="121"/>
      <c r="I312" s="284"/>
      <c r="J312" s="285"/>
      <c r="K312" s="286"/>
      <c r="L312" s="287"/>
      <c r="M312" s="288"/>
      <c r="N312" s="287"/>
      <c r="O312" s="289"/>
      <c r="P312" s="290"/>
      <c r="Q312" s="291"/>
      <c r="R312" s="12"/>
      <c r="S312" s="348"/>
      <c r="T312" s="7"/>
      <c r="U312" s="17">
        <f>IF(D312="",0,IF(D312=D311,COUNTIF(D$9:D311,D312)+1,1))</f>
        <v>0</v>
      </c>
      <c r="V312" s="17">
        <f t="shared" ca="1" si="25"/>
        <v>0</v>
      </c>
      <c r="W312" s="364">
        <f t="shared" si="23"/>
        <v>0</v>
      </c>
    </row>
    <row r="313" spans="1:23" ht="16.5" customHeight="1">
      <c r="A313" s="334" t="s">
        <v>589</v>
      </c>
      <c r="B313" s="65" t="str">
        <f t="shared" ca="1" si="22"/>
        <v>-1900</v>
      </c>
      <c r="C313" s="65" t="str">
        <f t="shared" ca="1" si="24"/>
        <v>-1900-0</v>
      </c>
      <c r="D313" s="340"/>
      <c r="E313" s="283"/>
      <c r="F313" s="12"/>
      <c r="G313" s="292"/>
      <c r="H313" s="121"/>
      <c r="I313" s="284"/>
      <c r="J313" s="285"/>
      <c r="K313" s="286"/>
      <c r="L313" s="287"/>
      <c r="M313" s="288"/>
      <c r="N313" s="287"/>
      <c r="O313" s="289"/>
      <c r="P313" s="290"/>
      <c r="Q313" s="291"/>
      <c r="R313" s="12"/>
      <c r="S313" s="348"/>
      <c r="T313" s="7"/>
      <c r="U313" s="17">
        <f>IF(D313="",0,IF(D313=D312,COUNTIF(D$9:D312,D313)+1,1))</f>
        <v>0</v>
      </c>
      <c r="V313" s="17">
        <f t="shared" ca="1" si="25"/>
        <v>0</v>
      </c>
      <c r="W313" s="364">
        <f t="shared" si="23"/>
        <v>0</v>
      </c>
    </row>
    <row r="314" spans="1:23" ht="16.5" customHeight="1">
      <c r="A314" s="334" t="s">
        <v>590</v>
      </c>
      <c r="B314" s="65" t="str">
        <f t="shared" ca="1" si="22"/>
        <v>-1900</v>
      </c>
      <c r="C314" s="65" t="str">
        <f t="shared" ca="1" si="24"/>
        <v>-1900-0</v>
      </c>
      <c r="D314" s="340"/>
      <c r="E314" s="283"/>
      <c r="F314" s="12"/>
      <c r="G314" s="292"/>
      <c r="H314" s="121"/>
      <c r="I314" s="284"/>
      <c r="J314" s="285"/>
      <c r="K314" s="286"/>
      <c r="L314" s="287"/>
      <c r="M314" s="288"/>
      <c r="N314" s="287"/>
      <c r="O314" s="289"/>
      <c r="P314" s="290"/>
      <c r="Q314" s="291"/>
      <c r="R314" s="12"/>
      <c r="S314" s="348"/>
      <c r="T314" s="7"/>
      <c r="U314" s="17">
        <f>IF(D314="",0,IF(D314=D313,COUNTIF(D$9:D313,D314)+1,1))</f>
        <v>0</v>
      </c>
      <c r="V314" s="17">
        <f t="shared" ca="1" si="25"/>
        <v>0</v>
      </c>
      <c r="W314" s="364">
        <f t="shared" si="23"/>
        <v>0</v>
      </c>
    </row>
    <row r="315" spans="1:23" ht="16.5" customHeight="1">
      <c r="A315" s="334" t="s">
        <v>591</v>
      </c>
      <c r="B315" s="65" t="str">
        <f t="shared" ca="1" si="22"/>
        <v>-1900</v>
      </c>
      <c r="C315" s="65" t="str">
        <f t="shared" ca="1" si="24"/>
        <v>-1900-0</v>
      </c>
      <c r="D315" s="340"/>
      <c r="E315" s="283"/>
      <c r="F315" s="12"/>
      <c r="G315" s="292"/>
      <c r="H315" s="121"/>
      <c r="I315" s="284"/>
      <c r="J315" s="285"/>
      <c r="K315" s="286"/>
      <c r="L315" s="287"/>
      <c r="M315" s="288"/>
      <c r="N315" s="287"/>
      <c r="O315" s="289"/>
      <c r="P315" s="290"/>
      <c r="Q315" s="291"/>
      <c r="R315" s="12"/>
      <c r="S315" s="348"/>
      <c r="T315" s="7"/>
      <c r="U315" s="17">
        <f>IF(D315="",0,IF(D315=D314,COUNTIF(D$9:D314,D315)+1,1))</f>
        <v>0</v>
      </c>
      <c r="V315" s="17">
        <f t="shared" ca="1" si="25"/>
        <v>0</v>
      </c>
      <c r="W315" s="364">
        <f t="shared" si="23"/>
        <v>0</v>
      </c>
    </row>
    <row r="316" spans="1:23" ht="16.5" customHeight="1">
      <c r="A316" s="334" t="s">
        <v>592</v>
      </c>
      <c r="B316" s="65" t="str">
        <f t="shared" ca="1" si="22"/>
        <v>-1900</v>
      </c>
      <c r="C316" s="65" t="str">
        <f t="shared" ca="1" si="24"/>
        <v>-1900-0</v>
      </c>
      <c r="D316" s="340"/>
      <c r="E316" s="283"/>
      <c r="F316" s="12"/>
      <c r="G316" s="292"/>
      <c r="H316" s="121"/>
      <c r="I316" s="284"/>
      <c r="J316" s="285"/>
      <c r="K316" s="286"/>
      <c r="L316" s="287"/>
      <c r="M316" s="288"/>
      <c r="N316" s="287"/>
      <c r="O316" s="289"/>
      <c r="P316" s="290"/>
      <c r="Q316" s="291"/>
      <c r="R316" s="12"/>
      <c r="S316" s="348"/>
      <c r="T316" s="7"/>
      <c r="U316" s="17">
        <f>IF(D316="",0,IF(D316=D315,COUNTIF(D$9:D315,D316)+1,1))</f>
        <v>0</v>
      </c>
      <c r="V316" s="17">
        <f t="shared" ca="1" si="25"/>
        <v>0</v>
      </c>
      <c r="W316" s="364">
        <f t="shared" si="23"/>
        <v>0</v>
      </c>
    </row>
    <row r="317" spans="1:23" ht="16.5" customHeight="1">
      <c r="A317" s="334" t="s">
        <v>593</v>
      </c>
      <c r="B317" s="65" t="str">
        <f t="shared" ca="1" si="22"/>
        <v>-1900</v>
      </c>
      <c r="C317" s="65" t="str">
        <f t="shared" ca="1" si="24"/>
        <v>-1900-0</v>
      </c>
      <c r="D317" s="340"/>
      <c r="E317" s="283"/>
      <c r="F317" s="12"/>
      <c r="G317" s="292"/>
      <c r="H317" s="121"/>
      <c r="I317" s="284"/>
      <c r="J317" s="285"/>
      <c r="K317" s="286"/>
      <c r="L317" s="287"/>
      <c r="M317" s="288"/>
      <c r="N317" s="287"/>
      <c r="O317" s="289"/>
      <c r="P317" s="290"/>
      <c r="Q317" s="291"/>
      <c r="R317" s="12"/>
      <c r="S317" s="348"/>
      <c r="T317" s="7"/>
      <c r="U317" s="17">
        <f>IF(D317="",0,IF(D317=D316,COUNTIF(D$9:D316,D317)+1,1))</f>
        <v>0</v>
      </c>
      <c r="V317" s="17">
        <f t="shared" ca="1" si="25"/>
        <v>0</v>
      </c>
      <c r="W317" s="364">
        <f t="shared" si="23"/>
        <v>0</v>
      </c>
    </row>
    <row r="318" spans="1:23" ht="16.5" customHeight="1">
      <c r="A318" s="334" t="s">
        <v>594</v>
      </c>
      <c r="B318" s="65" t="str">
        <f t="shared" ca="1" si="22"/>
        <v>-1900</v>
      </c>
      <c r="C318" s="65" t="str">
        <f t="shared" ca="1" si="24"/>
        <v>-1900-0</v>
      </c>
      <c r="D318" s="340"/>
      <c r="E318" s="283"/>
      <c r="F318" s="12"/>
      <c r="G318" s="292"/>
      <c r="H318" s="121"/>
      <c r="I318" s="284"/>
      <c r="J318" s="285"/>
      <c r="K318" s="286"/>
      <c r="L318" s="287"/>
      <c r="M318" s="288"/>
      <c r="N318" s="287"/>
      <c r="O318" s="289"/>
      <c r="P318" s="290"/>
      <c r="Q318" s="291"/>
      <c r="R318" s="12"/>
      <c r="S318" s="348"/>
      <c r="T318" s="7"/>
      <c r="U318" s="17">
        <f>IF(D318="",0,IF(D318=D317,COUNTIF(D$9:D317,D318)+1,1))</f>
        <v>0</v>
      </c>
      <c r="V318" s="17">
        <f t="shared" ca="1" si="25"/>
        <v>0</v>
      </c>
      <c r="W318" s="364">
        <f t="shared" si="23"/>
        <v>0</v>
      </c>
    </row>
    <row r="319" spans="1:23" ht="16.5" customHeight="1">
      <c r="A319" s="334" t="s">
        <v>595</v>
      </c>
      <c r="B319" s="65" t="str">
        <f t="shared" ca="1" si="22"/>
        <v>-1900</v>
      </c>
      <c r="C319" s="65" t="str">
        <f t="shared" ca="1" si="24"/>
        <v>-1900-0</v>
      </c>
      <c r="D319" s="340"/>
      <c r="E319" s="283"/>
      <c r="F319" s="12"/>
      <c r="G319" s="292"/>
      <c r="H319" s="121"/>
      <c r="I319" s="284"/>
      <c r="J319" s="285"/>
      <c r="K319" s="286"/>
      <c r="L319" s="287"/>
      <c r="M319" s="288"/>
      <c r="N319" s="287"/>
      <c r="O319" s="289"/>
      <c r="P319" s="290"/>
      <c r="Q319" s="291"/>
      <c r="R319" s="12"/>
      <c r="S319" s="348"/>
      <c r="T319" s="7"/>
      <c r="U319" s="17">
        <f>IF(D319="",0,IF(D319=D318,COUNTIF(D$9:D318,D319)+1,1))</f>
        <v>0</v>
      </c>
      <c r="V319" s="17">
        <f t="shared" ca="1" si="25"/>
        <v>0</v>
      </c>
      <c r="W319" s="364">
        <f t="shared" si="23"/>
        <v>0</v>
      </c>
    </row>
    <row r="320" spans="1:23" ht="16.5" customHeight="1">
      <c r="A320" s="334" t="s">
        <v>596</v>
      </c>
      <c r="B320" s="65" t="str">
        <f t="shared" ca="1" si="22"/>
        <v>-1900</v>
      </c>
      <c r="C320" s="65" t="str">
        <f t="shared" ca="1" si="24"/>
        <v>-1900-0</v>
      </c>
      <c r="D320" s="340"/>
      <c r="E320" s="283"/>
      <c r="F320" s="12"/>
      <c r="G320" s="292"/>
      <c r="H320" s="121"/>
      <c r="I320" s="284"/>
      <c r="J320" s="285"/>
      <c r="K320" s="286"/>
      <c r="L320" s="287"/>
      <c r="M320" s="288"/>
      <c r="N320" s="287"/>
      <c r="O320" s="289"/>
      <c r="P320" s="290"/>
      <c r="Q320" s="291"/>
      <c r="R320" s="12"/>
      <c r="S320" s="348"/>
      <c r="T320" s="7"/>
      <c r="U320" s="17">
        <f>IF(D320="",0,IF(D320=D319,COUNTIF(D$9:D319,D320)+1,1))</f>
        <v>0</v>
      </c>
      <c r="V320" s="17">
        <f t="shared" ca="1" si="25"/>
        <v>0</v>
      </c>
      <c r="W320" s="364">
        <f t="shared" si="23"/>
        <v>0</v>
      </c>
    </row>
    <row r="321" spans="1:23" ht="16.5" customHeight="1">
      <c r="A321" s="334" t="s">
        <v>597</v>
      </c>
      <c r="B321" s="65" t="str">
        <f t="shared" ca="1" si="22"/>
        <v>-1900</v>
      </c>
      <c r="C321" s="65" t="str">
        <f t="shared" ca="1" si="24"/>
        <v>-1900-0</v>
      </c>
      <c r="D321" s="340"/>
      <c r="E321" s="283"/>
      <c r="F321" s="12"/>
      <c r="G321" s="292"/>
      <c r="H321" s="121"/>
      <c r="I321" s="284"/>
      <c r="J321" s="285"/>
      <c r="K321" s="286"/>
      <c r="L321" s="287"/>
      <c r="M321" s="288"/>
      <c r="N321" s="287"/>
      <c r="O321" s="289"/>
      <c r="P321" s="290"/>
      <c r="Q321" s="291"/>
      <c r="R321" s="12"/>
      <c r="S321" s="348"/>
      <c r="T321" s="7"/>
      <c r="U321" s="17">
        <f>IF(D321="",0,IF(D321=D320,COUNTIF(D$9:D320,D321)+1,1))</f>
        <v>0</v>
      </c>
      <c r="V321" s="17">
        <f t="shared" ca="1" si="25"/>
        <v>0</v>
      </c>
      <c r="W321" s="364">
        <f t="shared" si="23"/>
        <v>0</v>
      </c>
    </row>
    <row r="322" spans="1:23" ht="16.5" customHeight="1">
      <c r="A322" s="334" t="s">
        <v>598</v>
      </c>
      <c r="B322" s="65" t="str">
        <f t="shared" ca="1" si="22"/>
        <v>-1900</v>
      </c>
      <c r="C322" s="65" t="str">
        <f t="shared" ca="1" si="24"/>
        <v>-1900-0</v>
      </c>
      <c r="D322" s="340"/>
      <c r="E322" s="283"/>
      <c r="F322" s="12"/>
      <c r="G322" s="292"/>
      <c r="H322" s="121"/>
      <c r="I322" s="284"/>
      <c r="J322" s="285"/>
      <c r="K322" s="286"/>
      <c r="L322" s="287"/>
      <c r="M322" s="288"/>
      <c r="N322" s="287"/>
      <c r="O322" s="289"/>
      <c r="P322" s="290"/>
      <c r="Q322" s="291"/>
      <c r="R322" s="12"/>
      <c r="S322" s="348"/>
      <c r="T322" s="7"/>
      <c r="U322" s="17">
        <f>IF(D322="",0,IF(D322=D321,COUNTIF(D$9:D321,D322)+1,1))</f>
        <v>0</v>
      </c>
      <c r="V322" s="17">
        <f t="shared" ca="1" si="25"/>
        <v>0</v>
      </c>
      <c r="W322" s="364">
        <f t="shared" si="23"/>
        <v>0</v>
      </c>
    </row>
    <row r="323" spans="1:23" ht="16.5" customHeight="1">
      <c r="A323" s="334" t="s">
        <v>599</v>
      </c>
      <c r="B323" s="65" t="str">
        <f t="shared" ca="1" si="22"/>
        <v>-1900</v>
      </c>
      <c r="C323" s="65" t="str">
        <f t="shared" ca="1" si="24"/>
        <v>-1900-0</v>
      </c>
      <c r="D323" s="340"/>
      <c r="E323" s="283"/>
      <c r="F323" s="12"/>
      <c r="G323" s="292"/>
      <c r="H323" s="121"/>
      <c r="I323" s="284"/>
      <c r="J323" s="285"/>
      <c r="K323" s="286"/>
      <c r="L323" s="287"/>
      <c r="M323" s="288"/>
      <c r="N323" s="287"/>
      <c r="O323" s="289"/>
      <c r="P323" s="290"/>
      <c r="Q323" s="291"/>
      <c r="R323" s="12"/>
      <c r="S323" s="348"/>
      <c r="T323" s="7"/>
      <c r="U323" s="17">
        <f>IF(D323="",0,IF(D323=D322,COUNTIF(D$9:D322,D323)+1,1))</f>
        <v>0</v>
      </c>
      <c r="V323" s="17">
        <f t="shared" ca="1" si="25"/>
        <v>0</v>
      </c>
      <c r="W323" s="364">
        <f t="shared" si="23"/>
        <v>0</v>
      </c>
    </row>
    <row r="324" spans="1:23" ht="16.5" customHeight="1">
      <c r="A324" s="334" t="s">
        <v>600</v>
      </c>
      <c r="B324" s="65" t="str">
        <f t="shared" ca="1" si="22"/>
        <v>-1900</v>
      </c>
      <c r="C324" s="65" t="str">
        <f t="shared" ca="1" si="24"/>
        <v>-1900-0</v>
      </c>
      <c r="D324" s="340"/>
      <c r="E324" s="283"/>
      <c r="F324" s="12"/>
      <c r="G324" s="292"/>
      <c r="H324" s="121"/>
      <c r="I324" s="284"/>
      <c r="J324" s="285"/>
      <c r="K324" s="286"/>
      <c r="L324" s="287"/>
      <c r="M324" s="288"/>
      <c r="N324" s="287"/>
      <c r="O324" s="289"/>
      <c r="P324" s="290"/>
      <c r="Q324" s="291"/>
      <c r="R324" s="12"/>
      <c r="S324" s="348"/>
      <c r="T324" s="7"/>
      <c r="U324" s="17">
        <f>IF(D324="",0,IF(D324=D323,COUNTIF(D$9:D323,D324)+1,1))</f>
        <v>0</v>
      </c>
      <c r="V324" s="17">
        <f t="shared" ca="1" si="25"/>
        <v>0</v>
      </c>
      <c r="W324" s="364">
        <f t="shared" si="23"/>
        <v>0</v>
      </c>
    </row>
    <row r="325" spans="1:23" ht="16.5" customHeight="1">
      <c r="A325" s="334" t="s">
        <v>601</v>
      </c>
      <c r="B325" s="65" t="str">
        <f t="shared" ca="1" si="22"/>
        <v>-1900</v>
      </c>
      <c r="C325" s="65" t="str">
        <f t="shared" ca="1" si="24"/>
        <v>-1900-0</v>
      </c>
      <c r="D325" s="340"/>
      <c r="E325" s="283"/>
      <c r="F325" s="12"/>
      <c r="G325" s="292"/>
      <c r="H325" s="121"/>
      <c r="I325" s="284"/>
      <c r="J325" s="285"/>
      <c r="K325" s="286"/>
      <c r="L325" s="287"/>
      <c r="M325" s="288"/>
      <c r="N325" s="287"/>
      <c r="O325" s="289"/>
      <c r="P325" s="290"/>
      <c r="Q325" s="291"/>
      <c r="R325" s="12"/>
      <c r="S325" s="348"/>
      <c r="T325" s="7"/>
      <c r="U325" s="17">
        <f>IF(D325="",0,IF(D325=D324,COUNTIF(D$9:D324,D325)+1,1))</f>
        <v>0</v>
      </c>
      <c r="V325" s="17">
        <f t="shared" ca="1" si="25"/>
        <v>0</v>
      </c>
      <c r="W325" s="364">
        <f t="shared" si="23"/>
        <v>0</v>
      </c>
    </row>
    <row r="326" spans="1:23" ht="16.5" customHeight="1">
      <c r="A326" s="334" t="s">
        <v>602</v>
      </c>
      <c r="B326" s="65" t="str">
        <f t="shared" ca="1" si="22"/>
        <v>-1900</v>
      </c>
      <c r="C326" s="65" t="str">
        <f t="shared" ca="1" si="24"/>
        <v>-1900-0</v>
      </c>
      <c r="D326" s="340"/>
      <c r="E326" s="283"/>
      <c r="F326" s="12"/>
      <c r="G326" s="292"/>
      <c r="H326" s="121"/>
      <c r="I326" s="284"/>
      <c r="J326" s="285"/>
      <c r="K326" s="286"/>
      <c r="L326" s="287"/>
      <c r="M326" s="288"/>
      <c r="N326" s="287"/>
      <c r="O326" s="289"/>
      <c r="P326" s="290"/>
      <c r="Q326" s="291"/>
      <c r="R326" s="12"/>
      <c r="S326" s="348"/>
      <c r="T326" s="7"/>
      <c r="U326" s="17">
        <f>IF(D326="",0,IF(D326=D325,COUNTIF(D$9:D325,D326)+1,1))</f>
        <v>0</v>
      </c>
      <c r="V326" s="17">
        <f t="shared" ca="1" si="25"/>
        <v>0</v>
      </c>
      <c r="W326" s="364">
        <f t="shared" si="23"/>
        <v>0</v>
      </c>
    </row>
    <row r="327" spans="1:23" ht="16.5" customHeight="1">
      <c r="A327" s="334" t="s">
        <v>603</v>
      </c>
      <c r="B327" s="65" t="str">
        <f t="shared" ca="1" si="22"/>
        <v>-1900</v>
      </c>
      <c r="C327" s="65" t="str">
        <f t="shared" ca="1" si="24"/>
        <v>-1900-0</v>
      </c>
      <c r="D327" s="340"/>
      <c r="E327" s="283"/>
      <c r="F327" s="12"/>
      <c r="G327" s="292"/>
      <c r="H327" s="121"/>
      <c r="I327" s="284"/>
      <c r="J327" s="285"/>
      <c r="K327" s="286"/>
      <c r="L327" s="287"/>
      <c r="M327" s="288"/>
      <c r="N327" s="287"/>
      <c r="O327" s="289"/>
      <c r="P327" s="290"/>
      <c r="Q327" s="291"/>
      <c r="R327" s="12"/>
      <c r="S327" s="348"/>
      <c r="T327" s="7"/>
      <c r="U327" s="17">
        <f>IF(D327="",0,IF(D327=D326,COUNTIF(D$9:D326,D327)+1,1))</f>
        <v>0</v>
      </c>
      <c r="V327" s="17">
        <f t="shared" ca="1" si="25"/>
        <v>0</v>
      </c>
      <c r="W327" s="364">
        <f t="shared" si="23"/>
        <v>0</v>
      </c>
    </row>
    <row r="328" spans="1:23" ht="16.5" customHeight="1">
      <c r="A328" s="334" t="s">
        <v>604</v>
      </c>
      <c r="B328" s="65" t="str">
        <f t="shared" ca="1" si="22"/>
        <v>-1900</v>
      </c>
      <c r="C328" s="65" t="str">
        <f t="shared" ca="1" si="24"/>
        <v>-1900-0</v>
      </c>
      <c r="D328" s="340"/>
      <c r="E328" s="283"/>
      <c r="F328" s="12"/>
      <c r="G328" s="292"/>
      <c r="H328" s="121"/>
      <c r="I328" s="284"/>
      <c r="J328" s="285"/>
      <c r="K328" s="286"/>
      <c r="L328" s="287"/>
      <c r="M328" s="288"/>
      <c r="N328" s="287"/>
      <c r="O328" s="289"/>
      <c r="P328" s="290"/>
      <c r="Q328" s="291"/>
      <c r="R328" s="12"/>
      <c r="S328" s="348"/>
      <c r="T328" s="7"/>
      <c r="U328" s="17">
        <f>IF(D328="",0,IF(D328=D327,COUNTIF(D$9:D327,D328)+1,1))</f>
        <v>0</v>
      </c>
      <c r="V328" s="17">
        <f t="shared" ca="1" si="25"/>
        <v>0</v>
      </c>
      <c r="W328" s="364">
        <f t="shared" si="23"/>
        <v>0</v>
      </c>
    </row>
    <row r="329" spans="1:23" ht="16.5" customHeight="1">
      <c r="A329" s="334" t="s">
        <v>605</v>
      </c>
      <c r="B329" s="65" t="str">
        <f t="shared" ca="1" si="22"/>
        <v>-1900</v>
      </c>
      <c r="C329" s="65" t="str">
        <f t="shared" ca="1" si="24"/>
        <v>-1900-0</v>
      </c>
      <c r="D329" s="340"/>
      <c r="E329" s="283"/>
      <c r="F329" s="12"/>
      <c r="G329" s="292"/>
      <c r="H329" s="121"/>
      <c r="I329" s="284"/>
      <c r="J329" s="285"/>
      <c r="K329" s="286"/>
      <c r="L329" s="287"/>
      <c r="M329" s="288"/>
      <c r="N329" s="287"/>
      <c r="O329" s="289"/>
      <c r="P329" s="290"/>
      <c r="Q329" s="291"/>
      <c r="R329" s="12"/>
      <c r="S329" s="348"/>
      <c r="T329" s="7"/>
      <c r="U329" s="17">
        <f>IF(D329="",0,IF(D329=D328,COUNTIF(D$9:D328,D329)+1,1))</f>
        <v>0</v>
      </c>
      <c r="V329" s="17">
        <f t="shared" ca="1" si="25"/>
        <v>0</v>
      </c>
      <c r="W329" s="364">
        <f t="shared" si="23"/>
        <v>0</v>
      </c>
    </row>
    <row r="330" spans="1:23" ht="16.5" customHeight="1">
      <c r="A330" s="334" t="s">
        <v>606</v>
      </c>
      <c r="B330" s="65" t="str">
        <f t="shared" ref="B330:B393" ca="1" si="26">IF(W330=$W$515,0,IF(I$524=1,0,D330&amp;"-"&amp;YEAR(E330)))</f>
        <v>-1900</v>
      </c>
      <c r="C330" s="65" t="str">
        <f t="shared" ca="1" si="24"/>
        <v>-1900-0</v>
      </c>
      <c r="D330" s="340"/>
      <c r="E330" s="283"/>
      <c r="F330" s="12"/>
      <c r="G330" s="292"/>
      <c r="H330" s="121"/>
      <c r="I330" s="284"/>
      <c r="J330" s="285"/>
      <c r="K330" s="286"/>
      <c r="L330" s="287"/>
      <c r="M330" s="288"/>
      <c r="N330" s="287"/>
      <c r="O330" s="289"/>
      <c r="P330" s="290"/>
      <c r="Q330" s="291"/>
      <c r="R330" s="12"/>
      <c r="S330" s="348"/>
      <c r="T330" s="7"/>
      <c r="U330" s="17">
        <f>IF(D330="",0,IF(D330=D329,COUNTIF(D$9:D329,D330)+1,1))</f>
        <v>0</v>
      </c>
      <c r="V330" s="17">
        <f t="shared" ca="1" si="25"/>
        <v>0</v>
      </c>
      <c r="W330" s="364">
        <f t="shared" ref="W330:W393" si="27">IF(OR(MONTH(E330)&lt;$K$526,MONTH(E330)&gt;$K$527),W$515,0)</f>
        <v>0</v>
      </c>
    </row>
    <row r="331" spans="1:23" ht="16.5" customHeight="1">
      <c r="A331" s="334" t="s">
        <v>607</v>
      </c>
      <c r="B331" s="65" t="str">
        <f t="shared" ca="1" si="26"/>
        <v>-1900</v>
      </c>
      <c r="C331" s="65" t="str">
        <f t="shared" ca="1" si="24"/>
        <v>-1900-0</v>
      </c>
      <c r="D331" s="340"/>
      <c r="E331" s="283"/>
      <c r="F331" s="12"/>
      <c r="G331" s="292"/>
      <c r="H331" s="121"/>
      <c r="I331" s="284"/>
      <c r="J331" s="285"/>
      <c r="K331" s="286"/>
      <c r="L331" s="287"/>
      <c r="M331" s="288"/>
      <c r="N331" s="287"/>
      <c r="O331" s="289"/>
      <c r="P331" s="290"/>
      <c r="Q331" s="291"/>
      <c r="R331" s="12"/>
      <c r="S331" s="348"/>
      <c r="T331" s="7"/>
      <c r="U331" s="17">
        <f>IF(D331="",0,IF(D331=D330,COUNTIF(D$9:D330,D331)+1,1))</f>
        <v>0</v>
      </c>
      <c r="V331" s="17">
        <f t="shared" ca="1" si="25"/>
        <v>0</v>
      </c>
      <c r="W331" s="364">
        <f t="shared" si="27"/>
        <v>0</v>
      </c>
    </row>
    <row r="332" spans="1:23" ht="16.5" customHeight="1">
      <c r="A332" s="334" t="s">
        <v>608</v>
      </c>
      <c r="B332" s="65" t="str">
        <f t="shared" ca="1" si="26"/>
        <v>-1900</v>
      </c>
      <c r="C332" s="65" t="str">
        <f t="shared" ca="1" si="24"/>
        <v>-1900-0</v>
      </c>
      <c r="D332" s="340"/>
      <c r="E332" s="283"/>
      <c r="F332" s="12"/>
      <c r="G332" s="292"/>
      <c r="H332" s="121"/>
      <c r="I332" s="284"/>
      <c r="J332" s="285"/>
      <c r="K332" s="286"/>
      <c r="L332" s="287"/>
      <c r="M332" s="288"/>
      <c r="N332" s="287"/>
      <c r="O332" s="289"/>
      <c r="P332" s="290"/>
      <c r="Q332" s="291"/>
      <c r="R332" s="12"/>
      <c r="S332" s="348"/>
      <c r="T332" s="7"/>
      <c r="U332" s="17">
        <f>IF(D332="",0,IF(D332=D331,COUNTIF(D$9:D331,D332)+1,1))</f>
        <v>0</v>
      </c>
      <c r="V332" s="17">
        <f t="shared" ca="1" si="25"/>
        <v>0</v>
      </c>
      <c r="W332" s="364">
        <f t="shared" si="27"/>
        <v>0</v>
      </c>
    </row>
    <row r="333" spans="1:23" ht="16.5" customHeight="1">
      <c r="A333" s="334" t="s">
        <v>609</v>
      </c>
      <c r="B333" s="65" t="str">
        <f t="shared" ca="1" si="26"/>
        <v>-1900</v>
      </c>
      <c r="C333" s="65" t="str">
        <f t="shared" ca="1" si="24"/>
        <v>-1900-0</v>
      </c>
      <c r="D333" s="340"/>
      <c r="E333" s="283"/>
      <c r="F333" s="12"/>
      <c r="G333" s="292"/>
      <c r="H333" s="121"/>
      <c r="I333" s="284"/>
      <c r="J333" s="285"/>
      <c r="K333" s="286"/>
      <c r="L333" s="287"/>
      <c r="M333" s="288"/>
      <c r="N333" s="287"/>
      <c r="O333" s="289"/>
      <c r="P333" s="290"/>
      <c r="Q333" s="291"/>
      <c r="R333" s="12"/>
      <c r="S333" s="348"/>
      <c r="T333" s="7"/>
      <c r="U333" s="17">
        <f>IF(D333="",0,IF(D333=D332,COUNTIF(D$9:D332,D333)+1,1))</f>
        <v>0</v>
      </c>
      <c r="V333" s="17">
        <f t="shared" ca="1" si="25"/>
        <v>0</v>
      </c>
      <c r="W333" s="364">
        <f t="shared" si="27"/>
        <v>0</v>
      </c>
    </row>
    <row r="334" spans="1:23" ht="16.5" customHeight="1">
      <c r="A334" s="334" t="s">
        <v>610</v>
      </c>
      <c r="B334" s="65" t="str">
        <f t="shared" ca="1" si="26"/>
        <v>-1900</v>
      </c>
      <c r="C334" s="65" t="str">
        <f t="shared" ca="1" si="24"/>
        <v>-1900-0</v>
      </c>
      <c r="D334" s="340"/>
      <c r="E334" s="283"/>
      <c r="F334" s="12"/>
      <c r="G334" s="292"/>
      <c r="H334" s="121"/>
      <c r="I334" s="284"/>
      <c r="J334" s="285"/>
      <c r="K334" s="286"/>
      <c r="L334" s="287"/>
      <c r="M334" s="288"/>
      <c r="N334" s="287"/>
      <c r="O334" s="289"/>
      <c r="P334" s="290"/>
      <c r="Q334" s="291"/>
      <c r="R334" s="12"/>
      <c r="S334" s="348"/>
      <c r="T334" s="7"/>
      <c r="U334" s="17">
        <f>IF(D334="",0,IF(D334=D333,COUNTIF(D$9:D333,D334)+1,1))</f>
        <v>0</v>
      </c>
      <c r="V334" s="17">
        <f t="shared" ca="1" si="25"/>
        <v>0</v>
      </c>
      <c r="W334" s="364">
        <f t="shared" si="27"/>
        <v>0</v>
      </c>
    </row>
    <row r="335" spans="1:23" ht="16.5" customHeight="1">
      <c r="A335" s="334" t="s">
        <v>611</v>
      </c>
      <c r="B335" s="65" t="str">
        <f t="shared" ca="1" si="26"/>
        <v>-1900</v>
      </c>
      <c r="C335" s="65" t="str">
        <f t="shared" ca="1" si="24"/>
        <v>-1900-0</v>
      </c>
      <c r="D335" s="340"/>
      <c r="E335" s="283"/>
      <c r="F335" s="12"/>
      <c r="G335" s="292"/>
      <c r="H335" s="121"/>
      <c r="I335" s="284"/>
      <c r="J335" s="285"/>
      <c r="K335" s="286"/>
      <c r="L335" s="287"/>
      <c r="M335" s="288"/>
      <c r="N335" s="287"/>
      <c r="O335" s="289"/>
      <c r="P335" s="290"/>
      <c r="Q335" s="291"/>
      <c r="R335" s="12"/>
      <c r="S335" s="348"/>
      <c r="T335" s="7"/>
      <c r="U335" s="17">
        <f>IF(D335="",0,IF(D335=D334,COUNTIF(D$9:D334,D335)+1,1))</f>
        <v>0</v>
      </c>
      <c r="V335" s="17">
        <f t="shared" ca="1" si="25"/>
        <v>0</v>
      </c>
      <c r="W335" s="364">
        <f t="shared" si="27"/>
        <v>0</v>
      </c>
    </row>
    <row r="336" spans="1:23" ht="16.5" customHeight="1">
      <c r="A336" s="334" t="s">
        <v>612</v>
      </c>
      <c r="B336" s="65" t="str">
        <f t="shared" ca="1" si="26"/>
        <v>-1900</v>
      </c>
      <c r="C336" s="65" t="str">
        <f t="shared" ca="1" si="24"/>
        <v>-1900-0</v>
      </c>
      <c r="D336" s="340"/>
      <c r="E336" s="283"/>
      <c r="F336" s="12"/>
      <c r="G336" s="292"/>
      <c r="H336" s="121"/>
      <c r="I336" s="284"/>
      <c r="J336" s="285"/>
      <c r="K336" s="286"/>
      <c r="L336" s="287"/>
      <c r="M336" s="288"/>
      <c r="N336" s="287"/>
      <c r="O336" s="289"/>
      <c r="P336" s="290"/>
      <c r="Q336" s="291"/>
      <c r="R336" s="12"/>
      <c r="S336" s="348"/>
      <c r="T336" s="7"/>
      <c r="U336" s="17">
        <f>IF(D336="",0,IF(D336=D335,COUNTIF(D$9:D335,D336)+1,1))</f>
        <v>0</v>
      </c>
      <c r="V336" s="17">
        <f t="shared" ca="1" si="25"/>
        <v>0</v>
      </c>
      <c r="W336" s="364">
        <f t="shared" si="27"/>
        <v>0</v>
      </c>
    </row>
    <row r="337" spans="1:23" ht="16.5" customHeight="1">
      <c r="A337" s="334" t="s">
        <v>613</v>
      </c>
      <c r="B337" s="65" t="str">
        <f t="shared" ca="1" si="26"/>
        <v>-1900</v>
      </c>
      <c r="C337" s="65" t="str">
        <f t="shared" ca="1" si="24"/>
        <v>-1900-0</v>
      </c>
      <c r="D337" s="340"/>
      <c r="E337" s="283"/>
      <c r="F337" s="12"/>
      <c r="G337" s="292"/>
      <c r="H337" s="121"/>
      <c r="I337" s="284"/>
      <c r="J337" s="285"/>
      <c r="K337" s="286"/>
      <c r="L337" s="287"/>
      <c r="M337" s="288"/>
      <c r="N337" s="287"/>
      <c r="O337" s="289"/>
      <c r="P337" s="290"/>
      <c r="Q337" s="291"/>
      <c r="R337" s="12"/>
      <c r="S337" s="348"/>
      <c r="T337" s="7"/>
      <c r="U337" s="17">
        <f>IF(D337="",0,IF(D337=D336,COUNTIF(D$9:D336,D337)+1,1))</f>
        <v>0</v>
      </c>
      <c r="V337" s="17">
        <f t="shared" ca="1" si="25"/>
        <v>0</v>
      </c>
      <c r="W337" s="364">
        <f t="shared" si="27"/>
        <v>0</v>
      </c>
    </row>
    <row r="338" spans="1:23" ht="16.5" customHeight="1">
      <c r="A338" s="334" t="s">
        <v>614</v>
      </c>
      <c r="B338" s="65" t="str">
        <f t="shared" ca="1" si="26"/>
        <v>-1900</v>
      </c>
      <c r="C338" s="65" t="str">
        <f t="shared" ca="1" si="24"/>
        <v>-1900-0</v>
      </c>
      <c r="D338" s="340"/>
      <c r="E338" s="283"/>
      <c r="F338" s="12"/>
      <c r="G338" s="292"/>
      <c r="H338" s="121"/>
      <c r="I338" s="284"/>
      <c r="J338" s="285"/>
      <c r="K338" s="286"/>
      <c r="L338" s="287"/>
      <c r="M338" s="288"/>
      <c r="N338" s="287"/>
      <c r="O338" s="289"/>
      <c r="P338" s="290"/>
      <c r="Q338" s="291"/>
      <c r="R338" s="12"/>
      <c r="S338" s="348"/>
      <c r="T338" s="7"/>
      <c r="U338" s="17">
        <f>IF(D338="",0,IF(D338=D337,COUNTIF(D$9:D337,D338)+1,1))</f>
        <v>0</v>
      </c>
      <c r="V338" s="17">
        <f t="shared" ca="1" si="25"/>
        <v>0</v>
      </c>
      <c r="W338" s="364">
        <f t="shared" si="27"/>
        <v>0</v>
      </c>
    </row>
    <row r="339" spans="1:23" ht="16.5" customHeight="1">
      <c r="A339" s="334" t="s">
        <v>615</v>
      </c>
      <c r="B339" s="65" t="str">
        <f t="shared" ca="1" si="26"/>
        <v>-1900</v>
      </c>
      <c r="C339" s="65" t="str">
        <f t="shared" ca="1" si="24"/>
        <v>-1900-0</v>
      </c>
      <c r="D339" s="340"/>
      <c r="E339" s="283"/>
      <c r="F339" s="12"/>
      <c r="G339" s="292"/>
      <c r="H339" s="121"/>
      <c r="I339" s="284"/>
      <c r="J339" s="285"/>
      <c r="K339" s="286"/>
      <c r="L339" s="287"/>
      <c r="M339" s="288"/>
      <c r="N339" s="287"/>
      <c r="O339" s="289"/>
      <c r="P339" s="290"/>
      <c r="Q339" s="291"/>
      <c r="R339" s="12"/>
      <c r="S339" s="348"/>
      <c r="T339" s="7"/>
      <c r="U339" s="17">
        <f>IF(D339="",0,IF(D339=D338,COUNTIF(D$9:D338,D339)+1,1))</f>
        <v>0</v>
      </c>
      <c r="V339" s="17">
        <f t="shared" ca="1" si="25"/>
        <v>0</v>
      </c>
      <c r="W339" s="364">
        <f t="shared" si="27"/>
        <v>0</v>
      </c>
    </row>
    <row r="340" spans="1:23" ht="16.5" customHeight="1">
      <c r="A340" s="334" t="s">
        <v>616</v>
      </c>
      <c r="B340" s="65" t="str">
        <f t="shared" ca="1" si="26"/>
        <v>-1900</v>
      </c>
      <c r="C340" s="65" t="str">
        <f t="shared" ca="1" si="24"/>
        <v>-1900-0</v>
      </c>
      <c r="D340" s="340"/>
      <c r="E340" s="283"/>
      <c r="F340" s="12"/>
      <c r="G340" s="292"/>
      <c r="H340" s="121"/>
      <c r="I340" s="284"/>
      <c r="J340" s="285"/>
      <c r="K340" s="286"/>
      <c r="L340" s="287"/>
      <c r="M340" s="288"/>
      <c r="N340" s="287"/>
      <c r="O340" s="289"/>
      <c r="P340" s="290"/>
      <c r="Q340" s="291"/>
      <c r="R340" s="12"/>
      <c r="S340" s="348"/>
      <c r="T340" s="7"/>
      <c r="U340" s="17">
        <f>IF(D340="",0,IF(D340=D339,COUNTIF(D$9:D339,D340)+1,1))</f>
        <v>0</v>
      </c>
      <c r="V340" s="17">
        <f t="shared" ca="1" si="25"/>
        <v>0</v>
      </c>
      <c r="W340" s="364">
        <f t="shared" si="27"/>
        <v>0</v>
      </c>
    </row>
    <row r="341" spans="1:23" ht="16.5" customHeight="1">
      <c r="A341" s="334" t="s">
        <v>617</v>
      </c>
      <c r="B341" s="65" t="str">
        <f t="shared" ca="1" si="26"/>
        <v>-1900</v>
      </c>
      <c r="C341" s="65" t="str">
        <f t="shared" ca="1" si="24"/>
        <v>-1900-0</v>
      </c>
      <c r="D341" s="340"/>
      <c r="E341" s="283"/>
      <c r="F341" s="12"/>
      <c r="G341" s="292"/>
      <c r="H341" s="121"/>
      <c r="I341" s="284"/>
      <c r="J341" s="285"/>
      <c r="K341" s="286"/>
      <c r="L341" s="287"/>
      <c r="M341" s="288"/>
      <c r="N341" s="287"/>
      <c r="O341" s="289"/>
      <c r="P341" s="290"/>
      <c r="Q341" s="291"/>
      <c r="R341" s="12"/>
      <c r="S341" s="348"/>
      <c r="T341" s="7"/>
      <c r="U341" s="17">
        <f>IF(D341="",0,IF(D341=D340,COUNTIF(D$9:D340,D341)+1,1))</f>
        <v>0</v>
      </c>
      <c r="V341" s="17">
        <f t="shared" ca="1" si="25"/>
        <v>0</v>
      </c>
      <c r="W341" s="364">
        <f t="shared" si="27"/>
        <v>0</v>
      </c>
    </row>
    <row r="342" spans="1:23" ht="16.5" customHeight="1">
      <c r="A342" s="334" t="s">
        <v>618</v>
      </c>
      <c r="B342" s="65" t="str">
        <f t="shared" ca="1" si="26"/>
        <v>-1900</v>
      </c>
      <c r="C342" s="65" t="str">
        <f t="shared" ca="1" si="24"/>
        <v>-1900-0</v>
      </c>
      <c r="D342" s="340"/>
      <c r="E342" s="283"/>
      <c r="F342" s="12"/>
      <c r="G342" s="292"/>
      <c r="H342" s="121"/>
      <c r="I342" s="284"/>
      <c r="J342" s="285"/>
      <c r="K342" s="286"/>
      <c r="L342" s="287"/>
      <c r="M342" s="288"/>
      <c r="N342" s="287"/>
      <c r="O342" s="289"/>
      <c r="P342" s="290"/>
      <c r="Q342" s="291"/>
      <c r="R342" s="12"/>
      <c r="S342" s="348"/>
      <c r="T342" s="7"/>
      <c r="U342" s="17">
        <f>IF(D342="",0,IF(D342=D341,COUNTIF(D$9:D341,D342)+1,1))</f>
        <v>0</v>
      </c>
      <c r="V342" s="17">
        <f t="shared" ca="1" si="25"/>
        <v>0</v>
      </c>
      <c r="W342" s="364">
        <f t="shared" si="27"/>
        <v>0</v>
      </c>
    </row>
    <row r="343" spans="1:23" ht="16.5" customHeight="1">
      <c r="A343" s="334" t="s">
        <v>619</v>
      </c>
      <c r="B343" s="65" t="str">
        <f t="shared" ca="1" si="26"/>
        <v>-1900</v>
      </c>
      <c r="C343" s="65" t="str">
        <f t="shared" ca="1" si="24"/>
        <v>-1900-0</v>
      </c>
      <c r="D343" s="340"/>
      <c r="E343" s="283"/>
      <c r="F343" s="12"/>
      <c r="G343" s="292"/>
      <c r="H343" s="121"/>
      <c r="I343" s="284"/>
      <c r="J343" s="285"/>
      <c r="K343" s="286"/>
      <c r="L343" s="287"/>
      <c r="M343" s="288"/>
      <c r="N343" s="287"/>
      <c r="O343" s="289"/>
      <c r="P343" s="290"/>
      <c r="Q343" s="291"/>
      <c r="R343" s="12"/>
      <c r="S343" s="348"/>
      <c r="T343" s="7"/>
      <c r="U343" s="17">
        <f>IF(D343="",0,IF(D343=D342,COUNTIF(D$9:D342,D343)+1,1))</f>
        <v>0</v>
      </c>
      <c r="V343" s="17">
        <f t="shared" ca="1" si="25"/>
        <v>0</v>
      </c>
      <c r="W343" s="364">
        <f t="shared" si="27"/>
        <v>0</v>
      </c>
    </row>
    <row r="344" spans="1:23" ht="16.5" customHeight="1">
      <c r="A344" s="334" t="s">
        <v>620</v>
      </c>
      <c r="B344" s="65" t="str">
        <f t="shared" ca="1" si="26"/>
        <v>-1900</v>
      </c>
      <c r="C344" s="65" t="str">
        <f t="shared" ca="1" si="24"/>
        <v>-1900-0</v>
      </c>
      <c r="D344" s="340"/>
      <c r="E344" s="283"/>
      <c r="F344" s="12"/>
      <c r="G344" s="292"/>
      <c r="H344" s="121"/>
      <c r="I344" s="284"/>
      <c r="J344" s="285"/>
      <c r="K344" s="286"/>
      <c r="L344" s="287"/>
      <c r="M344" s="288"/>
      <c r="N344" s="287"/>
      <c r="O344" s="289"/>
      <c r="P344" s="290"/>
      <c r="Q344" s="291"/>
      <c r="R344" s="12"/>
      <c r="S344" s="348"/>
      <c r="T344" s="7"/>
      <c r="U344" s="17">
        <f>IF(D344="",0,IF(D344=D343,COUNTIF(D$9:D343,D344)+1,1))</f>
        <v>0</v>
      </c>
      <c r="V344" s="17">
        <f t="shared" ca="1" si="25"/>
        <v>0</v>
      </c>
      <c r="W344" s="364">
        <f t="shared" si="27"/>
        <v>0</v>
      </c>
    </row>
    <row r="345" spans="1:23" ht="16.5" customHeight="1">
      <c r="A345" s="334" t="s">
        <v>621</v>
      </c>
      <c r="B345" s="65" t="str">
        <f t="shared" ca="1" si="26"/>
        <v>-1900</v>
      </c>
      <c r="C345" s="65" t="str">
        <f t="shared" ca="1" si="24"/>
        <v>-1900-0</v>
      </c>
      <c r="D345" s="340"/>
      <c r="E345" s="283"/>
      <c r="F345" s="12"/>
      <c r="G345" s="292"/>
      <c r="H345" s="121"/>
      <c r="I345" s="284"/>
      <c r="J345" s="285"/>
      <c r="K345" s="286"/>
      <c r="L345" s="287"/>
      <c r="M345" s="288"/>
      <c r="N345" s="287"/>
      <c r="O345" s="289"/>
      <c r="P345" s="290"/>
      <c r="Q345" s="291"/>
      <c r="R345" s="12"/>
      <c r="S345" s="348"/>
      <c r="T345" s="7"/>
      <c r="U345" s="17">
        <f>IF(D345="",0,IF(D345=D344,COUNTIF(D$9:D344,D345)+1,1))</f>
        <v>0</v>
      </c>
      <c r="V345" s="17">
        <f t="shared" ca="1" si="25"/>
        <v>0</v>
      </c>
      <c r="W345" s="364">
        <f t="shared" si="27"/>
        <v>0</v>
      </c>
    </row>
    <row r="346" spans="1:23" ht="16.5" customHeight="1">
      <c r="A346" s="334" t="s">
        <v>622</v>
      </c>
      <c r="B346" s="65" t="str">
        <f t="shared" ca="1" si="26"/>
        <v>-1900</v>
      </c>
      <c r="C346" s="65" t="str">
        <f t="shared" ca="1" si="24"/>
        <v>-1900-0</v>
      </c>
      <c r="D346" s="340"/>
      <c r="E346" s="283"/>
      <c r="F346" s="12"/>
      <c r="G346" s="292"/>
      <c r="H346" s="121"/>
      <c r="I346" s="284"/>
      <c r="J346" s="285"/>
      <c r="K346" s="286"/>
      <c r="L346" s="287"/>
      <c r="M346" s="288"/>
      <c r="N346" s="287"/>
      <c r="O346" s="289"/>
      <c r="P346" s="290"/>
      <c r="Q346" s="291"/>
      <c r="R346" s="12"/>
      <c r="S346" s="348"/>
      <c r="T346" s="7"/>
      <c r="U346" s="17">
        <f>IF(D346="",0,IF(D346=D345,COUNTIF(D$9:D345,D346)+1,1))</f>
        <v>0</v>
      </c>
      <c r="V346" s="17">
        <f t="shared" ca="1" si="25"/>
        <v>0</v>
      </c>
      <c r="W346" s="364">
        <f t="shared" si="27"/>
        <v>0</v>
      </c>
    </row>
    <row r="347" spans="1:23" ht="16.5" customHeight="1">
      <c r="A347" s="334" t="s">
        <v>623</v>
      </c>
      <c r="B347" s="65" t="str">
        <f t="shared" ca="1" si="26"/>
        <v>-1900</v>
      </c>
      <c r="C347" s="65" t="str">
        <f t="shared" ca="1" si="24"/>
        <v>-1900-0</v>
      </c>
      <c r="D347" s="340"/>
      <c r="E347" s="283"/>
      <c r="F347" s="12"/>
      <c r="G347" s="292"/>
      <c r="H347" s="121"/>
      <c r="I347" s="284"/>
      <c r="J347" s="285"/>
      <c r="K347" s="286"/>
      <c r="L347" s="287"/>
      <c r="M347" s="288"/>
      <c r="N347" s="287"/>
      <c r="O347" s="289"/>
      <c r="P347" s="290"/>
      <c r="Q347" s="291"/>
      <c r="R347" s="12"/>
      <c r="S347" s="348"/>
      <c r="T347" s="7"/>
      <c r="U347" s="17">
        <f>IF(D347="",0,IF(D347=D346,COUNTIF(D$9:D346,D347)+1,1))</f>
        <v>0</v>
      </c>
      <c r="V347" s="17">
        <f t="shared" ca="1" si="25"/>
        <v>0</v>
      </c>
      <c r="W347" s="364">
        <f t="shared" si="27"/>
        <v>0</v>
      </c>
    </row>
    <row r="348" spans="1:23" ht="16.5" customHeight="1">
      <c r="A348" s="334" t="s">
        <v>624</v>
      </c>
      <c r="B348" s="65" t="str">
        <f t="shared" ca="1" si="26"/>
        <v>-1900</v>
      </c>
      <c r="C348" s="65" t="str">
        <f t="shared" ca="1" si="24"/>
        <v>-1900-0</v>
      </c>
      <c r="D348" s="340"/>
      <c r="E348" s="283"/>
      <c r="F348" s="12"/>
      <c r="G348" s="292"/>
      <c r="H348" s="121"/>
      <c r="I348" s="284"/>
      <c r="J348" s="285"/>
      <c r="K348" s="286"/>
      <c r="L348" s="287"/>
      <c r="M348" s="288"/>
      <c r="N348" s="287"/>
      <c r="O348" s="289"/>
      <c r="P348" s="290"/>
      <c r="Q348" s="291"/>
      <c r="R348" s="12"/>
      <c r="S348" s="348"/>
      <c r="T348" s="7"/>
      <c r="U348" s="17">
        <f>IF(D348="",0,IF(D348=D347,COUNTIF(D$9:D347,D348)+1,1))</f>
        <v>0</v>
      </c>
      <c r="V348" s="17">
        <f t="shared" ca="1" si="25"/>
        <v>0</v>
      </c>
      <c r="W348" s="364">
        <f t="shared" si="27"/>
        <v>0</v>
      </c>
    </row>
    <row r="349" spans="1:23" ht="16.5" customHeight="1">
      <c r="A349" s="334" t="s">
        <v>625</v>
      </c>
      <c r="B349" s="65" t="str">
        <f t="shared" ca="1" si="26"/>
        <v>-1900</v>
      </c>
      <c r="C349" s="65" t="str">
        <f t="shared" ref="C349:C412" ca="1" si="28">IF(I$524=1,0,B349&amp;"-"&amp;U349)</f>
        <v>-1900-0</v>
      </c>
      <c r="D349" s="340"/>
      <c r="E349" s="283"/>
      <c r="F349" s="12"/>
      <c r="G349" s="292"/>
      <c r="H349" s="121"/>
      <c r="I349" s="284"/>
      <c r="J349" s="285"/>
      <c r="K349" s="286"/>
      <c r="L349" s="287"/>
      <c r="M349" s="288"/>
      <c r="N349" s="287"/>
      <c r="O349" s="289"/>
      <c r="P349" s="290"/>
      <c r="Q349" s="291"/>
      <c r="R349" s="12"/>
      <c r="S349" s="348"/>
      <c r="T349" s="7"/>
      <c r="U349" s="17">
        <f>IF(D349="",0,IF(D349=D348,COUNTIF(D$9:D348,D349)+1,1))</f>
        <v>0</v>
      </c>
      <c r="V349" s="17">
        <f t="shared" ref="V349:V412" ca="1" si="29">IF(OR(D349="",I$524=1),0,IF(U349=2,1,0))</f>
        <v>0</v>
      </c>
      <c r="W349" s="364">
        <f t="shared" si="27"/>
        <v>0</v>
      </c>
    </row>
    <row r="350" spans="1:23" ht="16.5" customHeight="1">
      <c r="A350" s="334" t="s">
        <v>626</v>
      </c>
      <c r="B350" s="65" t="str">
        <f t="shared" ca="1" si="26"/>
        <v>-1900</v>
      </c>
      <c r="C350" s="65" t="str">
        <f t="shared" ca="1" si="28"/>
        <v>-1900-0</v>
      </c>
      <c r="D350" s="340"/>
      <c r="E350" s="283"/>
      <c r="F350" s="12"/>
      <c r="G350" s="292"/>
      <c r="H350" s="121"/>
      <c r="I350" s="284"/>
      <c r="J350" s="285"/>
      <c r="K350" s="286"/>
      <c r="L350" s="287"/>
      <c r="M350" s="288"/>
      <c r="N350" s="287"/>
      <c r="O350" s="289"/>
      <c r="P350" s="290"/>
      <c r="Q350" s="291"/>
      <c r="R350" s="12"/>
      <c r="S350" s="348"/>
      <c r="T350" s="7"/>
      <c r="U350" s="17">
        <f>IF(D350="",0,IF(D350=D349,COUNTIF(D$9:D349,D350)+1,1))</f>
        <v>0</v>
      </c>
      <c r="V350" s="17">
        <f t="shared" ca="1" si="29"/>
        <v>0</v>
      </c>
      <c r="W350" s="364">
        <f t="shared" si="27"/>
        <v>0</v>
      </c>
    </row>
    <row r="351" spans="1:23" ht="16.5" customHeight="1">
      <c r="A351" s="334" t="s">
        <v>627</v>
      </c>
      <c r="B351" s="65" t="str">
        <f t="shared" ca="1" si="26"/>
        <v>-1900</v>
      </c>
      <c r="C351" s="65" t="str">
        <f t="shared" ca="1" si="28"/>
        <v>-1900-0</v>
      </c>
      <c r="D351" s="340"/>
      <c r="E351" s="283"/>
      <c r="F351" s="12"/>
      <c r="G351" s="292"/>
      <c r="H351" s="121"/>
      <c r="I351" s="284"/>
      <c r="J351" s="285"/>
      <c r="K351" s="286"/>
      <c r="L351" s="287"/>
      <c r="M351" s="288"/>
      <c r="N351" s="287"/>
      <c r="O351" s="289"/>
      <c r="P351" s="290"/>
      <c r="Q351" s="291"/>
      <c r="R351" s="12"/>
      <c r="S351" s="348"/>
      <c r="T351" s="7"/>
      <c r="U351" s="17">
        <f>IF(D351="",0,IF(D351=D350,COUNTIF(D$9:D350,D351)+1,1))</f>
        <v>0</v>
      </c>
      <c r="V351" s="17">
        <f t="shared" ca="1" si="29"/>
        <v>0</v>
      </c>
      <c r="W351" s="364">
        <f t="shared" si="27"/>
        <v>0</v>
      </c>
    </row>
    <row r="352" spans="1:23" ht="16.5" customHeight="1">
      <c r="A352" s="334" t="s">
        <v>628</v>
      </c>
      <c r="B352" s="65" t="str">
        <f t="shared" ca="1" si="26"/>
        <v>-1900</v>
      </c>
      <c r="C352" s="65" t="str">
        <f t="shared" ca="1" si="28"/>
        <v>-1900-0</v>
      </c>
      <c r="D352" s="340"/>
      <c r="E352" s="283"/>
      <c r="F352" s="12"/>
      <c r="G352" s="292"/>
      <c r="H352" s="121"/>
      <c r="I352" s="284"/>
      <c r="J352" s="285"/>
      <c r="K352" s="286"/>
      <c r="L352" s="287"/>
      <c r="M352" s="288"/>
      <c r="N352" s="287"/>
      <c r="O352" s="289"/>
      <c r="P352" s="290"/>
      <c r="Q352" s="291"/>
      <c r="R352" s="12"/>
      <c r="S352" s="348"/>
      <c r="T352" s="7"/>
      <c r="U352" s="17">
        <f>IF(D352="",0,IF(D352=D351,COUNTIF(D$9:D351,D352)+1,1))</f>
        <v>0</v>
      </c>
      <c r="V352" s="17">
        <f t="shared" ca="1" si="29"/>
        <v>0</v>
      </c>
      <c r="W352" s="364">
        <f t="shared" si="27"/>
        <v>0</v>
      </c>
    </row>
    <row r="353" spans="1:23" ht="16.5" customHeight="1">
      <c r="A353" s="334" t="s">
        <v>629</v>
      </c>
      <c r="B353" s="65" t="str">
        <f t="shared" ca="1" si="26"/>
        <v>-1900</v>
      </c>
      <c r="C353" s="65" t="str">
        <f t="shared" ca="1" si="28"/>
        <v>-1900-0</v>
      </c>
      <c r="D353" s="340"/>
      <c r="E353" s="283"/>
      <c r="F353" s="12"/>
      <c r="G353" s="292"/>
      <c r="H353" s="121"/>
      <c r="I353" s="284"/>
      <c r="J353" s="285"/>
      <c r="K353" s="286"/>
      <c r="L353" s="287"/>
      <c r="M353" s="288"/>
      <c r="N353" s="287"/>
      <c r="O353" s="289"/>
      <c r="P353" s="290"/>
      <c r="Q353" s="291"/>
      <c r="R353" s="12"/>
      <c r="S353" s="348"/>
      <c r="T353" s="7"/>
      <c r="U353" s="17">
        <f>IF(D353="",0,IF(D353=D352,COUNTIF(D$9:D352,D353)+1,1))</f>
        <v>0</v>
      </c>
      <c r="V353" s="17">
        <f t="shared" ca="1" si="29"/>
        <v>0</v>
      </c>
      <c r="W353" s="364">
        <f t="shared" si="27"/>
        <v>0</v>
      </c>
    </row>
    <row r="354" spans="1:23" ht="16.5" customHeight="1">
      <c r="A354" s="334" t="s">
        <v>630</v>
      </c>
      <c r="B354" s="65" t="str">
        <f t="shared" ca="1" si="26"/>
        <v>-1900</v>
      </c>
      <c r="C354" s="65" t="str">
        <f t="shared" ca="1" si="28"/>
        <v>-1900-0</v>
      </c>
      <c r="D354" s="340"/>
      <c r="E354" s="283"/>
      <c r="F354" s="12"/>
      <c r="G354" s="292"/>
      <c r="H354" s="121"/>
      <c r="I354" s="284"/>
      <c r="J354" s="285"/>
      <c r="K354" s="286"/>
      <c r="L354" s="287"/>
      <c r="M354" s="288"/>
      <c r="N354" s="287"/>
      <c r="O354" s="289"/>
      <c r="P354" s="290"/>
      <c r="Q354" s="291"/>
      <c r="R354" s="12"/>
      <c r="S354" s="348"/>
      <c r="T354" s="7"/>
      <c r="U354" s="17">
        <f>IF(D354="",0,IF(D354=D353,COUNTIF(D$9:D353,D354)+1,1))</f>
        <v>0</v>
      </c>
      <c r="V354" s="17">
        <f t="shared" ca="1" si="29"/>
        <v>0</v>
      </c>
      <c r="W354" s="364">
        <f t="shared" si="27"/>
        <v>0</v>
      </c>
    </row>
    <row r="355" spans="1:23" ht="16.5" customHeight="1">
      <c r="A355" s="334" t="s">
        <v>631</v>
      </c>
      <c r="B355" s="65" t="str">
        <f t="shared" ca="1" si="26"/>
        <v>-1900</v>
      </c>
      <c r="C355" s="65" t="str">
        <f t="shared" ca="1" si="28"/>
        <v>-1900-0</v>
      </c>
      <c r="D355" s="340"/>
      <c r="E355" s="283"/>
      <c r="F355" s="12"/>
      <c r="G355" s="292"/>
      <c r="H355" s="121"/>
      <c r="I355" s="284"/>
      <c r="J355" s="285"/>
      <c r="K355" s="286"/>
      <c r="L355" s="287"/>
      <c r="M355" s="288"/>
      <c r="N355" s="287"/>
      <c r="O355" s="289"/>
      <c r="P355" s="290"/>
      <c r="Q355" s="291"/>
      <c r="R355" s="12"/>
      <c r="S355" s="348"/>
      <c r="T355" s="7"/>
      <c r="U355" s="17">
        <f>IF(D355="",0,IF(D355=D354,COUNTIF(D$9:D354,D355)+1,1))</f>
        <v>0</v>
      </c>
      <c r="V355" s="17">
        <f t="shared" ca="1" si="29"/>
        <v>0</v>
      </c>
      <c r="W355" s="364">
        <f t="shared" si="27"/>
        <v>0</v>
      </c>
    </row>
    <row r="356" spans="1:23" ht="16.5" customHeight="1">
      <c r="A356" s="334" t="s">
        <v>632</v>
      </c>
      <c r="B356" s="65" t="str">
        <f t="shared" ca="1" si="26"/>
        <v>-1900</v>
      </c>
      <c r="C356" s="65" t="str">
        <f t="shared" ca="1" si="28"/>
        <v>-1900-0</v>
      </c>
      <c r="D356" s="340"/>
      <c r="E356" s="283"/>
      <c r="F356" s="12"/>
      <c r="G356" s="292"/>
      <c r="H356" s="121"/>
      <c r="I356" s="284"/>
      <c r="J356" s="285"/>
      <c r="K356" s="286"/>
      <c r="L356" s="287"/>
      <c r="M356" s="288"/>
      <c r="N356" s="287"/>
      <c r="O356" s="289"/>
      <c r="P356" s="290"/>
      <c r="Q356" s="291"/>
      <c r="R356" s="12"/>
      <c r="S356" s="348"/>
      <c r="T356" s="7"/>
      <c r="U356" s="17">
        <f>IF(D356="",0,IF(D356=D355,COUNTIF(D$9:D355,D356)+1,1))</f>
        <v>0</v>
      </c>
      <c r="V356" s="17">
        <f t="shared" ca="1" si="29"/>
        <v>0</v>
      </c>
      <c r="W356" s="364">
        <f t="shared" si="27"/>
        <v>0</v>
      </c>
    </row>
    <row r="357" spans="1:23" ht="16.5" customHeight="1">
      <c r="A357" s="334" t="s">
        <v>633</v>
      </c>
      <c r="B357" s="65" t="str">
        <f t="shared" ca="1" si="26"/>
        <v>-1900</v>
      </c>
      <c r="C357" s="65" t="str">
        <f t="shared" ca="1" si="28"/>
        <v>-1900-0</v>
      </c>
      <c r="D357" s="340"/>
      <c r="E357" s="283"/>
      <c r="F357" s="12"/>
      <c r="G357" s="292"/>
      <c r="H357" s="121"/>
      <c r="I357" s="284"/>
      <c r="J357" s="285"/>
      <c r="K357" s="286"/>
      <c r="L357" s="287"/>
      <c r="M357" s="288"/>
      <c r="N357" s="287"/>
      <c r="O357" s="289"/>
      <c r="P357" s="290"/>
      <c r="Q357" s="291"/>
      <c r="R357" s="12"/>
      <c r="S357" s="348"/>
      <c r="T357" s="7"/>
      <c r="U357" s="17">
        <f>IF(D357="",0,IF(D357=D356,COUNTIF(D$9:D356,D357)+1,1))</f>
        <v>0</v>
      </c>
      <c r="V357" s="17">
        <f t="shared" ca="1" si="29"/>
        <v>0</v>
      </c>
      <c r="W357" s="364">
        <f t="shared" si="27"/>
        <v>0</v>
      </c>
    </row>
    <row r="358" spans="1:23" ht="16.5" customHeight="1">
      <c r="A358" s="334" t="s">
        <v>634</v>
      </c>
      <c r="B358" s="65" t="str">
        <f t="shared" ca="1" si="26"/>
        <v>-1900</v>
      </c>
      <c r="C358" s="65" t="str">
        <f t="shared" ca="1" si="28"/>
        <v>-1900-0</v>
      </c>
      <c r="D358" s="340"/>
      <c r="E358" s="283"/>
      <c r="F358" s="12"/>
      <c r="G358" s="292"/>
      <c r="H358" s="121"/>
      <c r="I358" s="284"/>
      <c r="J358" s="285"/>
      <c r="K358" s="286"/>
      <c r="L358" s="287"/>
      <c r="M358" s="288"/>
      <c r="N358" s="287"/>
      <c r="O358" s="289"/>
      <c r="P358" s="290"/>
      <c r="Q358" s="291"/>
      <c r="R358" s="12"/>
      <c r="S358" s="348"/>
      <c r="T358" s="7"/>
      <c r="U358" s="17">
        <f>IF(D358="",0,IF(D358=D357,COUNTIF(D$9:D357,D358)+1,1))</f>
        <v>0</v>
      </c>
      <c r="V358" s="17">
        <f t="shared" ca="1" si="29"/>
        <v>0</v>
      </c>
      <c r="W358" s="364">
        <f t="shared" si="27"/>
        <v>0</v>
      </c>
    </row>
    <row r="359" spans="1:23" ht="16.5" customHeight="1">
      <c r="A359" s="334" t="s">
        <v>635</v>
      </c>
      <c r="B359" s="65" t="str">
        <f t="shared" ca="1" si="26"/>
        <v>-1900</v>
      </c>
      <c r="C359" s="65" t="str">
        <f t="shared" ca="1" si="28"/>
        <v>-1900-0</v>
      </c>
      <c r="D359" s="340"/>
      <c r="E359" s="283"/>
      <c r="F359" s="12"/>
      <c r="G359" s="292"/>
      <c r="H359" s="121"/>
      <c r="I359" s="284"/>
      <c r="J359" s="285"/>
      <c r="K359" s="286"/>
      <c r="L359" s="287"/>
      <c r="M359" s="288"/>
      <c r="N359" s="287"/>
      <c r="O359" s="289"/>
      <c r="P359" s="290"/>
      <c r="Q359" s="291"/>
      <c r="R359" s="12"/>
      <c r="S359" s="348"/>
      <c r="T359" s="7"/>
      <c r="U359" s="17">
        <f>IF(D359="",0,IF(D359=D358,COUNTIF(D$9:D358,D359)+1,1))</f>
        <v>0</v>
      </c>
      <c r="V359" s="17">
        <f t="shared" ca="1" si="29"/>
        <v>0</v>
      </c>
      <c r="W359" s="364">
        <f t="shared" si="27"/>
        <v>0</v>
      </c>
    </row>
    <row r="360" spans="1:23" ht="16.5" customHeight="1">
      <c r="A360" s="334" t="s">
        <v>636</v>
      </c>
      <c r="B360" s="65" t="str">
        <f t="shared" ca="1" si="26"/>
        <v>-1900</v>
      </c>
      <c r="C360" s="65" t="str">
        <f t="shared" ca="1" si="28"/>
        <v>-1900-0</v>
      </c>
      <c r="D360" s="340"/>
      <c r="E360" s="283"/>
      <c r="F360" s="12"/>
      <c r="G360" s="292"/>
      <c r="H360" s="121"/>
      <c r="I360" s="284"/>
      <c r="J360" s="285"/>
      <c r="K360" s="286"/>
      <c r="L360" s="287"/>
      <c r="M360" s="288"/>
      <c r="N360" s="287"/>
      <c r="O360" s="289"/>
      <c r="P360" s="290"/>
      <c r="Q360" s="291"/>
      <c r="R360" s="12"/>
      <c r="S360" s="348"/>
      <c r="T360" s="7"/>
      <c r="U360" s="17">
        <f>IF(D360="",0,IF(D360=D359,COUNTIF(D$9:D359,D360)+1,1))</f>
        <v>0</v>
      </c>
      <c r="V360" s="17">
        <f t="shared" ca="1" si="29"/>
        <v>0</v>
      </c>
      <c r="W360" s="364">
        <f t="shared" si="27"/>
        <v>0</v>
      </c>
    </row>
    <row r="361" spans="1:23" ht="16.5" customHeight="1">
      <c r="A361" s="334" t="s">
        <v>637</v>
      </c>
      <c r="B361" s="65" t="str">
        <f t="shared" ca="1" si="26"/>
        <v>-1900</v>
      </c>
      <c r="C361" s="65" t="str">
        <f t="shared" ca="1" si="28"/>
        <v>-1900-0</v>
      </c>
      <c r="D361" s="340"/>
      <c r="E361" s="283"/>
      <c r="F361" s="12"/>
      <c r="G361" s="292"/>
      <c r="H361" s="121"/>
      <c r="I361" s="284"/>
      <c r="J361" s="285"/>
      <c r="K361" s="286"/>
      <c r="L361" s="287"/>
      <c r="M361" s="288"/>
      <c r="N361" s="287"/>
      <c r="O361" s="289"/>
      <c r="P361" s="290"/>
      <c r="Q361" s="291"/>
      <c r="R361" s="12"/>
      <c r="S361" s="348"/>
      <c r="T361" s="7"/>
      <c r="U361" s="17">
        <f>IF(D361="",0,IF(D361=D360,COUNTIF(D$9:D360,D361)+1,1))</f>
        <v>0</v>
      </c>
      <c r="V361" s="17">
        <f t="shared" ca="1" si="29"/>
        <v>0</v>
      </c>
      <c r="W361" s="364">
        <f t="shared" si="27"/>
        <v>0</v>
      </c>
    </row>
    <row r="362" spans="1:23" ht="16.5" customHeight="1">
      <c r="A362" s="334" t="s">
        <v>638</v>
      </c>
      <c r="B362" s="65" t="str">
        <f t="shared" ca="1" si="26"/>
        <v>-1900</v>
      </c>
      <c r="C362" s="65" t="str">
        <f t="shared" ca="1" si="28"/>
        <v>-1900-0</v>
      </c>
      <c r="D362" s="340"/>
      <c r="E362" s="283"/>
      <c r="F362" s="12"/>
      <c r="G362" s="292"/>
      <c r="H362" s="121"/>
      <c r="I362" s="284"/>
      <c r="J362" s="285"/>
      <c r="K362" s="286"/>
      <c r="L362" s="287"/>
      <c r="M362" s="288"/>
      <c r="N362" s="287"/>
      <c r="O362" s="289"/>
      <c r="P362" s="290"/>
      <c r="Q362" s="291"/>
      <c r="R362" s="12"/>
      <c r="S362" s="348"/>
      <c r="T362" s="7"/>
      <c r="U362" s="17">
        <f>IF(D362="",0,IF(D362=D361,COUNTIF(D$9:D361,D362)+1,1))</f>
        <v>0</v>
      </c>
      <c r="V362" s="17">
        <f t="shared" ca="1" si="29"/>
        <v>0</v>
      </c>
      <c r="W362" s="364">
        <f t="shared" si="27"/>
        <v>0</v>
      </c>
    </row>
    <row r="363" spans="1:23" ht="16.5" customHeight="1">
      <c r="A363" s="334" t="s">
        <v>639</v>
      </c>
      <c r="B363" s="65" t="str">
        <f t="shared" ca="1" si="26"/>
        <v>-1900</v>
      </c>
      <c r="C363" s="65" t="str">
        <f t="shared" ca="1" si="28"/>
        <v>-1900-0</v>
      </c>
      <c r="D363" s="340"/>
      <c r="E363" s="283"/>
      <c r="F363" s="12"/>
      <c r="G363" s="292"/>
      <c r="H363" s="121"/>
      <c r="I363" s="284"/>
      <c r="J363" s="285"/>
      <c r="K363" s="286"/>
      <c r="L363" s="287"/>
      <c r="M363" s="288"/>
      <c r="N363" s="287"/>
      <c r="O363" s="289"/>
      <c r="P363" s="290"/>
      <c r="Q363" s="291"/>
      <c r="R363" s="12"/>
      <c r="S363" s="348"/>
      <c r="T363" s="7"/>
      <c r="U363" s="17">
        <f>IF(D363="",0,IF(D363=D362,COUNTIF(D$9:D362,D363)+1,1))</f>
        <v>0</v>
      </c>
      <c r="V363" s="17">
        <f t="shared" ca="1" si="29"/>
        <v>0</v>
      </c>
      <c r="W363" s="364">
        <f t="shared" si="27"/>
        <v>0</v>
      </c>
    </row>
    <row r="364" spans="1:23" ht="16.5" customHeight="1">
      <c r="A364" s="334" t="s">
        <v>640</v>
      </c>
      <c r="B364" s="65" t="str">
        <f t="shared" ca="1" si="26"/>
        <v>-1900</v>
      </c>
      <c r="C364" s="65" t="str">
        <f t="shared" ca="1" si="28"/>
        <v>-1900-0</v>
      </c>
      <c r="D364" s="340"/>
      <c r="E364" s="283"/>
      <c r="F364" s="12"/>
      <c r="G364" s="292"/>
      <c r="H364" s="121"/>
      <c r="I364" s="284"/>
      <c r="J364" s="285"/>
      <c r="K364" s="286"/>
      <c r="L364" s="287"/>
      <c r="M364" s="288"/>
      <c r="N364" s="287"/>
      <c r="O364" s="289"/>
      <c r="P364" s="290"/>
      <c r="Q364" s="291"/>
      <c r="R364" s="12"/>
      <c r="S364" s="348"/>
      <c r="T364" s="7"/>
      <c r="U364" s="17">
        <f>IF(D364="",0,IF(D364=D363,COUNTIF(D$9:D363,D364)+1,1))</f>
        <v>0</v>
      </c>
      <c r="V364" s="17">
        <f t="shared" ca="1" si="29"/>
        <v>0</v>
      </c>
      <c r="W364" s="364">
        <f t="shared" si="27"/>
        <v>0</v>
      </c>
    </row>
    <row r="365" spans="1:23" ht="16.5" customHeight="1">
      <c r="A365" s="334" t="s">
        <v>641</v>
      </c>
      <c r="B365" s="65" t="str">
        <f t="shared" ca="1" si="26"/>
        <v>-1900</v>
      </c>
      <c r="C365" s="65" t="str">
        <f t="shared" ca="1" si="28"/>
        <v>-1900-0</v>
      </c>
      <c r="D365" s="340"/>
      <c r="E365" s="283"/>
      <c r="F365" s="12"/>
      <c r="G365" s="292"/>
      <c r="H365" s="121"/>
      <c r="I365" s="284"/>
      <c r="J365" s="285"/>
      <c r="K365" s="286"/>
      <c r="L365" s="287"/>
      <c r="M365" s="288"/>
      <c r="N365" s="287"/>
      <c r="O365" s="289"/>
      <c r="P365" s="290"/>
      <c r="Q365" s="291"/>
      <c r="R365" s="12"/>
      <c r="S365" s="348"/>
      <c r="T365" s="7"/>
      <c r="U365" s="17">
        <f>IF(D365="",0,IF(D365=D364,COUNTIF(D$9:D364,D365)+1,1))</f>
        <v>0</v>
      </c>
      <c r="V365" s="17">
        <f t="shared" ca="1" si="29"/>
        <v>0</v>
      </c>
      <c r="W365" s="364">
        <f t="shared" si="27"/>
        <v>0</v>
      </c>
    </row>
    <row r="366" spans="1:23" ht="16.5" customHeight="1">
      <c r="A366" s="334" t="s">
        <v>642</v>
      </c>
      <c r="B366" s="65" t="str">
        <f t="shared" ca="1" si="26"/>
        <v>-1900</v>
      </c>
      <c r="C366" s="65" t="str">
        <f t="shared" ca="1" si="28"/>
        <v>-1900-0</v>
      </c>
      <c r="D366" s="340"/>
      <c r="E366" s="283"/>
      <c r="F366" s="12"/>
      <c r="G366" s="292"/>
      <c r="H366" s="121"/>
      <c r="I366" s="284"/>
      <c r="J366" s="285"/>
      <c r="K366" s="286"/>
      <c r="L366" s="287"/>
      <c r="M366" s="288"/>
      <c r="N366" s="287"/>
      <c r="O366" s="289"/>
      <c r="P366" s="290"/>
      <c r="Q366" s="291"/>
      <c r="R366" s="12"/>
      <c r="S366" s="348"/>
      <c r="T366" s="7"/>
      <c r="U366" s="17">
        <f>IF(D366="",0,IF(D366=D365,COUNTIF(D$9:D365,D366)+1,1))</f>
        <v>0</v>
      </c>
      <c r="V366" s="17">
        <f t="shared" ca="1" si="29"/>
        <v>0</v>
      </c>
      <c r="W366" s="364">
        <f t="shared" si="27"/>
        <v>0</v>
      </c>
    </row>
    <row r="367" spans="1:23" ht="16.5" customHeight="1">
      <c r="A367" s="334" t="s">
        <v>643</v>
      </c>
      <c r="B367" s="65" t="str">
        <f t="shared" ca="1" si="26"/>
        <v>-1900</v>
      </c>
      <c r="C367" s="65" t="str">
        <f t="shared" ca="1" si="28"/>
        <v>-1900-0</v>
      </c>
      <c r="D367" s="340"/>
      <c r="E367" s="283"/>
      <c r="F367" s="12"/>
      <c r="G367" s="292"/>
      <c r="H367" s="121"/>
      <c r="I367" s="284"/>
      <c r="J367" s="285"/>
      <c r="K367" s="286"/>
      <c r="L367" s="287"/>
      <c r="M367" s="288"/>
      <c r="N367" s="287"/>
      <c r="O367" s="289"/>
      <c r="P367" s="290"/>
      <c r="Q367" s="291"/>
      <c r="R367" s="12"/>
      <c r="S367" s="348"/>
      <c r="T367" s="7"/>
      <c r="U367" s="17">
        <f>IF(D367="",0,IF(D367=D366,COUNTIF(D$9:D366,D367)+1,1))</f>
        <v>0</v>
      </c>
      <c r="V367" s="17">
        <f t="shared" ca="1" si="29"/>
        <v>0</v>
      </c>
      <c r="W367" s="364">
        <f t="shared" si="27"/>
        <v>0</v>
      </c>
    </row>
    <row r="368" spans="1:23" ht="16.5" customHeight="1">
      <c r="A368" s="334" t="s">
        <v>644</v>
      </c>
      <c r="B368" s="65" t="str">
        <f t="shared" ca="1" si="26"/>
        <v>-1900</v>
      </c>
      <c r="C368" s="65" t="str">
        <f t="shared" ca="1" si="28"/>
        <v>-1900-0</v>
      </c>
      <c r="D368" s="340"/>
      <c r="E368" s="283"/>
      <c r="F368" s="12"/>
      <c r="G368" s="292"/>
      <c r="H368" s="121"/>
      <c r="I368" s="284"/>
      <c r="J368" s="285"/>
      <c r="K368" s="286"/>
      <c r="L368" s="287"/>
      <c r="M368" s="288"/>
      <c r="N368" s="287"/>
      <c r="O368" s="289"/>
      <c r="P368" s="290"/>
      <c r="Q368" s="291"/>
      <c r="R368" s="12"/>
      <c r="S368" s="348"/>
      <c r="T368" s="7"/>
      <c r="U368" s="17">
        <f>IF(D368="",0,IF(D368=D367,COUNTIF(D$9:D367,D368)+1,1))</f>
        <v>0</v>
      </c>
      <c r="V368" s="17">
        <f t="shared" ca="1" si="29"/>
        <v>0</v>
      </c>
      <c r="W368" s="364">
        <f t="shared" si="27"/>
        <v>0</v>
      </c>
    </row>
    <row r="369" spans="1:23" ht="16.5" customHeight="1">
      <c r="A369" s="334" t="s">
        <v>645</v>
      </c>
      <c r="B369" s="65" t="str">
        <f t="shared" ca="1" si="26"/>
        <v>-1900</v>
      </c>
      <c r="C369" s="65" t="str">
        <f t="shared" ca="1" si="28"/>
        <v>-1900-0</v>
      </c>
      <c r="D369" s="340"/>
      <c r="E369" s="283"/>
      <c r="F369" s="12"/>
      <c r="G369" s="292"/>
      <c r="H369" s="121"/>
      <c r="I369" s="284"/>
      <c r="J369" s="285"/>
      <c r="K369" s="286"/>
      <c r="L369" s="287"/>
      <c r="M369" s="288"/>
      <c r="N369" s="287"/>
      <c r="O369" s="289"/>
      <c r="P369" s="290"/>
      <c r="Q369" s="291"/>
      <c r="R369" s="12"/>
      <c r="S369" s="348"/>
      <c r="T369" s="7"/>
      <c r="U369" s="17">
        <f>IF(D369="",0,IF(D369=D368,COUNTIF(D$9:D368,D369)+1,1))</f>
        <v>0</v>
      </c>
      <c r="V369" s="17">
        <f t="shared" ca="1" si="29"/>
        <v>0</v>
      </c>
      <c r="W369" s="364">
        <f t="shared" si="27"/>
        <v>0</v>
      </c>
    </row>
    <row r="370" spans="1:23" ht="16.5" customHeight="1">
      <c r="A370" s="334" t="s">
        <v>646</v>
      </c>
      <c r="B370" s="65" t="str">
        <f t="shared" ca="1" si="26"/>
        <v>-1900</v>
      </c>
      <c r="C370" s="65" t="str">
        <f t="shared" ca="1" si="28"/>
        <v>-1900-0</v>
      </c>
      <c r="D370" s="340"/>
      <c r="E370" s="283"/>
      <c r="F370" s="12"/>
      <c r="G370" s="292"/>
      <c r="H370" s="121"/>
      <c r="I370" s="284"/>
      <c r="J370" s="285"/>
      <c r="K370" s="286"/>
      <c r="L370" s="287"/>
      <c r="M370" s="288"/>
      <c r="N370" s="287"/>
      <c r="O370" s="289"/>
      <c r="P370" s="290"/>
      <c r="Q370" s="291"/>
      <c r="R370" s="12"/>
      <c r="S370" s="348"/>
      <c r="T370" s="7"/>
      <c r="U370" s="17">
        <f>IF(D370="",0,IF(D370=D369,COUNTIF(D$9:D369,D370)+1,1))</f>
        <v>0</v>
      </c>
      <c r="V370" s="17">
        <f t="shared" ca="1" si="29"/>
        <v>0</v>
      </c>
      <c r="W370" s="364">
        <f t="shared" si="27"/>
        <v>0</v>
      </c>
    </row>
    <row r="371" spans="1:23" ht="16.5" customHeight="1">
      <c r="A371" s="334" t="s">
        <v>647</v>
      </c>
      <c r="B371" s="65" t="str">
        <f t="shared" ca="1" si="26"/>
        <v>-1900</v>
      </c>
      <c r="C371" s="65" t="str">
        <f t="shared" ca="1" si="28"/>
        <v>-1900-0</v>
      </c>
      <c r="D371" s="340"/>
      <c r="E371" s="283"/>
      <c r="F371" s="12"/>
      <c r="G371" s="292"/>
      <c r="H371" s="121"/>
      <c r="I371" s="284"/>
      <c r="J371" s="285"/>
      <c r="K371" s="286"/>
      <c r="L371" s="287"/>
      <c r="M371" s="288"/>
      <c r="N371" s="287"/>
      <c r="O371" s="289"/>
      <c r="P371" s="290"/>
      <c r="Q371" s="291"/>
      <c r="R371" s="12"/>
      <c r="S371" s="348"/>
      <c r="T371" s="7"/>
      <c r="U371" s="17">
        <f>IF(D371="",0,IF(D371=D370,COUNTIF(D$9:D370,D371)+1,1))</f>
        <v>0</v>
      </c>
      <c r="V371" s="17">
        <f t="shared" ca="1" si="29"/>
        <v>0</v>
      </c>
      <c r="W371" s="364">
        <f t="shared" si="27"/>
        <v>0</v>
      </c>
    </row>
    <row r="372" spans="1:23" ht="16.5" customHeight="1">
      <c r="A372" s="334" t="s">
        <v>648</v>
      </c>
      <c r="B372" s="65" t="str">
        <f t="shared" ca="1" si="26"/>
        <v>-1900</v>
      </c>
      <c r="C372" s="65" t="str">
        <f t="shared" ca="1" si="28"/>
        <v>-1900-0</v>
      </c>
      <c r="D372" s="340"/>
      <c r="E372" s="283"/>
      <c r="F372" s="12"/>
      <c r="G372" s="292"/>
      <c r="H372" s="121"/>
      <c r="I372" s="284"/>
      <c r="J372" s="285"/>
      <c r="K372" s="286"/>
      <c r="L372" s="287"/>
      <c r="M372" s="288"/>
      <c r="N372" s="287"/>
      <c r="O372" s="289"/>
      <c r="P372" s="290"/>
      <c r="Q372" s="291"/>
      <c r="R372" s="12"/>
      <c r="S372" s="348"/>
      <c r="T372" s="7"/>
      <c r="U372" s="17">
        <f>IF(D372="",0,IF(D372=D371,COUNTIF(D$9:D371,D372)+1,1))</f>
        <v>0</v>
      </c>
      <c r="V372" s="17">
        <f t="shared" ca="1" si="29"/>
        <v>0</v>
      </c>
      <c r="W372" s="364">
        <f t="shared" si="27"/>
        <v>0</v>
      </c>
    </row>
    <row r="373" spans="1:23" ht="16.5" customHeight="1">
      <c r="A373" s="334" t="s">
        <v>649</v>
      </c>
      <c r="B373" s="65" t="str">
        <f t="shared" ca="1" si="26"/>
        <v>-1900</v>
      </c>
      <c r="C373" s="65" t="str">
        <f t="shared" ca="1" si="28"/>
        <v>-1900-0</v>
      </c>
      <c r="D373" s="340"/>
      <c r="E373" s="283"/>
      <c r="F373" s="12"/>
      <c r="G373" s="292"/>
      <c r="H373" s="121"/>
      <c r="I373" s="284"/>
      <c r="J373" s="285"/>
      <c r="K373" s="286"/>
      <c r="L373" s="287"/>
      <c r="M373" s="288"/>
      <c r="N373" s="287"/>
      <c r="O373" s="289"/>
      <c r="P373" s="290"/>
      <c r="Q373" s="291"/>
      <c r="R373" s="12"/>
      <c r="S373" s="348"/>
      <c r="T373" s="7"/>
      <c r="U373" s="17">
        <f>IF(D373="",0,IF(D373=D372,COUNTIF(D$9:D372,D373)+1,1))</f>
        <v>0</v>
      </c>
      <c r="V373" s="17">
        <f t="shared" ca="1" si="29"/>
        <v>0</v>
      </c>
      <c r="W373" s="364">
        <f t="shared" si="27"/>
        <v>0</v>
      </c>
    </row>
    <row r="374" spans="1:23" ht="16.5" customHeight="1">
      <c r="A374" s="334" t="s">
        <v>650</v>
      </c>
      <c r="B374" s="65" t="str">
        <f t="shared" ca="1" si="26"/>
        <v>-1900</v>
      </c>
      <c r="C374" s="65" t="str">
        <f t="shared" ca="1" si="28"/>
        <v>-1900-0</v>
      </c>
      <c r="D374" s="340"/>
      <c r="E374" s="283"/>
      <c r="F374" s="12"/>
      <c r="G374" s="292"/>
      <c r="H374" s="121"/>
      <c r="I374" s="284"/>
      <c r="J374" s="285"/>
      <c r="K374" s="286"/>
      <c r="L374" s="287"/>
      <c r="M374" s="288"/>
      <c r="N374" s="287"/>
      <c r="O374" s="289"/>
      <c r="P374" s="290"/>
      <c r="Q374" s="291"/>
      <c r="R374" s="12"/>
      <c r="S374" s="348"/>
      <c r="T374" s="7"/>
      <c r="U374" s="17">
        <f>IF(D374="",0,IF(D374=D373,COUNTIF(D$9:D373,D374)+1,1))</f>
        <v>0</v>
      </c>
      <c r="V374" s="17">
        <f t="shared" ca="1" si="29"/>
        <v>0</v>
      </c>
      <c r="W374" s="364">
        <f t="shared" si="27"/>
        <v>0</v>
      </c>
    </row>
    <row r="375" spans="1:23" ht="16.5" customHeight="1">
      <c r="A375" s="334" t="s">
        <v>651</v>
      </c>
      <c r="B375" s="65" t="str">
        <f t="shared" ca="1" si="26"/>
        <v>-1900</v>
      </c>
      <c r="C375" s="65" t="str">
        <f t="shared" ca="1" si="28"/>
        <v>-1900-0</v>
      </c>
      <c r="D375" s="340"/>
      <c r="E375" s="283"/>
      <c r="F375" s="12"/>
      <c r="G375" s="292"/>
      <c r="H375" s="121"/>
      <c r="I375" s="284"/>
      <c r="J375" s="285"/>
      <c r="K375" s="286"/>
      <c r="L375" s="287"/>
      <c r="M375" s="288"/>
      <c r="N375" s="287"/>
      <c r="O375" s="289"/>
      <c r="P375" s="290"/>
      <c r="Q375" s="291"/>
      <c r="R375" s="12"/>
      <c r="S375" s="348"/>
      <c r="T375" s="7"/>
      <c r="U375" s="17">
        <f>IF(D375="",0,IF(D375=D374,COUNTIF(D$9:D374,D375)+1,1))</f>
        <v>0</v>
      </c>
      <c r="V375" s="17">
        <f t="shared" ca="1" si="29"/>
        <v>0</v>
      </c>
      <c r="W375" s="364">
        <f t="shared" si="27"/>
        <v>0</v>
      </c>
    </row>
    <row r="376" spans="1:23" ht="16.5" customHeight="1">
      <c r="A376" s="334" t="s">
        <v>652</v>
      </c>
      <c r="B376" s="65" t="str">
        <f t="shared" ca="1" si="26"/>
        <v>-1900</v>
      </c>
      <c r="C376" s="65" t="str">
        <f t="shared" ca="1" si="28"/>
        <v>-1900-0</v>
      </c>
      <c r="D376" s="340"/>
      <c r="E376" s="283"/>
      <c r="F376" s="12"/>
      <c r="G376" s="292"/>
      <c r="H376" s="121"/>
      <c r="I376" s="284"/>
      <c r="J376" s="285"/>
      <c r="K376" s="286"/>
      <c r="L376" s="287"/>
      <c r="M376" s="288"/>
      <c r="N376" s="287"/>
      <c r="O376" s="289"/>
      <c r="P376" s="290"/>
      <c r="Q376" s="291"/>
      <c r="R376" s="12"/>
      <c r="S376" s="348"/>
      <c r="T376" s="7"/>
      <c r="U376" s="17">
        <f>IF(D376="",0,IF(D376=D375,COUNTIF(D$9:D375,D376)+1,1))</f>
        <v>0</v>
      </c>
      <c r="V376" s="17">
        <f t="shared" ca="1" si="29"/>
        <v>0</v>
      </c>
      <c r="W376" s="364">
        <f t="shared" si="27"/>
        <v>0</v>
      </c>
    </row>
    <row r="377" spans="1:23" ht="16.5" customHeight="1">
      <c r="A377" s="334" t="s">
        <v>653</v>
      </c>
      <c r="B377" s="65" t="str">
        <f t="shared" ca="1" si="26"/>
        <v>-1900</v>
      </c>
      <c r="C377" s="65" t="str">
        <f t="shared" ca="1" si="28"/>
        <v>-1900-0</v>
      </c>
      <c r="D377" s="340"/>
      <c r="E377" s="283"/>
      <c r="F377" s="12"/>
      <c r="G377" s="292"/>
      <c r="H377" s="121"/>
      <c r="I377" s="284"/>
      <c r="J377" s="285"/>
      <c r="K377" s="286"/>
      <c r="L377" s="287"/>
      <c r="M377" s="288"/>
      <c r="N377" s="287"/>
      <c r="O377" s="289"/>
      <c r="P377" s="290"/>
      <c r="Q377" s="291"/>
      <c r="R377" s="12"/>
      <c r="S377" s="348"/>
      <c r="T377" s="7"/>
      <c r="U377" s="17">
        <f>IF(D377="",0,IF(D377=D376,COUNTIF(D$9:D376,D377)+1,1))</f>
        <v>0</v>
      </c>
      <c r="V377" s="17">
        <f t="shared" ca="1" si="29"/>
        <v>0</v>
      </c>
      <c r="W377" s="364">
        <f t="shared" si="27"/>
        <v>0</v>
      </c>
    </row>
    <row r="378" spans="1:23" ht="16.5" customHeight="1">
      <c r="A378" s="334" t="s">
        <v>654</v>
      </c>
      <c r="B378" s="65" t="str">
        <f t="shared" ca="1" si="26"/>
        <v>-1900</v>
      </c>
      <c r="C378" s="65" t="str">
        <f t="shared" ca="1" si="28"/>
        <v>-1900-0</v>
      </c>
      <c r="D378" s="340"/>
      <c r="E378" s="283"/>
      <c r="F378" s="12"/>
      <c r="G378" s="292"/>
      <c r="H378" s="121"/>
      <c r="I378" s="284"/>
      <c r="J378" s="285"/>
      <c r="K378" s="286"/>
      <c r="L378" s="287"/>
      <c r="M378" s="288"/>
      <c r="N378" s="287"/>
      <c r="O378" s="289"/>
      <c r="P378" s="290"/>
      <c r="Q378" s="291"/>
      <c r="R378" s="12"/>
      <c r="S378" s="348"/>
      <c r="T378" s="7"/>
      <c r="U378" s="17">
        <f>IF(D378="",0,IF(D378=D377,COUNTIF(D$9:D377,D378)+1,1))</f>
        <v>0</v>
      </c>
      <c r="V378" s="17">
        <f t="shared" ca="1" si="29"/>
        <v>0</v>
      </c>
      <c r="W378" s="364">
        <f t="shared" si="27"/>
        <v>0</v>
      </c>
    </row>
    <row r="379" spans="1:23" ht="16.5" customHeight="1">
      <c r="A379" s="334" t="s">
        <v>655</v>
      </c>
      <c r="B379" s="65" t="str">
        <f t="shared" ca="1" si="26"/>
        <v>-1900</v>
      </c>
      <c r="C379" s="65" t="str">
        <f t="shared" ca="1" si="28"/>
        <v>-1900-0</v>
      </c>
      <c r="D379" s="340"/>
      <c r="E379" s="283"/>
      <c r="F379" s="12"/>
      <c r="G379" s="292"/>
      <c r="H379" s="121"/>
      <c r="I379" s="284"/>
      <c r="J379" s="285"/>
      <c r="K379" s="286"/>
      <c r="L379" s="287"/>
      <c r="M379" s="288"/>
      <c r="N379" s="287"/>
      <c r="O379" s="289"/>
      <c r="P379" s="290"/>
      <c r="Q379" s="291"/>
      <c r="R379" s="12"/>
      <c r="S379" s="348"/>
      <c r="T379" s="7"/>
      <c r="U379" s="17">
        <f>IF(D379="",0,IF(D379=D378,COUNTIF(D$9:D378,D379)+1,1))</f>
        <v>0</v>
      </c>
      <c r="V379" s="17">
        <f t="shared" ca="1" si="29"/>
        <v>0</v>
      </c>
      <c r="W379" s="364">
        <f t="shared" si="27"/>
        <v>0</v>
      </c>
    </row>
    <row r="380" spans="1:23" ht="16.5" customHeight="1">
      <c r="A380" s="334" t="s">
        <v>656</v>
      </c>
      <c r="B380" s="65" t="str">
        <f t="shared" ca="1" si="26"/>
        <v>-1900</v>
      </c>
      <c r="C380" s="65" t="str">
        <f t="shared" ca="1" si="28"/>
        <v>-1900-0</v>
      </c>
      <c r="D380" s="340"/>
      <c r="E380" s="283"/>
      <c r="F380" s="12"/>
      <c r="G380" s="292"/>
      <c r="H380" s="121"/>
      <c r="I380" s="284"/>
      <c r="J380" s="285"/>
      <c r="K380" s="286"/>
      <c r="L380" s="287"/>
      <c r="M380" s="288"/>
      <c r="N380" s="287"/>
      <c r="O380" s="289"/>
      <c r="P380" s="290"/>
      <c r="Q380" s="291"/>
      <c r="R380" s="12"/>
      <c r="S380" s="348"/>
      <c r="T380" s="7"/>
      <c r="U380" s="17">
        <f>IF(D380="",0,IF(D380=D379,COUNTIF(D$9:D379,D380)+1,1))</f>
        <v>0</v>
      </c>
      <c r="V380" s="17">
        <f t="shared" ca="1" si="29"/>
        <v>0</v>
      </c>
      <c r="W380" s="364">
        <f t="shared" si="27"/>
        <v>0</v>
      </c>
    </row>
    <row r="381" spans="1:23" ht="16.5" customHeight="1">
      <c r="A381" s="334" t="s">
        <v>657</v>
      </c>
      <c r="B381" s="65" t="str">
        <f t="shared" ca="1" si="26"/>
        <v>-1900</v>
      </c>
      <c r="C381" s="65" t="str">
        <f t="shared" ca="1" si="28"/>
        <v>-1900-0</v>
      </c>
      <c r="D381" s="340"/>
      <c r="E381" s="283"/>
      <c r="F381" s="12"/>
      <c r="G381" s="292"/>
      <c r="H381" s="121"/>
      <c r="I381" s="284"/>
      <c r="J381" s="285"/>
      <c r="K381" s="286"/>
      <c r="L381" s="287"/>
      <c r="M381" s="288"/>
      <c r="N381" s="287"/>
      <c r="O381" s="289"/>
      <c r="P381" s="290"/>
      <c r="Q381" s="291"/>
      <c r="R381" s="12"/>
      <c r="S381" s="348"/>
      <c r="T381" s="7"/>
      <c r="U381" s="17">
        <f>IF(D381="",0,IF(D381=D380,COUNTIF(D$9:D380,D381)+1,1))</f>
        <v>0</v>
      </c>
      <c r="V381" s="17">
        <f t="shared" ca="1" si="29"/>
        <v>0</v>
      </c>
      <c r="W381" s="364">
        <f t="shared" si="27"/>
        <v>0</v>
      </c>
    </row>
    <row r="382" spans="1:23" ht="16.5" customHeight="1">
      <c r="A382" s="334" t="s">
        <v>658</v>
      </c>
      <c r="B382" s="65" t="str">
        <f t="shared" ca="1" si="26"/>
        <v>-1900</v>
      </c>
      <c r="C382" s="65" t="str">
        <f t="shared" ca="1" si="28"/>
        <v>-1900-0</v>
      </c>
      <c r="D382" s="340"/>
      <c r="E382" s="283"/>
      <c r="F382" s="12"/>
      <c r="G382" s="292"/>
      <c r="H382" s="121"/>
      <c r="I382" s="284"/>
      <c r="J382" s="285"/>
      <c r="K382" s="286"/>
      <c r="L382" s="287"/>
      <c r="M382" s="288"/>
      <c r="N382" s="287"/>
      <c r="O382" s="289"/>
      <c r="P382" s="290"/>
      <c r="Q382" s="291"/>
      <c r="R382" s="12"/>
      <c r="S382" s="348"/>
      <c r="T382" s="7"/>
      <c r="U382" s="17">
        <f>IF(D382="",0,IF(D382=D381,COUNTIF(D$9:D381,D382)+1,1))</f>
        <v>0</v>
      </c>
      <c r="V382" s="17">
        <f t="shared" ca="1" si="29"/>
        <v>0</v>
      </c>
      <c r="W382" s="364">
        <f t="shared" si="27"/>
        <v>0</v>
      </c>
    </row>
    <row r="383" spans="1:23" ht="16.5" customHeight="1">
      <c r="A383" s="334" t="s">
        <v>659</v>
      </c>
      <c r="B383" s="65" t="str">
        <f t="shared" ca="1" si="26"/>
        <v>-1900</v>
      </c>
      <c r="C383" s="65" t="str">
        <f t="shared" ca="1" si="28"/>
        <v>-1900-0</v>
      </c>
      <c r="D383" s="340"/>
      <c r="E383" s="283"/>
      <c r="F383" s="12"/>
      <c r="G383" s="292"/>
      <c r="H383" s="121"/>
      <c r="I383" s="284"/>
      <c r="J383" s="285"/>
      <c r="K383" s="286"/>
      <c r="L383" s="287"/>
      <c r="M383" s="288"/>
      <c r="N383" s="287"/>
      <c r="O383" s="289"/>
      <c r="P383" s="290"/>
      <c r="Q383" s="291"/>
      <c r="R383" s="12"/>
      <c r="S383" s="348"/>
      <c r="T383" s="7"/>
      <c r="U383" s="17">
        <f>IF(D383="",0,IF(D383=D382,COUNTIF(D$9:D382,D383)+1,1))</f>
        <v>0</v>
      </c>
      <c r="V383" s="17">
        <f t="shared" ca="1" si="29"/>
        <v>0</v>
      </c>
      <c r="W383" s="364">
        <f t="shared" si="27"/>
        <v>0</v>
      </c>
    </row>
    <row r="384" spans="1:23" ht="16.5" customHeight="1">
      <c r="A384" s="334" t="s">
        <v>660</v>
      </c>
      <c r="B384" s="65" t="str">
        <f t="shared" ca="1" si="26"/>
        <v>-1900</v>
      </c>
      <c r="C384" s="65" t="str">
        <f t="shared" ca="1" si="28"/>
        <v>-1900-0</v>
      </c>
      <c r="D384" s="340"/>
      <c r="E384" s="283"/>
      <c r="F384" s="12"/>
      <c r="G384" s="292"/>
      <c r="H384" s="121"/>
      <c r="I384" s="284"/>
      <c r="J384" s="285"/>
      <c r="K384" s="286"/>
      <c r="L384" s="287"/>
      <c r="M384" s="288"/>
      <c r="N384" s="287"/>
      <c r="O384" s="289"/>
      <c r="P384" s="290"/>
      <c r="Q384" s="291"/>
      <c r="R384" s="12"/>
      <c r="S384" s="348"/>
      <c r="T384" s="7"/>
      <c r="U384" s="17">
        <f>IF(D384="",0,IF(D384=D383,COUNTIF(D$9:D383,D384)+1,1))</f>
        <v>0</v>
      </c>
      <c r="V384" s="17">
        <f t="shared" ca="1" si="29"/>
        <v>0</v>
      </c>
      <c r="W384" s="364">
        <f t="shared" si="27"/>
        <v>0</v>
      </c>
    </row>
    <row r="385" spans="1:23" ht="16.5" customHeight="1">
      <c r="A385" s="334" t="s">
        <v>661</v>
      </c>
      <c r="B385" s="65" t="str">
        <f t="shared" ca="1" si="26"/>
        <v>-1900</v>
      </c>
      <c r="C385" s="65" t="str">
        <f t="shared" ca="1" si="28"/>
        <v>-1900-0</v>
      </c>
      <c r="D385" s="340"/>
      <c r="E385" s="283"/>
      <c r="F385" s="12"/>
      <c r="G385" s="292"/>
      <c r="H385" s="121"/>
      <c r="I385" s="284"/>
      <c r="J385" s="285"/>
      <c r="K385" s="286"/>
      <c r="L385" s="287"/>
      <c r="M385" s="288"/>
      <c r="N385" s="287"/>
      <c r="O385" s="289"/>
      <c r="P385" s="290"/>
      <c r="Q385" s="291"/>
      <c r="R385" s="12"/>
      <c r="S385" s="348"/>
      <c r="T385" s="7"/>
      <c r="U385" s="17">
        <f>IF(D385="",0,IF(D385=D384,COUNTIF(D$9:D384,D385)+1,1))</f>
        <v>0</v>
      </c>
      <c r="V385" s="17">
        <f t="shared" ca="1" si="29"/>
        <v>0</v>
      </c>
      <c r="W385" s="364">
        <f t="shared" si="27"/>
        <v>0</v>
      </c>
    </row>
    <row r="386" spans="1:23" ht="16.5" customHeight="1">
      <c r="A386" s="334" t="s">
        <v>662</v>
      </c>
      <c r="B386" s="65" t="str">
        <f t="shared" ca="1" si="26"/>
        <v>-1900</v>
      </c>
      <c r="C386" s="65" t="str">
        <f t="shared" ca="1" si="28"/>
        <v>-1900-0</v>
      </c>
      <c r="D386" s="340"/>
      <c r="E386" s="283"/>
      <c r="F386" s="12"/>
      <c r="G386" s="292"/>
      <c r="H386" s="121"/>
      <c r="I386" s="284"/>
      <c r="J386" s="285"/>
      <c r="K386" s="286"/>
      <c r="L386" s="287"/>
      <c r="M386" s="288"/>
      <c r="N386" s="287"/>
      <c r="O386" s="289"/>
      <c r="P386" s="290"/>
      <c r="Q386" s="291"/>
      <c r="R386" s="12"/>
      <c r="S386" s="348"/>
      <c r="T386" s="7"/>
      <c r="U386" s="17">
        <f>IF(D386="",0,IF(D386=D385,COUNTIF(D$9:D385,D386)+1,1))</f>
        <v>0</v>
      </c>
      <c r="V386" s="17">
        <f t="shared" ca="1" si="29"/>
        <v>0</v>
      </c>
      <c r="W386" s="364">
        <f t="shared" si="27"/>
        <v>0</v>
      </c>
    </row>
    <row r="387" spans="1:23" ht="16.5" customHeight="1">
      <c r="A387" s="334" t="s">
        <v>663</v>
      </c>
      <c r="B387" s="65" t="str">
        <f t="shared" ca="1" si="26"/>
        <v>-1900</v>
      </c>
      <c r="C387" s="65" t="str">
        <f t="shared" ca="1" si="28"/>
        <v>-1900-0</v>
      </c>
      <c r="D387" s="340"/>
      <c r="E387" s="283"/>
      <c r="F387" s="12"/>
      <c r="G387" s="292"/>
      <c r="H387" s="121"/>
      <c r="I387" s="284"/>
      <c r="J387" s="285"/>
      <c r="K387" s="286"/>
      <c r="L387" s="287"/>
      <c r="M387" s="288"/>
      <c r="N387" s="287"/>
      <c r="O387" s="289"/>
      <c r="P387" s="290"/>
      <c r="Q387" s="291"/>
      <c r="R387" s="12"/>
      <c r="S387" s="348"/>
      <c r="T387" s="7"/>
      <c r="U387" s="17">
        <f>IF(D387="",0,IF(D387=D386,COUNTIF(D$9:D386,D387)+1,1))</f>
        <v>0</v>
      </c>
      <c r="V387" s="17">
        <f t="shared" ca="1" si="29"/>
        <v>0</v>
      </c>
      <c r="W387" s="364">
        <f t="shared" si="27"/>
        <v>0</v>
      </c>
    </row>
    <row r="388" spans="1:23" ht="16.5" customHeight="1">
      <c r="A388" s="334" t="s">
        <v>664</v>
      </c>
      <c r="B388" s="65" t="str">
        <f t="shared" ca="1" si="26"/>
        <v>-1900</v>
      </c>
      <c r="C388" s="65" t="str">
        <f t="shared" ca="1" si="28"/>
        <v>-1900-0</v>
      </c>
      <c r="D388" s="340"/>
      <c r="E388" s="283"/>
      <c r="F388" s="12"/>
      <c r="G388" s="292"/>
      <c r="H388" s="121"/>
      <c r="I388" s="284"/>
      <c r="J388" s="285"/>
      <c r="K388" s="286"/>
      <c r="L388" s="287"/>
      <c r="M388" s="288"/>
      <c r="N388" s="287"/>
      <c r="O388" s="289"/>
      <c r="P388" s="290"/>
      <c r="Q388" s="291"/>
      <c r="R388" s="12"/>
      <c r="S388" s="348"/>
      <c r="T388" s="7"/>
      <c r="U388" s="17">
        <f>IF(D388="",0,IF(D388=D387,COUNTIF(D$9:D387,D388)+1,1))</f>
        <v>0</v>
      </c>
      <c r="V388" s="17">
        <f t="shared" ca="1" si="29"/>
        <v>0</v>
      </c>
      <c r="W388" s="364">
        <f t="shared" si="27"/>
        <v>0</v>
      </c>
    </row>
    <row r="389" spans="1:23" ht="16.5" customHeight="1">
      <c r="A389" s="334" t="s">
        <v>665</v>
      </c>
      <c r="B389" s="65" t="str">
        <f t="shared" ca="1" si="26"/>
        <v>-1900</v>
      </c>
      <c r="C389" s="65" t="str">
        <f t="shared" ca="1" si="28"/>
        <v>-1900-0</v>
      </c>
      <c r="D389" s="340"/>
      <c r="E389" s="283"/>
      <c r="F389" s="12"/>
      <c r="G389" s="292"/>
      <c r="H389" s="121"/>
      <c r="I389" s="284"/>
      <c r="J389" s="285"/>
      <c r="K389" s="286"/>
      <c r="L389" s="287"/>
      <c r="M389" s="288"/>
      <c r="N389" s="287"/>
      <c r="O389" s="289"/>
      <c r="P389" s="290"/>
      <c r="Q389" s="291"/>
      <c r="R389" s="12"/>
      <c r="S389" s="348"/>
      <c r="T389" s="7"/>
      <c r="U389" s="17">
        <f>IF(D389="",0,IF(D389=D388,COUNTIF(D$9:D388,D389)+1,1))</f>
        <v>0</v>
      </c>
      <c r="V389" s="17">
        <f t="shared" ca="1" si="29"/>
        <v>0</v>
      </c>
      <c r="W389" s="364">
        <f t="shared" si="27"/>
        <v>0</v>
      </c>
    </row>
    <row r="390" spans="1:23" ht="16.5" customHeight="1">
      <c r="A390" s="334" t="s">
        <v>666</v>
      </c>
      <c r="B390" s="65" t="str">
        <f t="shared" ca="1" si="26"/>
        <v>-1900</v>
      </c>
      <c r="C390" s="65" t="str">
        <f t="shared" ca="1" si="28"/>
        <v>-1900-0</v>
      </c>
      <c r="D390" s="340"/>
      <c r="E390" s="283"/>
      <c r="F390" s="12"/>
      <c r="G390" s="292"/>
      <c r="H390" s="121"/>
      <c r="I390" s="284"/>
      <c r="J390" s="285"/>
      <c r="K390" s="286"/>
      <c r="L390" s="287"/>
      <c r="M390" s="288"/>
      <c r="N390" s="287"/>
      <c r="O390" s="289"/>
      <c r="P390" s="290"/>
      <c r="Q390" s="291"/>
      <c r="R390" s="12"/>
      <c r="S390" s="348"/>
      <c r="T390" s="7"/>
      <c r="U390" s="17">
        <f>IF(D390="",0,IF(D390=D389,COUNTIF(D$9:D389,D390)+1,1))</f>
        <v>0</v>
      </c>
      <c r="V390" s="17">
        <f t="shared" ca="1" si="29"/>
        <v>0</v>
      </c>
      <c r="W390" s="364">
        <f t="shared" si="27"/>
        <v>0</v>
      </c>
    </row>
    <row r="391" spans="1:23" ht="16.5" customHeight="1">
      <c r="A391" s="334" t="s">
        <v>667</v>
      </c>
      <c r="B391" s="65" t="str">
        <f t="shared" ca="1" si="26"/>
        <v>-1900</v>
      </c>
      <c r="C391" s="65" t="str">
        <f t="shared" ca="1" si="28"/>
        <v>-1900-0</v>
      </c>
      <c r="D391" s="340"/>
      <c r="E391" s="283"/>
      <c r="F391" s="12"/>
      <c r="G391" s="292"/>
      <c r="H391" s="121"/>
      <c r="I391" s="284"/>
      <c r="J391" s="285"/>
      <c r="K391" s="286"/>
      <c r="L391" s="287"/>
      <c r="M391" s="288"/>
      <c r="N391" s="287"/>
      <c r="O391" s="289"/>
      <c r="P391" s="290"/>
      <c r="Q391" s="291"/>
      <c r="R391" s="12"/>
      <c r="S391" s="348"/>
      <c r="T391" s="7"/>
      <c r="U391" s="17">
        <f>IF(D391="",0,IF(D391=D390,COUNTIF(D$9:D390,D391)+1,1))</f>
        <v>0</v>
      </c>
      <c r="V391" s="17">
        <f t="shared" ca="1" si="29"/>
        <v>0</v>
      </c>
      <c r="W391" s="364">
        <f t="shared" si="27"/>
        <v>0</v>
      </c>
    </row>
    <row r="392" spans="1:23" ht="16.5" customHeight="1">
      <c r="A392" s="334" t="s">
        <v>668</v>
      </c>
      <c r="B392" s="65" t="str">
        <f t="shared" ca="1" si="26"/>
        <v>-1900</v>
      </c>
      <c r="C392" s="65" t="str">
        <f t="shared" ca="1" si="28"/>
        <v>-1900-0</v>
      </c>
      <c r="D392" s="340"/>
      <c r="E392" s="283"/>
      <c r="F392" s="12"/>
      <c r="G392" s="292"/>
      <c r="H392" s="121"/>
      <c r="I392" s="284"/>
      <c r="J392" s="285"/>
      <c r="K392" s="286"/>
      <c r="L392" s="287"/>
      <c r="M392" s="288"/>
      <c r="N392" s="287"/>
      <c r="O392" s="289"/>
      <c r="P392" s="290"/>
      <c r="Q392" s="291"/>
      <c r="R392" s="12"/>
      <c r="S392" s="348"/>
      <c r="T392" s="7"/>
      <c r="U392" s="17">
        <f>IF(D392="",0,IF(D392=D391,COUNTIF(D$9:D391,D392)+1,1))</f>
        <v>0</v>
      </c>
      <c r="V392" s="17">
        <f t="shared" ca="1" si="29"/>
        <v>0</v>
      </c>
      <c r="W392" s="364">
        <f t="shared" si="27"/>
        <v>0</v>
      </c>
    </row>
    <row r="393" spans="1:23" ht="16.5" customHeight="1">
      <c r="A393" s="334" t="s">
        <v>669</v>
      </c>
      <c r="B393" s="65" t="str">
        <f t="shared" ca="1" si="26"/>
        <v>-1900</v>
      </c>
      <c r="C393" s="65" t="str">
        <f t="shared" ca="1" si="28"/>
        <v>-1900-0</v>
      </c>
      <c r="D393" s="340"/>
      <c r="E393" s="283"/>
      <c r="F393" s="12"/>
      <c r="G393" s="292"/>
      <c r="H393" s="121"/>
      <c r="I393" s="284"/>
      <c r="J393" s="285"/>
      <c r="K393" s="286"/>
      <c r="L393" s="287"/>
      <c r="M393" s="288"/>
      <c r="N393" s="287"/>
      <c r="O393" s="289"/>
      <c r="P393" s="290"/>
      <c r="Q393" s="291"/>
      <c r="R393" s="12"/>
      <c r="S393" s="348"/>
      <c r="T393" s="7"/>
      <c r="U393" s="17">
        <f>IF(D393="",0,IF(D393=D392,COUNTIF(D$9:D392,D393)+1,1))</f>
        <v>0</v>
      </c>
      <c r="V393" s="17">
        <f t="shared" ca="1" si="29"/>
        <v>0</v>
      </c>
      <c r="W393" s="364">
        <f t="shared" si="27"/>
        <v>0</v>
      </c>
    </row>
    <row r="394" spans="1:23" ht="16.5" customHeight="1">
      <c r="A394" s="334" t="s">
        <v>670</v>
      </c>
      <c r="B394" s="65" t="str">
        <f t="shared" ref="B394:B457" ca="1" si="30">IF(W394=$W$515,0,IF(I$524=1,0,D394&amp;"-"&amp;YEAR(E394)))</f>
        <v>-1900</v>
      </c>
      <c r="C394" s="65" t="str">
        <f t="shared" ca="1" si="28"/>
        <v>-1900-0</v>
      </c>
      <c r="D394" s="340"/>
      <c r="E394" s="283"/>
      <c r="F394" s="12"/>
      <c r="G394" s="292"/>
      <c r="H394" s="121"/>
      <c r="I394" s="284"/>
      <c r="J394" s="285"/>
      <c r="K394" s="286"/>
      <c r="L394" s="287"/>
      <c r="M394" s="288"/>
      <c r="N394" s="287"/>
      <c r="O394" s="289"/>
      <c r="P394" s="290"/>
      <c r="Q394" s="291"/>
      <c r="R394" s="12"/>
      <c r="S394" s="348"/>
      <c r="T394" s="7"/>
      <c r="U394" s="17">
        <f>IF(D394="",0,IF(D394=D393,COUNTIF(D$9:D393,D394)+1,1))</f>
        <v>0</v>
      </c>
      <c r="V394" s="17">
        <f t="shared" ca="1" si="29"/>
        <v>0</v>
      </c>
      <c r="W394" s="364">
        <f t="shared" ref="W394:W457" si="31">IF(OR(MONTH(E394)&lt;$K$526,MONTH(E394)&gt;$K$527),W$515,0)</f>
        <v>0</v>
      </c>
    </row>
    <row r="395" spans="1:23" ht="16.5" customHeight="1">
      <c r="A395" s="334" t="s">
        <v>671</v>
      </c>
      <c r="B395" s="65" t="str">
        <f t="shared" ca="1" si="30"/>
        <v>-1900</v>
      </c>
      <c r="C395" s="65" t="str">
        <f t="shared" ca="1" si="28"/>
        <v>-1900-0</v>
      </c>
      <c r="D395" s="340"/>
      <c r="E395" s="283"/>
      <c r="F395" s="12"/>
      <c r="G395" s="292"/>
      <c r="H395" s="121"/>
      <c r="I395" s="284"/>
      <c r="J395" s="285"/>
      <c r="K395" s="286"/>
      <c r="L395" s="287"/>
      <c r="M395" s="288"/>
      <c r="N395" s="287"/>
      <c r="O395" s="289"/>
      <c r="P395" s="290"/>
      <c r="Q395" s="291"/>
      <c r="R395" s="12"/>
      <c r="S395" s="348"/>
      <c r="T395" s="7"/>
      <c r="U395" s="17">
        <f>IF(D395="",0,IF(D395=D394,COUNTIF(D$9:D394,D395)+1,1))</f>
        <v>0</v>
      </c>
      <c r="V395" s="17">
        <f t="shared" ca="1" si="29"/>
        <v>0</v>
      </c>
      <c r="W395" s="364">
        <f t="shared" si="31"/>
        <v>0</v>
      </c>
    </row>
    <row r="396" spans="1:23" ht="16.5" customHeight="1">
      <c r="A396" s="334" t="s">
        <v>672</v>
      </c>
      <c r="B396" s="65" t="str">
        <f t="shared" ca="1" si="30"/>
        <v>-1900</v>
      </c>
      <c r="C396" s="65" t="str">
        <f t="shared" ca="1" si="28"/>
        <v>-1900-0</v>
      </c>
      <c r="D396" s="340"/>
      <c r="E396" s="283"/>
      <c r="F396" s="12"/>
      <c r="G396" s="292"/>
      <c r="H396" s="121"/>
      <c r="I396" s="284"/>
      <c r="J396" s="285"/>
      <c r="K396" s="286"/>
      <c r="L396" s="287"/>
      <c r="M396" s="288"/>
      <c r="N396" s="287"/>
      <c r="O396" s="289"/>
      <c r="P396" s="290"/>
      <c r="Q396" s="291"/>
      <c r="R396" s="12"/>
      <c r="S396" s="348"/>
      <c r="T396" s="7"/>
      <c r="U396" s="17">
        <f>IF(D396="",0,IF(D396=D395,COUNTIF(D$9:D395,D396)+1,1))</f>
        <v>0</v>
      </c>
      <c r="V396" s="17">
        <f t="shared" ca="1" si="29"/>
        <v>0</v>
      </c>
      <c r="W396" s="364">
        <f t="shared" si="31"/>
        <v>0</v>
      </c>
    </row>
    <row r="397" spans="1:23" ht="16.5" customHeight="1">
      <c r="A397" s="334" t="s">
        <v>673</v>
      </c>
      <c r="B397" s="65" t="str">
        <f t="shared" ca="1" si="30"/>
        <v>-1900</v>
      </c>
      <c r="C397" s="65" t="str">
        <f t="shared" ca="1" si="28"/>
        <v>-1900-0</v>
      </c>
      <c r="D397" s="340"/>
      <c r="E397" s="283"/>
      <c r="F397" s="12"/>
      <c r="G397" s="292"/>
      <c r="H397" s="121"/>
      <c r="I397" s="284"/>
      <c r="J397" s="285"/>
      <c r="K397" s="286"/>
      <c r="L397" s="287"/>
      <c r="M397" s="288"/>
      <c r="N397" s="287"/>
      <c r="O397" s="289"/>
      <c r="P397" s="290"/>
      <c r="Q397" s="291"/>
      <c r="R397" s="12"/>
      <c r="S397" s="348"/>
      <c r="T397" s="7"/>
      <c r="U397" s="17">
        <f>IF(D397="",0,IF(D397=D396,COUNTIF(D$9:D396,D397)+1,1))</f>
        <v>0</v>
      </c>
      <c r="V397" s="17">
        <f t="shared" ca="1" si="29"/>
        <v>0</v>
      </c>
      <c r="W397" s="364">
        <f t="shared" si="31"/>
        <v>0</v>
      </c>
    </row>
    <row r="398" spans="1:23" ht="16.5" customHeight="1">
      <c r="A398" s="334" t="s">
        <v>674</v>
      </c>
      <c r="B398" s="65" t="str">
        <f t="shared" ca="1" si="30"/>
        <v>-1900</v>
      </c>
      <c r="C398" s="65" t="str">
        <f t="shared" ca="1" si="28"/>
        <v>-1900-0</v>
      </c>
      <c r="D398" s="340"/>
      <c r="E398" s="283"/>
      <c r="F398" s="12"/>
      <c r="G398" s="292"/>
      <c r="H398" s="121"/>
      <c r="I398" s="284"/>
      <c r="J398" s="285"/>
      <c r="K398" s="286"/>
      <c r="L398" s="287"/>
      <c r="M398" s="288"/>
      <c r="N398" s="287"/>
      <c r="O398" s="289"/>
      <c r="P398" s="290"/>
      <c r="Q398" s="291"/>
      <c r="R398" s="12"/>
      <c r="S398" s="348"/>
      <c r="T398" s="7"/>
      <c r="U398" s="17">
        <f>IF(D398="",0,IF(D398=D397,COUNTIF(D$9:D397,D398)+1,1))</f>
        <v>0</v>
      </c>
      <c r="V398" s="17">
        <f t="shared" ca="1" si="29"/>
        <v>0</v>
      </c>
      <c r="W398" s="364">
        <f t="shared" si="31"/>
        <v>0</v>
      </c>
    </row>
    <row r="399" spans="1:23" ht="16.5" customHeight="1">
      <c r="A399" s="334" t="s">
        <v>675</v>
      </c>
      <c r="B399" s="65" t="str">
        <f t="shared" ca="1" si="30"/>
        <v>-1900</v>
      </c>
      <c r="C399" s="65" t="str">
        <f t="shared" ca="1" si="28"/>
        <v>-1900-0</v>
      </c>
      <c r="D399" s="340"/>
      <c r="E399" s="283"/>
      <c r="F399" s="12"/>
      <c r="G399" s="292"/>
      <c r="H399" s="121"/>
      <c r="I399" s="284"/>
      <c r="J399" s="285"/>
      <c r="K399" s="286"/>
      <c r="L399" s="287"/>
      <c r="M399" s="288"/>
      <c r="N399" s="287"/>
      <c r="O399" s="289"/>
      <c r="P399" s="290"/>
      <c r="Q399" s="291"/>
      <c r="R399" s="12"/>
      <c r="S399" s="348"/>
      <c r="T399" s="7"/>
      <c r="U399" s="17">
        <f>IF(D399="",0,IF(D399=D398,COUNTIF(D$9:D398,D399)+1,1))</f>
        <v>0</v>
      </c>
      <c r="V399" s="17">
        <f t="shared" ca="1" si="29"/>
        <v>0</v>
      </c>
      <c r="W399" s="364">
        <f t="shared" si="31"/>
        <v>0</v>
      </c>
    </row>
    <row r="400" spans="1:23" ht="16.5" customHeight="1">
      <c r="A400" s="334" t="s">
        <v>676</v>
      </c>
      <c r="B400" s="65" t="str">
        <f t="shared" ca="1" si="30"/>
        <v>-1900</v>
      </c>
      <c r="C400" s="65" t="str">
        <f t="shared" ca="1" si="28"/>
        <v>-1900-0</v>
      </c>
      <c r="D400" s="340"/>
      <c r="E400" s="283"/>
      <c r="F400" s="12"/>
      <c r="G400" s="292"/>
      <c r="H400" s="121"/>
      <c r="I400" s="284"/>
      <c r="J400" s="285"/>
      <c r="K400" s="286"/>
      <c r="L400" s="287"/>
      <c r="M400" s="288"/>
      <c r="N400" s="287"/>
      <c r="O400" s="289"/>
      <c r="P400" s="290"/>
      <c r="Q400" s="291"/>
      <c r="R400" s="12"/>
      <c r="S400" s="348"/>
      <c r="T400" s="7"/>
      <c r="U400" s="17">
        <f>IF(D400="",0,IF(D400=D399,COUNTIF(D$9:D399,D400)+1,1))</f>
        <v>0</v>
      </c>
      <c r="V400" s="17">
        <f t="shared" ca="1" si="29"/>
        <v>0</v>
      </c>
      <c r="W400" s="364">
        <f t="shared" si="31"/>
        <v>0</v>
      </c>
    </row>
    <row r="401" spans="1:23" ht="16.5" customHeight="1">
      <c r="A401" s="334" t="s">
        <v>677</v>
      </c>
      <c r="B401" s="65" t="str">
        <f t="shared" ca="1" si="30"/>
        <v>-1900</v>
      </c>
      <c r="C401" s="65" t="str">
        <f t="shared" ca="1" si="28"/>
        <v>-1900-0</v>
      </c>
      <c r="D401" s="340"/>
      <c r="E401" s="283"/>
      <c r="F401" s="12"/>
      <c r="G401" s="292"/>
      <c r="H401" s="121"/>
      <c r="I401" s="284"/>
      <c r="J401" s="285"/>
      <c r="K401" s="286"/>
      <c r="L401" s="287"/>
      <c r="M401" s="288"/>
      <c r="N401" s="287"/>
      <c r="O401" s="289"/>
      <c r="P401" s="290"/>
      <c r="Q401" s="291"/>
      <c r="R401" s="12"/>
      <c r="S401" s="348"/>
      <c r="T401" s="7"/>
      <c r="U401" s="17">
        <f>IF(D401="",0,IF(D401=D400,COUNTIF(D$9:D400,D401)+1,1))</f>
        <v>0</v>
      </c>
      <c r="V401" s="17">
        <f t="shared" ca="1" si="29"/>
        <v>0</v>
      </c>
      <c r="W401" s="364">
        <f t="shared" si="31"/>
        <v>0</v>
      </c>
    </row>
    <row r="402" spans="1:23" ht="16.5" customHeight="1">
      <c r="A402" s="334" t="s">
        <v>678</v>
      </c>
      <c r="B402" s="65" t="str">
        <f t="shared" ca="1" si="30"/>
        <v>-1900</v>
      </c>
      <c r="C402" s="65" t="str">
        <f t="shared" ca="1" si="28"/>
        <v>-1900-0</v>
      </c>
      <c r="D402" s="340"/>
      <c r="E402" s="283"/>
      <c r="F402" s="12"/>
      <c r="G402" s="292"/>
      <c r="H402" s="121"/>
      <c r="I402" s="284"/>
      <c r="J402" s="285"/>
      <c r="K402" s="286"/>
      <c r="L402" s="287"/>
      <c r="M402" s="288"/>
      <c r="N402" s="287"/>
      <c r="O402" s="289"/>
      <c r="P402" s="290"/>
      <c r="Q402" s="291"/>
      <c r="R402" s="12"/>
      <c r="S402" s="348"/>
      <c r="T402" s="7"/>
      <c r="U402" s="17">
        <f>IF(D402="",0,IF(D402=D401,COUNTIF(D$9:D401,D402)+1,1))</f>
        <v>0</v>
      </c>
      <c r="V402" s="17">
        <f t="shared" ca="1" si="29"/>
        <v>0</v>
      </c>
      <c r="W402" s="364">
        <f t="shared" si="31"/>
        <v>0</v>
      </c>
    </row>
    <row r="403" spans="1:23" ht="16.5" customHeight="1">
      <c r="A403" s="334" t="s">
        <v>679</v>
      </c>
      <c r="B403" s="65" t="str">
        <f t="shared" ca="1" si="30"/>
        <v>-1900</v>
      </c>
      <c r="C403" s="65" t="str">
        <f t="shared" ca="1" si="28"/>
        <v>-1900-0</v>
      </c>
      <c r="D403" s="340"/>
      <c r="E403" s="283"/>
      <c r="F403" s="12"/>
      <c r="G403" s="292"/>
      <c r="H403" s="121"/>
      <c r="I403" s="284"/>
      <c r="J403" s="285"/>
      <c r="K403" s="286"/>
      <c r="L403" s="287"/>
      <c r="M403" s="288"/>
      <c r="N403" s="287"/>
      <c r="O403" s="289"/>
      <c r="P403" s="290"/>
      <c r="Q403" s="291"/>
      <c r="R403" s="12"/>
      <c r="S403" s="348"/>
      <c r="T403" s="7"/>
      <c r="U403" s="17">
        <f>IF(D403="",0,IF(D403=D402,COUNTIF(D$9:D402,D403)+1,1))</f>
        <v>0</v>
      </c>
      <c r="V403" s="17">
        <f t="shared" ca="1" si="29"/>
        <v>0</v>
      </c>
      <c r="W403" s="364">
        <f t="shared" si="31"/>
        <v>0</v>
      </c>
    </row>
    <row r="404" spans="1:23" ht="16.5" customHeight="1">
      <c r="A404" s="334" t="s">
        <v>680</v>
      </c>
      <c r="B404" s="65" t="str">
        <f t="shared" ca="1" si="30"/>
        <v>-1900</v>
      </c>
      <c r="C404" s="65" t="str">
        <f t="shared" ca="1" si="28"/>
        <v>-1900-0</v>
      </c>
      <c r="D404" s="340"/>
      <c r="E404" s="283"/>
      <c r="F404" s="12"/>
      <c r="G404" s="292"/>
      <c r="H404" s="121"/>
      <c r="I404" s="284"/>
      <c r="J404" s="285"/>
      <c r="K404" s="286"/>
      <c r="L404" s="287"/>
      <c r="M404" s="288"/>
      <c r="N404" s="287"/>
      <c r="O404" s="289"/>
      <c r="P404" s="290"/>
      <c r="Q404" s="291"/>
      <c r="R404" s="12"/>
      <c r="S404" s="348"/>
      <c r="T404" s="7"/>
      <c r="U404" s="17">
        <f>IF(D404="",0,IF(D404=D403,COUNTIF(D$9:D403,D404)+1,1))</f>
        <v>0</v>
      </c>
      <c r="V404" s="17">
        <f t="shared" ca="1" si="29"/>
        <v>0</v>
      </c>
      <c r="W404" s="364">
        <f t="shared" si="31"/>
        <v>0</v>
      </c>
    </row>
    <row r="405" spans="1:23" ht="16.5" customHeight="1">
      <c r="A405" s="334" t="s">
        <v>681</v>
      </c>
      <c r="B405" s="65" t="str">
        <f t="shared" ca="1" si="30"/>
        <v>-1900</v>
      </c>
      <c r="C405" s="65" t="str">
        <f t="shared" ca="1" si="28"/>
        <v>-1900-0</v>
      </c>
      <c r="D405" s="340"/>
      <c r="E405" s="283"/>
      <c r="F405" s="12"/>
      <c r="G405" s="292"/>
      <c r="H405" s="121"/>
      <c r="I405" s="284"/>
      <c r="J405" s="285"/>
      <c r="K405" s="286"/>
      <c r="L405" s="287"/>
      <c r="M405" s="288"/>
      <c r="N405" s="287"/>
      <c r="O405" s="289"/>
      <c r="P405" s="290"/>
      <c r="Q405" s="291"/>
      <c r="R405" s="12"/>
      <c r="S405" s="348"/>
      <c r="T405" s="7"/>
      <c r="U405" s="17">
        <f>IF(D405="",0,IF(D405=D404,COUNTIF(D$9:D404,D405)+1,1))</f>
        <v>0</v>
      </c>
      <c r="V405" s="17">
        <f t="shared" ca="1" si="29"/>
        <v>0</v>
      </c>
      <c r="W405" s="364">
        <f t="shared" si="31"/>
        <v>0</v>
      </c>
    </row>
    <row r="406" spans="1:23" ht="16.5" customHeight="1">
      <c r="A406" s="334" t="s">
        <v>682</v>
      </c>
      <c r="B406" s="65" t="str">
        <f t="shared" ca="1" si="30"/>
        <v>-1900</v>
      </c>
      <c r="C406" s="65" t="str">
        <f t="shared" ca="1" si="28"/>
        <v>-1900-0</v>
      </c>
      <c r="D406" s="340"/>
      <c r="E406" s="283"/>
      <c r="F406" s="12"/>
      <c r="G406" s="292"/>
      <c r="H406" s="121"/>
      <c r="I406" s="284"/>
      <c r="J406" s="285"/>
      <c r="K406" s="286"/>
      <c r="L406" s="287"/>
      <c r="M406" s="288"/>
      <c r="N406" s="287"/>
      <c r="O406" s="289"/>
      <c r="P406" s="290"/>
      <c r="Q406" s="291"/>
      <c r="R406" s="12"/>
      <c r="S406" s="348"/>
      <c r="T406" s="7"/>
      <c r="U406" s="17">
        <f>IF(D406="",0,IF(D406=D405,COUNTIF(D$9:D405,D406)+1,1))</f>
        <v>0</v>
      </c>
      <c r="V406" s="17">
        <f t="shared" ca="1" si="29"/>
        <v>0</v>
      </c>
      <c r="W406" s="364">
        <f t="shared" si="31"/>
        <v>0</v>
      </c>
    </row>
    <row r="407" spans="1:23" ht="16.5" customHeight="1">
      <c r="A407" s="334" t="s">
        <v>683</v>
      </c>
      <c r="B407" s="65" t="str">
        <f t="shared" ca="1" si="30"/>
        <v>-1900</v>
      </c>
      <c r="C407" s="65" t="str">
        <f t="shared" ca="1" si="28"/>
        <v>-1900-0</v>
      </c>
      <c r="D407" s="340"/>
      <c r="E407" s="283"/>
      <c r="F407" s="12"/>
      <c r="G407" s="292"/>
      <c r="H407" s="121"/>
      <c r="I407" s="284"/>
      <c r="J407" s="285"/>
      <c r="K407" s="286"/>
      <c r="L407" s="287"/>
      <c r="M407" s="288"/>
      <c r="N407" s="287"/>
      <c r="O407" s="289"/>
      <c r="P407" s="290"/>
      <c r="Q407" s="291"/>
      <c r="R407" s="12"/>
      <c r="S407" s="348"/>
      <c r="T407" s="7"/>
      <c r="U407" s="17">
        <f>IF(D407="",0,IF(D407=D406,COUNTIF(D$9:D406,D407)+1,1))</f>
        <v>0</v>
      </c>
      <c r="V407" s="17">
        <f t="shared" ca="1" si="29"/>
        <v>0</v>
      </c>
      <c r="W407" s="364">
        <f t="shared" si="31"/>
        <v>0</v>
      </c>
    </row>
    <row r="408" spans="1:23" ht="16.5" customHeight="1">
      <c r="A408" s="334" t="s">
        <v>1289</v>
      </c>
      <c r="B408" s="65" t="str">
        <f t="shared" ca="1" si="30"/>
        <v>-1900</v>
      </c>
      <c r="C408" s="65" t="str">
        <f t="shared" ca="1" si="28"/>
        <v>-1900-0</v>
      </c>
      <c r="D408" s="340"/>
      <c r="E408" s="283"/>
      <c r="F408" s="12"/>
      <c r="G408" s="292"/>
      <c r="H408" s="121"/>
      <c r="I408" s="284"/>
      <c r="J408" s="285"/>
      <c r="K408" s="286"/>
      <c r="L408" s="287"/>
      <c r="M408" s="288"/>
      <c r="N408" s="287"/>
      <c r="O408" s="289"/>
      <c r="P408" s="290"/>
      <c r="Q408" s="291"/>
      <c r="R408" s="12"/>
      <c r="S408" s="348"/>
      <c r="T408" s="7"/>
      <c r="U408" s="17">
        <f>IF(D408="",0,IF(D408=D407,COUNTIF(D$9:D407,D408)+1,1))</f>
        <v>0</v>
      </c>
      <c r="V408" s="17">
        <f t="shared" ca="1" si="29"/>
        <v>0</v>
      </c>
      <c r="W408" s="364">
        <f t="shared" si="31"/>
        <v>0</v>
      </c>
    </row>
    <row r="409" spans="1:23" ht="16.5" customHeight="1">
      <c r="A409" s="334" t="s">
        <v>685</v>
      </c>
      <c r="B409" s="65" t="str">
        <f t="shared" ca="1" si="30"/>
        <v>-1900</v>
      </c>
      <c r="C409" s="65" t="str">
        <f t="shared" ca="1" si="28"/>
        <v>-1900-0</v>
      </c>
      <c r="D409" s="340"/>
      <c r="E409" s="283"/>
      <c r="F409" s="12"/>
      <c r="G409" s="292"/>
      <c r="H409" s="121"/>
      <c r="I409" s="284"/>
      <c r="J409" s="285"/>
      <c r="K409" s="286"/>
      <c r="L409" s="287"/>
      <c r="M409" s="288"/>
      <c r="N409" s="287"/>
      <c r="O409" s="289"/>
      <c r="P409" s="290"/>
      <c r="Q409" s="291"/>
      <c r="R409" s="12"/>
      <c r="S409" s="348"/>
      <c r="T409" s="7"/>
      <c r="U409" s="17">
        <f>IF(D409="",0,IF(D409=D408,COUNTIF(D$9:D408,D409)+1,1))</f>
        <v>0</v>
      </c>
      <c r="V409" s="17">
        <f t="shared" ca="1" si="29"/>
        <v>0</v>
      </c>
      <c r="W409" s="364">
        <f t="shared" si="31"/>
        <v>0</v>
      </c>
    </row>
    <row r="410" spans="1:23" ht="16.5" customHeight="1">
      <c r="A410" s="334" t="s">
        <v>686</v>
      </c>
      <c r="B410" s="65" t="str">
        <f t="shared" ca="1" si="30"/>
        <v>-1900</v>
      </c>
      <c r="C410" s="65" t="str">
        <f t="shared" ca="1" si="28"/>
        <v>-1900-0</v>
      </c>
      <c r="D410" s="340"/>
      <c r="E410" s="283"/>
      <c r="F410" s="12"/>
      <c r="G410" s="292"/>
      <c r="H410" s="121"/>
      <c r="I410" s="284"/>
      <c r="J410" s="285"/>
      <c r="K410" s="286"/>
      <c r="L410" s="287"/>
      <c r="M410" s="288"/>
      <c r="N410" s="287"/>
      <c r="O410" s="289"/>
      <c r="P410" s="290"/>
      <c r="Q410" s="291"/>
      <c r="R410" s="12"/>
      <c r="S410" s="348"/>
      <c r="T410" s="7"/>
      <c r="U410" s="17">
        <f>IF(D410="",0,IF(D410=D409,COUNTIF(D$9:D409,D410)+1,1))</f>
        <v>0</v>
      </c>
      <c r="V410" s="17">
        <f t="shared" ca="1" si="29"/>
        <v>0</v>
      </c>
      <c r="W410" s="364">
        <f t="shared" si="31"/>
        <v>0</v>
      </c>
    </row>
    <row r="411" spans="1:23" ht="16.5" customHeight="1">
      <c r="A411" s="334" t="s">
        <v>687</v>
      </c>
      <c r="B411" s="65" t="str">
        <f t="shared" ca="1" si="30"/>
        <v>-1900</v>
      </c>
      <c r="C411" s="65" t="str">
        <f t="shared" ca="1" si="28"/>
        <v>-1900-0</v>
      </c>
      <c r="D411" s="340"/>
      <c r="E411" s="283"/>
      <c r="F411" s="12"/>
      <c r="G411" s="292"/>
      <c r="H411" s="121"/>
      <c r="I411" s="284"/>
      <c r="J411" s="285"/>
      <c r="K411" s="286"/>
      <c r="L411" s="287"/>
      <c r="M411" s="288"/>
      <c r="N411" s="287"/>
      <c r="O411" s="289"/>
      <c r="P411" s="290"/>
      <c r="Q411" s="291"/>
      <c r="R411" s="12"/>
      <c r="S411" s="348"/>
      <c r="T411" s="7"/>
      <c r="U411" s="17">
        <f>IF(D411="",0,IF(D411=D410,COUNTIF(D$9:D410,D411)+1,1))</f>
        <v>0</v>
      </c>
      <c r="V411" s="17">
        <f t="shared" ca="1" si="29"/>
        <v>0</v>
      </c>
      <c r="W411" s="364">
        <f t="shared" si="31"/>
        <v>0</v>
      </c>
    </row>
    <row r="412" spans="1:23" ht="16.5" customHeight="1">
      <c r="A412" s="334" t="s">
        <v>688</v>
      </c>
      <c r="B412" s="65" t="str">
        <f t="shared" ca="1" si="30"/>
        <v>-1900</v>
      </c>
      <c r="C412" s="65" t="str">
        <f t="shared" ca="1" si="28"/>
        <v>-1900-0</v>
      </c>
      <c r="D412" s="340"/>
      <c r="E412" s="283"/>
      <c r="F412" s="12"/>
      <c r="G412" s="292"/>
      <c r="H412" s="121"/>
      <c r="I412" s="284"/>
      <c r="J412" s="285"/>
      <c r="K412" s="286"/>
      <c r="L412" s="287"/>
      <c r="M412" s="288"/>
      <c r="N412" s="287"/>
      <c r="O412" s="289"/>
      <c r="P412" s="290"/>
      <c r="Q412" s="291"/>
      <c r="R412" s="12"/>
      <c r="S412" s="348"/>
      <c r="T412" s="7"/>
      <c r="U412" s="17">
        <f>IF(D412="",0,IF(D412=D411,COUNTIF(D$9:D411,D412)+1,1))</f>
        <v>0</v>
      </c>
      <c r="V412" s="17">
        <f t="shared" ca="1" si="29"/>
        <v>0</v>
      </c>
      <c r="W412" s="364">
        <f t="shared" si="31"/>
        <v>0</v>
      </c>
    </row>
    <row r="413" spans="1:23" ht="16.5" customHeight="1">
      <c r="A413" s="334" t="s">
        <v>689</v>
      </c>
      <c r="B413" s="65" t="str">
        <f t="shared" ca="1" si="30"/>
        <v>-1900</v>
      </c>
      <c r="C413" s="65" t="str">
        <f t="shared" ref="C413:C476" ca="1" si="32">IF(I$524=1,0,B413&amp;"-"&amp;U413)</f>
        <v>-1900-0</v>
      </c>
      <c r="D413" s="340"/>
      <c r="E413" s="283"/>
      <c r="F413" s="12"/>
      <c r="G413" s="292"/>
      <c r="H413" s="121"/>
      <c r="I413" s="284"/>
      <c r="J413" s="285"/>
      <c r="K413" s="286"/>
      <c r="L413" s="287"/>
      <c r="M413" s="288"/>
      <c r="N413" s="287"/>
      <c r="O413" s="289"/>
      <c r="P413" s="290"/>
      <c r="Q413" s="291"/>
      <c r="R413" s="12"/>
      <c r="S413" s="348"/>
      <c r="T413" s="7"/>
      <c r="U413" s="17">
        <f>IF(D413="",0,IF(D413=D412,COUNTIF(D$9:D412,D413)+1,1))</f>
        <v>0</v>
      </c>
      <c r="V413" s="17">
        <f t="shared" ref="V413:V476" ca="1" si="33">IF(OR(D413="",I$524=1),0,IF(U413=2,1,0))</f>
        <v>0</v>
      </c>
      <c r="W413" s="364">
        <f t="shared" si="31"/>
        <v>0</v>
      </c>
    </row>
    <row r="414" spans="1:23" ht="16.5" customHeight="1">
      <c r="A414" s="334" t="s">
        <v>690</v>
      </c>
      <c r="B414" s="65" t="str">
        <f t="shared" ca="1" si="30"/>
        <v>-1900</v>
      </c>
      <c r="C414" s="65" t="str">
        <f t="shared" ca="1" si="32"/>
        <v>-1900-0</v>
      </c>
      <c r="D414" s="340"/>
      <c r="E414" s="283"/>
      <c r="F414" s="12"/>
      <c r="G414" s="292"/>
      <c r="H414" s="121"/>
      <c r="I414" s="284"/>
      <c r="J414" s="285"/>
      <c r="K414" s="286"/>
      <c r="L414" s="287"/>
      <c r="M414" s="288"/>
      <c r="N414" s="287"/>
      <c r="O414" s="289"/>
      <c r="P414" s="290"/>
      <c r="Q414" s="291"/>
      <c r="R414" s="12"/>
      <c r="S414" s="348"/>
      <c r="T414" s="7"/>
      <c r="U414" s="17">
        <f>IF(D414="",0,IF(D414=D413,COUNTIF(D$9:D413,D414)+1,1))</f>
        <v>0</v>
      </c>
      <c r="V414" s="17">
        <f t="shared" ca="1" si="33"/>
        <v>0</v>
      </c>
      <c r="W414" s="364">
        <f t="shared" si="31"/>
        <v>0</v>
      </c>
    </row>
    <row r="415" spans="1:23" ht="16.5" customHeight="1">
      <c r="A415" s="334" t="s">
        <v>691</v>
      </c>
      <c r="B415" s="65" t="str">
        <f t="shared" ca="1" si="30"/>
        <v>-1900</v>
      </c>
      <c r="C415" s="65" t="str">
        <f t="shared" ca="1" si="32"/>
        <v>-1900-0</v>
      </c>
      <c r="D415" s="340"/>
      <c r="E415" s="283"/>
      <c r="F415" s="12"/>
      <c r="G415" s="292"/>
      <c r="H415" s="121"/>
      <c r="I415" s="284"/>
      <c r="J415" s="285"/>
      <c r="K415" s="286"/>
      <c r="L415" s="287"/>
      <c r="M415" s="288"/>
      <c r="N415" s="287"/>
      <c r="O415" s="289"/>
      <c r="P415" s="290"/>
      <c r="Q415" s="291"/>
      <c r="R415" s="12"/>
      <c r="S415" s="348"/>
      <c r="T415" s="7"/>
      <c r="U415" s="17">
        <f>IF(D415="",0,IF(D415=D414,COUNTIF(D$9:D414,D415)+1,1))</f>
        <v>0</v>
      </c>
      <c r="V415" s="17">
        <f t="shared" ca="1" si="33"/>
        <v>0</v>
      </c>
      <c r="W415" s="364">
        <f t="shared" si="31"/>
        <v>0</v>
      </c>
    </row>
    <row r="416" spans="1:23" ht="16.5" customHeight="1">
      <c r="A416" s="334" t="s">
        <v>692</v>
      </c>
      <c r="B416" s="65" t="str">
        <f t="shared" ca="1" si="30"/>
        <v>-1900</v>
      </c>
      <c r="C416" s="65" t="str">
        <f t="shared" ca="1" si="32"/>
        <v>-1900-0</v>
      </c>
      <c r="D416" s="340"/>
      <c r="E416" s="283"/>
      <c r="F416" s="12"/>
      <c r="G416" s="292"/>
      <c r="H416" s="121"/>
      <c r="I416" s="284"/>
      <c r="J416" s="285"/>
      <c r="K416" s="286"/>
      <c r="L416" s="287"/>
      <c r="M416" s="288"/>
      <c r="N416" s="287"/>
      <c r="O416" s="289"/>
      <c r="P416" s="290"/>
      <c r="Q416" s="291"/>
      <c r="R416" s="12"/>
      <c r="S416" s="348"/>
      <c r="T416" s="7"/>
      <c r="U416" s="17">
        <f>IF(D416="",0,IF(D416=D415,COUNTIF(D$9:D415,D416)+1,1))</f>
        <v>0</v>
      </c>
      <c r="V416" s="17">
        <f t="shared" ca="1" si="33"/>
        <v>0</v>
      </c>
      <c r="W416" s="364">
        <f t="shared" si="31"/>
        <v>0</v>
      </c>
    </row>
    <row r="417" spans="1:23" ht="16.5" customHeight="1">
      <c r="A417" s="334" t="s">
        <v>693</v>
      </c>
      <c r="B417" s="65" t="str">
        <f t="shared" ca="1" si="30"/>
        <v>-1900</v>
      </c>
      <c r="C417" s="65" t="str">
        <f t="shared" ca="1" si="32"/>
        <v>-1900-0</v>
      </c>
      <c r="D417" s="340"/>
      <c r="E417" s="283"/>
      <c r="F417" s="12"/>
      <c r="G417" s="292"/>
      <c r="H417" s="121"/>
      <c r="I417" s="284"/>
      <c r="J417" s="285"/>
      <c r="K417" s="286"/>
      <c r="L417" s="287"/>
      <c r="M417" s="288"/>
      <c r="N417" s="287"/>
      <c r="O417" s="289"/>
      <c r="P417" s="290"/>
      <c r="Q417" s="291"/>
      <c r="R417" s="12"/>
      <c r="S417" s="348"/>
      <c r="T417" s="7"/>
      <c r="U417" s="17">
        <f>IF(D417="",0,IF(D417=D416,COUNTIF(D$9:D416,D417)+1,1))</f>
        <v>0</v>
      </c>
      <c r="V417" s="17">
        <f t="shared" ca="1" si="33"/>
        <v>0</v>
      </c>
      <c r="W417" s="364">
        <f t="shared" si="31"/>
        <v>0</v>
      </c>
    </row>
    <row r="418" spans="1:23" ht="16.5" customHeight="1">
      <c r="A418" s="334" t="s">
        <v>694</v>
      </c>
      <c r="B418" s="65" t="str">
        <f t="shared" ca="1" si="30"/>
        <v>-1900</v>
      </c>
      <c r="C418" s="65" t="str">
        <f t="shared" ca="1" si="32"/>
        <v>-1900-0</v>
      </c>
      <c r="D418" s="340"/>
      <c r="E418" s="283"/>
      <c r="F418" s="12"/>
      <c r="G418" s="292"/>
      <c r="H418" s="121"/>
      <c r="I418" s="284"/>
      <c r="J418" s="285"/>
      <c r="K418" s="286"/>
      <c r="L418" s="287"/>
      <c r="M418" s="288"/>
      <c r="N418" s="287"/>
      <c r="O418" s="289"/>
      <c r="P418" s="290"/>
      <c r="Q418" s="291"/>
      <c r="R418" s="12"/>
      <c r="S418" s="348"/>
      <c r="T418" s="7"/>
      <c r="U418" s="17">
        <f>IF(D418="",0,IF(D418=D417,COUNTIF(D$9:D417,D418)+1,1))</f>
        <v>0</v>
      </c>
      <c r="V418" s="17">
        <f t="shared" ca="1" si="33"/>
        <v>0</v>
      </c>
      <c r="W418" s="364">
        <f t="shared" si="31"/>
        <v>0</v>
      </c>
    </row>
    <row r="419" spans="1:23" ht="16.5" customHeight="1">
      <c r="A419" s="334" t="s">
        <v>695</v>
      </c>
      <c r="B419" s="65" t="str">
        <f t="shared" ca="1" si="30"/>
        <v>-1900</v>
      </c>
      <c r="C419" s="65" t="str">
        <f t="shared" ca="1" si="32"/>
        <v>-1900-0</v>
      </c>
      <c r="D419" s="340"/>
      <c r="E419" s="283"/>
      <c r="F419" s="12"/>
      <c r="G419" s="292"/>
      <c r="H419" s="121"/>
      <c r="I419" s="284"/>
      <c r="J419" s="285"/>
      <c r="K419" s="286"/>
      <c r="L419" s="287"/>
      <c r="M419" s="288"/>
      <c r="N419" s="287"/>
      <c r="O419" s="289"/>
      <c r="P419" s="290"/>
      <c r="Q419" s="291"/>
      <c r="R419" s="12"/>
      <c r="S419" s="348"/>
      <c r="T419" s="7"/>
      <c r="U419" s="17">
        <f>IF(D419="",0,IF(D419=D418,COUNTIF(D$9:D418,D419)+1,1))</f>
        <v>0</v>
      </c>
      <c r="V419" s="17">
        <f t="shared" ca="1" si="33"/>
        <v>0</v>
      </c>
      <c r="W419" s="364">
        <f t="shared" si="31"/>
        <v>0</v>
      </c>
    </row>
    <row r="420" spans="1:23" ht="16.5" customHeight="1">
      <c r="A420" s="334" t="s">
        <v>696</v>
      </c>
      <c r="B420" s="65" t="str">
        <f t="shared" ca="1" si="30"/>
        <v>-1900</v>
      </c>
      <c r="C420" s="65" t="str">
        <f t="shared" ca="1" si="32"/>
        <v>-1900-0</v>
      </c>
      <c r="D420" s="340"/>
      <c r="E420" s="283"/>
      <c r="F420" s="12"/>
      <c r="G420" s="292"/>
      <c r="H420" s="121"/>
      <c r="I420" s="284"/>
      <c r="J420" s="285"/>
      <c r="K420" s="286"/>
      <c r="L420" s="287"/>
      <c r="M420" s="288"/>
      <c r="N420" s="287"/>
      <c r="O420" s="289"/>
      <c r="P420" s="290"/>
      <c r="Q420" s="291"/>
      <c r="R420" s="12"/>
      <c r="S420" s="348"/>
      <c r="T420" s="7"/>
      <c r="U420" s="17">
        <f>IF(D420="",0,IF(D420=D419,COUNTIF(D$9:D419,D420)+1,1))</f>
        <v>0</v>
      </c>
      <c r="V420" s="17">
        <f t="shared" ca="1" si="33"/>
        <v>0</v>
      </c>
      <c r="W420" s="364">
        <f t="shared" si="31"/>
        <v>0</v>
      </c>
    </row>
    <row r="421" spans="1:23" ht="16.5" customHeight="1">
      <c r="A421" s="334" t="s">
        <v>697</v>
      </c>
      <c r="B421" s="65" t="str">
        <f t="shared" ca="1" si="30"/>
        <v>-1900</v>
      </c>
      <c r="C421" s="65" t="str">
        <f t="shared" ca="1" si="32"/>
        <v>-1900-0</v>
      </c>
      <c r="D421" s="340"/>
      <c r="E421" s="283"/>
      <c r="F421" s="12"/>
      <c r="G421" s="292"/>
      <c r="H421" s="121"/>
      <c r="I421" s="284"/>
      <c r="J421" s="285"/>
      <c r="K421" s="286"/>
      <c r="L421" s="287"/>
      <c r="M421" s="288"/>
      <c r="N421" s="287"/>
      <c r="O421" s="289"/>
      <c r="P421" s="290"/>
      <c r="Q421" s="291"/>
      <c r="R421" s="12"/>
      <c r="S421" s="348"/>
      <c r="T421" s="7"/>
      <c r="U421" s="17">
        <f>IF(D421="",0,IF(D421=D420,COUNTIF(D$9:D420,D421)+1,1))</f>
        <v>0</v>
      </c>
      <c r="V421" s="17">
        <f t="shared" ca="1" si="33"/>
        <v>0</v>
      </c>
      <c r="W421" s="364">
        <f t="shared" si="31"/>
        <v>0</v>
      </c>
    </row>
    <row r="422" spans="1:23" ht="16.5" customHeight="1">
      <c r="A422" s="334" t="s">
        <v>698</v>
      </c>
      <c r="B422" s="65" t="str">
        <f t="shared" ca="1" si="30"/>
        <v>-1900</v>
      </c>
      <c r="C422" s="65" t="str">
        <f t="shared" ca="1" si="32"/>
        <v>-1900-0</v>
      </c>
      <c r="D422" s="340"/>
      <c r="E422" s="283"/>
      <c r="F422" s="12"/>
      <c r="G422" s="292"/>
      <c r="H422" s="121"/>
      <c r="I422" s="284"/>
      <c r="J422" s="285"/>
      <c r="K422" s="286"/>
      <c r="L422" s="287"/>
      <c r="M422" s="288"/>
      <c r="N422" s="287"/>
      <c r="O422" s="289"/>
      <c r="P422" s="290"/>
      <c r="Q422" s="291"/>
      <c r="R422" s="12"/>
      <c r="S422" s="348"/>
      <c r="T422" s="7"/>
      <c r="U422" s="17">
        <f>IF(D422="",0,IF(D422=D421,COUNTIF(D$9:D421,D422)+1,1))</f>
        <v>0</v>
      </c>
      <c r="V422" s="17">
        <f t="shared" ca="1" si="33"/>
        <v>0</v>
      </c>
      <c r="W422" s="364">
        <f t="shared" si="31"/>
        <v>0</v>
      </c>
    </row>
    <row r="423" spans="1:23" ht="16.5" customHeight="1">
      <c r="A423" s="334" t="s">
        <v>699</v>
      </c>
      <c r="B423" s="65" t="str">
        <f t="shared" ca="1" si="30"/>
        <v>-1900</v>
      </c>
      <c r="C423" s="65" t="str">
        <f t="shared" ca="1" si="32"/>
        <v>-1900-0</v>
      </c>
      <c r="D423" s="340"/>
      <c r="E423" s="283"/>
      <c r="F423" s="12"/>
      <c r="G423" s="292"/>
      <c r="H423" s="121"/>
      <c r="I423" s="284"/>
      <c r="J423" s="285"/>
      <c r="K423" s="286"/>
      <c r="L423" s="287"/>
      <c r="M423" s="288"/>
      <c r="N423" s="287"/>
      <c r="O423" s="289"/>
      <c r="P423" s="290"/>
      <c r="Q423" s="291"/>
      <c r="R423" s="12"/>
      <c r="S423" s="348"/>
      <c r="T423" s="7"/>
      <c r="U423" s="17">
        <f>IF(D423="",0,IF(D423=D422,COUNTIF(D$9:D422,D423)+1,1))</f>
        <v>0</v>
      </c>
      <c r="V423" s="17">
        <f t="shared" ca="1" si="33"/>
        <v>0</v>
      </c>
      <c r="W423" s="364">
        <f t="shared" si="31"/>
        <v>0</v>
      </c>
    </row>
    <row r="424" spans="1:23" ht="16.5" customHeight="1">
      <c r="A424" s="334" t="s">
        <v>700</v>
      </c>
      <c r="B424" s="65" t="str">
        <f t="shared" ca="1" si="30"/>
        <v>-1900</v>
      </c>
      <c r="C424" s="65" t="str">
        <f t="shared" ca="1" si="32"/>
        <v>-1900-0</v>
      </c>
      <c r="D424" s="340"/>
      <c r="E424" s="283"/>
      <c r="F424" s="12"/>
      <c r="G424" s="292"/>
      <c r="H424" s="121"/>
      <c r="I424" s="284"/>
      <c r="J424" s="285"/>
      <c r="K424" s="286"/>
      <c r="L424" s="287"/>
      <c r="M424" s="288"/>
      <c r="N424" s="287"/>
      <c r="O424" s="289"/>
      <c r="P424" s="290"/>
      <c r="Q424" s="291"/>
      <c r="R424" s="12"/>
      <c r="S424" s="348"/>
      <c r="T424" s="7"/>
      <c r="U424" s="17">
        <f>IF(D424="",0,IF(D424=D423,COUNTIF(D$9:D423,D424)+1,1))</f>
        <v>0</v>
      </c>
      <c r="V424" s="17">
        <f t="shared" ca="1" si="33"/>
        <v>0</v>
      </c>
      <c r="W424" s="364">
        <f t="shared" si="31"/>
        <v>0</v>
      </c>
    </row>
    <row r="425" spans="1:23" ht="16.5" customHeight="1">
      <c r="A425" s="334" t="s">
        <v>701</v>
      </c>
      <c r="B425" s="65" t="str">
        <f t="shared" ca="1" si="30"/>
        <v>-1900</v>
      </c>
      <c r="C425" s="65" t="str">
        <f t="shared" ca="1" si="32"/>
        <v>-1900-0</v>
      </c>
      <c r="D425" s="340"/>
      <c r="E425" s="283"/>
      <c r="F425" s="12"/>
      <c r="G425" s="292"/>
      <c r="H425" s="121"/>
      <c r="I425" s="284"/>
      <c r="J425" s="285"/>
      <c r="K425" s="286"/>
      <c r="L425" s="287"/>
      <c r="M425" s="288"/>
      <c r="N425" s="287"/>
      <c r="O425" s="289"/>
      <c r="P425" s="290"/>
      <c r="Q425" s="291"/>
      <c r="R425" s="12"/>
      <c r="S425" s="348"/>
      <c r="T425" s="7"/>
      <c r="U425" s="17">
        <f>IF(D425="",0,IF(D425=D424,COUNTIF(D$9:D424,D425)+1,1))</f>
        <v>0</v>
      </c>
      <c r="V425" s="17">
        <f t="shared" ca="1" si="33"/>
        <v>0</v>
      </c>
      <c r="W425" s="364">
        <f t="shared" si="31"/>
        <v>0</v>
      </c>
    </row>
    <row r="426" spans="1:23" ht="16.5" customHeight="1">
      <c r="A426" s="334" t="s">
        <v>702</v>
      </c>
      <c r="B426" s="65" t="str">
        <f t="shared" ca="1" si="30"/>
        <v>-1900</v>
      </c>
      <c r="C426" s="65" t="str">
        <f t="shared" ca="1" si="32"/>
        <v>-1900-0</v>
      </c>
      <c r="D426" s="340"/>
      <c r="E426" s="283"/>
      <c r="F426" s="12"/>
      <c r="G426" s="292"/>
      <c r="H426" s="121"/>
      <c r="I426" s="284"/>
      <c r="J426" s="285"/>
      <c r="K426" s="286"/>
      <c r="L426" s="287"/>
      <c r="M426" s="288"/>
      <c r="N426" s="287"/>
      <c r="O426" s="289"/>
      <c r="P426" s="290"/>
      <c r="Q426" s="291"/>
      <c r="R426" s="12"/>
      <c r="S426" s="348"/>
      <c r="T426" s="7"/>
      <c r="U426" s="17">
        <f>IF(D426="",0,IF(D426=D425,COUNTIF(D$9:D425,D426)+1,1))</f>
        <v>0</v>
      </c>
      <c r="V426" s="17">
        <f t="shared" ca="1" si="33"/>
        <v>0</v>
      </c>
      <c r="W426" s="364">
        <f t="shared" si="31"/>
        <v>0</v>
      </c>
    </row>
    <row r="427" spans="1:23" ht="16.5" customHeight="1">
      <c r="A427" s="334" t="s">
        <v>703</v>
      </c>
      <c r="B427" s="65" t="str">
        <f t="shared" ca="1" si="30"/>
        <v>-1900</v>
      </c>
      <c r="C427" s="65" t="str">
        <f t="shared" ca="1" si="32"/>
        <v>-1900-0</v>
      </c>
      <c r="D427" s="340"/>
      <c r="E427" s="283"/>
      <c r="F427" s="12"/>
      <c r="G427" s="292"/>
      <c r="H427" s="121"/>
      <c r="I427" s="284"/>
      <c r="J427" s="285"/>
      <c r="K427" s="286"/>
      <c r="L427" s="287"/>
      <c r="M427" s="288"/>
      <c r="N427" s="287"/>
      <c r="O427" s="289"/>
      <c r="P427" s="290"/>
      <c r="Q427" s="291"/>
      <c r="R427" s="12"/>
      <c r="S427" s="348"/>
      <c r="T427" s="7"/>
      <c r="U427" s="17">
        <f>IF(D427="",0,IF(D427=D426,COUNTIF(D$9:D426,D427)+1,1))</f>
        <v>0</v>
      </c>
      <c r="V427" s="17">
        <f t="shared" ca="1" si="33"/>
        <v>0</v>
      </c>
      <c r="W427" s="364">
        <f t="shared" si="31"/>
        <v>0</v>
      </c>
    </row>
    <row r="428" spans="1:23" ht="16.5" customHeight="1">
      <c r="A428" s="334" t="s">
        <v>704</v>
      </c>
      <c r="B428" s="65" t="str">
        <f t="shared" ca="1" si="30"/>
        <v>-1900</v>
      </c>
      <c r="C428" s="65" t="str">
        <f t="shared" ca="1" si="32"/>
        <v>-1900-0</v>
      </c>
      <c r="D428" s="340"/>
      <c r="E428" s="283"/>
      <c r="F428" s="12"/>
      <c r="G428" s="292"/>
      <c r="H428" s="121"/>
      <c r="I428" s="284"/>
      <c r="J428" s="285"/>
      <c r="K428" s="286"/>
      <c r="L428" s="287"/>
      <c r="M428" s="288"/>
      <c r="N428" s="287"/>
      <c r="O428" s="289"/>
      <c r="P428" s="290"/>
      <c r="Q428" s="291"/>
      <c r="R428" s="12"/>
      <c r="S428" s="348"/>
      <c r="T428" s="7"/>
      <c r="U428" s="17">
        <f>IF(D428="",0,IF(D428=D427,COUNTIF(D$9:D427,D428)+1,1))</f>
        <v>0</v>
      </c>
      <c r="V428" s="17">
        <f t="shared" ca="1" si="33"/>
        <v>0</v>
      </c>
      <c r="W428" s="364">
        <f t="shared" si="31"/>
        <v>0</v>
      </c>
    </row>
    <row r="429" spans="1:23" ht="16.5" customHeight="1">
      <c r="A429" s="334" t="s">
        <v>705</v>
      </c>
      <c r="B429" s="65" t="str">
        <f t="shared" ca="1" si="30"/>
        <v>-1900</v>
      </c>
      <c r="C429" s="65" t="str">
        <f t="shared" ca="1" si="32"/>
        <v>-1900-0</v>
      </c>
      <c r="D429" s="340"/>
      <c r="E429" s="283"/>
      <c r="F429" s="12"/>
      <c r="G429" s="292"/>
      <c r="H429" s="121"/>
      <c r="I429" s="284"/>
      <c r="J429" s="285"/>
      <c r="K429" s="286"/>
      <c r="L429" s="287"/>
      <c r="M429" s="288"/>
      <c r="N429" s="287"/>
      <c r="O429" s="289"/>
      <c r="P429" s="290"/>
      <c r="Q429" s="291"/>
      <c r="R429" s="12"/>
      <c r="S429" s="348"/>
      <c r="T429" s="7"/>
      <c r="U429" s="17">
        <f>IF(D429="",0,IF(D429=D428,COUNTIF(D$9:D428,D429)+1,1))</f>
        <v>0</v>
      </c>
      <c r="V429" s="17">
        <f t="shared" ca="1" si="33"/>
        <v>0</v>
      </c>
      <c r="W429" s="364">
        <f t="shared" si="31"/>
        <v>0</v>
      </c>
    </row>
    <row r="430" spans="1:23" ht="16.5" customHeight="1">
      <c r="A430" s="334" t="s">
        <v>706</v>
      </c>
      <c r="B430" s="65" t="str">
        <f t="shared" ca="1" si="30"/>
        <v>-1900</v>
      </c>
      <c r="C430" s="65" t="str">
        <f t="shared" ca="1" si="32"/>
        <v>-1900-0</v>
      </c>
      <c r="D430" s="340"/>
      <c r="E430" s="283"/>
      <c r="F430" s="12"/>
      <c r="G430" s="292"/>
      <c r="H430" s="121"/>
      <c r="I430" s="284"/>
      <c r="J430" s="285"/>
      <c r="K430" s="286"/>
      <c r="L430" s="287"/>
      <c r="M430" s="288"/>
      <c r="N430" s="287"/>
      <c r="O430" s="289"/>
      <c r="P430" s="290"/>
      <c r="Q430" s="291"/>
      <c r="R430" s="12"/>
      <c r="S430" s="348"/>
      <c r="T430" s="7"/>
      <c r="U430" s="17">
        <f>IF(D430="",0,IF(D430=D429,COUNTIF(D$9:D429,D430)+1,1))</f>
        <v>0</v>
      </c>
      <c r="V430" s="17">
        <f t="shared" ca="1" si="33"/>
        <v>0</v>
      </c>
      <c r="W430" s="364">
        <f t="shared" si="31"/>
        <v>0</v>
      </c>
    </row>
    <row r="431" spans="1:23" ht="16.5" customHeight="1">
      <c r="A431" s="334" t="s">
        <v>707</v>
      </c>
      <c r="B431" s="65" t="str">
        <f t="shared" ca="1" si="30"/>
        <v>-1900</v>
      </c>
      <c r="C431" s="65" t="str">
        <f t="shared" ca="1" si="32"/>
        <v>-1900-0</v>
      </c>
      <c r="D431" s="340"/>
      <c r="E431" s="283"/>
      <c r="F431" s="12"/>
      <c r="G431" s="292"/>
      <c r="H431" s="121"/>
      <c r="I431" s="284"/>
      <c r="J431" s="285"/>
      <c r="K431" s="286"/>
      <c r="L431" s="287"/>
      <c r="M431" s="288"/>
      <c r="N431" s="287"/>
      <c r="O431" s="289"/>
      <c r="P431" s="290"/>
      <c r="Q431" s="291"/>
      <c r="R431" s="12"/>
      <c r="S431" s="348"/>
      <c r="T431" s="7"/>
      <c r="U431" s="17">
        <f>IF(D431="",0,IF(D431=D430,COUNTIF(D$9:D430,D431)+1,1))</f>
        <v>0</v>
      </c>
      <c r="V431" s="17">
        <f t="shared" ca="1" si="33"/>
        <v>0</v>
      </c>
      <c r="W431" s="364">
        <f t="shared" si="31"/>
        <v>0</v>
      </c>
    </row>
    <row r="432" spans="1:23" ht="16.5" customHeight="1">
      <c r="A432" s="334" t="s">
        <v>708</v>
      </c>
      <c r="B432" s="65" t="str">
        <f t="shared" ca="1" si="30"/>
        <v>-1900</v>
      </c>
      <c r="C432" s="65" t="str">
        <f t="shared" ca="1" si="32"/>
        <v>-1900-0</v>
      </c>
      <c r="D432" s="340"/>
      <c r="E432" s="283"/>
      <c r="F432" s="12"/>
      <c r="G432" s="292"/>
      <c r="H432" s="121"/>
      <c r="I432" s="284"/>
      <c r="J432" s="285"/>
      <c r="K432" s="286"/>
      <c r="L432" s="287"/>
      <c r="M432" s="288"/>
      <c r="N432" s="287"/>
      <c r="O432" s="289"/>
      <c r="P432" s="290"/>
      <c r="Q432" s="291"/>
      <c r="R432" s="12"/>
      <c r="S432" s="348"/>
      <c r="T432" s="7"/>
      <c r="U432" s="17">
        <f>IF(D432="",0,IF(D432=D431,COUNTIF(D$9:D431,D432)+1,1))</f>
        <v>0</v>
      </c>
      <c r="V432" s="17">
        <f t="shared" ca="1" si="33"/>
        <v>0</v>
      </c>
      <c r="W432" s="364">
        <f t="shared" si="31"/>
        <v>0</v>
      </c>
    </row>
    <row r="433" spans="1:23" ht="16.5" customHeight="1">
      <c r="A433" s="334" t="s">
        <v>709</v>
      </c>
      <c r="B433" s="65" t="str">
        <f t="shared" ca="1" si="30"/>
        <v>-1900</v>
      </c>
      <c r="C433" s="65" t="str">
        <f t="shared" ca="1" si="32"/>
        <v>-1900-0</v>
      </c>
      <c r="D433" s="340"/>
      <c r="E433" s="283"/>
      <c r="F433" s="12"/>
      <c r="G433" s="292"/>
      <c r="H433" s="121"/>
      <c r="I433" s="284"/>
      <c r="J433" s="285"/>
      <c r="K433" s="286"/>
      <c r="L433" s="287"/>
      <c r="M433" s="288"/>
      <c r="N433" s="287"/>
      <c r="O433" s="289"/>
      <c r="P433" s="290"/>
      <c r="Q433" s="291"/>
      <c r="R433" s="12"/>
      <c r="S433" s="348"/>
      <c r="T433" s="7"/>
      <c r="U433" s="17">
        <f>IF(D433="",0,IF(D433=D432,COUNTIF(D$9:D432,D433)+1,1))</f>
        <v>0</v>
      </c>
      <c r="V433" s="17">
        <f t="shared" ca="1" si="33"/>
        <v>0</v>
      </c>
      <c r="W433" s="364">
        <f t="shared" si="31"/>
        <v>0</v>
      </c>
    </row>
    <row r="434" spans="1:23" ht="16.5" customHeight="1">
      <c r="A434" s="334" t="s">
        <v>710</v>
      </c>
      <c r="B434" s="65" t="str">
        <f t="shared" ca="1" si="30"/>
        <v>-1900</v>
      </c>
      <c r="C434" s="65" t="str">
        <f t="shared" ca="1" si="32"/>
        <v>-1900-0</v>
      </c>
      <c r="D434" s="340"/>
      <c r="E434" s="283"/>
      <c r="F434" s="12"/>
      <c r="G434" s="292"/>
      <c r="H434" s="121"/>
      <c r="I434" s="284"/>
      <c r="J434" s="285"/>
      <c r="K434" s="286"/>
      <c r="L434" s="287"/>
      <c r="M434" s="288"/>
      <c r="N434" s="287"/>
      <c r="O434" s="289"/>
      <c r="P434" s="290"/>
      <c r="Q434" s="291"/>
      <c r="R434" s="12"/>
      <c r="S434" s="348"/>
      <c r="T434" s="7"/>
      <c r="U434" s="17">
        <f>IF(D434="",0,IF(D434=D433,COUNTIF(D$9:D433,D434)+1,1))</f>
        <v>0</v>
      </c>
      <c r="V434" s="17">
        <f t="shared" ca="1" si="33"/>
        <v>0</v>
      </c>
      <c r="W434" s="364">
        <f t="shared" si="31"/>
        <v>0</v>
      </c>
    </row>
    <row r="435" spans="1:23" ht="16.5" customHeight="1">
      <c r="A435" s="334" t="s">
        <v>711</v>
      </c>
      <c r="B435" s="65" t="str">
        <f t="shared" ca="1" si="30"/>
        <v>-1900</v>
      </c>
      <c r="C435" s="65" t="str">
        <f t="shared" ca="1" si="32"/>
        <v>-1900-0</v>
      </c>
      <c r="D435" s="340"/>
      <c r="E435" s="283"/>
      <c r="F435" s="12"/>
      <c r="G435" s="292"/>
      <c r="H435" s="121"/>
      <c r="I435" s="284"/>
      <c r="J435" s="285"/>
      <c r="K435" s="286"/>
      <c r="L435" s="287"/>
      <c r="M435" s="288"/>
      <c r="N435" s="287"/>
      <c r="O435" s="289"/>
      <c r="P435" s="290"/>
      <c r="Q435" s="291"/>
      <c r="R435" s="12"/>
      <c r="S435" s="348"/>
      <c r="T435" s="7"/>
      <c r="U435" s="17">
        <f>IF(D435="",0,IF(D435=D434,COUNTIF(D$9:D434,D435)+1,1))</f>
        <v>0</v>
      </c>
      <c r="V435" s="17">
        <f t="shared" ca="1" si="33"/>
        <v>0</v>
      </c>
      <c r="W435" s="364">
        <f t="shared" si="31"/>
        <v>0</v>
      </c>
    </row>
    <row r="436" spans="1:23" ht="16.5" customHeight="1">
      <c r="A436" s="334" t="s">
        <v>712</v>
      </c>
      <c r="B436" s="65" t="str">
        <f t="shared" ca="1" si="30"/>
        <v>-1900</v>
      </c>
      <c r="C436" s="65" t="str">
        <f t="shared" ca="1" si="32"/>
        <v>-1900-0</v>
      </c>
      <c r="D436" s="340"/>
      <c r="E436" s="283"/>
      <c r="F436" s="12"/>
      <c r="G436" s="292"/>
      <c r="H436" s="121"/>
      <c r="I436" s="284"/>
      <c r="J436" s="285"/>
      <c r="K436" s="286"/>
      <c r="L436" s="287"/>
      <c r="M436" s="288"/>
      <c r="N436" s="287"/>
      <c r="O436" s="289"/>
      <c r="P436" s="290"/>
      <c r="Q436" s="291"/>
      <c r="R436" s="12"/>
      <c r="S436" s="348"/>
      <c r="T436" s="7"/>
      <c r="U436" s="17">
        <f>IF(D436="",0,IF(D436=D435,COUNTIF(D$9:D435,D436)+1,1))</f>
        <v>0</v>
      </c>
      <c r="V436" s="17">
        <f t="shared" ca="1" si="33"/>
        <v>0</v>
      </c>
      <c r="W436" s="364">
        <f t="shared" si="31"/>
        <v>0</v>
      </c>
    </row>
    <row r="437" spans="1:23" ht="16.5" customHeight="1">
      <c r="A437" s="334" t="s">
        <v>713</v>
      </c>
      <c r="B437" s="65" t="str">
        <f t="shared" ca="1" si="30"/>
        <v>-1900</v>
      </c>
      <c r="C437" s="65" t="str">
        <f t="shared" ca="1" si="32"/>
        <v>-1900-0</v>
      </c>
      <c r="D437" s="340"/>
      <c r="E437" s="283"/>
      <c r="F437" s="12"/>
      <c r="G437" s="292"/>
      <c r="H437" s="121"/>
      <c r="I437" s="284"/>
      <c r="J437" s="285"/>
      <c r="K437" s="286"/>
      <c r="L437" s="287"/>
      <c r="M437" s="288"/>
      <c r="N437" s="287"/>
      <c r="O437" s="289"/>
      <c r="P437" s="290"/>
      <c r="Q437" s="291"/>
      <c r="R437" s="12"/>
      <c r="S437" s="348"/>
      <c r="T437" s="7"/>
      <c r="U437" s="17">
        <f>IF(D437="",0,IF(D437=D436,COUNTIF(D$9:D436,D437)+1,1))</f>
        <v>0</v>
      </c>
      <c r="V437" s="17">
        <f t="shared" ca="1" si="33"/>
        <v>0</v>
      </c>
      <c r="W437" s="364">
        <f t="shared" si="31"/>
        <v>0</v>
      </c>
    </row>
    <row r="438" spans="1:23" ht="16.5" customHeight="1">
      <c r="A438" s="334" t="s">
        <v>714</v>
      </c>
      <c r="B438" s="65" t="str">
        <f t="shared" ca="1" si="30"/>
        <v>-1900</v>
      </c>
      <c r="C438" s="65" t="str">
        <f t="shared" ca="1" si="32"/>
        <v>-1900-0</v>
      </c>
      <c r="D438" s="340"/>
      <c r="E438" s="283"/>
      <c r="F438" s="12"/>
      <c r="G438" s="292"/>
      <c r="H438" s="121"/>
      <c r="I438" s="284"/>
      <c r="J438" s="285"/>
      <c r="K438" s="286"/>
      <c r="L438" s="287"/>
      <c r="M438" s="288"/>
      <c r="N438" s="287"/>
      <c r="O438" s="289"/>
      <c r="P438" s="290"/>
      <c r="Q438" s="291"/>
      <c r="R438" s="12"/>
      <c r="S438" s="348"/>
      <c r="T438" s="7"/>
      <c r="U438" s="17">
        <f>IF(D438="",0,IF(D438=D437,COUNTIF(D$9:D437,D438)+1,1))</f>
        <v>0</v>
      </c>
      <c r="V438" s="17">
        <f t="shared" ca="1" si="33"/>
        <v>0</v>
      </c>
      <c r="W438" s="364">
        <f t="shared" si="31"/>
        <v>0</v>
      </c>
    </row>
    <row r="439" spans="1:23" ht="16.5" customHeight="1">
      <c r="A439" s="334" t="s">
        <v>715</v>
      </c>
      <c r="B439" s="65" t="str">
        <f t="shared" ca="1" si="30"/>
        <v>-1900</v>
      </c>
      <c r="C439" s="65" t="str">
        <f t="shared" ca="1" si="32"/>
        <v>-1900-0</v>
      </c>
      <c r="D439" s="340"/>
      <c r="E439" s="283"/>
      <c r="F439" s="12"/>
      <c r="G439" s="292"/>
      <c r="H439" s="121"/>
      <c r="I439" s="284"/>
      <c r="J439" s="285"/>
      <c r="K439" s="286"/>
      <c r="L439" s="287"/>
      <c r="M439" s="288"/>
      <c r="N439" s="287"/>
      <c r="O439" s="289"/>
      <c r="P439" s="290"/>
      <c r="Q439" s="291"/>
      <c r="R439" s="12"/>
      <c r="S439" s="348"/>
      <c r="T439" s="7"/>
      <c r="U439" s="17">
        <f>IF(D439="",0,IF(D439=D438,COUNTIF(D$9:D438,D439)+1,1))</f>
        <v>0</v>
      </c>
      <c r="V439" s="17">
        <f t="shared" ca="1" si="33"/>
        <v>0</v>
      </c>
      <c r="W439" s="364">
        <f t="shared" si="31"/>
        <v>0</v>
      </c>
    </row>
    <row r="440" spans="1:23" ht="16.5" customHeight="1">
      <c r="A440" s="334" t="s">
        <v>716</v>
      </c>
      <c r="B440" s="65" t="str">
        <f t="shared" ca="1" si="30"/>
        <v>-1900</v>
      </c>
      <c r="C440" s="65" t="str">
        <f t="shared" ca="1" si="32"/>
        <v>-1900-0</v>
      </c>
      <c r="D440" s="340"/>
      <c r="E440" s="283"/>
      <c r="F440" s="12"/>
      <c r="G440" s="292"/>
      <c r="H440" s="121"/>
      <c r="I440" s="284"/>
      <c r="J440" s="285"/>
      <c r="K440" s="286"/>
      <c r="L440" s="287"/>
      <c r="M440" s="288"/>
      <c r="N440" s="287"/>
      <c r="O440" s="289"/>
      <c r="P440" s="290"/>
      <c r="Q440" s="291"/>
      <c r="R440" s="12"/>
      <c r="S440" s="348"/>
      <c r="T440" s="7"/>
      <c r="U440" s="17">
        <f>IF(D440="",0,IF(D440=D439,COUNTIF(D$9:D439,D440)+1,1))</f>
        <v>0</v>
      </c>
      <c r="V440" s="17">
        <f t="shared" ca="1" si="33"/>
        <v>0</v>
      </c>
      <c r="W440" s="364">
        <f t="shared" si="31"/>
        <v>0</v>
      </c>
    </row>
    <row r="441" spans="1:23" ht="16.5" customHeight="1">
      <c r="A441" s="334" t="s">
        <v>717</v>
      </c>
      <c r="B441" s="65" t="str">
        <f t="shared" ca="1" si="30"/>
        <v>-1900</v>
      </c>
      <c r="C441" s="65" t="str">
        <f t="shared" ca="1" si="32"/>
        <v>-1900-0</v>
      </c>
      <c r="D441" s="340"/>
      <c r="E441" s="283"/>
      <c r="F441" s="12"/>
      <c r="G441" s="292"/>
      <c r="H441" s="121"/>
      <c r="I441" s="284"/>
      <c r="J441" s="285"/>
      <c r="K441" s="286"/>
      <c r="L441" s="287"/>
      <c r="M441" s="288"/>
      <c r="N441" s="287"/>
      <c r="O441" s="289"/>
      <c r="P441" s="290"/>
      <c r="Q441" s="291"/>
      <c r="R441" s="12"/>
      <c r="S441" s="348"/>
      <c r="T441" s="7"/>
      <c r="U441" s="17">
        <f>IF(D441="",0,IF(D441=D440,COUNTIF(D$9:D440,D441)+1,1))</f>
        <v>0</v>
      </c>
      <c r="V441" s="17">
        <f t="shared" ca="1" si="33"/>
        <v>0</v>
      </c>
      <c r="W441" s="364">
        <f t="shared" si="31"/>
        <v>0</v>
      </c>
    </row>
    <row r="442" spans="1:23" ht="16.5" customHeight="1">
      <c r="A442" s="334" t="s">
        <v>718</v>
      </c>
      <c r="B442" s="65" t="str">
        <f t="shared" ca="1" si="30"/>
        <v>-1900</v>
      </c>
      <c r="C442" s="65" t="str">
        <f t="shared" ca="1" si="32"/>
        <v>-1900-0</v>
      </c>
      <c r="D442" s="340"/>
      <c r="E442" s="283"/>
      <c r="F442" s="12"/>
      <c r="G442" s="292"/>
      <c r="H442" s="121"/>
      <c r="I442" s="284"/>
      <c r="J442" s="285"/>
      <c r="K442" s="286"/>
      <c r="L442" s="287"/>
      <c r="M442" s="288"/>
      <c r="N442" s="287"/>
      <c r="O442" s="289"/>
      <c r="P442" s="290"/>
      <c r="Q442" s="291"/>
      <c r="R442" s="12"/>
      <c r="S442" s="348"/>
      <c r="T442" s="7"/>
      <c r="U442" s="17">
        <f>IF(D442="",0,IF(D442=D441,COUNTIF(D$9:D441,D442)+1,1))</f>
        <v>0</v>
      </c>
      <c r="V442" s="17">
        <f t="shared" ca="1" si="33"/>
        <v>0</v>
      </c>
      <c r="W442" s="364">
        <f t="shared" si="31"/>
        <v>0</v>
      </c>
    </row>
    <row r="443" spans="1:23" ht="16.5" customHeight="1">
      <c r="A443" s="334" t="s">
        <v>719</v>
      </c>
      <c r="B443" s="65" t="str">
        <f t="shared" ca="1" si="30"/>
        <v>-1900</v>
      </c>
      <c r="C443" s="65" t="str">
        <f t="shared" ca="1" si="32"/>
        <v>-1900-0</v>
      </c>
      <c r="D443" s="340"/>
      <c r="E443" s="283"/>
      <c r="F443" s="12"/>
      <c r="G443" s="292"/>
      <c r="H443" s="121"/>
      <c r="I443" s="284"/>
      <c r="J443" s="285"/>
      <c r="K443" s="286"/>
      <c r="L443" s="287"/>
      <c r="M443" s="288"/>
      <c r="N443" s="287"/>
      <c r="O443" s="289"/>
      <c r="P443" s="290"/>
      <c r="Q443" s="291"/>
      <c r="R443" s="12"/>
      <c r="S443" s="348"/>
      <c r="T443" s="7"/>
      <c r="U443" s="17">
        <f>IF(D443="",0,IF(D443=D442,COUNTIF(D$9:D442,D443)+1,1))</f>
        <v>0</v>
      </c>
      <c r="V443" s="17">
        <f t="shared" ca="1" si="33"/>
        <v>0</v>
      </c>
      <c r="W443" s="364">
        <f t="shared" si="31"/>
        <v>0</v>
      </c>
    </row>
    <row r="444" spans="1:23" ht="16.5" customHeight="1">
      <c r="A444" s="334" t="s">
        <v>720</v>
      </c>
      <c r="B444" s="65" t="str">
        <f t="shared" ca="1" si="30"/>
        <v>-1900</v>
      </c>
      <c r="C444" s="65" t="str">
        <f t="shared" ca="1" si="32"/>
        <v>-1900-0</v>
      </c>
      <c r="D444" s="340"/>
      <c r="E444" s="283"/>
      <c r="F444" s="12"/>
      <c r="G444" s="292"/>
      <c r="H444" s="121"/>
      <c r="I444" s="284"/>
      <c r="J444" s="285"/>
      <c r="K444" s="286"/>
      <c r="L444" s="287"/>
      <c r="M444" s="288"/>
      <c r="N444" s="287"/>
      <c r="O444" s="289"/>
      <c r="P444" s="290"/>
      <c r="Q444" s="291"/>
      <c r="R444" s="12"/>
      <c r="S444" s="348"/>
      <c r="T444" s="7"/>
      <c r="U444" s="17">
        <f>IF(D444="",0,IF(D444=D443,COUNTIF(D$9:D443,D444)+1,1))</f>
        <v>0</v>
      </c>
      <c r="V444" s="17">
        <f t="shared" ca="1" si="33"/>
        <v>0</v>
      </c>
      <c r="W444" s="364">
        <f t="shared" si="31"/>
        <v>0</v>
      </c>
    </row>
    <row r="445" spans="1:23" ht="16.5" customHeight="1">
      <c r="A445" s="334" t="s">
        <v>721</v>
      </c>
      <c r="B445" s="65" t="str">
        <f t="shared" ca="1" si="30"/>
        <v>-1900</v>
      </c>
      <c r="C445" s="65" t="str">
        <f t="shared" ca="1" si="32"/>
        <v>-1900-0</v>
      </c>
      <c r="D445" s="340"/>
      <c r="E445" s="283"/>
      <c r="F445" s="12"/>
      <c r="G445" s="292"/>
      <c r="H445" s="121"/>
      <c r="I445" s="284"/>
      <c r="J445" s="285"/>
      <c r="K445" s="286"/>
      <c r="L445" s="287"/>
      <c r="M445" s="288"/>
      <c r="N445" s="287"/>
      <c r="O445" s="289"/>
      <c r="P445" s="290"/>
      <c r="Q445" s="291"/>
      <c r="R445" s="12"/>
      <c r="S445" s="348"/>
      <c r="T445" s="7"/>
      <c r="U445" s="17">
        <f>IF(D445="",0,IF(D445=D444,COUNTIF(D$9:D444,D445)+1,1))</f>
        <v>0</v>
      </c>
      <c r="V445" s="17">
        <f t="shared" ca="1" si="33"/>
        <v>0</v>
      </c>
      <c r="W445" s="364">
        <f t="shared" si="31"/>
        <v>0</v>
      </c>
    </row>
    <row r="446" spans="1:23" ht="16.5" customHeight="1">
      <c r="A446" s="334" t="s">
        <v>722</v>
      </c>
      <c r="B446" s="65" t="str">
        <f t="shared" ca="1" si="30"/>
        <v>-1900</v>
      </c>
      <c r="C446" s="65" t="str">
        <f t="shared" ca="1" si="32"/>
        <v>-1900-0</v>
      </c>
      <c r="D446" s="340"/>
      <c r="E446" s="283"/>
      <c r="F446" s="12"/>
      <c r="G446" s="292"/>
      <c r="H446" s="121"/>
      <c r="I446" s="284"/>
      <c r="J446" s="285"/>
      <c r="K446" s="286"/>
      <c r="L446" s="287"/>
      <c r="M446" s="288"/>
      <c r="N446" s="287"/>
      <c r="O446" s="289"/>
      <c r="P446" s="290"/>
      <c r="Q446" s="291"/>
      <c r="R446" s="12"/>
      <c r="S446" s="348"/>
      <c r="T446" s="7"/>
      <c r="U446" s="17">
        <f>IF(D446="",0,IF(D446=D445,COUNTIF(D$9:D445,D446)+1,1))</f>
        <v>0</v>
      </c>
      <c r="V446" s="17">
        <f t="shared" ca="1" si="33"/>
        <v>0</v>
      </c>
      <c r="W446" s="364">
        <f t="shared" si="31"/>
        <v>0</v>
      </c>
    </row>
    <row r="447" spans="1:23" ht="16.5" customHeight="1">
      <c r="A447" s="334" t="s">
        <v>723</v>
      </c>
      <c r="B447" s="65" t="str">
        <f t="shared" ca="1" si="30"/>
        <v>-1900</v>
      </c>
      <c r="C447" s="65" t="str">
        <f t="shared" ca="1" si="32"/>
        <v>-1900-0</v>
      </c>
      <c r="D447" s="340"/>
      <c r="E447" s="283"/>
      <c r="F447" s="12"/>
      <c r="G447" s="292"/>
      <c r="H447" s="121"/>
      <c r="I447" s="284"/>
      <c r="J447" s="285"/>
      <c r="K447" s="286"/>
      <c r="L447" s="287"/>
      <c r="M447" s="288"/>
      <c r="N447" s="287"/>
      <c r="O447" s="289"/>
      <c r="P447" s="290"/>
      <c r="Q447" s="291"/>
      <c r="R447" s="12"/>
      <c r="S447" s="348"/>
      <c r="T447" s="7"/>
      <c r="U447" s="17">
        <f>IF(D447="",0,IF(D447=D446,COUNTIF(D$9:D446,D447)+1,1))</f>
        <v>0</v>
      </c>
      <c r="V447" s="17">
        <f t="shared" ca="1" si="33"/>
        <v>0</v>
      </c>
      <c r="W447" s="364">
        <f t="shared" si="31"/>
        <v>0</v>
      </c>
    </row>
    <row r="448" spans="1:23" ht="16.5" customHeight="1">
      <c r="A448" s="334" t="s">
        <v>724</v>
      </c>
      <c r="B448" s="65" t="str">
        <f t="shared" ca="1" si="30"/>
        <v>-1900</v>
      </c>
      <c r="C448" s="65" t="str">
        <f t="shared" ca="1" si="32"/>
        <v>-1900-0</v>
      </c>
      <c r="D448" s="340"/>
      <c r="E448" s="283"/>
      <c r="F448" s="12"/>
      <c r="G448" s="292"/>
      <c r="H448" s="121"/>
      <c r="I448" s="284"/>
      <c r="J448" s="285"/>
      <c r="K448" s="286"/>
      <c r="L448" s="287"/>
      <c r="M448" s="288"/>
      <c r="N448" s="287"/>
      <c r="O448" s="289"/>
      <c r="P448" s="290"/>
      <c r="Q448" s="291"/>
      <c r="R448" s="12"/>
      <c r="S448" s="348"/>
      <c r="T448" s="7"/>
      <c r="U448" s="17">
        <f>IF(D448="",0,IF(D448=D447,COUNTIF(D$9:D447,D448)+1,1))</f>
        <v>0</v>
      </c>
      <c r="V448" s="17">
        <f t="shared" ca="1" si="33"/>
        <v>0</v>
      </c>
      <c r="W448" s="364">
        <f t="shared" si="31"/>
        <v>0</v>
      </c>
    </row>
    <row r="449" spans="1:23" ht="16.5" customHeight="1">
      <c r="A449" s="334" t="s">
        <v>725</v>
      </c>
      <c r="B449" s="65" t="str">
        <f t="shared" ca="1" si="30"/>
        <v>-1900</v>
      </c>
      <c r="C449" s="65" t="str">
        <f t="shared" ca="1" si="32"/>
        <v>-1900-0</v>
      </c>
      <c r="D449" s="340"/>
      <c r="E449" s="283"/>
      <c r="F449" s="12"/>
      <c r="G449" s="292"/>
      <c r="H449" s="121"/>
      <c r="I449" s="284"/>
      <c r="J449" s="285"/>
      <c r="K449" s="286"/>
      <c r="L449" s="287"/>
      <c r="M449" s="288"/>
      <c r="N449" s="287"/>
      <c r="O449" s="289"/>
      <c r="P449" s="290"/>
      <c r="Q449" s="291"/>
      <c r="R449" s="12"/>
      <c r="S449" s="348"/>
      <c r="T449" s="7"/>
      <c r="U449" s="17">
        <f>IF(D449="",0,IF(D449=D448,COUNTIF(D$9:D448,D449)+1,1))</f>
        <v>0</v>
      </c>
      <c r="V449" s="17">
        <f t="shared" ca="1" si="33"/>
        <v>0</v>
      </c>
      <c r="W449" s="364">
        <f t="shared" si="31"/>
        <v>0</v>
      </c>
    </row>
    <row r="450" spans="1:23" ht="16.5" customHeight="1">
      <c r="A450" s="334" t="s">
        <v>726</v>
      </c>
      <c r="B450" s="65" t="str">
        <f t="shared" ca="1" si="30"/>
        <v>-1900</v>
      </c>
      <c r="C450" s="65" t="str">
        <f t="shared" ca="1" si="32"/>
        <v>-1900-0</v>
      </c>
      <c r="D450" s="340"/>
      <c r="E450" s="283"/>
      <c r="F450" s="12"/>
      <c r="G450" s="292"/>
      <c r="H450" s="121"/>
      <c r="I450" s="284"/>
      <c r="J450" s="285"/>
      <c r="K450" s="286"/>
      <c r="L450" s="287"/>
      <c r="M450" s="288"/>
      <c r="N450" s="287"/>
      <c r="O450" s="289"/>
      <c r="P450" s="290"/>
      <c r="Q450" s="291"/>
      <c r="R450" s="12"/>
      <c r="S450" s="348"/>
      <c r="T450" s="7"/>
      <c r="U450" s="17">
        <f>IF(D450="",0,IF(D450=D449,COUNTIF(D$9:D449,D450)+1,1))</f>
        <v>0</v>
      </c>
      <c r="V450" s="17">
        <f t="shared" ca="1" si="33"/>
        <v>0</v>
      </c>
      <c r="W450" s="364">
        <f t="shared" si="31"/>
        <v>0</v>
      </c>
    </row>
    <row r="451" spans="1:23" ht="16.5" customHeight="1">
      <c r="A451" s="334" t="s">
        <v>727</v>
      </c>
      <c r="B451" s="65" t="str">
        <f t="shared" ca="1" si="30"/>
        <v>-1900</v>
      </c>
      <c r="C451" s="65" t="str">
        <f t="shared" ca="1" si="32"/>
        <v>-1900-0</v>
      </c>
      <c r="D451" s="340"/>
      <c r="E451" s="283"/>
      <c r="F451" s="12"/>
      <c r="G451" s="292"/>
      <c r="H451" s="121"/>
      <c r="I451" s="284"/>
      <c r="J451" s="285"/>
      <c r="K451" s="286"/>
      <c r="L451" s="287"/>
      <c r="M451" s="288"/>
      <c r="N451" s="287"/>
      <c r="O451" s="289"/>
      <c r="P451" s="290"/>
      <c r="Q451" s="291"/>
      <c r="R451" s="12"/>
      <c r="S451" s="348"/>
      <c r="T451" s="7"/>
      <c r="U451" s="17">
        <f>IF(D451="",0,IF(D451=D450,COUNTIF(D$9:D450,D451)+1,1))</f>
        <v>0</v>
      </c>
      <c r="V451" s="17">
        <f t="shared" ca="1" si="33"/>
        <v>0</v>
      </c>
      <c r="W451" s="364">
        <f t="shared" si="31"/>
        <v>0</v>
      </c>
    </row>
    <row r="452" spans="1:23" ht="16.5" customHeight="1">
      <c r="A452" s="334" t="s">
        <v>728</v>
      </c>
      <c r="B452" s="65" t="str">
        <f t="shared" ca="1" si="30"/>
        <v>-1900</v>
      </c>
      <c r="C452" s="65" t="str">
        <f t="shared" ca="1" si="32"/>
        <v>-1900-0</v>
      </c>
      <c r="D452" s="340"/>
      <c r="E452" s="283"/>
      <c r="F452" s="12"/>
      <c r="G452" s="292"/>
      <c r="H452" s="121"/>
      <c r="I452" s="284"/>
      <c r="J452" s="285"/>
      <c r="K452" s="286"/>
      <c r="L452" s="287"/>
      <c r="M452" s="288"/>
      <c r="N452" s="287"/>
      <c r="O452" s="289"/>
      <c r="P452" s="290"/>
      <c r="Q452" s="291"/>
      <c r="R452" s="12"/>
      <c r="S452" s="348"/>
      <c r="T452" s="7"/>
      <c r="U452" s="17">
        <f>IF(D452="",0,IF(D452=D451,COUNTIF(D$9:D451,D452)+1,1))</f>
        <v>0</v>
      </c>
      <c r="V452" s="17">
        <f t="shared" ca="1" si="33"/>
        <v>0</v>
      </c>
      <c r="W452" s="364">
        <f t="shared" si="31"/>
        <v>0</v>
      </c>
    </row>
    <row r="453" spans="1:23" ht="16.5" customHeight="1">
      <c r="A453" s="334" t="s">
        <v>729</v>
      </c>
      <c r="B453" s="65" t="str">
        <f t="shared" ca="1" si="30"/>
        <v>-1900</v>
      </c>
      <c r="C453" s="65" t="str">
        <f t="shared" ca="1" si="32"/>
        <v>-1900-0</v>
      </c>
      <c r="D453" s="340"/>
      <c r="E453" s="283"/>
      <c r="F453" s="12"/>
      <c r="G453" s="292"/>
      <c r="H453" s="121"/>
      <c r="I453" s="284"/>
      <c r="J453" s="285"/>
      <c r="K453" s="286"/>
      <c r="L453" s="287"/>
      <c r="M453" s="288"/>
      <c r="N453" s="287"/>
      <c r="O453" s="289"/>
      <c r="P453" s="290"/>
      <c r="Q453" s="291"/>
      <c r="R453" s="12"/>
      <c r="S453" s="348"/>
      <c r="T453" s="7"/>
      <c r="U453" s="17">
        <f>IF(D453="",0,IF(D453=D452,COUNTIF(D$9:D452,D453)+1,1))</f>
        <v>0</v>
      </c>
      <c r="V453" s="17">
        <f t="shared" ca="1" si="33"/>
        <v>0</v>
      </c>
      <c r="W453" s="364">
        <f t="shared" si="31"/>
        <v>0</v>
      </c>
    </row>
    <row r="454" spans="1:23" ht="16.5" customHeight="1">
      <c r="A454" s="334" t="s">
        <v>730</v>
      </c>
      <c r="B454" s="65" t="str">
        <f t="shared" ca="1" si="30"/>
        <v>-1900</v>
      </c>
      <c r="C454" s="65" t="str">
        <f t="shared" ca="1" si="32"/>
        <v>-1900-0</v>
      </c>
      <c r="D454" s="340"/>
      <c r="E454" s="283"/>
      <c r="F454" s="12"/>
      <c r="G454" s="292"/>
      <c r="H454" s="121"/>
      <c r="I454" s="284"/>
      <c r="J454" s="285"/>
      <c r="K454" s="286"/>
      <c r="L454" s="287"/>
      <c r="M454" s="288"/>
      <c r="N454" s="287"/>
      <c r="O454" s="289"/>
      <c r="P454" s="290"/>
      <c r="Q454" s="291"/>
      <c r="R454" s="12"/>
      <c r="S454" s="348"/>
      <c r="T454" s="7"/>
      <c r="U454" s="17">
        <f>IF(D454="",0,IF(D454=D453,COUNTIF(D$9:D453,D454)+1,1))</f>
        <v>0</v>
      </c>
      <c r="V454" s="17">
        <f t="shared" ca="1" si="33"/>
        <v>0</v>
      </c>
      <c r="W454" s="364">
        <f t="shared" si="31"/>
        <v>0</v>
      </c>
    </row>
    <row r="455" spans="1:23" ht="16.5" customHeight="1">
      <c r="A455" s="334" t="s">
        <v>731</v>
      </c>
      <c r="B455" s="65" t="str">
        <f t="shared" ca="1" si="30"/>
        <v>-1900</v>
      </c>
      <c r="C455" s="65" t="str">
        <f t="shared" ca="1" si="32"/>
        <v>-1900-0</v>
      </c>
      <c r="D455" s="340"/>
      <c r="E455" s="283"/>
      <c r="F455" s="12"/>
      <c r="G455" s="292"/>
      <c r="H455" s="121"/>
      <c r="I455" s="284"/>
      <c r="J455" s="285"/>
      <c r="K455" s="286"/>
      <c r="L455" s="287"/>
      <c r="M455" s="288"/>
      <c r="N455" s="287"/>
      <c r="O455" s="289"/>
      <c r="P455" s="290"/>
      <c r="Q455" s="291"/>
      <c r="R455" s="12"/>
      <c r="S455" s="348"/>
      <c r="T455" s="7"/>
      <c r="U455" s="17">
        <f>IF(D455="",0,IF(D455=D454,COUNTIF(D$9:D454,D455)+1,1))</f>
        <v>0</v>
      </c>
      <c r="V455" s="17">
        <f t="shared" ca="1" si="33"/>
        <v>0</v>
      </c>
      <c r="W455" s="364">
        <f t="shared" si="31"/>
        <v>0</v>
      </c>
    </row>
    <row r="456" spans="1:23" ht="16.5" customHeight="1">
      <c r="A456" s="334" t="s">
        <v>732</v>
      </c>
      <c r="B456" s="65" t="str">
        <f t="shared" ca="1" si="30"/>
        <v>-1900</v>
      </c>
      <c r="C456" s="65" t="str">
        <f t="shared" ca="1" si="32"/>
        <v>-1900-0</v>
      </c>
      <c r="D456" s="340"/>
      <c r="E456" s="283"/>
      <c r="F456" s="12"/>
      <c r="G456" s="292"/>
      <c r="H456" s="121"/>
      <c r="I456" s="284"/>
      <c r="J456" s="285"/>
      <c r="K456" s="286"/>
      <c r="L456" s="287"/>
      <c r="M456" s="288"/>
      <c r="N456" s="287"/>
      <c r="O456" s="289"/>
      <c r="P456" s="290"/>
      <c r="Q456" s="291"/>
      <c r="R456" s="12"/>
      <c r="S456" s="348"/>
      <c r="T456" s="7"/>
      <c r="U456" s="17">
        <f>IF(D456="",0,IF(D456=D455,COUNTIF(D$9:D455,D456)+1,1))</f>
        <v>0</v>
      </c>
      <c r="V456" s="17">
        <f t="shared" ca="1" si="33"/>
        <v>0</v>
      </c>
      <c r="W456" s="364">
        <f t="shared" si="31"/>
        <v>0</v>
      </c>
    </row>
    <row r="457" spans="1:23" ht="16.5" customHeight="1">
      <c r="A457" s="334" t="s">
        <v>733</v>
      </c>
      <c r="B457" s="65" t="str">
        <f t="shared" ca="1" si="30"/>
        <v>-1900</v>
      </c>
      <c r="C457" s="65" t="str">
        <f t="shared" ca="1" si="32"/>
        <v>-1900-0</v>
      </c>
      <c r="D457" s="340"/>
      <c r="E457" s="283"/>
      <c r="F457" s="12"/>
      <c r="G457" s="292"/>
      <c r="H457" s="121"/>
      <c r="I457" s="284"/>
      <c r="J457" s="285"/>
      <c r="K457" s="286"/>
      <c r="L457" s="287"/>
      <c r="M457" s="288"/>
      <c r="N457" s="287"/>
      <c r="O457" s="289"/>
      <c r="P457" s="290"/>
      <c r="Q457" s="291"/>
      <c r="R457" s="12"/>
      <c r="S457" s="348"/>
      <c r="T457" s="7"/>
      <c r="U457" s="17">
        <f>IF(D457="",0,IF(D457=D456,COUNTIF(D$9:D456,D457)+1,1))</f>
        <v>0</v>
      </c>
      <c r="V457" s="17">
        <f t="shared" ca="1" si="33"/>
        <v>0</v>
      </c>
      <c r="W457" s="364">
        <f t="shared" si="31"/>
        <v>0</v>
      </c>
    </row>
    <row r="458" spans="1:23" ht="16.5" customHeight="1">
      <c r="A458" s="334" t="s">
        <v>734</v>
      </c>
      <c r="B458" s="65" t="str">
        <f t="shared" ref="B458:B508" ca="1" si="34">IF(W458=$W$515,0,IF(I$524=1,0,D458&amp;"-"&amp;YEAR(E458)))</f>
        <v>-1900</v>
      </c>
      <c r="C458" s="65" t="str">
        <f t="shared" ca="1" si="32"/>
        <v>-1900-0</v>
      </c>
      <c r="D458" s="340"/>
      <c r="E458" s="283"/>
      <c r="F458" s="12"/>
      <c r="G458" s="292"/>
      <c r="H458" s="121"/>
      <c r="I458" s="284"/>
      <c r="J458" s="285"/>
      <c r="K458" s="286"/>
      <c r="L458" s="287"/>
      <c r="M458" s="288"/>
      <c r="N458" s="287"/>
      <c r="O458" s="289"/>
      <c r="P458" s="290"/>
      <c r="Q458" s="291"/>
      <c r="R458" s="12"/>
      <c r="S458" s="348"/>
      <c r="T458" s="7"/>
      <c r="U458" s="17">
        <f>IF(D458="",0,IF(D458=D457,COUNTIF(D$9:D457,D458)+1,1))</f>
        <v>0</v>
      </c>
      <c r="V458" s="17">
        <f t="shared" ca="1" si="33"/>
        <v>0</v>
      </c>
      <c r="W458" s="364">
        <f t="shared" ref="W458:W508" si="35">IF(OR(MONTH(E458)&lt;$K$526,MONTH(E458)&gt;$K$527),W$515,0)</f>
        <v>0</v>
      </c>
    </row>
    <row r="459" spans="1:23" ht="16.5" customHeight="1">
      <c r="A459" s="334" t="s">
        <v>735</v>
      </c>
      <c r="B459" s="65" t="str">
        <f t="shared" ca="1" si="34"/>
        <v>-1900</v>
      </c>
      <c r="C459" s="65" t="str">
        <f t="shared" ca="1" si="32"/>
        <v>-1900-0</v>
      </c>
      <c r="D459" s="340"/>
      <c r="E459" s="283"/>
      <c r="F459" s="12"/>
      <c r="G459" s="292"/>
      <c r="H459" s="121"/>
      <c r="I459" s="284"/>
      <c r="J459" s="285"/>
      <c r="K459" s="286"/>
      <c r="L459" s="287"/>
      <c r="M459" s="288"/>
      <c r="N459" s="287"/>
      <c r="O459" s="289"/>
      <c r="P459" s="290"/>
      <c r="Q459" s="291"/>
      <c r="R459" s="12"/>
      <c r="S459" s="348"/>
      <c r="T459" s="7"/>
      <c r="U459" s="17">
        <f>IF(D459="",0,IF(D459=D458,COUNTIF(D$9:D458,D459)+1,1))</f>
        <v>0</v>
      </c>
      <c r="V459" s="17">
        <f t="shared" ca="1" si="33"/>
        <v>0</v>
      </c>
      <c r="W459" s="364">
        <f t="shared" si="35"/>
        <v>0</v>
      </c>
    </row>
    <row r="460" spans="1:23" ht="16.5" customHeight="1">
      <c r="A460" s="334" t="s">
        <v>736</v>
      </c>
      <c r="B460" s="65" t="str">
        <f t="shared" ca="1" si="34"/>
        <v>-1900</v>
      </c>
      <c r="C460" s="65" t="str">
        <f t="shared" ca="1" si="32"/>
        <v>-1900-0</v>
      </c>
      <c r="D460" s="340"/>
      <c r="E460" s="283"/>
      <c r="F460" s="12"/>
      <c r="G460" s="292"/>
      <c r="H460" s="121"/>
      <c r="I460" s="284"/>
      <c r="J460" s="285"/>
      <c r="K460" s="286"/>
      <c r="L460" s="287"/>
      <c r="M460" s="288"/>
      <c r="N460" s="287"/>
      <c r="O460" s="289"/>
      <c r="P460" s="290"/>
      <c r="Q460" s="291"/>
      <c r="R460" s="12"/>
      <c r="S460" s="348"/>
      <c r="T460" s="7"/>
      <c r="U460" s="17">
        <f>IF(D460="",0,IF(D460=D459,COUNTIF(D$9:D459,D460)+1,1))</f>
        <v>0</v>
      </c>
      <c r="V460" s="17">
        <f t="shared" ca="1" si="33"/>
        <v>0</v>
      </c>
      <c r="W460" s="364">
        <f t="shared" si="35"/>
        <v>0</v>
      </c>
    </row>
    <row r="461" spans="1:23" ht="16.5" customHeight="1">
      <c r="A461" s="334" t="s">
        <v>737</v>
      </c>
      <c r="B461" s="65" t="str">
        <f t="shared" ca="1" si="34"/>
        <v>-1900</v>
      </c>
      <c r="C461" s="65" t="str">
        <f t="shared" ca="1" si="32"/>
        <v>-1900-0</v>
      </c>
      <c r="D461" s="340"/>
      <c r="E461" s="283"/>
      <c r="F461" s="12"/>
      <c r="G461" s="292"/>
      <c r="H461" s="121"/>
      <c r="I461" s="284"/>
      <c r="J461" s="285"/>
      <c r="K461" s="286"/>
      <c r="L461" s="287"/>
      <c r="M461" s="288"/>
      <c r="N461" s="287"/>
      <c r="O461" s="289"/>
      <c r="P461" s="290"/>
      <c r="Q461" s="291"/>
      <c r="R461" s="12"/>
      <c r="S461" s="348"/>
      <c r="T461" s="7"/>
      <c r="U461" s="17">
        <f>IF(D461="",0,IF(D461=D460,COUNTIF(D$9:D460,D461)+1,1))</f>
        <v>0</v>
      </c>
      <c r="V461" s="17">
        <f t="shared" ca="1" si="33"/>
        <v>0</v>
      </c>
      <c r="W461" s="364">
        <f t="shared" si="35"/>
        <v>0</v>
      </c>
    </row>
    <row r="462" spans="1:23" ht="16.5" customHeight="1">
      <c r="A462" s="334" t="s">
        <v>738</v>
      </c>
      <c r="B462" s="65" t="str">
        <f t="shared" ca="1" si="34"/>
        <v>-1900</v>
      </c>
      <c r="C462" s="65" t="str">
        <f t="shared" ca="1" si="32"/>
        <v>-1900-0</v>
      </c>
      <c r="D462" s="340"/>
      <c r="E462" s="283"/>
      <c r="F462" s="12"/>
      <c r="G462" s="292"/>
      <c r="H462" s="121"/>
      <c r="I462" s="284"/>
      <c r="J462" s="285"/>
      <c r="K462" s="286"/>
      <c r="L462" s="287"/>
      <c r="M462" s="288"/>
      <c r="N462" s="287"/>
      <c r="O462" s="289"/>
      <c r="P462" s="290"/>
      <c r="Q462" s="291"/>
      <c r="R462" s="12"/>
      <c r="S462" s="348"/>
      <c r="T462" s="7"/>
      <c r="U462" s="17">
        <f>IF(D462="",0,IF(D462=D461,COUNTIF(D$9:D461,D462)+1,1))</f>
        <v>0</v>
      </c>
      <c r="V462" s="17">
        <f t="shared" ca="1" si="33"/>
        <v>0</v>
      </c>
      <c r="W462" s="364">
        <f t="shared" si="35"/>
        <v>0</v>
      </c>
    </row>
    <row r="463" spans="1:23" ht="16.5" customHeight="1">
      <c r="A463" s="334" t="s">
        <v>739</v>
      </c>
      <c r="B463" s="65" t="str">
        <f t="shared" ca="1" si="34"/>
        <v>-1900</v>
      </c>
      <c r="C463" s="65" t="str">
        <f t="shared" ca="1" si="32"/>
        <v>-1900-0</v>
      </c>
      <c r="D463" s="340"/>
      <c r="E463" s="283"/>
      <c r="F463" s="12"/>
      <c r="G463" s="292"/>
      <c r="H463" s="121"/>
      <c r="I463" s="284"/>
      <c r="J463" s="285"/>
      <c r="K463" s="286"/>
      <c r="L463" s="287"/>
      <c r="M463" s="288"/>
      <c r="N463" s="287"/>
      <c r="O463" s="289"/>
      <c r="P463" s="290"/>
      <c r="Q463" s="291"/>
      <c r="R463" s="12"/>
      <c r="S463" s="348"/>
      <c r="T463" s="7"/>
      <c r="U463" s="17">
        <f>IF(D463="",0,IF(D463=D462,COUNTIF(D$9:D462,D463)+1,1))</f>
        <v>0</v>
      </c>
      <c r="V463" s="17">
        <f t="shared" ca="1" si="33"/>
        <v>0</v>
      </c>
      <c r="W463" s="364">
        <f t="shared" si="35"/>
        <v>0</v>
      </c>
    </row>
    <row r="464" spans="1:23" ht="16.5" customHeight="1">
      <c r="A464" s="334" t="s">
        <v>740</v>
      </c>
      <c r="B464" s="65" t="str">
        <f t="shared" ca="1" si="34"/>
        <v>-1900</v>
      </c>
      <c r="C464" s="65" t="str">
        <f t="shared" ca="1" si="32"/>
        <v>-1900-0</v>
      </c>
      <c r="D464" s="340"/>
      <c r="E464" s="283"/>
      <c r="F464" s="12"/>
      <c r="G464" s="292"/>
      <c r="H464" s="121"/>
      <c r="I464" s="284"/>
      <c r="J464" s="285"/>
      <c r="K464" s="286"/>
      <c r="L464" s="287"/>
      <c r="M464" s="288"/>
      <c r="N464" s="287"/>
      <c r="O464" s="289"/>
      <c r="P464" s="290"/>
      <c r="Q464" s="291"/>
      <c r="R464" s="12"/>
      <c r="S464" s="348"/>
      <c r="T464" s="7"/>
      <c r="U464" s="17">
        <f>IF(D464="",0,IF(D464=D463,COUNTIF(D$9:D463,D464)+1,1))</f>
        <v>0</v>
      </c>
      <c r="V464" s="17">
        <f t="shared" ca="1" si="33"/>
        <v>0</v>
      </c>
      <c r="W464" s="364">
        <f t="shared" si="35"/>
        <v>0</v>
      </c>
    </row>
    <row r="465" spans="1:23" ht="16.5" customHeight="1">
      <c r="A465" s="334" t="s">
        <v>741</v>
      </c>
      <c r="B465" s="65" t="str">
        <f t="shared" ca="1" si="34"/>
        <v>-1900</v>
      </c>
      <c r="C465" s="65" t="str">
        <f t="shared" ca="1" si="32"/>
        <v>-1900-0</v>
      </c>
      <c r="D465" s="340"/>
      <c r="E465" s="283"/>
      <c r="F465" s="12"/>
      <c r="G465" s="292"/>
      <c r="H465" s="121"/>
      <c r="I465" s="284"/>
      <c r="J465" s="285"/>
      <c r="K465" s="286"/>
      <c r="L465" s="287"/>
      <c r="M465" s="288"/>
      <c r="N465" s="287"/>
      <c r="O465" s="289"/>
      <c r="P465" s="290"/>
      <c r="Q465" s="291"/>
      <c r="R465" s="12"/>
      <c r="S465" s="348"/>
      <c r="T465" s="7"/>
      <c r="U465" s="17">
        <f>IF(D465="",0,IF(D465=D464,COUNTIF(D$9:D464,D465)+1,1))</f>
        <v>0</v>
      </c>
      <c r="V465" s="17">
        <f t="shared" ca="1" si="33"/>
        <v>0</v>
      </c>
      <c r="W465" s="364">
        <f t="shared" si="35"/>
        <v>0</v>
      </c>
    </row>
    <row r="466" spans="1:23" ht="16.5" customHeight="1">
      <c r="A466" s="334" t="s">
        <v>742</v>
      </c>
      <c r="B466" s="65" t="str">
        <f t="shared" ca="1" si="34"/>
        <v>-1900</v>
      </c>
      <c r="C466" s="65" t="str">
        <f t="shared" ca="1" si="32"/>
        <v>-1900-0</v>
      </c>
      <c r="D466" s="340"/>
      <c r="E466" s="283"/>
      <c r="F466" s="12"/>
      <c r="G466" s="292"/>
      <c r="H466" s="121"/>
      <c r="I466" s="284"/>
      <c r="J466" s="285"/>
      <c r="K466" s="286"/>
      <c r="L466" s="287"/>
      <c r="M466" s="288"/>
      <c r="N466" s="287"/>
      <c r="O466" s="289"/>
      <c r="P466" s="290"/>
      <c r="Q466" s="291"/>
      <c r="R466" s="12"/>
      <c r="S466" s="348"/>
      <c r="T466" s="7"/>
      <c r="U466" s="17">
        <f>IF(D466="",0,IF(D466=D465,COUNTIF(D$9:D465,D466)+1,1))</f>
        <v>0</v>
      </c>
      <c r="V466" s="17">
        <f t="shared" ca="1" si="33"/>
        <v>0</v>
      </c>
      <c r="W466" s="364">
        <f t="shared" si="35"/>
        <v>0</v>
      </c>
    </row>
    <row r="467" spans="1:23" ht="16.5" customHeight="1">
      <c r="A467" s="334" t="s">
        <v>743</v>
      </c>
      <c r="B467" s="65" t="str">
        <f t="shared" ca="1" si="34"/>
        <v>-1900</v>
      </c>
      <c r="C467" s="65" t="str">
        <f t="shared" ca="1" si="32"/>
        <v>-1900-0</v>
      </c>
      <c r="D467" s="340"/>
      <c r="E467" s="283"/>
      <c r="F467" s="12"/>
      <c r="G467" s="292"/>
      <c r="H467" s="121"/>
      <c r="I467" s="284"/>
      <c r="J467" s="285"/>
      <c r="K467" s="286"/>
      <c r="L467" s="287"/>
      <c r="M467" s="288"/>
      <c r="N467" s="287"/>
      <c r="O467" s="289"/>
      <c r="P467" s="290"/>
      <c r="Q467" s="291"/>
      <c r="R467" s="12"/>
      <c r="S467" s="348"/>
      <c r="T467" s="7"/>
      <c r="U467" s="17">
        <f>IF(D467="",0,IF(D467=D466,COUNTIF(D$9:D466,D467)+1,1))</f>
        <v>0</v>
      </c>
      <c r="V467" s="17">
        <f t="shared" ca="1" si="33"/>
        <v>0</v>
      </c>
      <c r="W467" s="364">
        <f t="shared" si="35"/>
        <v>0</v>
      </c>
    </row>
    <row r="468" spans="1:23" ht="16.5" customHeight="1">
      <c r="A468" s="334" t="s">
        <v>744</v>
      </c>
      <c r="B468" s="65" t="str">
        <f t="shared" ca="1" si="34"/>
        <v>-1900</v>
      </c>
      <c r="C468" s="65" t="str">
        <f t="shared" ca="1" si="32"/>
        <v>-1900-0</v>
      </c>
      <c r="D468" s="340"/>
      <c r="E468" s="283"/>
      <c r="F468" s="12"/>
      <c r="G468" s="292"/>
      <c r="H468" s="121"/>
      <c r="I468" s="284"/>
      <c r="J468" s="285"/>
      <c r="K468" s="286"/>
      <c r="L468" s="287"/>
      <c r="M468" s="288"/>
      <c r="N468" s="287"/>
      <c r="O468" s="289"/>
      <c r="P468" s="290"/>
      <c r="Q468" s="291"/>
      <c r="R468" s="12"/>
      <c r="S468" s="348"/>
      <c r="T468" s="7"/>
      <c r="U468" s="17">
        <f>IF(D468="",0,IF(D468=D467,COUNTIF(D$9:D467,D468)+1,1))</f>
        <v>0</v>
      </c>
      <c r="V468" s="17">
        <f t="shared" ca="1" si="33"/>
        <v>0</v>
      </c>
      <c r="W468" s="364">
        <f t="shared" si="35"/>
        <v>0</v>
      </c>
    </row>
    <row r="469" spans="1:23" ht="16.5" customHeight="1">
      <c r="A469" s="334" t="s">
        <v>745</v>
      </c>
      <c r="B469" s="65" t="str">
        <f t="shared" ca="1" si="34"/>
        <v>-1900</v>
      </c>
      <c r="C469" s="65" t="str">
        <f t="shared" ca="1" si="32"/>
        <v>-1900-0</v>
      </c>
      <c r="D469" s="340"/>
      <c r="E469" s="283"/>
      <c r="F469" s="12"/>
      <c r="G469" s="292"/>
      <c r="H469" s="121"/>
      <c r="I469" s="284"/>
      <c r="J469" s="285"/>
      <c r="K469" s="286"/>
      <c r="L469" s="287"/>
      <c r="M469" s="288"/>
      <c r="N469" s="287"/>
      <c r="O469" s="289"/>
      <c r="P469" s="290"/>
      <c r="Q469" s="291"/>
      <c r="R469" s="12"/>
      <c r="S469" s="348"/>
      <c r="T469" s="7"/>
      <c r="U469" s="17">
        <f>IF(D469="",0,IF(D469=D468,COUNTIF(D$9:D468,D469)+1,1))</f>
        <v>0</v>
      </c>
      <c r="V469" s="17">
        <f t="shared" ca="1" si="33"/>
        <v>0</v>
      </c>
      <c r="W469" s="364">
        <f t="shared" si="35"/>
        <v>0</v>
      </c>
    </row>
    <row r="470" spans="1:23" ht="16.5" customHeight="1">
      <c r="A470" s="334" t="s">
        <v>746</v>
      </c>
      <c r="B470" s="65" t="str">
        <f t="shared" ca="1" si="34"/>
        <v>-1900</v>
      </c>
      <c r="C470" s="65" t="str">
        <f t="shared" ca="1" si="32"/>
        <v>-1900-0</v>
      </c>
      <c r="D470" s="340"/>
      <c r="E470" s="283"/>
      <c r="F470" s="12"/>
      <c r="G470" s="292"/>
      <c r="H470" s="121"/>
      <c r="I470" s="284"/>
      <c r="J470" s="285"/>
      <c r="K470" s="286"/>
      <c r="L470" s="287"/>
      <c r="M470" s="288"/>
      <c r="N470" s="287"/>
      <c r="O470" s="289"/>
      <c r="P470" s="290"/>
      <c r="Q470" s="291"/>
      <c r="R470" s="12"/>
      <c r="S470" s="348"/>
      <c r="T470" s="7"/>
      <c r="U470" s="17">
        <f>IF(D470="",0,IF(D470=D469,COUNTIF(D$9:D469,D470)+1,1))</f>
        <v>0</v>
      </c>
      <c r="V470" s="17">
        <f t="shared" ca="1" si="33"/>
        <v>0</v>
      </c>
      <c r="W470" s="364">
        <f t="shared" si="35"/>
        <v>0</v>
      </c>
    </row>
    <row r="471" spans="1:23" ht="16.5" customHeight="1">
      <c r="A471" s="334" t="s">
        <v>747</v>
      </c>
      <c r="B471" s="65" t="str">
        <f t="shared" ca="1" si="34"/>
        <v>-1900</v>
      </c>
      <c r="C471" s="65" t="str">
        <f t="shared" ca="1" si="32"/>
        <v>-1900-0</v>
      </c>
      <c r="D471" s="340"/>
      <c r="E471" s="283"/>
      <c r="F471" s="12"/>
      <c r="G471" s="292"/>
      <c r="H471" s="121"/>
      <c r="I471" s="284"/>
      <c r="J471" s="285"/>
      <c r="K471" s="286"/>
      <c r="L471" s="287"/>
      <c r="M471" s="288"/>
      <c r="N471" s="287"/>
      <c r="O471" s="289"/>
      <c r="P471" s="290"/>
      <c r="Q471" s="291"/>
      <c r="R471" s="12"/>
      <c r="S471" s="348"/>
      <c r="T471" s="7"/>
      <c r="U471" s="17">
        <f>IF(D471="",0,IF(D471=D470,COUNTIF(D$9:D470,D471)+1,1))</f>
        <v>0</v>
      </c>
      <c r="V471" s="17">
        <f t="shared" ca="1" si="33"/>
        <v>0</v>
      </c>
      <c r="W471" s="364">
        <f t="shared" si="35"/>
        <v>0</v>
      </c>
    </row>
    <row r="472" spans="1:23" ht="16.5" customHeight="1">
      <c r="A472" s="334" t="s">
        <v>748</v>
      </c>
      <c r="B472" s="65" t="str">
        <f t="shared" ca="1" si="34"/>
        <v>-1900</v>
      </c>
      <c r="C472" s="65" t="str">
        <f t="shared" ca="1" si="32"/>
        <v>-1900-0</v>
      </c>
      <c r="D472" s="340"/>
      <c r="E472" s="283"/>
      <c r="F472" s="12"/>
      <c r="G472" s="292"/>
      <c r="H472" s="121"/>
      <c r="I472" s="284"/>
      <c r="J472" s="285"/>
      <c r="K472" s="286"/>
      <c r="L472" s="287"/>
      <c r="M472" s="288"/>
      <c r="N472" s="287"/>
      <c r="O472" s="289"/>
      <c r="P472" s="290"/>
      <c r="Q472" s="291"/>
      <c r="R472" s="12"/>
      <c r="S472" s="348"/>
      <c r="T472" s="7"/>
      <c r="U472" s="17">
        <f>IF(D472="",0,IF(D472=D471,COUNTIF(D$9:D471,D472)+1,1))</f>
        <v>0</v>
      </c>
      <c r="V472" s="17">
        <f t="shared" ca="1" si="33"/>
        <v>0</v>
      </c>
      <c r="W472" s="364">
        <f t="shared" si="35"/>
        <v>0</v>
      </c>
    </row>
    <row r="473" spans="1:23" ht="16.5" customHeight="1">
      <c r="A473" s="334" t="s">
        <v>749</v>
      </c>
      <c r="B473" s="65" t="str">
        <f t="shared" ca="1" si="34"/>
        <v>-1900</v>
      </c>
      <c r="C473" s="65" t="str">
        <f t="shared" ca="1" si="32"/>
        <v>-1900-0</v>
      </c>
      <c r="D473" s="340"/>
      <c r="E473" s="283"/>
      <c r="F473" s="12"/>
      <c r="G473" s="292"/>
      <c r="H473" s="121"/>
      <c r="I473" s="284"/>
      <c r="J473" s="285"/>
      <c r="K473" s="286"/>
      <c r="L473" s="287"/>
      <c r="M473" s="288"/>
      <c r="N473" s="287"/>
      <c r="O473" s="289"/>
      <c r="P473" s="290"/>
      <c r="Q473" s="291"/>
      <c r="R473" s="12"/>
      <c r="S473" s="348"/>
      <c r="T473" s="7"/>
      <c r="U473" s="17">
        <f>IF(D473="",0,IF(D473=D472,COUNTIF(D$9:D472,D473)+1,1))</f>
        <v>0</v>
      </c>
      <c r="V473" s="17">
        <f t="shared" ca="1" si="33"/>
        <v>0</v>
      </c>
      <c r="W473" s="364">
        <f t="shared" si="35"/>
        <v>0</v>
      </c>
    </row>
    <row r="474" spans="1:23" ht="16.5" customHeight="1">
      <c r="A474" s="334" t="s">
        <v>750</v>
      </c>
      <c r="B474" s="65" t="str">
        <f t="shared" ca="1" si="34"/>
        <v>-1900</v>
      </c>
      <c r="C474" s="65" t="str">
        <f t="shared" ca="1" si="32"/>
        <v>-1900-0</v>
      </c>
      <c r="D474" s="340"/>
      <c r="E474" s="283"/>
      <c r="F474" s="12"/>
      <c r="G474" s="292"/>
      <c r="H474" s="121"/>
      <c r="I474" s="284"/>
      <c r="J474" s="285"/>
      <c r="K474" s="286"/>
      <c r="L474" s="287"/>
      <c r="M474" s="288"/>
      <c r="N474" s="287"/>
      <c r="O474" s="289"/>
      <c r="P474" s="290"/>
      <c r="Q474" s="291"/>
      <c r="R474" s="12"/>
      <c r="S474" s="348"/>
      <c r="T474" s="7"/>
      <c r="U474" s="17">
        <f>IF(D474="",0,IF(D474=D473,COUNTIF(D$9:D473,D474)+1,1))</f>
        <v>0</v>
      </c>
      <c r="V474" s="17">
        <f t="shared" ca="1" si="33"/>
        <v>0</v>
      </c>
      <c r="W474" s="364">
        <f t="shared" si="35"/>
        <v>0</v>
      </c>
    </row>
    <row r="475" spans="1:23" ht="16.5" customHeight="1">
      <c r="A475" s="334" t="s">
        <v>751</v>
      </c>
      <c r="B475" s="65" t="str">
        <f t="shared" ca="1" si="34"/>
        <v>-1900</v>
      </c>
      <c r="C475" s="65" t="str">
        <f t="shared" ca="1" si="32"/>
        <v>-1900-0</v>
      </c>
      <c r="D475" s="340"/>
      <c r="E475" s="283"/>
      <c r="F475" s="12"/>
      <c r="G475" s="292"/>
      <c r="H475" s="121"/>
      <c r="I475" s="284"/>
      <c r="J475" s="285"/>
      <c r="K475" s="286"/>
      <c r="L475" s="287"/>
      <c r="M475" s="288"/>
      <c r="N475" s="287"/>
      <c r="O475" s="289"/>
      <c r="P475" s="290"/>
      <c r="Q475" s="291"/>
      <c r="R475" s="12"/>
      <c r="S475" s="348"/>
      <c r="T475" s="7"/>
      <c r="U475" s="17">
        <f>IF(D475="",0,IF(D475=D474,COUNTIF(D$9:D474,D475)+1,1))</f>
        <v>0</v>
      </c>
      <c r="V475" s="17">
        <f t="shared" ca="1" si="33"/>
        <v>0</v>
      </c>
      <c r="W475" s="364">
        <f t="shared" si="35"/>
        <v>0</v>
      </c>
    </row>
    <row r="476" spans="1:23" ht="16.5" customHeight="1">
      <c r="A476" s="334" t="s">
        <v>752</v>
      </c>
      <c r="B476" s="65" t="str">
        <f t="shared" ca="1" si="34"/>
        <v>-1900</v>
      </c>
      <c r="C476" s="65" t="str">
        <f t="shared" ca="1" si="32"/>
        <v>-1900-0</v>
      </c>
      <c r="D476" s="340"/>
      <c r="E476" s="283"/>
      <c r="F476" s="12"/>
      <c r="G476" s="292"/>
      <c r="H476" s="121"/>
      <c r="I476" s="284"/>
      <c r="J476" s="285"/>
      <c r="K476" s="286"/>
      <c r="L476" s="287"/>
      <c r="M476" s="288"/>
      <c r="N476" s="287"/>
      <c r="O476" s="289"/>
      <c r="P476" s="290"/>
      <c r="Q476" s="291"/>
      <c r="R476" s="12"/>
      <c r="S476" s="348"/>
      <c r="T476" s="7"/>
      <c r="U476" s="17">
        <f>IF(D476="",0,IF(D476=D475,COUNTIF(D$9:D475,D476)+1,1))</f>
        <v>0</v>
      </c>
      <c r="V476" s="17">
        <f t="shared" ca="1" si="33"/>
        <v>0</v>
      </c>
      <c r="W476" s="364">
        <f t="shared" si="35"/>
        <v>0</v>
      </c>
    </row>
    <row r="477" spans="1:23" ht="16.5" customHeight="1">
      <c r="A477" s="334" t="s">
        <v>753</v>
      </c>
      <c r="B477" s="65" t="str">
        <f t="shared" ca="1" si="34"/>
        <v>-1900</v>
      </c>
      <c r="C477" s="65" t="str">
        <f t="shared" ref="C477:C508" ca="1" si="36">IF(I$524=1,0,B477&amp;"-"&amp;U477)</f>
        <v>-1900-0</v>
      </c>
      <c r="D477" s="340"/>
      <c r="E477" s="283"/>
      <c r="F477" s="12"/>
      <c r="G477" s="292"/>
      <c r="H477" s="121"/>
      <c r="I477" s="284"/>
      <c r="J477" s="285"/>
      <c r="K477" s="286"/>
      <c r="L477" s="287"/>
      <c r="M477" s="288"/>
      <c r="N477" s="287"/>
      <c r="O477" s="289"/>
      <c r="P477" s="290"/>
      <c r="Q477" s="291"/>
      <c r="R477" s="12"/>
      <c r="S477" s="348"/>
      <c r="T477" s="7"/>
      <c r="U477" s="17">
        <f>IF(D477="",0,IF(D477=D476,COUNTIF(D$9:D476,D477)+1,1))</f>
        <v>0</v>
      </c>
      <c r="V477" s="17">
        <f t="shared" ref="V477:V508" ca="1" si="37">IF(OR(D477="",I$524=1),0,IF(U477=2,1,0))</f>
        <v>0</v>
      </c>
      <c r="W477" s="364">
        <f t="shared" si="35"/>
        <v>0</v>
      </c>
    </row>
    <row r="478" spans="1:23" ht="16.5" customHeight="1">
      <c r="A478" s="334" t="s">
        <v>754</v>
      </c>
      <c r="B478" s="65" t="str">
        <f t="shared" ca="1" si="34"/>
        <v>-1900</v>
      </c>
      <c r="C478" s="65" t="str">
        <f t="shared" ca="1" si="36"/>
        <v>-1900-0</v>
      </c>
      <c r="D478" s="340"/>
      <c r="E478" s="283"/>
      <c r="F478" s="12"/>
      <c r="G478" s="292"/>
      <c r="H478" s="121"/>
      <c r="I478" s="284"/>
      <c r="J478" s="285"/>
      <c r="K478" s="286"/>
      <c r="L478" s="287"/>
      <c r="M478" s="288"/>
      <c r="N478" s="287"/>
      <c r="O478" s="289"/>
      <c r="P478" s="290"/>
      <c r="Q478" s="291"/>
      <c r="R478" s="12"/>
      <c r="S478" s="348"/>
      <c r="T478" s="7"/>
      <c r="U478" s="17">
        <f>IF(D478="",0,IF(D478=D477,COUNTIF(D$9:D477,D478)+1,1))</f>
        <v>0</v>
      </c>
      <c r="V478" s="17">
        <f t="shared" ca="1" si="37"/>
        <v>0</v>
      </c>
      <c r="W478" s="364">
        <f t="shared" si="35"/>
        <v>0</v>
      </c>
    </row>
    <row r="479" spans="1:23" ht="16.5" customHeight="1">
      <c r="A479" s="334" t="s">
        <v>755</v>
      </c>
      <c r="B479" s="65" t="str">
        <f t="shared" ca="1" si="34"/>
        <v>-1900</v>
      </c>
      <c r="C479" s="65" t="str">
        <f t="shared" ca="1" si="36"/>
        <v>-1900-0</v>
      </c>
      <c r="D479" s="340"/>
      <c r="E479" s="283"/>
      <c r="F479" s="12"/>
      <c r="G479" s="292"/>
      <c r="H479" s="121"/>
      <c r="I479" s="284"/>
      <c r="J479" s="285"/>
      <c r="K479" s="286"/>
      <c r="L479" s="287"/>
      <c r="M479" s="288"/>
      <c r="N479" s="287"/>
      <c r="O479" s="289"/>
      <c r="P479" s="290"/>
      <c r="Q479" s="291"/>
      <c r="R479" s="12"/>
      <c r="S479" s="348"/>
      <c r="T479" s="7"/>
      <c r="U479" s="17">
        <f>IF(D479="",0,IF(D479=D478,COUNTIF(D$9:D478,D479)+1,1))</f>
        <v>0</v>
      </c>
      <c r="V479" s="17">
        <f t="shared" ca="1" si="37"/>
        <v>0</v>
      </c>
      <c r="W479" s="364">
        <f t="shared" si="35"/>
        <v>0</v>
      </c>
    </row>
    <row r="480" spans="1:23" ht="16.5" customHeight="1">
      <c r="A480" s="334" t="s">
        <v>756</v>
      </c>
      <c r="B480" s="65" t="str">
        <f t="shared" ca="1" si="34"/>
        <v>-1900</v>
      </c>
      <c r="C480" s="65" t="str">
        <f t="shared" ca="1" si="36"/>
        <v>-1900-0</v>
      </c>
      <c r="D480" s="340"/>
      <c r="E480" s="283"/>
      <c r="F480" s="12"/>
      <c r="G480" s="292"/>
      <c r="H480" s="121"/>
      <c r="I480" s="284"/>
      <c r="J480" s="285"/>
      <c r="K480" s="286"/>
      <c r="L480" s="287"/>
      <c r="M480" s="288"/>
      <c r="N480" s="287"/>
      <c r="O480" s="289"/>
      <c r="P480" s="290"/>
      <c r="Q480" s="291"/>
      <c r="R480" s="12"/>
      <c r="S480" s="348"/>
      <c r="T480" s="7"/>
      <c r="U480" s="17">
        <f>IF(D480="",0,IF(D480=D479,COUNTIF(D$9:D479,D480)+1,1))</f>
        <v>0</v>
      </c>
      <c r="V480" s="17">
        <f t="shared" ca="1" si="37"/>
        <v>0</v>
      </c>
      <c r="W480" s="364">
        <f t="shared" si="35"/>
        <v>0</v>
      </c>
    </row>
    <row r="481" spans="1:23" ht="16.5" customHeight="1">
      <c r="A481" s="334" t="s">
        <v>757</v>
      </c>
      <c r="B481" s="65" t="str">
        <f t="shared" ca="1" si="34"/>
        <v>-1900</v>
      </c>
      <c r="C481" s="65" t="str">
        <f t="shared" ca="1" si="36"/>
        <v>-1900-0</v>
      </c>
      <c r="D481" s="340"/>
      <c r="E481" s="283"/>
      <c r="F481" s="12"/>
      <c r="G481" s="292"/>
      <c r="H481" s="121"/>
      <c r="I481" s="284"/>
      <c r="J481" s="285"/>
      <c r="K481" s="286"/>
      <c r="L481" s="287"/>
      <c r="M481" s="288"/>
      <c r="N481" s="287"/>
      <c r="O481" s="289"/>
      <c r="P481" s="290"/>
      <c r="Q481" s="291"/>
      <c r="R481" s="12"/>
      <c r="S481" s="348"/>
      <c r="T481" s="7"/>
      <c r="U481" s="17">
        <f>IF(D481="",0,IF(D481=D480,COUNTIF(D$9:D480,D481)+1,1))</f>
        <v>0</v>
      </c>
      <c r="V481" s="17">
        <f t="shared" ca="1" si="37"/>
        <v>0</v>
      </c>
      <c r="W481" s="364">
        <f t="shared" si="35"/>
        <v>0</v>
      </c>
    </row>
    <row r="482" spans="1:23" ht="16.5" customHeight="1">
      <c r="A482" s="334" t="s">
        <v>758</v>
      </c>
      <c r="B482" s="65" t="str">
        <f t="shared" ca="1" si="34"/>
        <v>-1900</v>
      </c>
      <c r="C482" s="65" t="str">
        <f t="shared" ca="1" si="36"/>
        <v>-1900-0</v>
      </c>
      <c r="D482" s="340"/>
      <c r="E482" s="283"/>
      <c r="F482" s="12"/>
      <c r="G482" s="292"/>
      <c r="H482" s="121"/>
      <c r="I482" s="284"/>
      <c r="J482" s="285"/>
      <c r="K482" s="286"/>
      <c r="L482" s="287"/>
      <c r="M482" s="288"/>
      <c r="N482" s="287"/>
      <c r="O482" s="289"/>
      <c r="P482" s="290"/>
      <c r="Q482" s="291"/>
      <c r="R482" s="12"/>
      <c r="S482" s="348"/>
      <c r="T482" s="7"/>
      <c r="U482" s="17">
        <f>IF(D482="",0,IF(D482=D481,COUNTIF(D$9:D481,D482)+1,1))</f>
        <v>0</v>
      </c>
      <c r="V482" s="17">
        <f t="shared" ca="1" si="37"/>
        <v>0</v>
      </c>
      <c r="W482" s="364">
        <f t="shared" si="35"/>
        <v>0</v>
      </c>
    </row>
    <row r="483" spans="1:23" ht="16.5" customHeight="1">
      <c r="A483" s="334" t="s">
        <v>759</v>
      </c>
      <c r="B483" s="65" t="str">
        <f t="shared" ca="1" si="34"/>
        <v>-1900</v>
      </c>
      <c r="C483" s="65" t="str">
        <f t="shared" ca="1" si="36"/>
        <v>-1900-0</v>
      </c>
      <c r="D483" s="340"/>
      <c r="E483" s="283"/>
      <c r="F483" s="12"/>
      <c r="G483" s="292"/>
      <c r="H483" s="121"/>
      <c r="I483" s="284"/>
      <c r="J483" s="285"/>
      <c r="K483" s="286"/>
      <c r="L483" s="287"/>
      <c r="M483" s="288"/>
      <c r="N483" s="287"/>
      <c r="O483" s="289"/>
      <c r="P483" s="290"/>
      <c r="Q483" s="291"/>
      <c r="R483" s="12"/>
      <c r="S483" s="348"/>
      <c r="T483" s="7"/>
      <c r="U483" s="17">
        <f>IF(D483="",0,IF(D483=D482,COUNTIF(D$9:D482,D483)+1,1))</f>
        <v>0</v>
      </c>
      <c r="V483" s="17">
        <f t="shared" ca="1" si="37"/>
        <v>0</v>
      </c>
      <c r="W483" s="364">
        <f t="shared" si="35"/>
        <v>0</v>
      </c>
    </row>
    <row r="484" spans="1:23" ht="16.5" customHeight="1">
      <c r="A484" s="334" t="s">
        <v>760</v>
      </c>
      <c r="B484" s="65" t="str">
        <f t="shared" ca="1" si="34"/>
        <v>-1900</v>
      </c>
      <c r="C484" s="65" t="str">
        <f t="shared" ca="1" si="36"/>
        <v>-1900-0</v>
      </c>
      <c r="D484" s="340"/>
      <c r="E484" s="283"/>
      <c r="F484" s="12"/>
      <c r="G484" s="292"/>
      <c r="H484" s="121"/>
      <c r="I484" s="284"/>
      <c r="J484" s="285"/>
      <c r="K484" s="286"/>
      <c r="L484" s="287"/>
      <c r="M484" s="288"/>
      <c r="N484" s="287"/>
      <c r="O484" s="289"/>
      <c r="P484" s="290"/>
      <c r="Q484" s="291"/>
      <c r="R484" s="12"/>
      <c r="S484" s="348"/>
      <c r="T484" s="7"/>
      <c r="U484" s="17">
        <f>IF(D484="",0,IF(D484=D483,COUNTIF(D$9:D483,D484)+1,1))</f>
        <v>0</v>
      </c>
      <c r="V484" s="17">
        <f t="shared" ca="1" si="37"/>
        <v>0</v>
      </c>
      <c r="W484" s="364">
        <f t="shared" si="35"/>
        <v>0</v>
      </c>
    </row>
    <row r="485" spans="1:23" ht="16.5" customHeight="1">
      <c r="A485" s="334" t="s">
        <v>761</v>
      </c>
      <c r="B485" s="65" t="str">
        <f t="shared" ca="1" si="34"/>
        <v>-1900</v>
      </c>
      <c r="C485" s="65" t="str">
        <f t="shared" ca="1" si="36"/>
        <v>-1900-0</v>
      </c>
      <c r="D485" s="340"/>
      <c r="E485" s="283"/>
      <c r="F485" s="12"/>
      <c r="G485" s="292"/>
      <c r="H485" s="121"/>
      <c r="I485" s="284"/>
      <c r="J485" s="285"/>
      <c r="K485" s="286"/>
      <c r="L485" s="287"/>
      <c r="M485" s="288"/>
      <c r="N485" s="287"/>
      <c r="O485" s="289"/>
      <c r="P485" s="290"/>
      <c r="Q485" s="291"/>
      <c r="R485" s="12"/>
      <c r="S485" s="348"/>
      <c r="T485" s="7"/>
      <c r="U485" s="17">
        <f>IF(D485="",0,IF(D485=D484,COUNTIF(D$9:D484,D485)+1,1))</f>
        <v>0</v>
      </c>
      <c r="V485" s="17">
        <f t="shared" ca="1" si="37"/>
        <v>0</v>
      </c>
      <c r="W485" s="364">
        <f t="shared" si="35"/>
        <v>0</v>
      </c>
    </row>
    <row r="486" spans="1:23" ht="16.5" customHeight="1">
      <c r="A486" s="334" t="s">
        <v>762</v>
      </c>
      <c r="B486" s="65" t="str">
        <f t="shared" ca="1" si="34"/>
        <v>-1900</v>
      </c>
      <c r="C486" s="65" t="str">
        <f t="shared" ca="1" si="36"/>
        <v>-1900-0</v>
      </c>
      <c r="D486" s="340"/>
      <c r="E486" s="283"/>
      <c r="F486" s="12"/>
      <c r="G486" s="292"/>
      <c r="H486" s="121"/>
      <c r="I486" s="284"/>
      <c r="J486" s="285"/>
      <c r="K486" s="286"/>
      <c r="L486" s="287"/>
      <c r="M486" s="288"/>
      <c r="N486" s="287"/>
      <c r="O486" s="289"/>
      <c r="P486" s="290"/>
      <c r="Q486" s="291"/>
      <c r="R486" s="12"/>
      <c r="S486" s="348"/>
      <c r="T486" s="7"/>
      <c r="U486" s="17">
        <f>IF(D486="",0,IF(D486=D485,COUNTIF(D$9:D485,D486)+1,1))</f>
        <v>0</v>
      </c>
      <c r="V486" s="17">
        <f t="shared" ca="1" si="37"/>
        <v>0</v>
      </c>
      <c r="W486" s="364">
        <f t="shared" si="35"/>
        <v>0</v>
      </c>
    </row>
    <row r="487" spans="1:23" ht="16.5" customHeight="1">
      <c r="A487" s="334" t="s">
        <v>763</v>
      </c>
      <c r="B487" s="65" t="str">
        <f t="shared" ca="1" si="34"/>
        <v>-1900</v>
      </c>
      <c r="C487" s="65" t="str">
        <f t="shared" ca="1" si="36"/>
        <v>-1900-0</v>
      </c>
      <c r="D487" s="340"/>
      <c r="E487" s="283"/>
      <c r="F487" s="12"/>
      <c r="G487" s="292"/>
      <c r="H487" s="121"/>
      <c r="I487" s="284"/>
      <c r="J487" s="285"/>
      <c r="K487" s="286"/>
      <c r="L487" s="287"/>
      <c r="M487" s="288"/>
      <c r="N487" s="287"/>
      <c r="O487" s="289"/>
      <c r="P487" s="290"/>
      <c r="Q487" s="291"/>
      <c r="R487" s="12"/>
      <c r="S487" s="348"/>
      <c r="T487" s="7"/>
      <c r="U487" s="17">
        <f>IF(D487="",0,IF(D487=D486,COUNTIF(D$9:D486,D487)+1,1))</f>
        <v>0</v>
      </c>
      <c r="V487" s="17">
        <f t="shared" ca="1" si="37"/>
        <v>0</v>
      </c>
      <c r="W487" s="364">
        <f t="shared" si="35"/>
        <v>0</v>
      </c>
    </row>
    <row r="488" spans="1:23" ht="16.5" customHeight="1">
      <c r="A488" s="334" t="s">
        <v>764</v>
      </c>
      <c r="B488" s="65" t="str">
        <f t="shared" ca="1" si="34"/>
        <v>-1900</v>
      </c>
      <c r="C488" s="65" t="str">
        <f t="shared" ca="1" si="36"/>
        <v>-1900-0</v>
      </c>
      <c r="D488" s="340"/>
      <c r="E488" s="283"/>
      <c r="F488" s="12"/>
      <c r="G488" s="292"/>
      <c r="H488" s="121"/>
      <c r="I488" s="284"/>
      <c r="J488" s="285"/>
      <c r="K488" s="286"/>
      <c r="L488" s="287"/>
      <c r="M488" s="288"/>
      <c r="N488" s="287"/>
      <c r="O488" s="289"/>
      <c r="P488" s="290"/>
      <c r="Q488" s="291"/>
      <c r="R488" s="12"/>
      <c r="S488" s="348"/>
      <c r="T488" s="7"/>
      <c r="U488" s="17">
        <f>IF(D488="",0,IF(D488=D487,COUNTIF(D$9:D487,D488)+1,1))</f>
        <v>0</v>
      </c>
      <c r="V488" s="17">
        <f t="shared" ca="1" si="37"/>
        <v>0</v>
      </c>
      <c r="W488" s="364">
        <f t="shared" si="35"/>
        <v>0</v>
      </c>
    </row>
    <row r="489" spans="1:23" ht="16.5" customHeight="1">
      <c r="A489" s="334" t="s">
        <v>765</v>
      </c>
      <c r="B489" s="65" t="str">
        <f t="shared" ca="1" si="34"/>
        <v>-1900</v>
      </c>
      <c r="C489" s="65" t="str">
        <f t="shared" ca="1" si="36"/>
        <v>-1900-0</v>
      </c>
      <c r="D489" s="340"/>
      <c r="E489" s="283"/>
      <c r="F489" s="12"/>
      <c r="G489" s="292"/>
      <c r="H489" s="121"/>
      <c r="I489" s="284"/>
      <c r="J489" s="285"/>
      <c r="K489" s="286"/>
      <c r="L489" s="287"/>
      <c r="M489" s="288"/>
      <c r="N489" s="287"/>
      <c r="O489" s="289"/>
      <c r="P489" s="290"/>
      <c r="Q489" s="291"/>
      <c r="R489" s="12"/>
      <c r="S489" s="348"/>
      <c r="T489" s="7"/>
      <c r="U489" s="17">
        <f>IF(D489="",0,IF(D489=D488,COUNTIF(D$9:D488,D489)+1,1))</f>
        <v>0</v>
      </c>
      <c r="V489" s="17">
        <f t="shared" ca="1" si="37"/>
        <v>0</v>
      </c>
      <c r="W489" s="364">
        <f t="shared" si="35"/>
        <v>0</v>
      </c>
    </row>
    <row r="490" spans="1:23" ht="16.5" customHeight="1">
      <c r="A490" s="334" t="s">
        <v>766</v>
      </c>
      <c r="B490" s="65" t="str">
        <f t="shared" ca="1" si="34"/>
        <v>-1900</v>
      </c>
      <c r="C490" s="65" t="str">
        <f t="shared" ca="1" si="36"/>
        <v>-1900-0</v>
      </c>
      <c r="D490" s="340"/>
      <c r="E490" s="283"/>
      <c r="F490" s="12"/>
      <c r="G490" s="292"/>
      <c r="H490" s="121"/>
      <c r="I490" s="284"/>
      <c r="J490" s="285"/>
      <c r="K490" s="286"/>
      <c r="L490" s="287"/>
      <c r="M490" s="288"/>
      <c r="N490" s="287"/>
      <c r="O490" s="289"/>
      <c r="P490" s="290"/>
      <c r="Q490" s="291"/>
      <c r="R490" s="12"/>
      <c r="S490" s="348"/>
      <c r="T490" s="7"/>
      <c r="U490" s="17">
        <f>IF(D490="",0,IF(D490=D489,COUNTIF(D$9:D489,D490)+1,1))</f>
        <v>0</v>
      </c>
      <c r="V490" s="17">
        <f t="shared" ca="1" si="37"/>
        <v>0</v>
      </c>
      <c r="W490" s="364">
        <f t="shared" si="35"/>
        <v>0</v>
      </c>
    </row>
    <row r="491" spans="1:23" ht="16.5" customHeight="1">
      <c r="A491" s="334" t="s">
        <v>767</v>
      </c>
      <c r="B491" s="65" t="str">
        <f t="shared" ca="1" si="34"/>
        <v>-1900</v>
      </c>
      <c r="C491" s="65" t="str">
        <f t="shared" ca="1" si="36"/>
        <v>-1900-0</v>
      </c>
      <c r="D491" s="340"/>
      <c r="E491" s="283"/>
      <c r="F491" s="12"/>
      <c r="G491" s="292"/>
      <c r="H491" s="121"/>
      <c r="I491" s="284"/>
      <c r="J491" s="285"/>
      <c r="K491" s="286"/>
      <c r="L491" s="287"/>
      <c r="M491" s="288"/>
      <c r="N491" s="287"/>
      <c r="O491" s="289"/>
      <c r="P491" s="290"/>
      <c r="Q491" s="291"/>
      <c r="R491" s="12"/>
      <c r="S491" s="348"/>
      <c r="T491" s="7"/>
      <c r="U491" s="17">
        <f>IF(D491="",0,IF(D491=D490,COUNTIF(D$9:D490,D491)+1,1))</f>
        <v>0</v>
      </c>
      <c r="V491" s="17">
        <f t="shared" ca="1" si="37"/>
        <v>0</v>
      </c>
      <c r="W491" s="364">
        <f t="shared" si="35"/>
        <v>0</v>
      </c>
    </row>
    <row r="492" spans="1:23" ht="16.5" customHeight="1">
      <c r="A492" s="334" t="s">
        <v>768</v>
      </c>
      <c r="B492" s="65" t="str">
        <f t="shared" ca="1" si="34"/>
        <v>-1900</v>
      </c>
      <c r="C492" s="65" t="str">
        <f t="shared" ca="1" si="36"/>
        <v>-1900-0</v>
      </c>
      <c r="D492" s="340"/>
      <c r="E492" s="283"/>
      <c r="F492" s="12"/>
      <c r="G492" s="292"/>
      <c r="H492" s="121"/>
      <c r="I492" s="284"/>
      <c r="J492" s="285"/>
      <c r="K492" s="286"/>
      <c r="L492" s="287"/>
      <c r="M492" s="288"/>
      <c r="N492" s="287"/>
      <c r="O492" s="289"/>
      <c r="P492" s="290"/>
      <c r="Q492" s="291"/>
      <c r="R492" s="12"/>
      <c r="S492" s="348"/>
      <c r="T492" s="7"/>
      <c r="U492" s="17">
        <f>IF(D492="",0,IF(D492=D491,COUNTIF(D$9:D491,D492)+1,1))</f>
        <v>0</v>
      </c>
      <c r="V492" s="17">
        <f t="shared" ca="1" si="37"/>
        <v>0</v>
      </c>
      <c r="W492" s="364">
        <f t="shared" si="35"/>
        <v>0</v>
      </c>
    </row>
    <row r="493" spans="1:23" ht="16.5" customHeight="1">
      <c r="A493" s="334" t="s">
        <v>769</v>
      </c>
      <c r="B493" s="65" t="str">
        <f t="shared" ca="1" si="34"/>
        <v>-1900</v>
      </c>
      <c r="C493" s="65" t="str">
        <f t="shared" ca="1" si="36"/>
        <v>-1900-0</v>
      </c>
      <c r="D493" s="340"/>
      <c r="E493" s="283"/>
      <c r="F493" s="12"/>
      <c r="G493" s="292"/>
      <c r="H493" s="121"/>
      <c r="I493" s="284"/>
      <c r="J493" s="285"/>
      <c r="K493" s="286"/>
      <c r="L493" s="287"/>
      <c r="M493" s="288"/>
      <c r="N493" s="287"/>
      <c r="O493" s="289"/>
      <c r="P493" s="290"/>
      <c r="Q493" s="291"/>
      <c r="R493" s="12"/>
      <c r="S493" s="348"/>
      <c r="T493" s="7"/>
      <c r="U493" s="17">
        <f>IF(D493="",0,IF(D493=D492,COUNTIF(D$9:D492,D493)+1,1))</f>
        <v>0</v>
      </c>
      <c r="V493" s="17">
        <f t="shared" ca="1" si="37"/>
        <v>0</v>
      </c>
      <c r="W493" s="364">
        <f t="shared" si="35"/>
        <v>0</v>
      </c>
    </row>
    <row r="494" spans="1:23" ht="16.5" customHeight="1">
      <c r="A494" s="334" t="s">
        <v>770</v>
      </c>
      <c r="B494" s="65" t="str">
        <f t="shared" ca="1" si="34"/>
        <v>-1900</v>
      </c>
      <c r="C494" s="65" t="str">
        <f t="shared" ca="1" si="36"/>
        <v>-1900-0</v>
      </c>
      <c r="D494" s="340"/>
      <c r="E494" s="283"/>
      <c r="F494" s="12"/>
      <c r="G494" s="292"/>
      <c r="H494" s="121"/>
      <c r="I494" s="284"/>
      <c r="J494" s="285"/>
      <c r="K494" s="286"/>
      <c r="L494" s="287"/>
      <c r="M494" s="288"/>
      <c r="N494" s="287"/>
      <c r="O494" s="289"/>
      <c r="P494" s="290"/>
      <c r="Q494" s="291"/>
      <c r="R494" s="12"/>
      <c r="S494" s="348"/>
      <c r="T494" s="7"/>
      <c r="U494" s="17">
        <f>IF(D494="",0,IF(D494=D493,COUNTIF(D$9:D493,D494)+1,1))</f>
        <v>0</v>
      </c>
      <c r="V494" s="17">
        <f t="shared" ca="1" si="37"/>
        <v>0</v>
      </c>
      <c r="W494" s="364">
        <f t="shared" si="35"/>
        <v>0</v>
      </c>
    </row>
    <row r="495" spans="1:23" ht="16.5" customHeight="1">
      <c r="A495" s="334" t="s">
        <v>771</v>
      </c>
      <c r="B495" s="65" t="str">
        <f t="shared" ca="1" si="34"/>
        <v>-1900</v>
      </c>
      <c r="C495" s="65" t="str">
        <f t="shared" ca="1" si="36"/>
        <v>-1900-0</v>
      </c>
      <c r="D495" s="340"/>
      <c r="E495" s="283"/>
      <c r="F495" s="12"/>
      <c r="G495" s="292"/>
      <c r="H495" s="121"/>
      <c r="I495" s="284"/>
      <c r="J495" s="285"/>
      <c r="K495" s="286"/>
      <c r="L495" s="287"/>
      <c r="M495" s="288"/>
      <c r="N495" s="287"/>
      <c r="O495" s="289"/>
      <c r="P495" s="290"/>
      <c r="Q495" s="291"/>
      <c r="R495" s="12"/>
      <c r="S495" s="348"/>
      <c r="T495" s="7"/>
      <c r="U495" s="17">
        <f>IF(D495="",0,IF(D495=D494,COUNTIF(D$9:D494,D495)+1,1))</f>
        <v>0</v>
      </c>
      <c r="V495" s="17">
        <f t="shared" ca="1" si="37"/>
        <v>0</v>
      </c>
      <c r="W495" s="364">
        <f t="shared" si="35"/>
        <v>0</v>
      </c>
    </row>
    <row r="496" spans="1:23" ht="16.5" customHeight="1">
      <c r="A496" s="334" t="s">
        <v>772</v>
      </c>
      <c r="B496" s="65" t="str">
        <f t="shared" ca="1" si="34"/>
        <v>-1900</v>
      </c>
      <c r="C496" s="65" t="str">
        <f t="shared" ca="1" si="36"/>
        <v>-1900-0</v>
      </c>
      <c r="D496" s="340"/>
      <c r="E496" s="283"/>
      <c r="F496" s="12"/>
      <c r="G496" s="292"/>
      <c r="H496" s="121"/>
      <c r="I496" s="284"/>
      <c r="J496" s="285"/>
      <c r="K496" s="286"/>
      <c r="L496" s="287"/>
      <c r="M496" s="288"/>
      <c r="N496" s="287"/>
      <c r="O496" s="289"/>
      <c r="P496" s="290"/>
      <c r="Q496" s="291"/>
      <c r="R496" s="12"/>
      <c r="S496" s="348"/>
      <c r="T496" s="7"/>
      <c r="U496" s="17">
        <f>IF(D496="",0,IF(D496=D495,COUNTIF(D$9:D495,D496)+1,1))</f>
        <v>0</v>
      </c>
      <c r="V496" s="17">
        <f t="shared" ca="1" si="37"/>
        <v>0</v>
      </c>
      <c r="W496" s="364">
        <f t="shared" si="35"/>
        <v>0</v>
      </c>
    </row>
    <row r="497" spans="1:23" ht="16.5" customHeight="1">
      <c r="A497" s="334" t="s">
        <v>773</v>
      </c>
      <c r="B497" s="65" t="str">
        <f t="shared" ca="1" si="34"/>
        <v>-1900</v>
      </c>
      <c r="C497" s="65" t="str">
        <f t="shared" ca="1" si="36"/>
        <v>-1900-0</v>
      </c>
      <c r="D497" s="340"/>
      <c r="E497" s="283"/>
      <c r="F497" s="12"/>
      <c r="G497" s="292"/>
      <c r="H497" s="121"/>
      <c r="I497" s="284"/>
      <c r="J497" s="285"/>
      <c r="K497" s="286"/>
      <c r="L497" s="287"/>
      <c r="M497" s="288"/>
      <c r="N497" s="287"/>
      <c r="O497" s="289"/>
      <c r="P497" s="290"/>
      <c r="Q497" s="291"/>
      <c r="R497" s="12"/>
      <c r="S497" s="348"/>
      <c r="T497" s="7"/>
      <c r="U497" s="17">
        <f>IF(D497="",0,IF(D497=D496,COUNTIF(D$9:D496,D497)+1,1))</f>
        <v>0</v>
      </c>
      <c r="V497" s="17">
        <f t="shared" ca="1" si="37"/>
        <v>0</v>
      </c>
      <c r="W497" s="364">
        <f t="shared" si="35"/>
        <v>0</v>
      </c>
    </row>
    <row r="498" spans="1:23" ht="16.5" customHeight="1">
      <c r="A498" s="334" t="s">
        <v>774</v>
      </c>
      <c r="B498" s="65" t="str">
        <f t="shared" ca="1" si="34"/>
        <v>-1900</v>
      </c>
      <c r="C498" s="65" t="str">
        <f t="shared" ca="1" si="36"/>
        <v>-1900-0</v>
      </c>
      <c r="D498" s="340"/>
      <c r="E498" s="283"/>
      <c r="F498" s="12"/>
      <c r="G498" s="292"/>
      <c r="H498" s="121"/>
      <c r="I498" s="284"/>
      <c r="J498" s="285"/>
      <c r="K498" s="286"/>
      <c r="L498" s="287"/>
      <c r="M498" s="288"/>
      <c r="N498" s="287"/>
      <c r="O498" s="289"/>
      <c r="P498" s="290"/>
      <c r="Q498" s="291"/>
      <c r="R498" s="12"/>
      <c r="S498" s="348"/>
      <c r="T498" s="7"/>
      <c r="U498" s="17">
        <f>IF(D498="",0,IF(D498=D497,COUNTIF(D$9:D497,D498)+1,1))</f>
        <v>0</v>
      </c>
      <c r="V498" s="17">
        <f t="shared" ca="1" si="37"/>
        <v>0</v>
      </c>
      <c r="W498" s="364">
        <f t="shared" si="35"/>
        <v>0</v>
      </c>
    </row>
    <row r="499" spans="1:23" ht="16.5" customHeight="1">
      <c r="A499" s="334" t="s">
        <v>775</v>
      </c>
      <c r="B499" s="65" t="str">
        <f t="shared" ca="1" si="34"/>
        <v>-1900</v>
      </c>
      <c r="C499" s="65" t="str">
        <f t="shared" ca="1" si="36"/>
        <v>-1900-0</v>
      </c>
      <c r="D499" s="340"/>
      <c r="E499" s="283"/>
      <c r="F499" s="12"/>
      <c r="G499" s="292"/>
      <c r="H499" s="121"/>
      <c r="I499" s="284"/>
      <c r="J499" s="285"/>
      <c r="K499" s="286"/>
      <c r="L499" s="287"/>
      <c r="M499" s="288"/>
      <c r="N499" s="287"/>
      <c r="O499" s="289"/>
      <c r="P499" s="290"/>
      <c r="Q499" s="291"/>
      <c r="R499" s="12"/>
      <c r="S499" s="348"/>
      <c r="T499" s="7"/>
      <c r="U499" s="17">
        <f>IF(D499="",0,IF(D499=D498,COUNTIF(D$9:D498,D499)+1,1))</f>
        <v>0</v>
      </c>
      <c r="V499" s="17">
        <f t="shared" ca="1" si="37"/>
        <v>0</v>
      </c>
      <c r="W499" s="364">
        <f t="shared" si="35"/>
        <v>0</v>
      </c>
    </row>
    <row r="500" spans="1:23" ht="16.5" customHeight="1">
      <c r="A500" s="334" t="s">
        <v>776</v>
      </c>
      <c r="B500" s="65" t="str">
        <f t="shared" ca="1" si="34"/>
        <v>-1900</v>
      </c>
      <c r="C500" s="65" t="str">
        <f t="shared" ca="1" si="36"/>
        <v>-1900-0</v>
      </c>
      <c r="D500" s="340"/>
      <c r="E500" s="283"/>
      <c r="F500" s="12"/>
      <c r="G500" s="292"/>
      <c r="H500" s="121"/>
      <c r="I500" s="284"/>
      <c r="J500" s="285"/>
      <c r="K500" s="286"/>
      <c r="L500" s="287"/>
      <c r="M500" s="288"/>
      <c r="N500" s="287"/>
      <c r="O500" s="289"/>
      <c r="P500" s="290"/>
      <c r="Q500" s="291"/>
      <c r="R500" s="12"/>
      <c r="S500" s="348"/>
      <c r="T500" s="7"/>
      <c r="U500" s="17">
        <f>IF(D500="",0,IF(D500=D499,COUNTIF(D$9:D499,D500)+1,1))</f>
        <v>0</v>
      </c>
      <c r="V500" s="17">
        <f t="shared" ca="1" si="37"/>
        <v>0</v>
      </c>
      <c r="W500" s="364">
        <f t="shared" si="35"/>
        <v>0</v>
      </c>
    </row>
    <row r="501" spans="1:23" ht="16.5" customHeight="1">
      <c r="A501" s="334" t="s">
        <v>777</v>
      </c>
      <c r="B501" s="65" t="str">
        <f t="shared" ca="1" si="34"/>
        <v>-1900</v>
      </c>
      <c r="C501" s="65" t="str">
        <f t="shared" ca="1" si="36"/>
        <v>-1900-0</v>
      </c>
      <c r="D501" s="340"/>
      <c r="E501" s="283"/>
      <c r="F501" s="12"/>
      <c r="G501" s="292"/>
      <c r="H501" s="121"/>
      <c r="I501" s="284"/>
      <c r="J501" s="285"/>
      <c r="K501" s="286"/>
      <c r="L501" s="287"/>
      <c r="M501" s="288"/>
      <c r="N501" s="287"/>
      <c r="O501" s="289"/>
      <c r="P501" s="290"/>
      <c r="Q501" s="291"/>
      <c r="R501" s="12"/>
      <c r="S501" s="348"/>
      <c r="T501" s="7"/>
      <c r="U501" s="17">
        <f>IF(D501="",0,IF(D501=D500,COUNTIF(D$9:D500,D501)+1,1))</f>
        <v>0</v>
      </c>
      <c r="V501" s="17">
        <f t="shared" ca="1" si="37"/>
        <v>0</v>
      </c>
      <c r="W501" s="364">
        <f t="shared" si="35"/>
        <v>0</v>
      </c>
    </row>
    <row r="502" spans="1:23" ht="16.5" customHeight="1">
      <c r="A502" s="334" t="s">
        <v>778</v>
      </c>
      <c r="B502" s="65" t="str">
        <f t="shared" ca="1" si="34"/>
        <v>-1900</v>
      </c>
      <c r="C502" s="65" t="str">
        <f t="shared" ca="1" si="36"/>
        <v>-1900-0</v>
      </c>
      <c r="D502" s="340"/>
      <c r="E502" s="283"/>
      <c r="F502" s="12"/>
      <c r="G502" s="292"/>
      <c r="H502" s="121"/>
      <c r="I502" s="284"/>
      <c r="J502" s="285"/>
      <c r="K502" s="286"/>
      <c r="L502" s="287"/>
      <c r="M502" s="288"/>
      <c r="N502" s="287"/>
      <c r="O502" s="289"/>
      <c r="P502" s="290"/>
      <c r="Q502" s="291"/>
      <c r="R502" s="12"/>
      <c r="S502" s="348"/>
      <c r="T502" s="7"/>
      <c r="U502" s="17">
        <f>IF(D502="",0,IF(D502=D501,COUNTIF(D$9:D501,D502)+1,1))</f>
        <v>0</v>
      </c>
      <c r="V502" s="17">
        <f t="shared" ca="1" si="37"/>
        <v>0</v>
      </c>
      <c r="W502" s="364">
        <f t="shared" si="35"/>
        <v>0</v>
      </c>
    </row>
    <row r="503" spans="1:23" ht="16.5" customHeight="1">
      <c r="A503" s="334" t="s">
        <v>779</v>
      </c>
      <c r="B503" s="65" t="str">
        <f t="shared" ca="1" si="34"/>
        <v>-1900</v>
      </c>
      <c r="C503" s="65" t="str">
        <f t="shared" ca="1" si="36"/>
        <v>-1900-0</v>
      </c>
      <c r="D503" s="340"/>
      <c r="E503" s="283"/>
      <c r="F503" s="12"/>
      <c r="G503" s="292"/>
      <c r="H503" s="121"/>
      <c r="I503" s="284"/>
      <c r="J503" s="285"/>
      <c r="K503" s="286"/>
      <c r="L503" s="287"/>
      <c r="M503" s="288"/>
      <c r="N503" s="287"/>
      <c r="O503" s="289"/>
      <c r="P503" s="290"/>
      <c r="Q503" s="291"/>
      <c r="R503" s="12"/>
      <c r="S503" s="348"/>
      <c r="T503" s="7"/>
      <c r="U503" s="17">
        <f>IF(D503="",0,IF(D503=D502,COUNTIF(D$9:D502,D503)+1,1))</f>
        <v>0</v>
      </c>
      <c r="V503" s="17">
        <f t="shared" ca="1" si="37"/>
        <v>0</v>
      </c>
      <c r="W503" s="364">
        <f t="shared" si="35"/>
        <v>0</v>
      </c>
    </row>
    <row r="504" spans="1:23" ht="16.5" customHeight="1">
      <c r="A504" s="334" t="s">
        <v>780</v>
      </c>
      <c r="B504" s="65" t="str">
        <f t="shared" ca="1" si="34"/>
        <v>-1900</v>
      </c>
      <c r="C504" s="65" t="str">
        <f t="shared" ca="1" si="36"/>
        <v>-1900-0</v>
      </c>
      <c r="D504" s="340"/>
      <c r="E504" s="283"/>
      <c r="F504" s="12"/>
      <c r="G504" s="292"/>
      <c r="H504" s="121"/>
      <c r="I504" s="284"/>
      <c r="J504" s="285"/>
      <c r="K504" s="286"/>
      <c r="L504" s="287"/>
      <c r="M504" s="288"/>
      <c r="N504" s="287"/>
      <c r="O504" s="289"/>
      <c r="P504" s="290"/>
      <c r="Q504" s="291"/>
      <c r="R504" s="12"/>
      <c r="S504" s="348"/>
      <c r="T504" s="7"/>
      <c r="U504" s="17">
        <f>IF(D504="",0,IF(D504=D503,COUNTIF(D$9:D503,D504)+1,1))</f>
        <v>0</v>
      </c>
      <c r="V504" s="17">
        <f t="shared" ca="1" si="37"/>
        <v>0</v>
      </c>
      <c r="W504" s="364">
        <f t="shared" si="35"/>
        <v>0</v>
      </c>
    </row>
    <row r="505" spans="1:23" ht="16.5" customHeight="1">
      <c r="A505" s="334" t="s">
        <v>781</v>
      </c>
      <c r="B505" s="65" t="str">
        <f t="shared" ca="1" si="34"/>
        <v>-1900</v>
      </c>
      <c r="C505" s="65" t="str">
        <f t="shared" ca="1" si="36"/>
        <v>-1900-0</v>
      </c>
      <c r="D505" s="340"/>
      <c r="E505" s="283"/>
      <c r="F505" s="12"/>
      <c r="G505" s="292"/>
      <c r="H505" s="121"/>
      <c r="I505" s="284"/>
      <c r="J505" s="285"/>
      <c r="K505" s="286"/>
      <c r="L505" s="287"/>
      <c r="M505" s="288"/>
      <c r="N505" s="287"/>
      <c r="O505" s="289"/>
      <c r="P505" s="290"/>
      <c r="Q505" s="291"/>
      <c r="R505" s="12"/>
      <c r="S505" s="348"/>
      <c r="T505" s="7"/>
      <c r="U505" s="17">
        <f>IF(D505="",0,IF(D505=D504,COUNTIF(D$9:D504,D505)+1,1))</f>
        <v>0</v>
      </c>
      <c r="V505" s="17">
        <f t="shared" ca="1" si="37"/>
        <v>0</v>
      </c>
      <c r="W505" s="364">
        <f t="shared" si="35"/>
        <v>0</v>
      </c>
    </row>
    <row r="506" spans="1:23" ht="16.5" customHeight="1">
      <c r="A506" s="334" t="s">
        <v>782</v>
      </c>
      <c r="B506" s="65" t="str">
        <f t="shared" ca="1" si="34"/>
        <v>-1900</v>
      </c>
      <c r="C506" s="65" t="str">
        <f t="shared" ca="1" si="36"/>
        <v>-1900-0</v>
      </c>
      <c r="D506" s="340"/>
      <c r="E506" s="283"/>
      <c r="F506" s="12"/>
      <c r="G506" s="292"/>
      <c r="H506" s="121"/>
      <c r="I506" s="284"/>
      <c r="J506" s="285"/>
      <c r="K506" s="286"/>
      <c r="L506" s="287"/>
      <c r="M506" s="288"/>
      <c r="N506" s="287"/>
      <c r="O506" s="289"/>
      <c r="P506" s="290"/>
      <c r="Q506" s="291"/>
      <c r="R506" s="12"/>
      <c r="S506" s="348"/>
      <c r="T506" s="7"/>
      <c r="U506" s="17">
        <f>IF(D506="",0,IF(D506=D505,COUNTIF(D$9:D505,D506)+1,1))</f>
        <v>0</v>
      </c>
      <c r="V506" s="17">
        <f t="shared" ca="1" si="37"/>
        <v>0</v>
      </c>
      <c r="W506" s="364">
        <f t="shared" si="35"/>
        <v>0</v>
      </c>
    </row>
    <row r="507" spans="1:23" ht="16.5" customHeight="1">
      <c r="A507" s="334" t="s">
        <v>783</v>
      </c>
      <c r="B507" s="65" t="str">
        <f t="shared" ca="1" si="34"/>
        <v>-1900</v>
      </c>
      <c r="C507" s="65" t="str">
        <f t="shared" ca="1" si="36"/>
        <v>-1900-0</v>
      </c>
      <c r="D507" s="340"/>
      <c r="E507" s="283"/>
      <c r="F507" s="12"/>
      <c r="G507" s="292"/>
      <c r="H507" s="121"/>
      <c r="I507" s="284"/>
      <c r="J507" s="285"/>
      <c r="K507" s="286"/>
      <c r="L507" s="287"/>
      <c r="M507" s="288"/>
      <c r="N507" s="287"/>
      <c r="O507" s="289"/>
      <c r="P507" s="290"/>
      <c r="Q507" s="291"/>
      <c r="R507" s="12"/>
      <c r="S507" s="348"/>
      <c r="T507" s="7"/>
      <c r="U507" s="17">
        <f>IF(D507="",0,IF(D507=D506,COUNTIF(D$9:D506,D507)+1,1))</f>
        <v>0</v>
      </c>
      <c r="V507" s="17">
        <f t="shared" ca="1" si="37"/>
        <v>0</v>
      </c>
      <c r="W507" s="364">
        <f t="shared" si="35"/>
        <v>0</v>
      </c>
    </row>
    <row r="508" spans="1:23" ht="16.5" customHeight="1">
      <c r="A508" s="334" t="s">
        <v>784</v>
      </c>
      <c r="B508" s="65" t="str">
        <f t="shared" ca="1" si="34"/>
        <v>-1900</v>
      </c>
      <c r="C508" s="65" t="str">
        <f t="shared" ca="1" si="36"/>
        <v>-1900-0</v>
      </c>
      <c r="D508" s="340"/>
      <c r="E508" s="283"/>
      <c r="F508" s="12"/>
      <c r="G508" s="292"/>
      <c r="H508" s="121"/>
      <c r="I508" s="284"/>
      <c r="J508" s="285"/>
      <c r="K508" s="286"/>
      <c r="L508" s="287"/>
      <c r="M508" s="288"/>
      <c r="N508" s="287"/>
      <c r="O508" s="289"/>
      <c r="P508" s="290"/>
      <c r="Q508" s="291"/>
      <c r="R508" s="12"/>
      <c r="S508" s="348"/>
      <c r="T508" s="7"/>
      <c r="U508" s="17">
        <f>IF(D508="",0,IF(D508=D507,COUNTIF(D$9:D507,D508)+1,1))</f>
        <v>0</v>
      </c>
      <c r="V508" s="17">
        <f t="shared" ca="1" si="37"/>
        <v>0</v>
      </c>
      <c r="W508" s="364">
        <f t="shared" si="35"/>
        <v>0</v>
      </c>
    </row>
    <row r="509" spans="1:23" ht="3" customHeight="1">
      <c r="A509" s="7"/>
      <c r="B509" s="7"/>
      <c r="C509" s="7"/>
      <c r="D509" s="47"/>
      <c r="E509" s="48"/>
      <c r="F509" s="12"/>
      <c r="G509" s="29"/>
      <c r="H509" s="114"/>
      <c r="I509" s="124"/>
      <c r="J509" s="125"/>
      <c r="K509" s="172"/>
      <c r="L509" s="126"/>
      <c r="M509" s="127"/>
      <c r="N509" s="128"/>
      <c r="O509" s="127"/>
      <c r="P509" s="164"/>
      <c r="Q509" s="168"/>
      <c r="R509" s="12"/>
      <c r="S509" s="354"/>
      <c r="T509" s="7"/>
      <c r="U509" s="7"/>
      <c r="V509" s="7"/>
      <c r="W509" s="7"/>
    </row>
    <row r="510" spans="1:23" ht="15.75" customHeight="1">
      <c r="A510" s="7"/>
      <c r="B510" s="7"/>
      <c r="C510" s="7"/>
      <c r="D510" s="7"/>
      <c r="E510" s="7"/>
      <c r="F510" s="7"/>
      <c r="G510" s="7"/>
      <c r="H510" s="7"/>
      <c r="I510" s="13"/>
      <c r="J510" s="14"/>
      <c r="K510" s="14"/>
      <c r="L510" s="14"/>
      <c r="M510" s="14"/>
      <c r="N510" s="14"/>
      <c r="O510" s="14"/>
      <c r="P510" s="140" t="str">
        <f>P5</f>
        <v>M</v>
      </c>
      <c r="Q510" s="140" t="str">
        <f>Q5</f>
        <v>N</v>
      </c>
      <c r="R510" s="12"/>
      <c r="S510" s="7"/>
      <c r="T510" s="7"/>
      <c r="U510" s="24"/>
      <c r="V510" s="155"/>
      <c r="W510" s="155"/>
    </row>
    <row r="511" spans="1:23" ht="18.75" customHeight="1">
      <c r="A511" s="7"/>
      <c r="B511" s="7"/>
      <c r="C511" s="7"/>
      <c r="D511" s="501" t="s">
        <v>1292</v>
      </c>
      <c r="E511" s="501"/>
      <c r="F511" s="79"/>
      <c r="G511" s="7"/>
      <c r="H511" s="7"/>
      <c r="I511" s="516" t="s">
        <v>165</v>
      </c>
      <c r="J511" s="517"/>
      <c r="K511" s="318">
        <f>SUBTOTAL(3,D9:D508)</f>
        <v>2</v>
      </c>
      <c r="L511" s="191"/>
      <c r="M511" s="191"/>
      <c r="N511" s="191"/>
      <c r="O511" s="320" t="s">
        <v>164</v>
      </c>
      <c r="P511" s="293">
        <f ca="1">IF(OR(I524=1,ISERROR(N524)),0,SUBTOTAL(9,P9:P508))</f>
        <v>2</v>
      </c>
      <c r="Q511" s="294">
        <f ca="1">IF(OR(I524=1,ISERROR(N524)),0,SUBTOTAL(9,Q9:Q508)*-1)</f>
        <v>0</v>
      </c>
      <c r="R511" s="12"/>
      <c r="S511" s="7"/>
      <c r="T511" s="7"/>
      <c r="U511" s="24"/>
      <c r="V511" s="188"/>
      <c r="W511" s="188"/>
    </row>
    <row r="512" spans="1:23" ht="15.75" customHeight="1">
      <c r="A512" s="7"/>
      <c r="B512" s="7"/>
      <c r="C512" s="7"/>
      <c r="D512" s="498"/>
      <c r="E512" s="498"/>
      <c r="F512" s="7"/>
      <c r="G512" s="7"/>
      <c r="H512" s="7"/>
      <c r="I512" s="189"/>
      <c r="J512" s="7"/>
      <c r="K512" s="7"/>
      <c r="L512" s="7"/>
      <c r="M512" s="7"/>
      <c r="N512" s="7"/>
      <c r="O512" s="7"/>
      <c r="P512" s="7"/>
      <c r="R512" s="12"/>
      <c r="S512" s="7"/>
      <c r="T512" s="7"/>
      <c r="U512" s="7"/>
      <c r="V512" s="7"/>
      <c r="W512" s="7"/>
    </row>
    <row r="513" spans="1:23" ht="18.75" customHeight="1">
      <c r="A513" s="7"/>
      <c r="B513" s="7"/>
      <c r="C513" s="7"/>
      <c r="D513" s="499"/>
      <c r="E513" s="499"/>
      <c r="F513" s="7"/>
      <c r="G513" s="7"/>
      <c r="H513" s="7"/>
      <c r="I513" s="187"/>
      <c r="J513" s="42"/>
      <c r="K513" s="42"/>
      <c r="L513" s="42"/>
      <c r="M513" s="42"/>
      <c r="N513" s="42"/>
      <c r="O513" s="42"/>
      <c r="P513" s="296" t="str">
        <f>CONCATENATE("Saldo ",P510," + ",Q510)</f>
        <v>Saldo M + N</v>
      </c>
      <c r="Q513" s="295">
        <f ca="1">IF(OR(I524=1,ISERROR(N524)),0,P511+Q511)</f>
        <v>2</v>
      </c>
      <c r="R513" s="12"/>
      <c r="S513" s="7"/>
      <c r="T513" s="7"/>
      <c r="U513" s="16"/>
      <c r="V513" s="7"/>
      <c r="W513" s="7"/>
    </row>
    <row r="514" spans="1:23" ht="16.5" customHeight="1">
      <c r="A514" s="7"/>
      <c r="B514" s="7"/>
      <c r="C514" s="7"/>
      <c r="D514" s="7"/>
      <c r="E514" s="7"/>
      <c r="F514" s="12"/>
      <c r="G514" s="7"/>
      <c r="H514" s="7"/>
      <c r="I514" s="384" t="str">
        <f ca="1">IF(AND(P524=0,I530=1),J535,"")</f>
        <v/>
      </c>
      <c r="J514" s="7"/>
      <c r="K514" s="7"/>
      <c r="L514" s="7"/>
      <c r="M514" s="7"/>
      <c r="N514" s="7"/>
      <c r="O514" s="7"/>
      <c r="P514" s="7"/>
      <c r="Q514" s="7"/>
      <c r="R514" s="12"/>
      <c r="S514" s="7"/>
      <c r="T514" s="7"/>
      <c r="U514" s="7"/>
      <c r="V514" s="7"/>
      <c r="W514" s="7"/>
    </row>
    <row r="515" spans="1:23" ht="16.5" customHeight="1">
      <c r="A515" s="7"/>
      <c r="B515" s="7"/>
      <c r="C515" s="7"/>
      <c r="D515" s="7"/>
      <c r="E515" s="7"/>
      <c r="F515" s="12"/>
      <c r="G515" s="7"/>
      <c r="H515" s="7"/>
      <c r="I515" s="7"/>
      <c r="J515" s="7"/>
      <c r="K515" s="356" t="str">
        <f ca="1">'Sezione ERARIO'!$J$1015</f>
        <v/>
      </c>
      <c r="L515" s="7"/>
      <c r="M515" s="7"/>
      <c r="N515" s="7"/>
      <c r="O515" s="7"/>
      <c r="P515" s="7"/>
      <c r="Q515" s="7"/>
      <c r="R515" s="12"/>
      <c r="S515" s="7"/>
      <c r="T515" s="7"/>
      <c r="U515" s="7"/>
      <c r="V515" s="7"/>
      <c r="W515" s="360" t="s">
        <v>1294</v>
      </c>
    </row>
    <row r="516" spans="1:23" ht="16.5" customHeight="1">
      <c r="B516" s="26"/>
      <c r="C516" s="26"/>
      <c r="D516" s="142" t="str">
        <f>CONCATENATE(CONTRIBUENTE!$C$2,"   -   www.marcopiccoli.it")</f>
        <v>F24 1.3 - LITE per Excel .xlsm   -   www.marcopiccoli.it</v>
      </c>
      <c r="E516" s="143"/>
      <c r="F516" s="143"/>
      <c r="G516" s="143"/>
      <c r="H516" s="143"/>
      <c r="I516" s="143"/>
      <c r="J516" s="26"/>
      <c r="K516" s="357" t="str">
        <f ca="1">'Sezione ERARIO'!$J$1016</f>
        <v>Sistema liberamente utilizzabile per il periodo specificato, per PROTOCOLLI da 1 a 12</v>
      </c>
      <c r="L516" s="7"/>
      <c r="M516" s="7"/>
      <c r="N516" s="7"/>
      <c r="O516" s="7"/>
      <c r="P516" s="7"/>
      <c r="Q516" s="7"/>
      <c r="R516" s="12"/>
      <c r="S516" s="7"/>
      <c r="T516" s="7"/>
      <c r="U516" s="7"/>
      <c r="V516" s="7"/>
      <c r="W516" s="361">
        <f>COUNTIF(W9:W508,W515)</f>
        <v>0</v>
      </c>
    </row>
    <row r="517" spans="1:23" ht="7.5" customHeight="1">
      <c r="A517" s="80"/>
      <c r="B517" s="26"/>
      <c r="C517" s="26"/>
      <c r="D517" s="26"/>
      <c r="E517" s="26"/>
      <c r="F517" s="26"/>
      <c r="G517" s="26"/>
      <c r="H517" s="26"/>
      <c r="I517" s="26"/>
      <c r="J517" s="26"/>
      <c r="K517" s="7"/>
      <c r="L517" s="7"/>
      <c r="M517" s="7"/>
      <c r="N517" s="7"/>
      <c r="O517" s="7"/>
      <c r="P517" s="7"/>
      <c r="Q517" s="7"/>
      <c r="R517" s="12"/>
      <c r="S517" s="7"/>
      <c r="T517" s="7"/>
      <c r="U517" s="7"/>
      <c r="V517" s="7"/>
      <c r="W517" s="7"/>
    </row>
    <row r="518" spans="1:23">
      <c r="A518" s="7"/>
      <c r="B518" s="7"/>
      <c r="C518" s="7"/>
      <c r="D518" s="7"/>
      <c r="E518" s="10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12"/>
      <c r="S518" s="7"/>
      <c r="T518" s="7"/>
      <c r="U518" s="7"/>
      <c r="V518" s="7"/>
      <c r="W518" s="7"/>
    </row>
    <row r="519" spans="1:23" ht="16.5" customHeight="1">
      <c r="A519" s="7"/>
      <c r="B519" s="7"/>
      <c r="C519" s="7"/>
      <c r="D519" s="7"/>
      <c r="E519" s="10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12"/>
      <c r="S519" s="362" t="s">
        <v>1295</v>
      </c>
      <c r="T519" s="7"/>
      <c r="U519" s="7"/>
      <c r="V519" s="7"/>
      <c r="W519" s="7"/>
    </row>
    <row r="520" spans="1:23" ht="16.5" customHeight="1">
      <c r="A520" s="7"/>
      <c r="B520" s="7"/>
      <c r="C520" s="7"/>
      <c r="D520" s="7"/>
      <c r="E520" s="10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12"/>
      <c r="S520" s="363" t="s">
        <v>1296</v>
      </c>
      <c r="T520" s="7"/>
      <c r="U520" s="7"/>
      <c r="V520" s="7"/>
      <c r="W520" s="7"/>
    </row>
    <row r="521" spans="1:23">
      <c r="A521" s="7"/>
      <c r="B521" s="7"/>
      <c r="C521" s="7"/>
      <c r="D521" s="7"/>
      <c r="E521" s="10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12"/>
      <c r="S521" s="7"/>
      <c r="T521" s="7"/>
      <c r="U521" s="7"/>
      <c r="V521" s="7"/>
      <c r="W521" s="7"/>
    </row>
    <row r="522" spans="1:23" hidden="1">
      <c r="A522" s="7"/>
      <c r="B522" s="7"/>
      <c r="C522" s="7"/>
      <c r="D522" s="7"/>
      <c r="E522" s="10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12"/>
      <c r="S522" s="7"/>
      <c r="T522" s="7"/>
      <c r="U522" s="7"/>
      <c r="V522" s="7"/>
      <c r="W522" s="7"/>
    </row>
    <row r="523" spans="1:23" hidden="1">
      <c r="A523" s="7"/>
      <c r="B523" s="7"/>
      <c r="C523" s="7"/>
      <c r="D523" s="62" t="s">
        <v>55</v>
      </c>
      <c r="E523" s="341">
        <f>'Sezione ERARIO'!$K$1024</f>
        <v>1</v>
      </c>
      <c r="F523" s="7"/>
      <c r="G523" s="7"/>
      <c r="H523" s="7"/>
      <c r="I523" s="148" t="s">
        <v>111</v>
      </c>
      <c r="J523" s="7"/>
      <c r="K523" s="16" t="s">
        <v>17</v>
      </c>
      <c r="L523" s="7"/>
      <c r="M523" s="7"/>
      <c r="N523" s="16" t="s">
        <v>18</v>
      </c>
      <c r="O523" s="7"/>
      <c r="P523" s="148" t="s">
        <v>1297</v>
      </c>
      <c r="Q523" s="7"/>
      <c r="R523" s="12"/>
      <c r="S523" s="7"/>
      <c r="T523" s="7"/>
      <c r="U523" s="7"/>
      <c r="V523" s="7"/>
      <c r="W523" s="7"/>
    </row>
    <row r="524" spans="1:23" hidden="1">
      <c r="A524" s="7"/>
      <c r="B524" s="7"/>
      <c r="C524" s="7"/>
      <c r="D524" s="62" t="s">
        <v>56</v>
      </c>
      <c r="E524" s="341">
        <f>'Sezione ERARIO'!$K$1025</f>
        <v>9999</v>
      </c>
      <c r="F524" s="7"/>
      <c r="G524" s="7"/>
      <c r="H524" s="7"/>
      <c r="I524" s="154">
        <f ca="1">CONTRIBUENTE!$H$153</f>
        <v>0</v>
      </c>
      <c r="J524" s="7"/>
      <c r="K524" s="19">
        <v>1</v>
      </c>
      <c r="L524" s="7"/>
      <c r="M524" s="7"/>
      <c r="N524" s="153">
        <f ca="1">IF(AND(P524=0,I530=1),#N/A,CONTRIBUENTE!$K$153)</f>
        <v>9</v>
      </c>
      <c r="O524" s="7"/>
      <c r="P524" s="154">
        <f>CONTRIBUENTE!$E$154</f>
        <v>0</v>
      </c>
      <c r="Q524" s="7"/>
      <c r="R524" s="12"/>
      <c r="S524" s="7"/>
      <c r="T524" s="7"/>
      <c r="U524" s="7"/>
      <c r="V524" s="7"/>
      <c r="W524" s="7"/>
    </row>
    <row r="525" spans="1:23" hidden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12"/>
      <c r="S525" s="7"/>
      <c r="T525" s="7"/>
      <c r="U525" s="7"/>
      <c r="V525" s="7"/>
      <c r="W525" s="7"/>
    </row>
    <row r="526" spans="1:23" ht="13.5" hidden="1" customHeight="1">
      <c r="A526" s="7"/>
      <c r="B526" s="7"/>
      <c r="C526" s="7"/>
      <c r="D526" s="7"/>
      <c r="E526" s="338">
        <f>'Sezione ERARIO'!$H$1027</f>
        <v>1</v>
      </c>
      <c r="F526" s="224" t="s">
        <v>202</v>
      </c>
      <c r="G526" s="7"/>
      <c r="H526" s="7"/>
      <c r="I526" s="7"/>
      <c r="J526" s="7"/>
      <c r="K526" s="365">
        <f>'Sezione ERARIO'!$L$1027</f>
        <v>1</v>
      </c>
      <c r="L526" s="224" t="str">
        <f>'Sezione ERARIO'!$M$1027</f>
        <v>convalida Protocollo START</v>
      </c>
      <c r="M526" s="7"/>
      <c r="N526" s="7"/>
      <c r="O526" s="7"/>
      <c r="P526" s="378"/>
      <c r="Q526" s="7"/>
      <c r="R526" s="7"/>
      <c r="S526" s="7"/>
      <c r="T526" s="7"/>
      <c r="U526" s="7"/>
      <c r="V526" s="7"/>
      <c r="W526" s="7"/>
    </row>
    <row r="527" spans="1:23" ht="13.5" hidden="1" customHeight="1">
      <c r="A527" s="7"/>
      <c r="B527" s="7"/>
      <c r="C527" s="7"/>
      <c r="D527" s="7"/>
      <c r="E527" s="339">
        <f>'Sezione ERARIO'!$H$1028</f>
        <v>401768</v>
      </c>
      <c r="F527" s="224" t="s">
        <v>203</v>
      </c>
      <c r="G527" s="7"/>
      <c r="H527" s="7"/>
      <c r="I527" s="7"/>
      <c r="J527" s="7"/>
      <c r="K527" s="366">
        <f>'Sezione ERARIO'!$L$1028</f>
        <v>12</v>
      </c>
      <c r="L527" s="224" t="str">
        <f>'Sezione ERARIO'!$M$1028</f>
        <v>convalida Protocollo END</v>
      </c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</row>
    <row r="528" spans="1:23" hidden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</row>
    <row r="529" spans="1:23" hidden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</row>
    <row r="530" spans="1:23" hidden="1">
      <c r="A530" s="7"/>
      <c r="B530" s="7"/>
      <c r="C530" s="7"/>
      <c r="D530" s="7"/>
      <c r="E530" s="7"/>
      <c r="F530" s="7"/>
      <c r="G530" s="7"/>
      <c r="H530" s="7"/>
      <c r="I530" s="382">
        <f ca="1">IF(SUM(P531:P533)=3,1,0)</f>
        <v>0</v>
      </c>
      <c r="J530" s="378" t="str">
        <f ca="1">CELL("nomefile",$A$1)</f>
        <v>C:\Users\MarcoPiccoli\Desktop\A.C. Cell\EXCEL 2013\F24\Versioni LITE\[F24 1.3 - LITE.xlsm]Sezione Altri Enti Prev.li</v>
      </c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</row>
    <row r="531" spans="1:23" hidden="1">
      <c r="A531" s="7"/>
      <c r="B531" s="7"/>
      <c r="C531" s="7"/>
      <c r="D531" s="7"/>
      <c r="E531" s="7"/>
      <c r="F531" s="7"/>
      <c r="G531" s="7"/>
      <c r="H531" s="7"/>
      <c r="I531" s="380">
        <f>LEN(J531)</f>
        <v>46</v>
      </c>
      <c r="J531" s="379" t="s">
        <v>1312</v>
      </c>
      <c r="K531" s="7"/>
      <c r="L531" s="7"/>
      <c r="M531" s="7"/>
      <c r="N531" s="7"/>
      <c r="O531" s="7"/>
      <c r="P531" s="381">
        <f ca="1">IF(RIGHT(J$530,I531)&lt;&gt;J531,1,0)</f>
        <v>1</v>
      </c>
      <c r="Q531" s="7"/>
      <c r="R531" s="7"/>
      <c r="S531" s="7"/>
      <c r="T531" s="7"/>
      <c r="U531" s="7"/>
      <c r="V531" s="7"/>
      <c r="W531" s="7"/>
    </row>
    <row r="532" spans="1:23" hidden="1">
      <c r="A532" s="7"/>
      <c r="B532" s="7"/>
      <c r="C532" s="7"/>
      <c r="D532" s="7"/>
      <c r="E532" s="7"/>
      <c r="F532" s="7"/>
      <c r="G532" s="7"/>
      <c r="H532" s="7"/>
      <c r="I532" s="380">
        <f>LEN(J532)</f>
        <v>47</v>
      </c>
      <c r="J532" s="379" t="s">
        <v>1313</v>
      </c>
      <c r="K532" s="7"/>
      <c r="L532" s="7"/>
      <c r="M532" s="7"/>
      <c r="N532" s="7"/>
      <c r="O532" s="7"/>
      <c r="P532" s="381">
        <f ca="1">IF(RIGHT(J$530,I532)&lt;&gt;J532,1,0)</f>
        <v>1</v>
      </c>
      <c r="Q532" s="7"/>
      <c r="R532" s="7"/>
      <c r="S532" s="7"/>
      <c r="T532" s="7"/>
      <c r="U532" s="7"/>
      <c r="V532" s="7"/>
      <c r="W532" s="7"/>
    </row>
    <row r="533" spans="1:23" hidden="1">
      <c r="A533" s="7"/>
      <c r="B533" s="7"/>
      <c r="C533" s="7"/>
      <c r="D533" s="7"/>
      <c r="E533" s="7"/>
      <c r="F533" s="7"/>
      <c r="G533" s="7"/>
      <c r="H533" s="7"/>
      <c r="I533" s="380">
        <f>LEN(J533)</f>
        <v>47</v>
      </c>
      <c r="J533" s="379" t="s">
        <v>1314</v>
      </c>
      <c r="K533" s="7"/>
      <c r="L533" s="7"/>
      <c r="M533" s="7"/>
      <c r="N533" s="7"/>
      <c r="O533" s="7"/>
      <c r="P533" s="381">
        <f ca="1">IF(RIGHT(J$530,I533)&lt;&gt;J533,1,0)</f>
        <v>0</v>
      </c>
      <c r="Q533" s="7"/>
      <c r="R533" s="7"/>
      <c r="S533" s="7"/>
      <c r="T533" s="7"/>
      <c r="U533" s="7"/>
      <c r="V533" s="7"/>
      <c r="W533" s="7"/>
    </row>
    <row r="534" spans="1:23" hidden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</row>
    <row r="535" spans="1:23" hidden="1">
      <c r="A535" s="7"/>
      <c r="B535" s="7"/>
      <c r="C535" s="7"/>
      <c r="D535" s="7"/>
      <c r="E535" s="7"/>
      <c r="F535" s="7"/>
      <c r="G535" s="7"/>
      <c r="H535" s="7"/>
      <c r="I535" s="7"/>
      <c r="J535" s="379" t="str">
        <f>'Sezione ERARIO'!$R$1028</f>
        <v>Nome File e nome Foglio NON sono modificabili fino ad inserimento del tuo Codice di Proprietà.</v>
      </c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</row>
    <row r="536" spans="1:23" hidden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</row>
  </sheetData>
  <sheetProtection password="9766" sheet="1" objects="1" scenarios="1" selectLockedCells="1" autoFilter="0"/>
  <autoFilter ref="A8:S8"/>
  <mergeCells count="14">
    <mergeCell ref="S6:S7"/>
    <mergeCell ref="D512:E512"/>
    <mergeCell ref="D513:E513"/>
    <mergeCell ref="D3:E3"/>
    <mergeCell ref="I511:J511"/>
    <mergeCell ref="D511:E511"/>
    <mergeCell ref="L6:O6"/>
    <mergeCell ref="I2:Q2"/>
    <mergeCell ref="I3:Q3"/>
    <mergeCell ref="D4:D5"/>
    <mergeCell ref="E6:E7"/>
    <mergeCell ref="I4:Q4"/>
    <mergeCell ref="I5:O5"/>
    <mergeCell ref="D2:E2"/>
  </mergeCells>
  <phoneticPr fontId="0" type="noConversion"/>
  <conditionalFormatting sqref="W515">
    <cfRule type="expression" dxfId="74" priority="1" stopIfTrue="1">
      <formula>W516=0</formula>
    </cfRule>
  </conditionalFormatting>
  <conditionalFormatting sqref="D9:E508">
    <cfRule type="expression" dxfId="73" priority="2" stopIfTrue="1">
      <formula>ISERROR($N$524)</formula>
    </cfRule>
    <cfRule type="expression" dxfId="72" priority="3" stopIfTrue="1">
      <formula>$D9&lt;&gt;$D10</formula>
    </cfRule>
    <cfRule type="expression" dxfId="71" priority="4" stopIfTrue="1">
      <formula>$V9=1</formula>
    </cfRule>
  </conditionalFormatting>
  <conditionalFormatting sqref="I9:Q508 S9:S508">
    <cfRule type="expression" dxfId="70" priority="5" stopIfTrue="1">
      <formula>ISERROR($N$524)</formula>
    </cfRule>
    <cfRule type="expression" dxfId="69" priority="6" stopIfTrue="1">
      <formula>AND($D10=$D9,$V9=1)</formula>
    </cfRule>
    <cfRule type="expression" dxfId="68" priority="7" stopIfTrue="1">
      <formula>$D10&lt;&gt;$D9</formula>
    </cfRule>
  </conditionalFormatting>
  <conditionalFormatting sqref="G9:G508">
    <cfRule type="expression" dxfId="67" priority="8" stopIfTrue="1">
      <formula>ISERROR($N$524)</formula>
    </cfRule>
    <cfRule type="expression" dxfId="66" priority="9" stopIfTrue="1">
      <formula>$D9=$D8</formula>
    </cfRule>
  </conditionalFormatting>
  <conditionalFormatting sqref="S520">
    <cfRule type="expression" dxfId="65" priority="10" stopIfTrue="1">
      <formula>W516=0</formula>
    </cfRule>
  </conditionalFormatting>
  <conditionalFormatting sqref="S519">
    <cfRule type="expression" dxfId="64" priority="11" stopIfTrue="1">
      <formula>W516=0</formula>
    </cfRule>
  </conditionalFormatting>
  <conditionalFormatting sqref="I530">
    <cfRule type="cellIs" dxfId="63" priority="12" stopIfTrue="1" operator="equal">
      <formula>0</formula>
    </cfRule>
  </conditionalFormatting>
  <conditionalFormatting sqref="B3:D3 W9:W508">
    <cfRule type="cellIs" dxfId="62" priority="13" stopIfTrue="1" operator="equal">
      <formula>0</formula>
    </cfRule>
  </conditionalFormatting>
  <conditionalFormatting sqref="V9:V508">
    <cfRule type="cellIs" dxfId="61" priority="14" stopIfTrue="1" operator="equal">
      <formula>1</formula>
    </cfRule>
  </conditionalFormatting>
  <conditionalFormatting sqref="V511:W511">
    <cfRule type="expression" dxfId="60" priority="15" stopIfTrue="1">
      <formula>ISERROR($K$675)</formula>
    </cfRule>
  </conditionalFormatting>
  <conditionalFormatting sqref="P531:P533">
    <cfRule type="cellIs" dxfId="59" priority="16" stopIfTrue="1" operator="equal">
      <formula>0</formula>
    </cfRule>
  </conditionalFormatting>
  <conditionalFormatting sqref="P511:Q511 Q513">
    <cfRule type="expression" dxfId="58" priority="17" stopIfTrue="1">
      <formula>ISERROR($N$524)</formula>
    </cfRule>
  </conditionalFormatting>
  <dataValidations count="4">
    <dataValidation type="decimal" operator="greaterThan" allowBlank="1" showInputMessage="1" showErrorMessage="1" sqref="Q9:Q508">
      <formula1>0</formula1>
    </dataValidation>
    <dataValidation type="textLength" operator="lessThanOrEqual" allowBlank="1" showInputMessage="1" showErrorMessage="1" error="Lunghezza testo: 4 caratteri max." sqref="G9:G507">
      <formula1>4</formula1>
    </dataValidation>
    <dataValidation type="date" allowBlank="1" showInputMessage="1" showErrorMessage="1" sqref="E9:E508">
      <formula1>$E$526</formula1>
      <formula2>$E$527</formula2>
    </dataValidation>
    <dataValidation type="whole" allowBlank="1" showInputMessage="1" showErrorMessage="1" errorTitle="Prot.lli solo numeri da 1 a 9999" error="Utilizza anche il campo &quot;protocollo alfanumerico&quot;." sqref="D9:D508">
      <formula1>$E$523</formula1>
      <formula2>$E$524</formula2>
    </dataValidation>
  </dataValidations>
  <pageMargins left="0.39370078740157483" right="0" top="0.19685039370078741" bottom="0.19685039370078741" header="0.51181102362204722" footer="0.51181102362204722"/>
  <pageSetup paperSize="9" scale="75" orientation="landscape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6">
    <pageSetUpPr autoPageBreaks="0"/>
  </sheetPr>
  <dimension ref="A1:BO79"/>
  <sheetViews>
    <sheetView showGridLines="0" showRowColHeaders="0" zoomScale="130" workbookViewId="0">
      <selection activeCell="BN10" sqref="BN10:BN11"/>
    </sheetView>
  </sheetViews>
  <sheetFormatPr defaultRowHeight="12.75"/>
  <cols>
    <col min="1" max="1" width="3.85546875" style="22" customWidth="1"/>
    <col min="2" max="2" width="2.140625" style="22" customWidth="1"/>
    <col min="3" max="3" width="0.5703125" style="22" customWidth="1"/>
    <col min="4" max="4" width="1.5703125" style="22" customWidth="1"/>
    <col min="5" max="5" width="1.42578125" style="22" customWidth="1"/>
    <col min="6" max="7" width="0.5703125" style="22" customWidth="1"/>
    <col min="8" max="8" width="1.5703125" style="22" customWidth="1"/>
    <col min="9" max="9" width="1.140625" style="22" customWidth="1"/>
    <col min="10" max="10" width="2.85546875" style="22" customWidth="1"/>
    <col min="11" max="12" width="1.28515625" style="22" customWidth="1"/>
    <col min="13" max="13" width="0.42578125" style="22" customWidth="1"/>
    <col min="14" max="14" width="0.85546875" style="22" customWidth="1"/>
    <col min="15" max="15" width="1.140625" style="22" customWidth="1"/>
    <col min="16" max="16" width="0.5703125" style="22" customWidth="1"/>
    <col min="17" max="17" width="1" style="22" customWidth="1"/>
    <col min="18" max="18" width="1.85546875" style="22" customWidth="1"/>
    <col min="19" max="19" width="1" style="22" customWidth="1"/>
    <col min="20" max="20" width="0.85546875" style="22" customWidth="1"/>
    <col min="21" max="22" width="0.7109375" style="22" customWidth="1"/>
    <col min="23" max="23" width="0.5703125" style="22" customWidth="1"/>
    <col min="24" max="25" width="0.7109375" style="22" customWidth="1"/>
    <col min="26" max="26" width="1.5703125" style="22" customWidth="1"/>
    <col min="27" max="27" width="1.140625" style="22" customWidth="1"/>
    <col min="28" max="28" width="1.42578125" style="22" customWidth="1"/>
    <col min="29" max="29" width="1.28515625" style="22" customWidth="1"/>
    <col min="30" max="30" width="1.42578125" style="22" customWidth="1"/>
    <col min="31" max="31" width="1.140625" style="22" customWidth="1"/>
    <col min="32" max="32" width="1.42578125" style="22" customWidth="1"/>
    <col min="33" max="33" width="1.5703125" style="22" customWidth="1"/>
    <col min="34" max="37" width="1.28515625" style="22" customWidth="1"/>
    <col min="38" max="38" width="2.7109375" style="22" customWidth="1"/>
    <col min="39" max="39" width="1.42578125" style="22" customWidth="1"/>
    <col min="40" max="40" width="1.28515625" style="22" customWidth="1"/>
    <col min="41" max="41" width="2.85546875" style="22" customWidth="1"/>
    <col min="42" max="43" width="2.7109375" style="22" customWidth="1"/>
    <col min="44" max="44" width="1.28515625" style="22" customWidth="1"/>
    <col min="45" max="45" width="1.42578125" style="22" customWidth="1"/>
    <col min="46" max="47" width="2.85546875" style="22" customWidth="1"/>
    <col min="48" max="48" width="1.5703125" style="22" customWidth="1"/>
    <col min="49" max="49" width="1.140625" style="22" customWidth="1"/>
    <col min="50" max="50" width="2.7109375" style="22" customWidth="1"/>
    <col min="51" max="51" width="1.42578125" style="22" customWidth="1"/>
    <col min="52" max="52" width="1.28515625" style="22" customWidth="1"/>
    <col min="53" max="53" width="1.42578125" style="22" customWidth="1"/>
    <col min="54" max="54" width="1.140625" style="22" customWidth="1"/>
    <col min="55" max="55" width="11.140625" style="22" customWidth="1"/>
    <col min="56" max="57" width="1.42578125" style="22" customWidth="1"/>
    <col min="58" max="58" width="1.5703125" style="22" customWidth="1"/>
    <col min="59" max="59" width="6.42578125" style="22" customWidth="1"/>
    <col min="60" max="60" width="1.42578125" style="22" customWidth="1"/>
    <col min="61" max="61" width="3" style="22" customWidth="1"/>
    <col min="62" max="62" width="1.28515625" style="22" customWidth="1"/>
    <col min="63" max="64" width="1.42578125" style="22" customWidth="1"/>
    <col min="65" max="65" width="1.85546875" style="22" customWidth="1"/>
    <col min="66" max="66" width="19.7109375" style="22" customWidth="1"/>
    <col min="67" max="67" width="5.7109375" style="22" customWidth="1"/>
    <col min="68" max="16384" width="9.140625" style="22"/>
  </cols>
  <sheetData>
    <row r="1" spans="1:67" ht="3" customHeight="1">
      <c r="A1" s="227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</row>
    <row r="2" spans="1:67" ht="3" customHeight="1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</row>
    <row r="3" spans="1:67" ht="9.75" customHeight="1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</row>
    <row r="4" spans="1:67" ht="9.75" customHeight="1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</row>
    <row r="5" spans="1:67" ht="18.75" customHeight="1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343" t="s">
        <v>53</v>
      </c>
      <c r="BO5" s="212"/>
    </row>
    <row r="6" spans="1:67" ht="18.75" customHeight="1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30"/>
      <c r="AU6" s="528" t="str">
        <f ca="1">VLOOKUP(VLOOKUP(BN10&amp;"-"&amp;BN6,'Sezione ERARIO'!B9:P1008,15,FALSE),Tabelle!B5:C7,2,FALSE)</f>
        <v>Nome Banca 2</v>
      </c>
      <c r="AV6" s="528"/>
      <c r="AW6" s="528"/>
      <c r="AX6" s="528"/>
      <c r="AY6" s="528"/>
      <c r="AZ6" s="528"/>
      <c r="BA6" s="528"/>
      <c r="BB6" s="528"/>
      <c r="BC6" s="528"/>
      <c r="BD6" s="528"/>
      <c r="BE6" s="528"/>
      <c r="BF6" s="528"/>
      <c r="BG6" s="528"/>
      <c r="BH6" s="528"/>
      <c r="BI6" s="528"/>
      <c r="BJ6" s="528"/>
      <c r="BK6" s="528"/>
      <c r="BL6" s="528"/>
      <c r="BM6" s="21"/>
      <c r="BN6" s="344">
        <v>2019</v>
      </c>
      <c r="BO6" s="61"/>
    </row>
    <row r="7" spans="1:67" ht="5.25" customHeight="1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4"/>
      <c r="BO7" s="61"/>
    </row>
    <row r="8" spans="1:67" ht="18.75" customHeight="1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30"/>
      <c r="AU8" s="528" t="str">
        <f ca="1">VLOOKUP(VLOOKUP(BN10&amp;"-"&amp;BN6,'Sezione ERARIO'!B9:P1008,15,FALSE),Tabelle!B5:D7,3,FALSE)</f>
        <v>Nome Agenzia 2</v>
      </c>
      <c r="AV8" s="528"/>
      <c r="AW8" s="528"/>
      <c r="AX8" s="528"/>
      <c r="AY8" s="528"/>
      <c r="AZ8" s="528"/>
      <c r="BA8" s="528"/>
      <c r="BB8" s="528"/>
      <c r="BC8" s="528"/>
      <c r="BD8" s="528"/>
      <c r="BE8" s="528"/>
      <c r="BF8" s="528"/>
      <c r="BG8" s="528"/>
      <c r="BH8" s="550" t="str">
        <f ca="1">VLOOKUP(VLOOKUP(BN10&amp;"-"&amp;BN6,'Sezione ERARIO'!B9:P1008,15,FALSE),Tabelle!B5:E7,4,FALSE)</f>
        <v>XX</v>
      </c>
      <c r="BI8" s="550"/>
      <c r="BJ8" s="550"/>
      <c r="BK8" s="550"/>
      <c r="BL8" s="550"/>
      <c r="BM8" s="21"/>
      <c r="BN8" s="21"/>
      <c r="BO8" s="21"/>
    </row>
    <row r="9" spans="1:67" ht="25.5" customHeight="1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343" t="s">
        <v>54</v>
      </c>
      <c r="BO9" s="211"/>
    </row>
    <row r="10" spans="1:67" ht="16.5" customHeight="1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543" t="str">
        <f>MID(CONTRIBUENTE!E24,1,1)</f>
        <v>0</v>
      </c>
      <c r="R10" s="543"/>
      <c r="S10" s="543" t="str">
        <f>MID(CONTRIBUENTE!E24,2,1)</f>
        <v>1</v>
      </c>
      <c r="T10" s="543"/>
      <c r="U10" s="543"/>
      <c r="V10" s="543" t="str">
        <f>MID(CONTRIBUENTE!E24,3,1)</f>
        <v>2</v>
      </c>
      <c r="W10" s="543"/>
      <c r="X10" s="543"/>
      <c r="Y10" s="543"/>
      <c r="Z10" s="543" t="str">
        <f>MID(CONTRIBUENTE!E24,4,1)</f>
        <v>3</v>
      </c>
      <c r="AA10" s="543"/>
      <c r="AB10" s="543" t="str">
        <f>MID(CONTRIBUENTE!E24,5,1)</f>
        <v>4</v>
      </c>
      <c r="AC10" s="543"/>
      <c r="AD10" s="543" t="str">
        <f>MID(CONTRIBUENTE!E24,6,1)</f>
        <v>5</v>
      </c>
      <c r="AE10" s="543"/>
      <c r="AF10" s="543" t="str">
        <f>MID(CONTRIBUENTE!E24,7,1)</f>
        <v>6</v>
      </c>
      <c r="AG10" s="543"/>
      <c r="AH10" s="543" t="str">
        <f>MID(CONTRIBUENTE!E24,8,1)</f>
        <v>7</v>
      </c>
      <c r="AI10" s="543"/>
      <c r="AJ10" s="543" t="str">
        <f>MID(CONTRIBUENTE!E24,9,1)</f>
        <v>8</v>
      </c>
      <c r="AK10" s="543"/>
      <c r="AL10" s="29" t="str">
        <f>MID(CONTRIBUENTE!E24,10,1)</f>
        <v>9</v>
      </c>
      <c r="AM10" s="543" t="str">
        <f>MID(CONTRIBUENTE!E24,11,1)</f>
        <v>1</v>
      </c>
      <c r="AN10" s="543"/>
      <c r="AO10" s="29" t="str">
        <f>MID(CONTRIBUENTE!E24,12,1)</f>
        <v/>
      </c>
      <c r="AP10" s="29" t="str">
        <f>MID(CONTRIBUENTE!E24,13,1)</f>
        <v/>
      </c>
      <c r="AQ10" s="29" t="str">
        <f>MID(CONTRIBUENTE!E24,14,1)</f>
        <v/>
      </c>
      <c r="AR10" s="543" t="str">
        <f>MID(CONTRIBUENTE!E24,15,1)</f>
        <v/>
      </c>
      <c r="AS10" s="543"/>
      <c r="AT10" s="29" t="str">
        <f>MID(CONTRIBUENTE!E24,16,1)</f>
        <v/>
      </c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542">
        <f>CONTRIBUENTE!O24</f>
        <v>0</v>
      </c>
      <c r="BK10" s="542"/>
      <c r="BL10" s="30"/>
      <c r="BM10" s="21"/>
      <c r="BN10" s="553">
        <v>1</v>
      </c>
      <c r="BO10" s="21"/>
    </row>
    <row r="11" spans="1:67" ht="8.25" customHeight="1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553"/>
      <c r="BO11" s="21"/>
    </row>
    <row r="12" spans="1:67" ht="15.75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544" t="str">
        <f>CONTRIBUENTE!$E$26</f>
        <v>Anagrafica CONTRIBUENTE</v>
      </c>
      <c r="R12" s="544"/>
      <c r="S12" s="544"/>
      <c r="T12" s="544"/>
      <c r="U12" s="544"/>
      <c r="V12" s="544"/>
      <c r="W12" s="544"/>
      <c r="X12" s="544"/>
      <c r="Y12" s="544"/>
      <c r="Z12" s="544"/>
      <c r="AA12" s="544"/>
      <c r="AB12" s="544"/>
      <c r="AC12" s="544"/>
      <c r="AD12" s="544"/>
      <c r="AE12" s="544"/>
      <c r="AF12" s="544"/>
      <c r="AG12" s="544"/>
      <c r="AH12" s="544"/>
      <c r="AI12" s="544"/>
      <c r="AJ12" s="544"/>
      <c r="AK12" s="544"/>
      <c r="AL12" s="544"/>
      <c r="AM12" s="544"/>
      <c r="AN12" s="544"/>
      <c r="AO12" s="544"/>
      <c r="AP12" s="544"/>
      <c r="AQ12" s="544"/>
      <c r="AR12" s="544"/>
      <c r="AS12" s="544"/>
      <c r="AT12" s="544"/>
      <c r="AU12" s="544"/>
      <c r="AV12" s="544"/>
      <c r="AW12" s="544"/>
      <c r="AX12" s="544"/>
      <c r="AY12" s="544"/>
      <c r="AZ12" s="544"/>
      <c r="BA12" s="544"/>
      <c r="BB12" s="21"/>
      <c r="BC12" s="544" t="str">
        <f>CONTRIBUENTE!$E$28</f>
        <v>Nome CONTRIBUENTE</v>
      </c>
      <c r="BD12" s="544"/>
      <c r="BE12" s="544"/>
      <c r="BF12" s="544"/>
      <c r="BG12" s="544"/>
      <c r="BH12" s="544"/>
      <c r="BI12" s="544"/>
      <c r="BJ12" s="544"/>
      <c r="BK12" s="544"/>
      <c r="BL12" s="21"/>
      <c r="BM12" s="21"/>
      <c r="BN12" s="21"/>
      <c r="BO12" s="21"/>
    </row>
    <row r="13" spans="1:67" ht="11.25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</row>
    <row r="14" spans="1:67" ht="15.75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529" t="str">
        <f>MID(TEXT(CONTRIBUENTE!J28,"gg/mm/aaaa"),1,1)</f>
        <v>0</v>
      </c>
      <c r="R14" s="529"/>
      <c r="S14" s="529" t="str">
        <f>MID(TEXT(CONTRIBUENTE!J28,"gg/mm/aaaa"),2,1)</f>
        <v>1</v>
      </c>
      <c r="T14" s="529"/>
      <c r="U14" s="529"/>
      <c r="V14" s="529" t="str">
        <f>MID(TEXT(CONTRIBUENTE!J28,"gg/mm/aaaa"),4,1)</f>
        <v>0</v>
      </c>
      <c r="W14" s="529"/>
      <c r="X14" s="529"/>
      <c r="Y14" s="529"/>
      <c r="Z14" s="529" t="str">
        <f>MID(TEXT(CONTRIBUENTE!J28,"gg/mm/aaaa"),5,1)</f>
        <v>1</v>
      </c>
      <c r="AA14" s="529"/>
      <c r="AB14" s="529" t="str">
        <f>MID(TEXT(CONTRIBUENTE!J28,"gg/mm/aaaa"),7,1)</f>
        <v>2</v>
      </c>
      <c r="AC14" s="529"/>
      <c r="AD14" s="529" t="str">
        <f>MID(TEXT(CONTRIBUENTE!J28,"gg/mm/aaaa"),8,1)</f>
        <v>0</v>
      </c>
      <c r="AE14" s="546"/>
      <c r="AF14" s="529" t="str">
        <f>MID(TEXT(CONTRIBUENTE!J28,"gg/mm/aaaa"),9,1)</f>
        <v>1</v>
      </c>
      <c r="AG14" s="529"/>
      <c r="AH14" s="529" t="str">
        <f>MID(TEXT(CONTRIBUENTE!J28,"gg/mm/aaaa"),10,1)</f>
        <v>6</v>
      </c>
      <c r="AI14" s="529"/>
      <c r="AJ14" s="21"/>
      <c r="AK14" s="21"/>
      <c r="AL14" s="29" t="e">
        <f>VLOOKUP(CONTRIBUENTE!M28,CONTRIBUENTE!E133:F134,2,FALSE)</f>
        <v>#N/A</v>
      </c>
      <c r="AM14" s="21"/>
      <c r="AN14" s="21"/>
      <c r="AO14" s="544">
        <f>CONTRIBUENTE!$E$30</f>
        <v>0</v>
      </c>
      <c r="AP14" s="544"/>
      <c r="AQ14" s="544"/>
      <c r="AR14" s="544"/>
      <c r="AS14" s="544"/>
      <c r="AT14" s="544"/>
      <c r="AU14" s="544"/>
      <c r="AV14" s="544"/>
      <c r="AW14" s="544"/>
      <c r="AX14" s="544"/>
      <c r="AY14" s="544"/>
      <c r="AZ14" s="544"/>
      <c r="BA14" s="544"/>
      <c r="BB14" s="544"/>
      <c r="BC14" s="544"/>
      <c r="BD14" s="544"/>
      <c r="BE14" s="544"/>
      <c r="BF14" s="544"/>
      <c r="BG14" s="544"/>
      <c r="BH14" s="544"/>
      <c r="BI14" s="29" t="str">
        <f>LEFT(CONTRIBUENTE!O30,1)</f>
        <v/>
      </c>
      <c r="BJ14" s="543" t="str">
        <f>RIGHT(CONTRIBUENTE!O30,1)</f>
        <v/>
      </c>
      <c r="BK14" s="543"/>
      <c r="BL14" s="30"/>
      <c r="BM14" s="21"/>
      <c r="BN14" s="21"/>
      <c r="BO14" s="21"/>
    </row>
    <row r="15" spans="1:67" ht="10.5" customHeight="1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</row>
    <row r="16" spans="1:67" ht="15.75" customHeight="1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544">
        <f>CONTRIBUENTE!$E$33</f>
        <v>0</v>
      </c>
      <c r="R16" s="544"/>
      <c r="S16" s="544"/>
      <c r="T16" s="544"/>
      <c r="U16" s="544"/>
      <c r="V16" s="544"/>
      <c r="W16" s="544"/>
      <c r="X16" s="544"/>
      <c r="Y16" s="544"/>
      <c r="Z16" s="544"/>
      <c r="AA16" s="544"/>
      <c r="AB16" s="544"/>
      <c r="AC16" s="544"/>
      <c r="AD16" s="544"/>
      <c r="AE16" s="544"/>
      <c r="AF16" s="544"/>
      <c r="AG16" s="544"/>
      <c r="AH16" s="544"/>
      <c r="AI16" s="544"/>
      <c r="AJ16" s="544"/>
      <c r="AK16" s="544"/>
      <c r="AL16" s="544"/>
      <c r="AM16" s="544"/>
      <c r="AN16" s="544"/>
      <c r="AO16" s="544"/>
      <c r="AP16" s="544"/>
      <c r="AQ16" s="544"/>
      <c r="AR16" s="544"/>
      <c r="AS16" s="21"/>
      <c r="AT16" s="29" t="str">
        <f>LEFT(CONTRIBUENTE!O33,1)</f>
        <v/>
      </c>
      <c r="AU16" s="29" t="str">
        <f>RIGHT(CONTRIBUENTE!O33,1)</f>
        <v/>
      </c>
      <c r="AV16" s="551" t="str">
        <f>CONTRIBUENTE!$E$35</f>
        <v>……………………..</v>
      </c>
      <c r="AW16" s="552"/>
      <c r="AX16" s="552"/>
      <c r="AY16" s="552"/>
      <c r="AZ16" s="552"/>
      <c r="BA16" s="552"/>
      <c r="BB16" s="552"/>
      <c r="BC16" s="552"/>
      <c r="BD16" s="552"/>
      <c r="BE16" s="552"/>
      <c r="BF16" s="552"/>
      <c r="BG16" s="552"/>
      <c r="BH16" s="552"/>
      <c r="BI16" s="552"/>
      <c r="BJ16" s="552"/>
      <c r="BK16" s="552"/>
      <c r="BL16" s="30"/>
      <c r="BM16" s="21"/>
      <c r="BN16" s="343" t="s">
        <v>59</v>
      </c>
      <c r="BO16" s="211"/>
    </row>
    <row r="17" spans="1:67" ht="9.75" customHeight="1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554" t="str">
        <f ca="1">VLOOKUP($BN$10&amp;"-"&amp;$BN$6,'Sezione ERARIO'!$B$9:$T$1008,19,FALSE)</f>
        <v>AB 000</v>
      </c>
      <c r="BO17" s="21"/>
    </row>
    <row r="18" spans="1:67" ht="15.75" customHeight="1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543" t="str">
        <f>MID(CONTRIBUENTE!E38,1,1)</f>
        <v/>
      </c>
      <c r="AE18" s="543"/>
      <c r="AF18" s="543" t="str">
        <f>MID(CONTRIBUENTE!E38,2,1)</f>
        <v/>
      </c>
      <c r="AG18" s="543"/>
      <c r="AH18" s="543" t="str">
        <f>MID(CONTRIBUENTE!E38,3,1)</f>
        <v/>
      </c>
      <c r="AI18" s="543"/>
      <c r="AJ18" s="543" t="str">
        <f>MID(CONTRIBUENTE!E38,4,1)</f>
        <v/>
      </c>
      <c r="AK18" s="543"/>
      <c r="AL18" s="29" t="str">
        <f>MID(CONTRIBUENTE!E38,5,1)</f>
        <v/>
      </c>
      <c r="AM18" s="543" t="str">
        <f>MID(CONTRIBUENTE!E38,6,1)</f>
        <v/>
      </c>
      <c r="AN18" s="543"/>
      <c r="AO18" s="29" t="str">
        <f>MID(CONTRIBUENTE!E38,7,1)</f>
        <v/>
      </c>
      <c r="AP18" s="29" t="str">
        <f>MID(CONTRIBUENTE!E38,8,1)</f>
        <v/>
      </c>
      <c r="AQ18" s="29" t="str">
        <f>MID(CONTRIBUENTE!E38,9,1)</f>
        <v/>
      </c>
      <c r="AR18" s="543" t="str">
        <f>MID(CONTRIBUENTE!E38,10,1)</f>
        <v/>
      </c>
      <c r="AS18" s="543"/>
      <c r="AT18" s="29" t="str">
        <f>MID(CONTRIBUENTE!E38,11,1)</f>
        <v/>
      </c>
      <c r="AU18" s="29" t="str">
        <f>MID(CONTRIBUENTE!E38,12,1)</f>
        <v/>
      </c>
      <c r="AV18" s="543" t="str">
        <f>MID(CONTRIBUENTE!E38,13,1)</f>
        <v/>
      </c>
      <c r="AW18" s="543"/>
      <c r="AX18" s="29" t="str">
        <f>MID(CONTRIBUENTE!E38,14,1)</f>
        <v/>
      </c>
      <c r="AY18" s="543" t="str">
        <f>MID(CONTRIBUENTE!E38,15,1)</f>
        <v/>
      </c>
      <c r="AZ18" s="543"/>
      <c r="BA18" s="543" t="str">
        <f>MID(CONTRIBUENTE!E38,16,1)</f>
        <v/>
      </c>
      <c r="BB18" s="543"/>
      <c r="BC18" s="21"/>
      <c r="BD18" s="21"/>
      <c r="BE18" s="21"/>
      <c r="BF18" s="21"/>
      <c r="BG18" s="21"/>
      <c r="BH18" s="21"/>
      <c r="BI18" s="29" t="str">
        <f>MID(CONTRIBUENTE!O38,1,1)</f>
        <v/>
      </c>
      <c r="BJ18" s="543" t="str">
        <f>MID(CONTRIBUENTE!O38,2,1)</f>
        <v/>
      </c>
      <c r="BK18" s="543"/>
      <c r="BL18" s="30"/>
      <c r="BM18" s="21"/>
      <c r="BN18" s="554"/>
      <c r="BO18" s="21"/>
    </row>
    <row r="19" spans="1:67" ht="25.5" customHeight="1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343" t="s">
        <v>1293</v>
      </c>
      <c r="BO19" s="21"/>
    </row>
    <row r="20" spans="1:67" ht="12.75" customHeight="1">
      <c r="A20" s="219">
        <v>1</v>
      </c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535" t="str">
        <f ca="1">VLOOKUP($BN$10&amp;"-"&amp;$BN$6&amp;"-"&amp;A20,'Sezione ERARIO'!$C$9:$J$1008,8,FALSE)</f>
        <v>0003</v>
      </c>
      <c r="AA20" s="535"/>
      <c r="AB20" s="535"/>
      <c r="AC20" s="535"/>
      <c r="AD20" s="535"/>
      <c r="AE20" s="535"/>
      <c r="AF20" s="535"/>
      <c r="AG20" s="535"/>
      <c r="AH20" s="21"/>
      <c r="AI20" s="535" t="str">
        <f ca="1">VLOOKUP($BN$10&amp;"-"&amp;$BN$6&amp;"-"&amp;A20,'Sezione ERARIO'!$C$9:$K$1008,9,FALSE)</f>
        <v>01 01</v>
      </c>
      <c r="AJ20" s="535"/>
      <c r="AK20" s="535"/>
      <c r="AL20" s="535"/>
      <c r="AM20" s="535"/>
      <c r="AN20" s="21"/>
      <c r="AO20" s="529">
        <f ca="1">VLOOKUP($BN$10&amp;"-"&amp;$BN$6&amp;"-"&amp;A20,'Sezione ERARIO'!$C$9:$L$1008,10,FALSE)</f>
        <v>2014</v>
      </c>
      <c r="AP20" s="529"/>
      <c r="AQ20" s="529"/>
      <c r="AR20" s="21"/>
      <c r="AS20" s="530">
        <f ca="1">VLOOKUP($BN$10&amp;"-"&amp;$BN$6&amp;"-"&amp;A20,'Sezione ERARIO'!$C$9:$M$1008,11,FALSE)</f>
        <v>0</v>
      </c>
      <c r="AT20" s="530"/>
      <c r="AU20" s="530"/>
      <c r="AV20" s="530"/>
      <c r="AW20" s="530"/>
      <c r="AX20" s="530"/>
      <c r="AY20" s="130" t="str">
        <f ca="1">LEFT(RIGHT(TEXT(VLOOKUP($BN$10&amp;"-"&amp;$BN$6&amp;"-"&amp;A20,'Sezione ERARIO'!$C$9:$M$1008,11,FALSE),"0,00"),2),1)</f>
        <v>0</v>
      </c>
      <c r="AZ20" s="130" t="str">
        <f ca="1">RIGHT(TEXT(VLOOKUP($BN$10&amp;"-"&amp;$BN$6&amp;"-"&amp;A20,'Sezione ERARIO'!$C$9:$M$1008,11,FALSE),"0,00"),1)</f>
        <v>0</v>
      </c>
      <c r="BA20" s="21"/>
      <c r="BB20" s="530">
        <f ca="1">FLOOR(VLOOKUP($BN$10&amp;"-"&amp;$BN$6&amp;"-"&amp;A20,'Sezione ERARIO'!$C$9:$N$1008,12,FALSE),1)</f>
        <v>10</v>
      </c>
      <c r="BC20" s="530"/>
      <c r="BD20" s="130" t="str">
        <f ca="1">LEFT(RIGHT(TEXT(VLOOKUP($BN$10&amp;"-"&amp;$BN$6&amp;"-"&amp;A20,'Sezione ERARIO'!$C$9:$N$1008,12,FALSE),"0,00"),2),1)</f>
        <v>0</v>
      </c>
      <c r="BE20" s="130" t="str">
        <f ca="1">RIGHT(TEXT(VLOOKUP($BN$10&amp;"-"&amp;$BN$6&amp;"-"&amp;A20,'Sezione ERARIO'!$C$9:$N$1008,12,FALSE),"0,00"),1)</f>
        <v>0</v>
      </c>
      <c r="BF20" s="21"/>
      <c r="BG20" s="21"/>
      <c r="BH20" s="21"/>
      <c r="BI20" s="21"/>
      <c r="BJ20" s="21"/>
      <c r="BK20" s="21"/>
      <c r="BL20" s="21"/>
      <c r="BM20" s="21"/>
      <c r="BN20" s="347" t="str">
        <f ca="1">VLOOKUP($BN$10&amp;"-"&amp;$BN$6&amp;"-"&amp;A20,'Sezione ERARIO'!$C$9:$AD$1008,28,FALSE)</f>
        <v>Testo Libero</v>
      </c>
      <c r="BO20" s="213"/>
    </row>
    <row r="21" spans="1:67" ht="12.75" customHeight="1">
      <c r="A21" s="219">
        <v>2</v>
      </c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535">
        <f ca="1">VLOOKUP($BN$10&amp;"-"&amp;$BN$6&amp;"-"&amp;A21,'Sezione ERARIO'!$C$9:$J$1008,8,FALSE)</f>
        <v>0</v>
      </c>
      <c r="AA21" s="535"/>
      <c r="AB21" s="535"/>
      <c r="AC21" s="535"/>
      <c r="AD21" s="535"/>
      <c r="AE21" s="535"/>
      <c r="AF21" s="535"/>
      <c r="AG21" s="535"/>
      <c r="AH21" s="21"/>
      <c r="AI21" s="535">
        <f ca="1">VLOOKUP($BN$10&amp;"-"&amp;$BN$6&amp;"-"&amp;A21,'Sezione ERARIO'!$C$9:$K$1008,9,FALSE)</f>
        <v>0</v>
      </c>
      <c r="AJ21" s="535"/>
      <c r="AK21" s="535"/>
      <c r="AL21" s="535"/>
      <c r="AM21" s="535"/>
      <c r="AN21" s="21"/>
      <c r="AO21" s="529">
        <f ca="1">VLOOKUP($BN$10&amp;"-"&amp;$BN$6&amp;"-"&amp;A21,'Sezione ERARIO'!$C$9:$L$1008,10,FALSE)</f>
        <v>0</v>
      </c>
      <c r="AP21" s="529"/>
      <c r="AQ21" s="529"/>
      <c r="AR21" s="21"/>
      <c r="AS21" s="530">
        <f ca="1">VLOOKUP($BN$10&amp;"-"&amp;$BN$6&amp;"-"&amp;A21,'Sezione ERARIO'!$C$9:$M$1008,11,FALSE)</f>
        <v>0</v>
      </c>
      <c r="AT21" s="530"/>
      <c r="AU21" s="530"/>
      <c r="AV21" s="530"/>
      <c r="AW21" s="530"/>
      <c r="AX21" s="530"/>
      <c r="AY21" s="130" t="str">
        <f ca="1">LEFT(RIGHT(TEXT(VLOOKUP($BN$10&amp;"-"&amp;$BN$6&amp;"-"&amp;A21,'Sezione ERARIO'!$C$9:$M$1008,11,FALSE),"0,00"),2),1)</f>
        <v>0</v>
      </c>
      <c r="AZ21" s="130" t="str">
        <f ca="1">RIGHT(TEXT(VLOOKUP($BN$10&amp;"-"&amp;$BN$6&amp;"-"&amp;A21,'Sezione ERARIO'!$C$9:$M$1008,11,FALSE),"0,00"),1)</f>
        <v>0</v>
      </c>
      <c r="BA21" s="21"/>
      <c r="BB21" s="530">
        <f ca="1">FLOOR(VLOOKUP($BN$10&amp;"-"&amp;$BN$6&amp;"-"&amp;A21,'Sezione ERARIO'!$C$9:$N$1008,12,FALSE),1)</f>
        <v>0</v>
      </c>
      <c r="BC21" s="530"/>
      <c r="BD21" s="130" t="str">
        <f ca="1">LEFT(RIGHT(TEXT(VLOOKUP($BN$10&amp;"-"&amp;$BN$6&amp;"-"&amp;A21,'Sezione ERARIO'!$C$9:$N$1008,12,FALSE),"0,00"),2),1)</f>
        <v>0</v>
      </c>
      <c r="BE21" s="130" t="str">
        <f ca="1">RIGHT(TEXT(VLOOKUP($BN$10&amp;"-"&amp;$BN$6&amp;"-"&amp;A21,'Sezione ERARIO'!$C$9:$N$1008,12,FALSE),"0,00"),1)</f>
        <v>0</v>
      </c>
      <c r="BF21" s="21"/>
      <c r="BG21" s="21"/>
      <c r="BH21" s="21"/>
      <c r="BI21" s="21"/>
      <c r="BJ21" s="21"/>
      <c r="BK21" s="21"/>
      <c r="BL21" s="21"/>
      <c r="BM21" s="21"/>
      <c r="BN21" s="347">
        <f ca="1">VLOOKUP($BN$10&amp;"-"&amp;$BN$6&amp;"-"&amp;A21,'Sezione ERARIO'!$C$9:$AD$1008,28,FALSE)</f>
        <v>0</v>
      </c>
      <c r="BO21" s="21"/>
    </row>
    <row r="22" spans="1:67" ht="12.75" customHeight="1">
      <c r="A22" s="219">
        <v>3</v>
      </c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535" t="e">
        <f ca="1">VLOOKUP($BN$10&amp;"-"&amp;$BN$6&amp;"-"&amp;A22,'Sezione ERARIO'!$C$9:$J$1008,8,FALSE)</f>
        <v>#N/A</v>
      </c>
      <c r="AA22" s="535"/>
      <c r="AB22" s="535"/>
      <c r="AC22" s="535"/>
      <c r="AD22" s="535"/>
      <c r="AE22" s="535"/>
      <c r="AF22" s="535"/>
      <c r="AG22" s="535"/>
      <c r="AH22" s="21"/>
      <c r="AI22" s="535" t="e">
        <f ca="1">VLOOKUP($BN$10&amp;"-"&amp;$BN$6&amp;"-"&amp;A22,'Sezione ERARIO'!$C$9:$K$1008,9,FALSE)</f>
        <v>#N/A</v>
      </c>
      <c r="AJ22" s="535"/>
      <c r="AK22" s="535"/>
      <c r="AL22" s="535"/>
      <c r="AM22" s="535"/>
      <c r="AN22" s="21"/>
      <c r="AO22" s="529" t="e">
        <f ca="1">VLOOKUP($BN$10&amp;"-"&amp;$BN$6&amp;"-"&amp;A22,'Sezione ERARIO'!$C$9:$L$1008,10,FALSE)</f>
        <v>#N/A</v>
      </c>
      <c r="AP22" s="529"/>
      <c r="AQ22" s="529"/>
      <c r="AR22" s="21"/>
      <c r="AS22" s="530" t="e">
        <f ca="1">VLOOKUP($BN$10&amp;"-"&amp;$BN$6&amp;"-"&amp;A22,'Sezione ERARIO'!$C$9:$M$1008,11,FALSE)</f>
        <v>#N/A</v>
      </c>
      <c r="AT22" s="530"/>
      <c r="AU22" s="530"/>
      <c r="AV22" s="530"/>
      <c r="AW22" s="530"/>
      <c r="AX22" s="530"/>
      <c r="AY22" s="130" t="e">
        <f ca="1">LEFT(RIGHT(TEXT(VLOOKUP($BN$10&amp;"-"&amp;$BN$6&amp;"-"&amp;A22,'Sezione ERARIO'!$C$9:$M$1008,11,FALSE),"0,00"),2),1)</f>
        <v>#N/A</v>
      </c>
      <c r="AZ22" s="130" t="e">
        <f ca="1">RIGHT(TEXT(VLOOKUP($BN$10&amp;"-"&amp;$BN$6&amp;"-"&amp;A22,'Sezione ERARIO'!$C$9:$M$1008,11,FALSE),"0,00"),1)</f>
        <v>#N/A</v>
      </c>
      <c r="BA22" s="21"/>
      <c r="BB22" s="530" t="e">
        <f ca="1">FLOOR(VLOOKUP($BN$10&amp;"-"&amp;$BN$6&amp;"-"&amp;A22,'Sezione ERARIO'!$C$9:$N$1008,12,FALSE),1)</f>
        <v>#N/A</v>
      </c>
      <c r="BC22" s="530"/>
      <c r="BD22" s="130" t="e">
        <f ca="1">LEFT(RIGHT(TEXT(VLOOKUP($BN$10&amp;"-"&amp;$BN$6&amp;"-"&amp;A22,'Sezione ERARIO'!$C$9:$N$1008,12,FALSE),"0,00"),2),1)</f>
        <v>#N/A</v>
      </c>
      <c r="BE22" s="130" t="e">
        <f ca="1">RIGHT(TEXT(VLOOKUP($BN$10&amp;"-"&amp;$BN$6&amp;"-"&amp;A22,'Sezione ERARIO'!$C$9:$N$1008,12,FALSE),"0,00"),1)</f>
        <v>#N/A</v>
      </c>
      <c r="BF22" s="21"/>
      <c r="BG22" s="21"/>
      <c r="BH22" s="21"/>
      <c r="BI22" s="21"/>
      <c r="BJ22" s="21"/>
      <c r="BK22" s="21"/>
      <c r="BL22" s="21"/>
      <c r="BM22" s="21"/>
      <c r="BN22" s="347" t="e">
        <f ca="1">VLOOKUP($BN$10&amp;"-"&amp;$BN$6&amp;"-"&amp;A22,'Sezione ERARIO'!$C$9:$AD$1008,28,FALSE)</f>
        <v>#N/A</v>
      </c>
      <c r="BO22" s="21"/>
    </row>
    <row r="23" spans="1:67" ht="12.75" customHeight="1">
      <c r="A23" s="219">
        <v>4</v>
      </c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535" t="e">
        <f ca="1">VLOOKUP($BN$10&amp;"-"&amp;$BN$6&amp;"-"&amp;A23,'Sezione ERARIO'!$C$9:$J$1008,8,FALSE)</f>
        <v>#N/A</v>
      </c>
      <c r="AA23" s="535"/>
      <c r="AB23" s="535"/>
      <c r="AC23" s="535"/>
      <c r="AD23" s="535"/>
      <c r="AE23" s="535"/>
      <c r="AF23" s="535"/>
      <c r="AG23" s="535"/>
      <c r="AH23" s="21"/>
      <c r="AI23" s="535" t="e">
        <f ca="1">VLOOKUP($BN$10&amp;"-"&amp;$BN$6&amp;"-"&amp;A23,'Sezione ERARIO'!$C$9:$K$1008,9,FALSE)</f>
        <v>#N/A</v>
      </c>
      <c r="AJ23" s="535"/>
      <c r="AK23" s="535"/>
      <c r="AL23" s="535"/>
      <c r="AM23" s="535"/>
      <c r="AN23" s="21"/>
      <c r="AO23" s="529" t="e">
        <f ca="1">VLOOKUP($BN$10&amp;"-"&amp;$BN$6&amp;"-"&amp;A23,'Sezione ERARIO'!$C$9:$L$1008,10,FALSE)</f>
        <v>#N/A</v>
      </c>
      <c r="AP23" s="529"/>
      <c r="AQ23" s="529"/>
      <c r="AR23" s="21"/>
      <c r="AS23" s="530" t="e">
        <f ca="1">VLOOKUP($BN$10&amp;"-"&amp;$BN$6&amp;"-"&amp;A23,'Sezione ERARIO'!$C$9:$M$1008,11,FALSE)</f>
        <v>#N/A</v>
      </c>
      <c r="AT23" s="530"/>
      <c r="AU23" s="530"/>
      <c r="AV23" s="530"/>
      <c r="AW23" s="530"/>
      <c r="AX23" s="530"/>
      <c r="AY23" s="130" t="e">
        <f ca="1">LEFT(RIGHT(TEXT(VLOOKUP($BN$10&amp;"-"&amp;$BN$6&amp;"-"&amp;A23,'Sezione ERARIO'!$C$9:$M$1008,11,FALSE),"0,00"),2),1)</f>
        <v>#N/A</v>
      </c>
      <c r="AZ23" s="130" t="e">
        <f ca="1">RIGHT(TEXT(VLOOKUP($BN$10&amp;"-"&amp;$BN$6&amp;"-"&amp;A23,'Sezione ERARIO'!$C$9:$M$1008,11,FALSE),"0,00"),1)</f>
        <v>#N/A</v>
      </c>
      <c r="BA23" s="21"/>
      <c r="BB23" s="530" t="e">
        <f ca="1">FLOOR(VLOOKUP($BN$10&amp;"-"&amp;$BN$6&amp;"-"&amp;A23,'Sezione ERARIO'!$C$9:$N$1008,12,FALSE),1)</f>
        <v>#N/A</v>
      </c>
      <c r="BC23" s="530"/>
      <c r="BD23" s="130" t="e">
        <f ca="1">LEFT(RIGHT(TEXT(VLOOKUP($BN$10&amp;"-"&amp;$BN$6&amp;"-"&amp;A23,'Sezione ERARIO'!$C$9:$N$1008,12,FALSE),"0,00"),2),1)</f>
        <v>#N/A</v>
      </c>
      <c r="BE23" s="130" t="e">
        <f ca="1">RIGHT(TEXT(VLOOKUP($BN$10&amp;"-"&amp;$BN$6&amp;"-"&amp;A23,'Sezione ERARIO'!$C$9:$N$1008,12,FALSE),"0,00"),1)</f>
        <v>#N/A</v>
      </c>
      <c r="BF23" s="21"/>
      <c r="BG23" s="21"/>
      <c r="BH23" s="21"/>
      <c r="BI23" s="21"/>
      <c r="BJ23" s="21"/>
      <c r="BK23" s="21"/>
      <c r="BL23" s="21"/>
      <c r="BM23" s="21"/>
      <c r="BN23" s="347" t="e">
        <f ca="1">VLOOKUP($BN$10&amp;"-"&amp;$BN$6&amp;"-"&amp;A23,'Sezione ERARIO'!$C$9:$AD$1008,28,FALSE)</f>
        <v>#N/A</v>
      </c>
      <c r="BO23" s="21"/>
    </row>
    <row r="24" spans="1:67" ht="12.75" customHeight="1">
      <c r="A24" s="219">
        <v>5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535" t="e">
        <f ca="1">VLOOKUP($BN$10&amp;"-"&amp;$BN$6&amp;"-"&amp;A24,'Sezione ERARIO'!$C$9:$J$1008,8,FALSE)</f>
        <v>#N/A</v>
      </c>
      <c r="AA24" s="535"/>
      <c r="AB24" s="535"/>
      <c r="AC24" s="535"/>
      <c r="AD24" s="535"/>
      <c r="AE24" s="535"/>
      <c r="AF24" s="535"/>
      <c r="AG24" s="535"/>
      <c r="AH24" s="21"/>
      <c r="AI24" s="535" t="e">
        <f ca="1">VLOOKUP($BN$10&amp;"-"&amp;$BN$6&amp;"-"&amp;A24,'Sezione ERARIO'!$C$9:$K$1008,9,FALSE)</f>
        <v>#N/A</v>
      </c>
      <c r="AJ24" s="535"/>
      <c r="AK24" s="535"/>
      <c r="AL24" s="535"/>
      <c r="AM24" s="535"/>
      <c r="AN24" s="21"/>
      <c r="AO24" s="529" t="e">
        <f ca="1">VLOOKUP($BN$10&amp;"-"&amp;$BN$6&amp;"-"&amp;A24,'Sezione ERARIO'!$C$9:$L$1008,10,FALSE)</f>
        <v>#N/A</v>
      </c>
      <c r="AP24" s="529"/>
      <c r="AQ24" s="529"/>
      <c r="AR24" s="21"/>
      <c r="AS24" s="530" t="e">
        <f ca="1">VLOOKUP($BN$10&amp;"-"&amp;$BN$6&amp;"-"&amp;A24,'Sezione ERARIO'!$C$9:$M$1008,11,FALSE)</f>
        <v>#N/A</v>
      </c>
      <c r="AT24" s="530"/>
      <c r="AU24" s="530"/>
      <c r="AV24" s="530"/>
      <c r="AW24" s="530"/>
      <c r="AX24" s="530"/>
      <c r="AY24" s="130" t="e">
        <f ca="1">LEFT(RIGHT(TEXT(VLOOKUP($BN$10&amp;"-"&amp;$BN$6&amp;"-"&amp;A24,'Sezione ERARIO'!$C$9:$M$1008,11,FALSE),"0,00"),2),1)</f>
        <v>#N/A</v>
      </c>
      <c r="AZ24" s="130" t="e">
        <f ca="1">RIGHT(TEXT(VLOOKUP($BN$10&amp;"-"&amp;$BN$6&amp;"-"&amp;A24,'Sezione ERARIO'!$C$9:$M$1008,11,FALSE),"0,00"),1)</f>
        <v>#N/A</v>
      </c>
      <c r="BA24" s="21"/>
      <c r="BB24" s="530" t="e">
        <f ca="1">FLOOR(VLOOKUP($BN$10&amp;"-"&amp;$BN$6&amp;"-"&amp;A24,'Sezione ERARIO'!$C$9:$N$1008,12,FALSE),1)</f>
        <v>#N/A</v>
      </c>
      <c r="BC24" s="530"/>
      <c r="BD24" s="130" t="e">
        <f ca="1">LEFT(RIGHT(TEXT(VLOOKUP($BN$10&amp;"-"&amp;$BN$6&amp;"-"&amp;A24,'Sezione ERARIO'!$C$9:$N$1008,12,FALSE),"0,00"),2),1)</f>
        <v>#N/A</v>
      </c>
      <c r="BE24" s="130" t="e">
        <f ca="1">RIGHT(TEXT(VLOOKUP($BN$10&amp;"-"&amp;$BN$6&amp;"-"&amp;A24,'Sezione ERARIO'!$C$9:$N$1008,12,FALSE),"0,00"),1)</f>
        <v>#N/A</v>
      </c>
      <c r="BF24" s="21"/>
      <c r="BG24" s="21"/>
      <c r="BH24" s="21"/>
      <c r="BI24" s="21"/>
      <c r="BJ24" s="21"/>
      <c r="BK24" s="21"/>
      <c r="BL24" s="21"/>
      <c r="BM24" s="21"/>
      <c r="BN24" s="347" t="e">
        <f ca="1">VLOOKUP($BN$10&amp;"-"&amp;$BN$6&amp;"-"&amp;A24,'Sezione ERARIO'!$C$9:$AD$1008,28,FALSE)</f>
        <v>#N/A</v>
      </c>
      <c r="BO24" s="21"/>
    </row>
    <row r="25" spans="1:67" ht="12" customHeight="1">
      <c r="A25" s="219">
        <v>6</v>
      </c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535" t="e">
        <f ca="1">VLOOKUP($BN$10&amp;"-"&amp;$BN$6&amp;"-"&amp;A25,'Sezione ERARIO'!$C$9:$J$1008,8,FALSE)</f>
        <v>#N/A</v>
      </c>
      <c r="AA25" s="535"/>
      <c r="AB25" s="535"/>
      <c r="AC25" s="535"/>
      <c r="AD25" s="535"/>
      <c r="AE25" s="535"/>
      <c r="AF25" s="535"/>
      <c r="AG25" s="535"/>
      <c r="AH25" s="21"/>
      <c r="AI25" s="535" t="e">
        <f ca="1">VLOOKUP($BN$10&amp;"-"&amp;$BN$6&amp;"-"&amp;A25,'Sezione ERARIO'!$C$9:$K$1008,9,FALSE)</f>
        <v>#N/A</v>
      </c>
      <c r="AJ25" s="535"/>
      <c r="AK25" s="535"/>
      <c r="AL25" s="535"/>
      <c r="AM25" s="535"/>
      <c r="AN25" s="21"/>
      <c r="AO25" s="529" t="e">
        <f ca="1">VLOOKUP($BN$10&amp;"-"&amp;$BN$6&amp;"-"&amp;A25,'Sezione ERARIO'!$C$9:$L$1008,10,FALSE)</f>
        <v>#N/A</v>
      </c>
      <c r="AP25" s="529"/>
      <c r="AQ25" s="529"/>
      <c r="AR25" s="21"/>
      <c r="AS25" s="530" t="e">
        <f ca="1">VLOOKUP($BN$10&amp;"-"&amp;$BN$6&amp;"-"&amp;A25,'Sezione ERARIO'!$C$9:$M$1008,11,FALSE)</f>
        <v>#N/A</v>
      </c>
      <c r="AT25" s="530"/>
      <c r="AU25" s="530"/>
      <c r="AV25" s="530"/>
      <c r="AW25" s="530"/>
      <c r="AX25" s="530"/>
      <c r="AY25" s="130" t="e">
        <f ca="1">LEFT(RIGHT(TEXT(VLOOKUP($BN$10&amp;"-"&amp;$BN$6&amp;"-"&amp;A25,'Sezione ERARIO'!$C$9:$M$1008,11,FALSE),"0,00"),2),1)</f>
        <v>#N/A</v>
      </c>
      <c r="AZ25" s="130" t="e">
        <f ca="1">RIGHT(TEXT(VLOOKUP($BN$10&amp;"-"&amp;$BN$6&amp;"-"&amp;A25,'Sezione ERARIO'!$C$9:$M$1008,11,FALSE),"0,00"),1)</f>
        <v>#N/A</v>
      </c>
      <c r="BA25" s="21"/>
      <c r="BB25" s="530" t="e">
        <f ca="1">FLOOR(VLOOKUP($BN$10&amp;"-"&amp;$BN$6&amp;"-"&amp;A25,'Sezione ERARIO'!$C$9:$N$1008,12,FALSE),1)</f>
        <v>#N/A</v>
      </c>
      <c r="BC25" s="530"/>
      <c r="BD25" s="130" t="e">
        <f ca="1">LEFT(RIGHT(TEXT(VLOOKUP($BN$10&amp;"-"&amp;$BN$6&amp;"-"&amp;A25,'Sezione ERARIO'!$C$9:$N$1008,12,FALSE),"0,00"),2),1)</f>
        <v>#N/A</v>
      </c>
      <c r="BE25" s="130" t="e">
        <f ca="1">RIGHT(TEXT(VLOOKUP($BN$10&amp;"-"&amp;$BN$6&amp;"-"&amp;A25,'Sezione ERARIO'!$C$9:$N$1008,12,FALSE),"0,00"),1)</f>
        <v>#N/A</v>
      </c>
      <c r="BF25" s="21"/>
      <c r="BG25" s="21"/>
      <c r="BH25" s="21"/>
      <c r="BI25" s="21"/>
      <c r="BJ25" s="21"/>
      <c r="BK25" s="21"/>
      <c r="BL25" s="21"/>
      <c r="BM25" s="21"/>
      <c r="BN25" s="347" t="e">
        <f ca="1">VLOOKUP($BN$10&amp;"-"&amp;$BN$6&amp;"-"&amp;A25,'Sezione ERARIO'!$C$9:$AD$1008,28,FALSE)</f>
        <v>#N/A</v>
      </c>
      <c r="BO25" s="21"/>
    </row>
    <row r="26" spans="1:67" ht="14.25" customHeight="1">
      <c r="A26" s="219">
        <f ca="1">IF(AND(ISBLANK(VLOOKUP($BN$10&amp;"-"&amp;$BN$6,'Sezione ERARIO'!B9:G1008,6,FALSE)),ISBLANK(VLOOKUP($BN$10&amp;"-"&amp;$BN$6,'Sezione ERARIO'!B9:H1008,7,FALSE))),0,1)</f>
        <v>1</v>
      </c>
      <c r="B26" s="529">
        <f ca="1">IF(MID(TEXT(VLOOKUP($BN$10&amp;"-"&amp;$BN$6,'Sezione ERARIO'!$B$9:$G$1008,6,FALSE),"???"),1,1)=" ",0,MID(TEXT(VLOOKUP($BN$10&amp;"-"&amp;$BN$6,'Sezione ERARIO'!$B$9:$G$1008,6,FALSE),"???"),1,1))</f>
        <v>0</v>
      </c>
      <c r="C26" s="529"/>
      <c r="D26" s="529" t="str">
        <f ca="1">IF(MID(TEXT(VLOOKUP($BN$10&amp;"-"&amp;$BN$6,'Sezione ERARIO'!$B$9:$G$1008,6,FALSE),"???"),2,1)=" ",0,MID(TEXT(VLOOKUP($BN$10&amp;"-"&amp;$BN$6,'Sezione ERARIO'!$B$9:$G$1008,6,FALSE),"???"),2,1))</f>
        <v>1</v>
      </c>
      <c r="E26" s="529"/>
      <c r="F26" s="529" t="str">
        <f ca="1">IF(MID(TEXT(VLOOKUP($BN$10&amp;"-"&amp;$BN$6,'Sezione ERARIO'!$B$9:$G$1008,6,FALSE),"???"),3,1)=" ",0,MID(TEXT(VLOOKUP($BN$10&amp;"-"&amp;$BN$6,'Sezione ERARIO'!$B$9:$G$1008,6,FALSE),"???"),3,1))</f>
        <v>0</v>
      </c>
      <c r="G26" s="529"/>
      <c r="H26" s="529"/>
      <c r="I26" s="21"/>
      <c r="J26" s="547">
        <f ca="1">IF(MID(TEXT(VLOOKUP($BN$10&amp;"-"&amp;$BN$6,'Sezione ERARIO'!$B$9:$H$1008,7,FALSE),"???????????"),1,1)=" ",0,MID(TEXT(VLOOKUP($BN$10&amp;"-"&amp;$BN$6,'Sezione ERARIO'!$B$9:$H$1008,7,FALSE),"???????????"),1,1))</f>
        <v>0</v>
      </c>
      <c r="K26" s="547"/>
      <c r="L26" s="538" t="str">
        <f ca="1">IF(MID(TEXT(VLOOKUP($BN$10&amp;"-"&amp;$BN$6,'Sezione ERARIO'!$B$9:$H$1008,7,FALSE),"???????????"),2,1)=" ",0,MID(TEXT(VLOOKUP($BN$10&amp;"-"&amp;$BN$6,'Sezione ERARIO'!$B$9:$H$1008,7,FALSE),"???????????"),2,1))</f>
        <v>1</v>
      </c>
      <c r="M26" s="538"/>
      <c r="N26" s="538"/>
      <c r="O26" s="538" t="str">
        <f ca="1">IF(MID(TEXT(VLOOKUP($BN$10&amp;"-"&amp;$BN$6,'Sezione ERARIO'!$B$9:$H$1008,7,FALSE),"???????????"),3,1)=" ",0,MID(TEXT(VLOOKUP($BN$10&amp;"-"&amp;$BN$6,'Sezione ERARIO'!$B$9:$H$1008,7,FALSE),"???????????"),3,1))</f>
        <v>0</v>
      </c>
      <c r="P26" s="538"/>
      <c r="Q26" s="538"/>
      <c r="R26" s="538" t="str">
        <f ca="1">IF(MID(TEXT(VLOOKUP($BN$10&amp;"-"&amp;$BN$6,'Sezione ERARIO'!$B$9:$H$1008,7,FALSE),"???????????"),4,1)=" ",0,MID(TEXT(VLOOKUP($BN$10&amp;"-"&amp;$BN$6,'Sezione ERARIO'!$B$9:$H$1008,7,FALSE),"???????????"),4,1))</f>
        <v>2</v>
      </c>
      <c r="S26" s="538"/>
      <c r="T26" s="538" t="str">
        <f ca="1">IF(MID(TEXT(VLOOKUP($BN$10&amp;"-"&amp;$BN$6,'Sezione ERARIO'!$B$9:$H$1008,7,FALSE),"???????????"),5,1)=" ",0,MID(TEXT(VLOOKUP($BN$10&amp;"-"&amp;$BN$6,'Sezione ERARIO'!$B$9:$H$1008,7,FALSE),"???????????"),5,1))</f>
        <v>0</v>
      </c>
      <c r="U26" s="538"/>
      <c r="V26" s="538"/>
      <c r="W26" s="538"/>
      <c r="X26" s="529" t="str">
        <f ca="1">IF(MID(TEXT(VLOOKUP($BN$10&amp;"-"&amp;$BN$6,'Sezione ERARIO'!$B$9:$H$1008,7,FALSE),"???????????"),6,1)=" ",0,MID(TEXT(VLOOKUP($BN$10&amp;"-"&amp;$BN$6,'Sezione ERARIO'!$B$9:$H$1008,7,FALSE),"???????????"),6,1))</f>
        <v>3</v>
      </c>
      <c r="Y26" s="529"/>
      <c r="Z26" s="529"/>
      <c r="AA26" s="529" t="str">
        <f ca="1">IF(MID(TEXT(VLOOKUP($BN$10&amp;"-"&amp;$BN$6,'Sezione ERARIO'!$B$9:$H$1008,7,FALSE),"???????????"),7,1)=" ",0,MID(TEXT(VLOOKUP($BN$10&amp;"-"&amp;$BN$6,'Sezione ERARIO'!$B$9:$H$1008,7,FALSE),"???????????"),7,1))</f>
        <v>0</v>
      </c>
      <c r="AB26" s="529"/>
      <c r="AC26" s="529" t="str">
        <f ca="1">IF(MID(TEXT(VLOOKUP($BN$10&amp;"-"&amp;$BN$6,'Sezione ERARIO'!$B$9:$H$1008,7,FALSE),"???????????"),8,1)=" ",0,MID(TEXT(VLOOKUP($BN$10&amp;"-"&amp;$BN$6,'Sezione ERARIO'!$B$9:$H$1008,7,FALSE),"???????????"),8,1))</f>
        <v>4</v>
      </c>
      <c r="AD26" s="529"/>
      <c r="AE26" s="529" t="str">
        <f ca="1">IF(MID(TEXT(VLOOKUP($BN$10&amp;"-"&amp;$BN$6,'Sezione ERARIO'!$B$9:$H$1008,7,FALSE),"???????????"),9,1)=" ",0,MID(TEXT(VLOOKUP($BN$10&amp;"-"&amp;$BN$6,'Sezione ERARIO'!$B$9:$H$1008,7,FALSE),"???????????"),9,1))</f>
        <v>0</v>
      </c>
      <c r="AF26" s="529"/>
      <c r="AG26" s="529" t="str">
        <f ca="1">IF(MID(TEXT(VLOOKUP($BN$10&amp;"-"&amp;$BN$6,'Sezione ERARIO'!$B$9:$H$1008,7,FALSE),"???????????"),10,1)=" ",0,MID(TEXT(VLOOKUP($BN$10&amp;"-"&amp;$BN$6,'Sezione ERARIO'!$B$9:$H$1008,7,FALSE),"???????????"),10,1))</f>
        <v>5</v>
      </c>
      <c r="AH26" s="529"/>
      <c r="AI26" s="529" t="str">
        <f ca="1">IF(MID(TEXT(VLOOKUP($BN$10&amp;"-"&amp;$BN$6,'Sezione ERARIO'!$B$9:$H$1008,7,FALSE),"???????????"),11,1)=" ",0,MID(TEXT(VLOOKUP($BN$10&amp;"-"&amp;$BN$6,'Sezione ERARIO'!$B$9:$H$1008,7,FALSE),"???????????"),11,1))</f>
        <v>0</v>
      </c>
      <c r="AJ26" s="529"/>
      <c r="AK26" s="21"/>
      <c r="AL26" s="21"/>
      <c r="AM26" s="21"/>
      <c r="AN26" s="21"/>
      <c r="AO26" s="21"/>
      <c r="AP26" s="21"/>
      <c r="AQ26" s="21"/>
      <c r="AR26" s="21"/>
      <c r="AS26" s="530">
        <f ca="1">FLOOR(SUMIF('Sezione ERARIO'!B9:B1008,$BN$10&amp;"-"&amp;$BN$6,'Sezione ERARIO'!M9:M1008),1)</f>
        <v>0</v>
      </c>
      <c r="AT26" s="530"/>
      <c r="AU26" s="530"/>
      <c r="AV26" s="530"/>
      <c r="AW26" s="530"/>
      <c r="AX26" s="530"/>
      <c r="AY26" s="130" t="str">
        <f ca="1">LEFT(RIGHT(TEXT(SUMIF('Sezione ERARIO'!B9:B1008,$BN$10&amp;"-"&amp;$BN$6,'Sezione ERARIO'!M9:M1008),"0,00"),2),1)</f>
        <v>0</v>
      </c>
      <c r="AZ26" s="130" t="str">
        <f ca="1">RIGHT(TEXT(SUMIF('Sezione ERARIO'!B9:B1008,$BN$10&amp;"-"&amp;$BN$6,'Sezione ERARIO'!M9:M1008),"0,00"),1)</f>
        <v>0</v>
      </c>
      <c r="BA26" s="21"/>
      <c r="BB26" s="530">
        <f ca="1">FLOOR(SUMIF('Sezione ERARIO'!B9:B1008,$BN$10&amp;"-"&amp;$BN$6,'Sezione ERARIO'!N9:N1008),1)</f>
        <v>10</v>
      </c>
      <c r="BC26" s="530"/>
      <c r="BD26" s="130" t="str">
        <f ca="1">LEFT(RIGHT(TEXT(SUMIF('Sezione ERARIO'!B9:B1008,$BN$10&amp;"-"&amp;$BN$6,'Sezione ERARIO'!N9:N1008),"0,00"),2),1)</f>
        <v>0</v>
      </c>
      <c r="BE26" s="130" t="str">
        <f ca="1">RIGHT(TEXT(SUMIF('Sezione ERARIO'!B9:B1008,$BN$10&amp;"-"&amp;$BN$6,'Sezione ERARIO'!N9:N1008),"0,00"),1)</f>
        <v>0</v>
      </c>
      <c r="BF26" s="196" t="str">
        <f ca="1">IF(SUMIF('Sezione ERARIO'!B9:B1008,$BN$10&amp;"-"&amp;$BN$6,'Sezione ERARIO'!N9:N1008)&gt;SUMIF('Sezione ERARIO'!B9:B1008,$BN$10&amp;"-"&amp;$BN$6,'Sezione ERARIO'!M9:M1008),"-","+")</f>
        <v>-</v>
      </c>
      <c r="BG26" s="530">
        <f ca="1">IF(SUMIF('Sezione ERARIO'!B9:B1008,$BN$10&amp;"-"&amp;$BN$6,'Sezione ERARIO'!M9:M1008)&gt;SUMIF('Sezione ERARIO'!B9:B1008,$BN$10&amp;"-"&amp;$BN$6,'Sezione ERARIO'!N9:N1008),FLOOR(SUMIF('Sezione ERARIO'!B9:B1008,$BN$10&amp;"-"&amp;$BN$6,'Sezione ERARIO'!M9:M1008)-SUMIF('Sezione ERARIO'!B9:B1008,$BN$10&amp;"-"&amp;$BN$6,'Sezione ERARIO'!N9:N1008),1),FLOOR(SUMIF('Sezione ERARIO'!B9:B1008,$BN$10&amp;"-"&amp;$BN$6,'Sezione ERARIO'!N9:N1008)-SUMIF('Sezione ERARIO'!B9:B1008,$BN$10&amp;"-"&amp;$BN$6,'Sezione ERARIO'!M9:M1008),1))</f>
        <v>10</v>
      </c>
      <c r="BH26" s="530"/>
      <c r="BI26" s="530"/>
      <c r="BJ26" s="530"/>
      <c r="BK26" s="130" t="str">
        <f ca="1">LEFT(RIGHT(TEXT(IF(SUMIF('Sezione ERARIO'!B9:B1008,$BN$10&amp;"-"&amp;$BN$6,'Sezione ERARIO'!M9:M1008)&gt;SUMIF('Sezione ERARIO'!B9:B1008,$BN$10&amp;"-"&amp;$BN$6,'Sezione ERARIO'!N9:N1008),SUMIF('Sezione ERARIO'!B9:B1008,$BN$10&amp;"-"&amp;$BN$6,'Sezione ERARIO'!M9:M1008)-SUMIF('Sezione ERARIO'!B9:B1008,$BN$10&amp;"-"&amp;$BN$6,'Sezione ERARIO'!N9:N1008),SUMIF('Sezione ERARIO'!B9:B1008,$BN$10&amp;"-"&amp;$BN$6,'Sezione ERARIO'!N9:N1008)-SUMIF('Sezione ERARIO'!B9:B1008,$BN$10&amp;"-"&amp;$BN$6,'Sezione ERARIO'!M9:M1008)),"0,00"),2),1)</f>
        <v>0</v>
      </c>
      <c r="BL26" s="130" t="str">
        <f ca="1">RIGHT(TEXT(IF(SUMIF('Sezione ERARIO'!B9:B1008,$BN$10&amp;"-"&amp;$BN$6,'Sezione ERARIO'!M9:M1008)&gt;SUMIF('Sezione ERARIO'!B9:B1008,$BN$10&amp;"-"&amp;$BN$6,'Sezione ERARIO'!N9:N1008),SUMIF('Sezione ERARIO'!B9:B1008,$BN$10&amp;"-"&amp;$BN$6,'Sezione ERARIO'!M9:M1008)-SUMIF('Sezione ERARIO'!B9:B1008,$BN$10&amp;"-"&amp;$BN$6,'Sezione ERARIO'!N9:N1008),(SUMIF('Sezione ERARIO'!B9:B1008,$BN$10&amp;"-"&amp;$BN$6,'Sezione ERARIO'!N9:N1008)-SUMIF('Sezione ERARIO'!B9:B1008,$BN$10&amp;"-"&amp;$BN$6,'Sezione ERARIO'!M9:M1008))),"0,00"),1)</f>
        <v>0</v>
      </c>
      <c r="BM26" s="21"/>
      <c r="BN26" s="21"/>
      <c r="BO26" s="21"/>
    </row>
    <row r="27" spans="1:67" ht="26.25" customHeight="1">
      <c r="A27" s="220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343" t="s">
        <v>1293</v>
      </c>
      <c r="BO27" s="21"/>
    </row>
    <row r="28" spans="1:67" ht="12.75" customHeight="1">
      <c r="A28" s="219">
        <v>1</v>
      </c>
      <c r="B28" s="535" t="str">
        <f ca="1">VLOOKUP($BN$10&amp;"-"&amp;$BN$6&amp;"-"&amp;A28,'Sezione INPS'!$C$9:$G$1008,5,FALSE)</f>
        <v>01</v>
      </c>
      <c r="C28" s="535"/>
      <c r="D28" s="535"/>
      <c r="E28" s="535"/>
      <c r="F28" s="21"/>
      <c r="G28" s="21"/>
      <c r="H28" s="535" t="str">
        <f ca="1">VLOOKUP($BN$10&amp;"-"&amp;$BN$6&amp;"-"&amp;A28,'Sezione INPS'!$C$9:$H$1008,6,FALSE)</f>
        <v>0002</v>
      </c>
      <c r="I28" s="535"/>
      <c r="J28" s="535"/>
      <c r="K28" s="21"/>
      <c r="L28" s="535" t="str">
        <f ca="1">VLOOKUP($BN$10&amp;"-"&amp;$BN$6&amp;"-"&amp;A28,'Sezione INPS'!$C$9:$I$1008,7,FALSE)</f>
        <v>0000000000003</v>
      </c>
      <c r="M28" s="535"/>
      <c r="N28" s="535"/>
      <c r="O28" s="535"/>
      <c r="P28" s="535"/>
      <c r="Q28" s="535"/>
      <c r="R28" s="535"/>
      <c r="S28" s="535"/>
      <c r="T28" s="535"/>
      <c r="U28" s="535"/>
      <c r="V28" s="535"/>
      <c r="W28" s="535"/>
      <c r="X28" s="535"/>
      <c r="Y28" s="535"/>
      <c r="Z28" s="535"/>
      <c r="AA28" s="535"/>
      <c r="AB28" s="535"/>
      <c r="AC28" s="535"/>
      <c r="AD28" s="535"/>
      <c r="AE28" s="535"/>
      <c r="AF28" s="535"/>
      <c r="AG28" s="535"/>
      <c r="AH28" s="525">
        <f ca="1">VLOOKUP($BN$10&amp;"-"&amp;$BN$6&amp;"-"&amp;A28,'Sezione INPS'!$C$9:$J$1008,8,FALSE)</f>
        <v>1</v>
      </c>
      <c r="AI28" s="525"/>
      <c r="AJ28" s="525"/>
      <c r="AK28" s="529">
        <f ca="1">VLOOKUP($BN$10&amp;"-"&amp;$BN$6&amp;"-"&amp;A28,'Sezione INPS'!$C$9:$K$1008,9,FALSE)</f>
        <v>2013</v>
      </c>
      <c r="AL28" s="529"/>
      <c r="AM28" s="529"/>
      <c r="AN28" s="21"/>
      <c r="AO28" s="131">
        <f ca="1">VLOOKUP($BN$10&amp;"-"&amp;$BN$6&amp;"-"&amp;A28,'Sezione INPS'!$C$9:$L$1008,10,FALSE)</f>
        <v>12</v>
      </c>
      <c r="AP28" s="529">
        <f ca="1">VLOOKUP($BN$10&amp;"-"&amp;$BN$6&amp;"-"&amp;A28,'Sezione INPS'!$C$9:$M$1008,11,FALSE)</f>
        <v>2013</v>
      </c>
      <c r="AQ28" s="529"/>
      <c r="AR28" s="21"/>
      <c r="AS28" s="530">
        <f ca="1">FLOOR(VLOOKUP($BN$10&amp;"-"&amp;$BN$6&amp;"-"&amp;A28,'Sezione INPS'!$C$9:$N$1008,12,FALSE),1)</f>
        <v>2</v>
      </c>
      <c r="AT28" s="530"/>
      <c r="AU28" s="530"/>
      <c r="AV28" s="530"/>
      <c r="AW28" s="530"/>
      <c r="AX28" s="530"/>
      <c r="AY28" s="130" t="str">
        <f ca="1">LEFT(RIGHT(TEXT(VLOOKUP($BN$10&amp;"-"&amp;$BN$6&amp;"-"&amp;A28,'Sezione INPS'!$C$9:$N$1008,12,FALSE),"0,00"),2),1)</f>
        <v>0</v>
      </c>
      <c r="AZ28" s="130" t="str">
        <f ca="1">RIGHT(TEXT(VLOOKUP($BN$10&amp;"-"&amp;$BN$6&amp;"-"&amp;A28,'Sezione INPS'!$C$9:$N$1008,12,FALSE),"0,00"),1)</f>
        <v>0</v>
      </c>
      <c r="BA28" s="21"/>
      <c r="BB28" s="530">
        <f ca="1">FLOOR(VLOOKUP($BN$10&amp;"-"&amp;$BN$6&amp;"-"&amp;A28,'Sezione INPS'!$C$9:$O$1008,13,FALSE),1)</f>
        <v>0</v>
      </c>
      <c r="BC28" s="530"/>
      <c r="BD28" s="130" t="str">
        <f ca="1">LEFT(RIGHT(TEXT(VLOOKUP($BN$10&amp;"-"&amp;$BN$6&amp;"-"&amp;A28,'Sezione INPS'!$C$9:$O$1008,13,FALSE),"0,00"),2),1)</f>
        <v>0</v>
      </c>
      <c r="BE28" s="130" t="str">
        <f ca="1">RIGHT(TEXT(VLOOKUP($BN$10&amp;"-"&amp;$BN$6&amp;"-"&amp;A28,'Sezione INPS'!$C$9:$O$1008,13,FALSE),"0,00"),1)</f>
        <v>0</v>
      </c>
      <c r="BF28" s="21"/>
      <c r="BG28" s="21"/>
      <c r="BH28" s="21"/>
      <c r="BI28" s="21"/>
      <c r="BJ28" s="21"/>
      <c r="BK28" s="21"/>
      <c r="BL28" s="21"/>
      <c r="BM28" s="21"/>
      <c r="BN28" s="347" t="str">
        <f ca="1">VLOOKUP($BN$10&amp;"-"&amp;$BN$6&amp;"-"&amp;A28,'Sezione INPS'!$C$9:$Q$1008,15,FALSE)</f>
        <v>Testo Libero</v>
      </c>
      <c r="BO28" s="21"/>
    </row>
    <row r="29" spans="1:67" ht="12.75" customHeight="1">
      <c r="A29" s="219">
        <v>2</v>
      </c>
      <c r="B29" s="535">
        <f ca="1">VLOOKUP($BN$10&amp;"-"&amp;$BN$6&amp;"-"&amp;A29,'Sezione INPS'!$C$9:$G$1008,5,FALSE)</f>
        <v>0</v>
      </c>
      <c r="C29" s="535"/>
      <c r="D29" s="535"/>
      <c r="E29" s="535"/>
      <c r="F29" s="21"/>
      <c r="G29" s="21"/>
      <c r="H29" s="535">
        <f ca="1">VLOOKUP($BN$10&amp;"-"&amp;$BN$6&amp;"-"&amp;A29,'Sezione INPS'!$C$9:$H$1008,6,FALSE)</f>
        <v>0</v>
      </c>
      <c r="I29" s="535"/>
      <c r="J29" s="535"/>
      <c r="K29" s="21"/>
      <c r="L29" s="535">
        <f ca="1">VLOOKUP($BN$10&amp;"-"&amp;$BN$6&amp;"-"&amp;A29,'Sezione INPS'!$C$9:$I$1008,7,FALSE)</f>
        <v>0</v>
      </c>
      <c r="M29" s="535"/>
      <c r="N29" s="535"/>
      <c r="O29" s="535"/>
      <c r="P29" s="535"/>
      <c r="Q29" s="535"/>
      <c r="R29" s="535"/>
      <c r="S29" s="535"/>
      <c r="T29" s="535"/>
      <c r="U29" s="535"/>
      <c r="V29" s="535"/>
      <c r="W29" s="535"/>
      <c r="X29" s="535"/>
      <c r="Y29" s="535"/>
      <c r="Z29" s="535"/>
      <c r="AA29" s="535"/>
      <c r="AB29" s="535"/>
      <c r="AC29" s="535"/>
      <c r="AD29" s="535"/>
      <c r="AE29" s="535"/>
      <c r="AF29" s="535"/>
      <c r="AG29" s="535"/>
      <c r="AH29" s="525">
        <f ca="1">VLOOKUP($BN$10&amp;"-"&amp;$BN$6&amp;"-"&amp;A29,'Sezione INPS'!$C$9:$J$1008,8,FALSE)</f>
        <v>0</v>
      </c>
      <c r="AI29" s="525"/>
      <c r="AJ29" s="525"/>
      <c r="AK29" s="529">
        <f ca="1">VLOOKUP($BN$10&amp;"-"&amp;$BN$6&amp;"-"&amp;A29,'Sezione INPS'!$C$9:$K$1008,9,FALSE)</f>
        <v>0</v>
      </c>
      <c r="AL29" s="529"/>
      <c r="AM29" s="529"/>
      <c r="AN29" s="21"/>
      <c r="AO29" s="131">
        <f ca="1">VLOOKUP($BN$10&amp;"-"&amp;$BN$6&amp;"-"&amp;A29,'Sezione INPS'!$C$9:$L$1008,10,FALSE)</f>
        <v>0</v>
      </c>
      <c r="AP29" s="529">
        <f ca="1">VLOOKUP($BN$10&amp;"-"&amp;$BN$6&amp;"-"&amp;A29,'Sezione INPS'!$C$9:$M$1008,11,FALSE)</f>
        <v>0</v>
      </c>
      <c r="AQ29" s="529"/>
      <c r="AR29" s="21"/>
      <c r="AS29" s="530">
        <f ca="1">FLOOR(VLOOKUP($BN$10&amp;"-"&amp;$BN$6&amp;"-"&amp;A29,'Sezione INPS'!$C$9:$N$1008,12,FALSE),1)</f>
        <v>0</v>
      </c>
      <c r="AT29" s="530"/>
      <c r="AU29" s="530"/>
      <c r="AV29" s="530"/>
      <c r="AW29" s="530"/>
      <c r="AX29" s="530"/>
      <c r="AY29" s="130" t="str">
        <f ca="1">LEFT(RIGHT(TEXT(VLOOKUP($BN$10&amp;"-"&amp;$BN$6&amp;"-"&amp;A29,'Sezione INPS'!$C$9:$N$1008,12,FALSE),"0,00"),2),1)</f>
        <v>0</v>
      </c>
      <c r="AZ29" s="130" t="str">
        <f ca="1">RIGHT(TEXT(VLOOKUP($BN$10&amp;"-"&amp;$BN$6&amp;"-"&amp;A29,'Sezione INPS'!$C$9:$N$1008,12,FALSE),"0,00"),1)</f>
        <v>0</v>
      </c>
      <c r="BA29" s="21"/>
      <c r="BB29" s="530">
        <f ca="1">FLOOR(VLOOKUP($BN$10&amp;"-"&amp;$BN$6&amp;"-"&amp;A29,'Sezione INPS'!$C$9:$O$1008,13,FALSE),1)</f>
        <v>0</v>
      </c>
      <c r="BC29" s="530"/>
      <c r="BD29" s="130" t="str">
        <f ca="1">LEFT(RIGHT(TEXT(VLOOKUP($BN$10&amp;"-"&amp;$BN$6&amp;"-"&amp;A29,'Sezione INPS'!$C$9:$O$1008,13,FALSE),"0,00"),2),1)</f>
        <v>0</v>
      </c>
      <c r="BE29" s="130" t="str">
        <f ca="1">RIGHT(TEXT(VLOOKUP($BN$10&amp;"-"&amp;$BN$6&amp;"-"&amp;A29,'Sezione INPS'!$C$9:$O$1008,13,FALSE),"0,00"),1)</f>
        <v>0</v>
      </c>
      <c r="BF29" s="21"/>
      <c r="BG29" s="21"/>
      <c r="BH29" s="21"/>
      <c r="BI29" s="21"/>
      <c r="BJ29" s="21"/>
      <c r="BK29" s="21"/>
      <c r="BL29" s="21"/>
      <c r="BM29" s="21"/>
      <c r="BN29" s="347">
        <f ca="1">VLOOKUP($BN$10&amp;"-"&amp;$BN$6&amp;"-"&amp;A29,'Sezione INPS'!$C$9:$Q$1008,15,FALSE)</f>
        <v>0</v>
      </c>
      <c r="BO29" s="21"/>
    </row>
    <row r="30" spans="1:67" ht="12.75" customHeight="1">
      <c r="A30" s="219">
        <v>3</v>
      </c>
      <c r="B30" s="535" t="e">
        <f ca="1">VLOOKUP($BN$10&amp;"-"&amp;$BN$6&amp;"-"&amp;A30,'Sezione INPS'!$C$9:$G$1008,5,FALSE)</f>
        <v>#N/A</v>
      </c>
      <c r="C30" s="535"/>
      <c r="D30" s="535"/>
      <c r="E30" s="535"/>
      <c r="F30" s="21"/>
      <c r="G30" s="21"/>
      <c r="H30" s="535" t="e">
        <f ca="1">VLOOKUP($BN$10&amp;"-"&amp;$BN$6&amp;"-"&amp;A30,'Sezione INPS'!$C$9:$H$1008,6,FALSE)</f>
        <v>#N/A</v>
      </c>
      <c r="I30" s="535"/>
      <c r="J30" s="535"/>
      <c r="K30" s="21"/>
      <c r="L30" s="535" t="e">
        <f ca="1">VLOOKUP($BN$10&amp;"-"&amp;$BN$6&amp;"-"&amp;A30,'Sezione INPS'!$C$9:$I$1008,7,FALSE)</f>
        <v>#N/A</v>
      </c>
      <c r="M30" s="535"/>
      <c r="N30" s="535"/>
      <c r="O30" s="535"/>
      <c r="P30" s="535"/>
      <c r="Q30" s="535"/>
      <c r="R30" s="535"/>
      <c r="S30" s="535"/>
      <c r="T30" s="535"/>
      <c r="U30" s="535"/>
      <c r="V30" s="535"/>
      <c r="W30" s="535"/>
      <c r="X30" s="535"/>
      <c r="Y30" s="535"/>
      <c r="Z30" s="535"/>
      <c r="AA30" s="535"/>
      <c r="AB30" s="535"/>
      <c r="AC30" s="535"/>
      <c r="AD30" s="535"/>
      <c r="AE30" s="535"/>
      <c r="AF30" s="535"/>
      <c r="AG30" s="535"/>
      <c r="AH30" s="525" t="e">
        <f ca="1">VLOOKUP($BN$10&amp;"-"&amp;$BN$6&amp;"-"&amp;A30,'Sezione INPS'!$C$9:$J$1008,8,FALSE)</f>
        <v>#N/A</v>
      </c>
      <c r="AI30" s="525"/>
      <c r="AJ30" s="525"/>
      <c r="AK30" s="529" t="e">
        <f ca="1">VLOOKUP($BN$10&amp;"-"&amp;$BN$6&amp;"-"&amp;A30,'Sezione INPS'!$C$9:$K$1008,9,FALSE)</f>
        <v>#N/A</v>
      </c>
      <c r="AL30" s="529"/>
      <c r="AM30" s="529"/>
      <c r="AN30" s="21"/>
      <c r="AO30" s="131" t="e">
        <f ca="1">VLOOKUP($BN$10&amp;"-"&amp;$BN$6&amp;"-"&amp;A30,'Sezione INPS'!$C$9:$L$1008,10,FALSE)</f>
        <v>#N/A</v>
      </c>
      <c r="AP30" s="529" t="e">
        <f ca="1">VLOOKUP($BN$10&amp;"-"&amp;$BN$6&amp;"-"&amp;A30,'Sezione INPS'!$C$9:$M$1008,11,FALSE)</f>
        <v>#N/A</v>
      </c>
      <c r="AQ30" s="529"/>
      <c r="AR30" s="21"/>
      <c r="AS30" s="530" t="e">
        <f ca="1">FLOOR(VLOOKUP($BN$10&amp;"-"&amp;$BN$6&amp;"-"&amp;A30,'Sezione INPS'!$C$9:$N$1008,12,FALSE),1)</f>
        <v>#N/A</v>
      </c>
      <c r="AT30" s="530"/>
      <c r="AU30" s="530"/>
      <c r="AV30" s="530"/>
      <c r="AW30" s="530"/>
      <c r="AX30" s="530"/>
      <c r="AY30" s="130" t="e">
        <f ca="1">LEFT(RIGHT(TEXT(VLOOKUP($BN$10&amp;"-"&amp;$BN$6&amp;"-"&amp;A30,'Sezione INPS'!$C$9:$N$1008,12,FALSE),"0,00"),2),1)</f>
        <v>#N/A</v>
      </c>
      <c r="AZ30" s="130" t="e">
        <f ca="1">RIGHT(TEXT(VLOOKUP($BN$10&amp;"-"&amp;$BN$6&amp;"-"&amp;A30,'Sezione INPS'!$C$9:$N$1008,12,FALSE),"0,00"),1)</f>
        <v>#N/A</v>
      </c>
      <c r="BA30" s="21"/>
      <c r="BB30" s="530" t="e">
        <f ca="1">FLOOR(VLOOKUP($BN$10&amp;"-"&amp;$BN$6&amp;"-"&amp;A30,'Sezione INPS'!$C$9:$O$1008,13,FALSE),1)</f>
        <v>#N/A</v>
      </c>
      <c r="BC30" s="530"/>
      <c r="BD30" s="130" t="e">
        <f ca="1">LEFT(RIGHT(TEXT(VLOOKUP($BN$10&amp;"-"&amp;$BN$6&amp;"-"&amp;A30,'Sezione INPS'!$C$9:$O$1008,13,FALSE),"0,00"),2),1)</f>
        <v>#N/A</v>
      </c>
      <c r="BE30" s="130" t="e">
        <f ca="1">RIGHT(TEXT(VLOOKUP($BN$10&amp;"-"&amp;$BN$6&amp;"-"&amp;A30,'Sezione INPS'!$C$9:$O$1008,13,FALSE),"0,00"),1)</f>
        <v>#N/A</v>
      </c>
      <c r="BF30" s="21"/>
      <c r="BG30" s="21"/>
      <c r="BH30" s="21"/>
      <c r="BI30" s="21"/>
      <c r="BJ30" s="21"/>
      <c r="BK30" s="21"/>
      <c r="BL30" s="21"/>
      <c r="BM30" s="21"/>
      <c r="BN30" s="347" t="e">
        <f ca="1">VLOOKUP($BN$10&amp;"-"&amp;$BN$6&amp;"-"&amp;A30,'Sezione INPS'!$C$9:$Q$1008,15,FALSE)</f>
        <v>#N/A</v>
      </c>
      <c r="BO30" s="21"/>
    </row>
    <row r="31" spans="1:67" ht="13.5" customHeight="1">
      <c r="A31" s="219">
        <v>4</v>
      </c>
      <c r="B31" s="535" t="e">
        <f ca="1">VLOOKUP($BN$10&amp;"-"&amp;$BN$6&amp;"-"&amp;A31,'Sezione INPS'!$C$9:$G$1008,5,FALSE)</f>
        <v>#N/A</v>
      </c>
      <c r="C31" s="535"/>
      <c r="D31" s="535"/>
      <c r="E31" s="535"/>
      <c r="F31" s="21"/>
      <c r="G31" s="21"/>
      <c r="H31" s="535" t="e">
        <f ca="1">VLOOKUP($BN$10&amp;"-"&amp;$BN$6&amp;"-"&amp;A31,'Sezione INPS'!$C$9:$H$1008,6,FALSE)</f>
        <v>#N/A</v>
      </c>
      <c r="I31" s="535"/>
      <c r="J31" s="535"/>
      <c r="K31" s="21"/>
      <c r="L31" s="535" t="e">
        <f ca="1">VLOOKUP($BN$10&amp;"-"&amp;$BN$6&amp;"-"&amp;A31,'Sezione INPS'!$C$9:$I$1008,7,FALSE)</f>
        <v>#N/A</v>
      </c>
      <c r="M31" s="535"/>
      <c r="N31" s="535"/>
      <c r="O31" s="535"/>
      <c r="P31" s="535"/>
      <c r="Q31" s="535"/>
      <c r="R31" s="535"/>
      <c r="S31" s="535"/>
      <c r="T31" s="535"/>
      <c r="U31" s="535"/>
      <c r="V31" s="535"/>
      <c r="W31" s="535"/>
      <c r="X31" s="535"/>
      <c r="Y31" s="535"/>
      <c r="Z31" s="535"/>
      <c r="AA31" s="535"/>
      <c r="AB31" s="535"/>
      <c r="AC31" s="535"/>
      <c r="AD31" s="535"/>
      <c r="AE31" s="535"/>
      <c r="AF31" s="535"/>
      <c r="AG31" s="535"/>
      <c r="AH31" s="525" t="e">
        <f ca="1">VLOOKUP($BN$10&amp;"-"&amp;$BN$6&amp;"-"&amp;A31,'Sezione INPS'!$C$9:$J$1008,8,FALSE)</f>
        <v>#N/A</v>
      </c>
      <c r="AI31" s="525"/>
      <c r="AJ31" s="525"/>
      <c r="AK31" s="529" t="e">
        <f ca="1">VLOOKUP($BN$10&amp;"-"&amp;$BN$6&amp;"-"&amp;A31,'Sezione INPS'!$C$9:$K$1008,9,FALSE)</f>
        <v>#N/A</v>
      </c>
      <c r="AL31" s="529"/>
      <c r="AM31" s="529"/>
      <c r="AN31" s="21"/>
      <c r="AO31" s="131" t="e">
        <f ca="1">VLOOKUP($BN$10&amp;"-"&amp;$BN$6&amp;"-"&amp;A31,'Sezione INPS'!$C$9:$L$1008,10,FALSE)</f>
        <v>#N/A</v>
      </c>
      <c r="AP31" s="529" t="e">
        <f ca="1">VLOOKUP($BN$10&amp;"-"&amp;$BN$6&amp;"-"&amp;A31,'Sezione INPS'!$C$9:$M$1008,11,FALSE)</f>
        <v>#N/A</v>
      </c>
      <c r="AQ31" s="529"/>
      <c r="AR31" s="21"/>
      <c r="AS31" s="530" t="e">
        <f ca="1">FLOOR(VLOOKUP($BN$10&amp;"-"&amp;$BN$6&amp;"-"&amp;A31,'Sezione INPS'!$C$9:$N$1008,12,FALSE),1)</f>
        <v>#N/A</v>
      </c>
      <c r="AT31" s="530"/>
      <c r="AU31" s="530"/>
      <c r="AV31" s="530"/>
      <c r="AW31" s="530"/>
      <c r="AX31" s="530"/>
      <c r="AY31" s="130" t="e">
        <f ca="1">LEFT(RIGHT(TEXT(VLOOKUP($BN$10&amp;"-"&amp;$BN$6&amp;"-"&amp;A31,'Sezione INPS'!$C$9:$N$1008,12,FALSE),"0,00"),2),1)</f>
        <v>#N/A</v>
      </c>
      <c r="AZ31" s="130" t="e">
        <f ca="1">RIGHT(TEXT(VLOOKUP($BN$10&amp;"-"&amp;$BN$6&amp;"-"&amp;A31,'Sezione INPS'!$C$9:$N$1008,12,FALSE),"0,00"),1)</f>
        <v>#N/A</v>
      </c>
      <c r="BA31" s="21"/>
      <c r="BB31" s="530" t="e">
        <f ca="1">FLOOR(VLOOKUP($BN$10&amp;"-"&amp;$BN$6&amp;"-"&amp;A31,'Sezione INPS'!$C$9:$O$1008,13,FALSE),1)</f>
        <v>#N/A</v>
      </c>
      <c r="BC31" s="530"/>
      <c r="BD31" s="130" t="e">
        <f ca="1">LEFT(RIGHT(TEXT(VLOOKUP($BN$10&amp;"-"&amp;$BN$6&amp;"-"&amp;A31,'Sezione INPS'!$C$9:$O$1008,13,FALSE),"0,00"),2),1)</f>
        <v>#N/A</v>
      </c>
      <c r="BE31" s="130" t="e">
        <f ca="1">RIGHT(TEXT(VLOOKUP($BN$10&amp;"-"&amp;$BN$6&amp;"-"&amp;A31,'Sezione INPS'!$C$9:$O$1008,13,FALSE),"0,00"),1)</f>
        <v>#N/A</v>
      </c>
      <c r="BF31" s="21"/>
      <c r="BG31" s="21"/>
      <c r="BH31" s="21"/>
      <c r="BI31" s="21"/>
      <c r="BJ31" s="21"/>
      <c r="BK31" s="21"/>
      <c r="BL31" s="21"/>
      <c r="BM31" s="21"/>
      <c r="BN31" s="347" t="e">
        <f ca="1">VLOOKUP($BN$10&amp;"-"&amp;$BN$6&amp;"-"&amp;A31,'Sezione INPS'!$C$9:$Q$1008,15,FALSE)</f>
        <v>#N/A</v>
      </c>
      <c r="BO31" s="21"/>
    </row>
    <row r="32" spans="1:67" ht="13.5" customHeight="1">
      <c r="A32" s="220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530">
        <f ca="1">FLOOR(SUMIF('Sezione INPS'!B9:B1008,$BN$10&amp;"-"&amp;$BN$6,'Sezione INPS'!N9:N1008),1)</f>
        <v>2</v>
      </c>
      <c r="AT32" s="530"/>
      <c r="AU32" s="530"/>
      <c r="AV32" s="530"/>
      <c r="AW32" s="530"/>
      <c r="AX32" s="530"/>
      <c r="AY32" s="130" t="str">
        <f ca="1">LEFT(RIGHT(TEXT(SUMIF('Sezione INPS'!B9:B1008,$BN$10&amp;"-"&amp;$BN$6,'Sezione INPS'!N9:N1008),"0,00"),2),1)</f>
        <v>0</v>
      </c>
      <c r="AZ32" s="130" t="str">
        <f ca="1">RIGHT(TEXT(SUMIF('Sezione INPS'!B9:B1008,$BN$10&amp;"-"&amp;$BN$6,'Sezione INPS'!N9:N1008),"0,00"),1)</f>
        <v>0</v>
      </c>
      <c r="BA32" s="21"/>
      <c r="BB32" s="530">
        <f ca="1">FLOOR(SUMIF('Sezione INPS'!B9:B1008,$BN$10&amp;"-"&amp;$BN$6,'Sezione INPS'!O9:O1008),1)</f>
        <v>0</v>
      </c>
      <c r="BC32" s="530"/>
      <c r="BD32" s="130" t="str">
        <f ca="1">LEFT(RIGHT(TEXT(SUMIF('Sezione INPS'!B9:B1008,$BN$10&amp;"-"&amp;$BN$6,'Sezione INPS'!O9:O1008),"0,00"),2),1)</f>
        <v>0</v>
      </c>
      <c r="BE32" s="130" t="str">
        <f ca="1">RIGHT(TEXT(SUMIF('Sezione INPS'!B9:B1008,$BN$10&amp;"-"&amp;$BN$6,'Sezione INPS'!O9:O1008),"0,00"),1)</f>
        <v>0</v>
      </c>
      <c r="BF32" s="196" t="str">
        <f ca="1">IF(SUMIF('Sezione INPS'!B9:B1008,$BN$10&amp;"-"&amp;$BN$6,'Sezione INPS'!O9:O1008)&gt;SUMIF('Sezione INPS'!B9:B1008,$BN$10&amp;"-"&amp;$BN$6,'Sezione INPS'!N9:N1008),"-","+")</f>
        <v>+</v>
      </c>
      <c r="BG32" s="530">
        <f ca="1">IF(SUMIF('Sezione INPS'!B9:B1008,$BN$10&amp;"-"&amp;$BN$6,'Sezione INPS'!N9:N1008)&gt;SUMIF('Sezione INPS'!B9:B1008,$BN$10&amp;"-"&amp;$BN$6,'Sezione INPS'!O9:O1008),FLOOR(SUMIF('Sezione INPS'!B9:B1008,$BN$10&amp;"-"&amp;$BN$6,'Sezione INPS'!N9:N1008)-SUMIF('Sezione INPS'!B9:B1008,$BN$10&amp;"-"&amp;$BN$6,'Sezione INPS'!O9:O1008),1),FLOOR(SUMIF('Sezione INPS'!B9:B1008,$BN$10&amp;"-"&amp;$BN$6,'Sezione INPS'!O9:O1008)-SUMIF('Sezione INPS'!B9:B1008,$BN$10&amp;"-"&amp;$BN$6,'Sezione INPS'!N9:N1008),1))</f>
        <v>2</v>
      </c>
      <c r="BH32" s="530"/>
      <c r="BI32" s="530"/>
      <c r="BJ32" s="530"/>
      <c r="BK32" s="130" t="str">
        <f ca="1">LEFT(RIGHT(TEXT(IF(SUMIF('Sezione INPS'!B9:B1008,$BN$10&amp;"-"&amp;$BN$6,'Sezione INPS'!N9:N1008)&gt;SUMIF('Sezione INPS'!B9:B1008,$BN$10&amp;"-"&amp;$BN$6,'Sezione INPS'!O9:O1008),SUMIF('Sezione INPS'!B9:B1008,$BN$10&amp;"-"&amp;$BN$6,'Sezione INPS'!N9:N1008)-SUMIF('Sezione INPS'!B9:B1008,$BN$10&amp;"-"&amp;$BN$6,'Sezione INPS'!O9:O1008),SUMIF('Sezione INPS'!B9:B1008,$BN$10&amp;"-"&amp;$BN$6,'Sezione INPS'!O9:O1008)-SUMIF('Sezione INPS'!B9:B1008,$BN$10&amp;"-"&amp;$BN$6,'Sezione INPS'!N9:N1008)),"0,00"),2),1)</f>
        <v>0</v>
      </c>
      <c r="BL32" s="130" t="str">
        <f ca="1">RIGHT(TEXT(IF(SUMIF('Sezione INPS'!B9:B1008,$BN$10&amp;"-"&amp;$BN$6,'Sezione INPS'!N9:N1008)&gt;SUMIF('Sezione INPS'!B9:B1008,$BN$10&amp;"-"&amp;$BN$6,'Sezione INPS'!O9:O1008),SUMIF('Sezione INPS'!B9:B1008,$BN$10&amp;"-"&amp;$BN$6,'Sezione INPS'!N9:N1008)-SUMIF('Sezione INPS'!B9:B1008,$BN$10&amp;"-"&amp;$BN$6,'Sezione INPS'!O9:O1008),SUMIF('Sezione INPS'!B9:B1008,$BN$10&amp;"-"&amp;$BN$6,'Sezione INPS'!O9:O1008)-SUMIF('Sezione INPS'!B9:B1008,$BN$10&amp;"-"&amp;$BN$6,'Sezione INPS'!N9:N1008)),"0,00"),1)</f>
        <v>0</v>
      </c>
      <c r="BM32" s="21"/>
      <c r="BN32" s="21"/>
      <c r="BO32" s="21"/>
    </row>
    <row r="33" spans="1:67" ht="24.75" customHeight="1">
      <c r="A33" s="220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343" t="s">
        <v>1293</v>
      </c>
      <c r="BO33" s="21"/>
    </row>
    <row r="34" spans="1:67" ht="12.75" customHeight="1">
      <c r="A34" s="219">
        <v>1</v>
      </c>
      <c r="B34" s="535" t="str">
        <f ca="1">LEFT(VLOOKUP($BN$10&amp;"-"&amp;$BN$6&amp;"-"&amp;A34,'Sezione REGIONI'!$C$9:$G$1008,5,FALSE),1)</f>
        <v>0</v>
      </c>
      <c r="C34" s="535"/>
      <c r="D34" s="535" t="str">
        <f ca="1">RIGHT(VLOOKUP($BN$10&amp;"-"&amp;$BN$6&amp;"-"&amp;A34,'Sezione REGIONI'!$C$9:$G$1008,5,FALSE),1)</f>
        <v>1</v>
      </c>
      <c r="E34" s="535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535" t="str">
        <f ca="1">VLOOKUP($BN$10&amp;"-"&amp;$BN$6&amp;"-"&amp;A34,'Sezione REGIONI'!$C$9:$H$1008,6,FALSE)</f>
        <v>0002</v>
      </c>
      <c r="AA34" s="535"/>
      <c r="AB34" s="535"/>
      <c r="AC34" s="535"/>
      <c r="AD34" s="535"/>
      <c r="AE34" s="535"/>
      <c r="AF34" s="535"/>
      <c r="AG34" s="535"/>
      <c r="AH34" s="21"/>
      <c r="AI34" s="539" t="str">
        <f ca="1">VLOOKUP($BN$10&amp;"-"&amp;$BN$6&amp;"-"&amp;A34,'Sezione REGIONI'!$C$9:$I$1008,7,FALSE)</f>
        <v>01</v>
      </c>
      <c r="AJ34" s="539"/>
      <c r="AK34" s="539"/>
      <c r="AL34" s="539"/>
      <c r="AM34" s="539"/>
      <c r="AN34" s="21"/>
      <c r="AO34" s="529">
        <f ca="1">VLOOKUP($BN$10&amp;"-"&amp;$BN$6&amp;"-"&amp;A34,'Sezione REGIONI'!$C$9:$J$1008,8,FALSE)</f>
        <v>2013</v>
      </c>
      <c r="AP34" s="529"/>
      <c r="AQ34" s="529"/>
      <c r="AR34" s="21"/>
      <c r="AS34" s="530">
        <f ca="1">FLOOR(VLOOKUP($BN$10&amp;"-"&amp;$BN$6&amp;"-"&amp;A34,'Sezione REGIONI'!$C$9:$K$1008,9,FALSE),1)</f>
        <v>2</v>
      </c>
      <c r="AT34" s="530"/>
      <c r="AU34" s="530"/>
      <c r="AV34" s="530"/>
      <c r="AW34" s="530"/>
      <c r="AX34" s="530"/>
      <c r="AY34" s="130" t="str">
        <f ca="1">LEFT(RIGHT(TEXT(VLOOKUP($BN$10&amp;"-"&amp;$BN$6&amp;"-"&amp;A34,'Sezione REGIONI'!$C$9:$K$1008,9,FALSE),"0,00"),2),1)</f>
        <v>0</v>
      </c>
      <c r="AZ34" s="130" t="str">
        <f ca="1">RIGHT(TEXT(VLOOKUP($BN$10&amp;"-"&amp;$BN$6&amp;"-"&amp;A34,'Sezione REGIONI'!$C$9:$K$1008,9,FALSE),"0,00"),1)</f>
        <v>0</v>
      </c>
      <c r="BA34" s="21"/>
      <c r="BB34" s="530">
        <f ca="1">FLOOR(VLOOKUP($BN$10&amp;"-"&amp;$BN$6&amp;"-"&amp;A34,'Sezione REGIONI'!$C$9:$L$1008,10,FALSE),1)</f>
        <v>0</v>
      </c>
      <c r="BC34" s="530"/>
      <c r="BD34" s="130" t="str">
        <f ca="1">LEFT(RIGHT(TEXT(VLOOKUP($BN$10&amp;"-"&amp;$BN$6&amp;"-"&amp;A34,'Sezione REGIONI'!$C$9:$L$1008,10,FALSE),"0,00"),2),1)</f>
        <v>0</v>
      </c>
      <c r="BE34" s="130" t="str">
        <f ca="1">RIGHT(TEXT(VLOOKUP($BN$10&amp;"-"&amp;$BN$6&amp;"-"&amp;A34,'Sezione REGIONI'!$C$9:$L$1008,10,FALSE),"0,00"),1)</f>
        <v>0</v>
      </c>
      <c r="BF34" s="21"/>
      <c r="BG34" s="21"/>
      <c r="BH34" s="21"/>
      <c r="BI34" s="21"/>
      <c r="BJ34" s="21"/>
      <c r="BK34" s="21"/>
      <c r="BL34" s="21"/>
      <c r="BM34" s="21"/>
      <c r="BN34" s="347" t="str">
        <f ca="1">VLOOKUP($BN$10&amp;"-"&amp;$BN$6&amp;"-"&amp;A34,'Sezione REGIONI'!$C$9:$N$1008,12,FALSE)</f>
        <v>Testo Libero</v>
      </c>
      <c r="BO34" s="21"/>
    </row>
    <row r="35" spans="1:67" ht="12.75" customHeight="1">
      <c r="A35" s="219">
        <v>2</v>
      </c>
      <c r="B35" s="535" t="str">
        <f ca="1">LEFT(VLOOKUP($BN$10&amp;"-"&amp;$BN$6&amp;"-"&amp;A35,'Sezione REGIONI'!$C$9:$G$1008,5,FALSE),1)</f>
        <v/>
      </c>
      <c r="C35" s="535"/>
      <c r="D35" s="535" t="str">
        <f ca="1">RIGHT(VLOOKUP($BN$10&amp;"-"&amp;$BN$6&amp;"-"&amp;A35,'Sezione REGIONI'!$C$9:$G$1008,5,FALSE),1)</f>
        <v/>
      </c>
      <c r="E35" s="535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535">
        <f ca="1">VLOOKUP($BN$10&amp;"-"&amp;$BN$6&amp;"-"&amp;A35,'Sezione REGIONI'!$C$9:$H$1008,6,FALSE)</f>
        <v>0</v>
      </c>
      <c r="AA35" s="535"/>
      <c r="AB35" s="535"/>
      <c r="AC35" s="535"/>
      <c r="AD35" s="535"/>
      <c r="AE35" s="535"/>
      <c r="AF35" s="535"/>
      <c r="AG35" s="535"/>
      <c r="AH35" s="21"/>
      <c r="AI35" s="539">
        <f ca="1">VLOOKUP($BN$10&amp;"-"&amp;$BN$6&amp;"-"&amp;A35,'Sezione REGIONI'!$C$9:$I$1008,7,FALSE)</f>
        <v>0</v>
      </c>
      <c r="AJ35" s="539"/>
      <c r="AK35" s="539"/>
      <c r="AL35" s="539"/>
      <c r="AM35" s="539"/>
      <c r="AN35" s="21"/>
      <c r="AO35" s="529">
        <f ca="1">VLOOKUP($BN$10&amp;"-"&amp;$BN$6&amp;"-"&amp;A35,'Sezione REGIONI'!$C$9:$J$1008,8,FALSE)</f>
        <v>0</v>
      </c>
      <c r="AP35" s="529"/>
      <c r="AQ35" s="529"/>
      <c r="AR35" s="21"/>
      <c r="AS35" s="530">
        <f ca="1">FLOOR(VLOOKUP($BN$10&amp;"-"&amp;$BN$6&amp;"-"&amp;A35,'Sezione REGIONI'!$C$9:$K$1008,9,FALSE),1)</f>
        <v>0</v>
      </c>
      <c r="AT35" s="530"/>
      <c r="AU35" s="530"/>
      <c r="AV35" s="530"/>
      <c r="AW35" s="530"/>
      <c r="AX35" s="530"/>
      <c r="AY35" s="130" t="str">
        <f ca="1">LEFT(RIGHT(TEXT(VLOOKUP($BN$10&amp;"-"&amp;$BN$6&amp;"-"&amp;A35,'Sezione REGIONI'!$C$9:$K$1008,9,FALSE),"0,00"),2),1)</f>
        <v>0</v>
      </c>
      <c r="AZ35" s="130" t="str">
        <f ca="1">RIGHT(TEXT(VLOOKUP($BN$10&amp;"-"&amp;$BN$6&amp;"-"&amp;A35,'Sezione REGIONI'!$C$9:$K$1008,9,FALSE),"0,00"),1)</f>
        <v>0</v>
      </c>
      <c r="BA35" s="21"/>
      <c r="BB35" s="530">
        <f ca="1">FLOOR(VLOOKUP($BN$10&amp;"-"&amp;$BN$6&amp;"-"&amp;A35,'Sezione REGIONI'!$C$9:$L$1008,10,FALSE),1)</f>
        <v>0</v>
      </c>
      <c r="BC35" s="530"/>
      <c r="BD35" s="130" t="str">
        <f ca="1">LEFT(RIGHT(TEXT(VLOOKUP($BN$10&amp;"-"&amp;$BN$6&amp;"-"&amp;A35,'Sezione REGIONI'!$C$9:$L$1008,10,FALSE),"0,00"),2),1)</f>
        <v>0</v>
      </c>
      <c r="BE35" s="130" t="str">
        <f ca="1">RIGHT(TEXT(VLOOKUP($BN$10&amp;"-"&amp;$BN$6&amp;"-"&amp;A35,'Sezione REGIONI'!$C$9:$L$1008,10,FALSE),"0,00"),1)</f>
        <v>0</v>
      </c>
      <c r="BF35" s="21"/>
      <c r="BG35" s="21"/>
      <c r="BH35" s="21"/>
      <c r="BI35" s="21"/>
      <c r="BJ35" s="21"/>
      <c r="BK35" s="21"/>
      <c r="BL35" s="21"/>
      <c r="BM35" s="21"/>
      <c r="BN35" s="347">
        <f ca="1">VLOOKUP($BN$10&amp;"-"&amp;$BN$6&amp;"-"&amp;A35,'Sezione REGIONI'!$C$9:$N$1008,12,FALSE)</f>
        <v>0</v>
      </c>
      <c r="BO35" s="21"/>
    </row>
    <row r="36" spans="1:67" ht="12.75" customHeight="1">
      <c r="A36" s="219">
        <v>3</v>
      </c>
      <c r="B36" s="535" t="e">
        <f ca="1">LEFT(VLOOKUP($BN$10&amp;"-"&amp;$BN$6&amp;"-"&amp;A36,'Sezione REGIONI'!$C$9:$G$1008,5,FALSE),1)</f>
        <v>#N/A</v>
      </c>
      <c r="C36" s="535"/>
      <c r="D36" s="535" t="e">
        <f ca="1">RIGHT(VLOOKUP($BN$10&amp;"-"&amp;$BN$6&amp;"-"&amp;A36,'Sezione REGIONI'!$C$9:$G$1008,5,FALSE),1)</f>
        <v>#N/A</v>
      </c>
      <c r="E36" s="535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535" t="e">
        <f ca="1">VLOOKUP($BN$10&amp;"-"&amp;$BN$6&amp;"-"&amp;A36,'Sezione REGIONI'!$C$9:$H$1008,6,FALSE)</f>
        <v>#N/A</v>
      </c>
      <c r="AA36" s="535"/>
      <c r="AB36" s="535"/>
      <c r="AC36" s="535"/>
      <c r="AD36" s="535"/>
      <c r="AE36" s="535"/>
      <c r="AF36" s="535"/>
      <c r="AG36" s="535"/>
      <c r="AH36" s="21"/>
      <c r="AI36" s="539" t="e">
        <f ca="1">VLOOKUP($BN$10&amp;"-"&amp;$BN$6&amp;"-"&amp;A36,'Sezione REGIONI'!$C$9:$I$1008,7,FALSE)</f>
        <v>#N/A</v>
      </c>
      <c r="AJ36" s="539"/>
      <c r="AK36" s="539"/>
      <c r="AL36" s="539"/>
      <c r="AM36" s="539"/>
      <c r="AN36" s="21"/>
      <c r="AO36" s="529" t="e">
        <f ca="1">VLOOKUP($BN$10&amp;"-"&amp;$BN$6&amp;"-"&amp;A36,'Sezione REGIONI'!$C$9:$J$1008,8,FALSE)</f>
        <v>#N/A</v>
      </c>
      <c r="AP36" s="529"/>
      <c r="AQ36" s="529"/>
      <c r="AR36" s="21"/>
      <c r="AS36" s="530" t="e">
        <f ca="1">FLOOR(VLOOKUP($BN$10&amp;"-"&amp;$BN$6&amp;"-"&amp;A36,'Sezione REGIONI'!$C$9:$K$1008,9,FALSE),1)</f>
        <v>#N/A</v>
      </c>
      <c r="AT36" s="530"/>
      <c r="AU36" s="530"/>
      <c r="AV36" s="530"/>
      <c r="AW36" s="530"/>
      <c r="AX36" s="530"/>
      <c r="AY36" s="130" t="e">
        <f ca="1">LEFT(RIGHT(TEXT(VLOOKUP($BN$10&amp;"-"&amp;$BN$6&amp;"-"&amp;A36,'Sezione REGIONI'!$C$9:$K$1008,9,FALSE),"0,00"),2),1)</f>
        <v>#N/A</v>
      </c>
      <c r="AZ36" s="130" t="e">
        <f ca="1">RIGHT(TEXT(VLOOKUP($BN$10&amp;"-"&amp;$BN$6&amp;"-"&amp;A36,'Sezione REGIONI'!$C$9:$K$1008,9,FALSE),"0,00"),1)</f>
        <v>#N/A</v>
      </c>
      <c r="BA36" s="21"/>
      <c r="BB36" s="530" t="e">
        <f ca="1">FLOOR(VLOOKUP($BN$10&amp;"-"&amp;$BN$6&amp;"-"&amp;A36,'Sezione REGIONI'!$C$9:$L$1008,10,FALSE),1)</f>
        <v>#N/A</v>
      </c>
      <c r="BC36" s="530"/>
      <c r="BD36" s="130" t="e">
        <f ca="1">LEFT(RIGHT(TEXT(VLOOKUP($BN$10&amp;"-"&amp;$BN$6&amp;"-"&amp;A36,'Sezione REGIONI'!$C$9:$L$1008,10,FALSE),"0,00"),2),1)</f>
        <v>#N/A</v>
      </c>
      <c r="BE36" s="130" t="e">
        <f ca="1">RIGHT(TEXT(VLOOKUP($BN$10&amp;"-"&amp;$BN$6&amp;"-"&amp;A36,'Sezione REGIONI'!$C$9:$L$1008,10,FALSE),"0,00"),1)</f>
        <v>#N/A</v>
      </c>
      <c r="BF36" s="21"/>
      <c r="BG36" s="21"/>
      <c r="BH36" s="21"/>
      <c r="BI36" s="21"/>
      <c r="BJ36" s="21"/>
      <c r="BK36" s="21"/>
      <c r="BL36" s="21"/>
      <c r="BM36" s="21"/>
      <c r="BN36" s="347" t="e">
        <f ca="1">VLOOKUP($BN$10&amp;"-"&amp;$BN$6&amp;"-"&amp;A36,'Sezione REGIONI'!$C$9:$N$1008,12,FALSE)</f>
        <v>#N/A</v>
      </c>
      <c r="BO36" s="21"/>
    </row>
    <row r="37" spans="1:67" ht="13.5" customHeight="1">
      <c r="A37" s="219">
        <v>4</v>
      </c>
      <c r="B37" s="535" t="e">
        <f ca="1">LEFT(VLOOKUP($BN$10&amp;"-"&amp;$BN$6&amp;"-"&amp;A37,'Sezione REGIONI'!$C$9:$G$1008,5,FALSE),1)</f>
        <v>#N/A</v>
      </c>
      <c r="C37" s="535"/>
      <c r="D37" s="535" t="e">
        <f ca="1">RIGHT(VLOOKUP($BN$10&amp;"-"&amp;$BN$6&amp;"-"&amp;A37,'Sezione REGIONI'!$C$9:$G$1008,5,FALSE),1)</f>
        <v>#N/A</v>
      </c>
      <c r="E37" s="535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535" t="e">
        <f ca="1">VLOOKUP($BN$10&amp;"-"&amp;$BN$6&amp;"-"&amp;A37,'Sezione REGIONI'!$C$9:$H$1008,6,FALSE)</f>
        <v>#N/A</v>
      </c>
      <c r="AA37" s="535"/>
      <c r="AB37" s="535"/>
      <c r="AC37" s="535"/>
      <c r="AD37" s="535"/>
      <c r="AE37" s="535"/>
      <c r="AF37" s="535"/>
      <c r="AG37" s="535"/>
      <c r="AH37" s="21"/>
      <c r="AI37" s="539" t="e">
        <f ca="1">VLOOKUP($BN$10&amp;"-"&amp;$BN$6&amp;"-"&amp;A37,'Sezione REGIONI'!$C$9:$I$1008,7,FALSE)</f>
        <v>#N/A</v>
      </c>
      <c r="AJ37" s="539"/>
      <c r="AK37" s="539"/>
      <c r="AL37" s="539"/>
      <c r="AM37" s="539"/>
      <c r="AN37" s="21"/>
      <c r="AO37" s="529" t="e">
        <f ca="1">VLOOKUP($BN$10&amp;"-"&amp;$BN$6&amp;"-"&amp;A37,'Sezione REGIONI'!$C$9:$J$1008,8,FALSE)</f>
        <v>#N/A</v>
      </c>
      <c r="AP37" s="529"/>
      <c r="AQ37" s="529"/>
      <c r="AR37" s="21"/>
      <c r="AS37" s="530" t="e">
        <f ca="1">FLOOR(VLOOKUP($BN$10&amp;"-"&amp;$BN$6&amp;"-"&amp;A37,'Sezione REGIONI'!$C$9:$K$1008,9,FALSE),1)</f>
        <v>#N/A</v>
      </c>
      <c r="AT37" s="530"/>
      <c r="AU37" s="530"/>
      <c r="AV37" s="530"/>
      <c r="AW37" s="530"/>
      <c r="AX37" s="530"/>
      <c r="AY37" s="130" t="e">
        <f ca="1">LEFT(RIGHT(TEXT(VLOOKUP($BN$10&amp;"-"&amp;$BN$6&amp;"-"&amp;A37,'Sezione REGIONI'!$C$9:$K$1008,9,FALSE),"0,00"),2),1)</f>
        <v>#N/A</v>
      </c>
      <c r="AZ37" s="130" t="e">
        <f ca="1">RIGHT(TEXT(VLOOKUP($BN$10&amp;"-"&amp;$BN$6&amp;"-"&amp;A37,'Sezione REGIONI'!$C$9:$K$1008,9,FALSE),"0,00"),1)</f>
        <v>#N/A</v>
      </c>
      <c r="BA37" s="21"/>
      <c r="BB37" s="530" t="e">
        <f ca="1">FLOOR(VLOOKUP($BN$10&amp;"-"&amp;$BN$6&amp;"-"&amp;A37,'Sezione REGIONI'!$C$9:$L$1008,10,FALSE),1)</f>
        <v>#N/A</v>
      </c>
      <c r="BC37" s="530"/>
      <c r="BD37" s="130" t="e">
        <f ca="1">LEFT(RIGHT(TEXT(VLOOKUP($BN$10&amp;"-"&amp;$BN$6&amp;"-"&amp;A37,'Sezione REGIONI'!$C$9:$L$1008,10,FALSE),"0,00"),2),1)</f>
        <v>#N/A</v>
      </c>
      <c r="BE37" s="130" t="e">
        <f ca="1">RIGHT(TEXT(VLOOKUP($BN$10&amp;"-"&amp;$BN$6&amp;"-"&amp;A37,'Sezione REGIONI'!$C$9:$L$1008,10,FALSE),"0,00"),1)</f>
        <v>#N/A</v>
      </c>
      <c r="BF37" s="21"/>
      <c r="BG37" s="21"/>
      <c r="BH37" s="21"/>
      <c r="BI37" s="21"/>
      <c r="BJ37" s="21"/>
      <c r="BK37" s="21"/>
      <c r="BL37" s="21"/>
      <c r="BM37" s="21"/>
      <c r="BN37" s="347" t="e">
        <f ca="1">VLOOKUP($BN$10&amp;"-"&amp;$BN$6&amp;"-"&amp;A37,'Sezione REGIONI'!$C$9:$N$1008,12,FALSE)</f>
        <v>#N/A</v>
      </c>
      <c r="BO37" s="21"/>
    </row>
    <row r="38" spans="1:67" ht="12.75" customHeight="1">
      <c r="A38" s="220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530">
        <f ca="1">FLOOR(SUMIF('Sezione REGIONI'!B9:B1008,$BN$10&amp;"-"&amp;$BN$6,'Sezione REGIONI'!K9:K1008),1)</f>
        <v>2</v>
      </c>
      <c r="AT38" s="530"/>
      <c r="AU38" s="530"/>
      <c r="AV38" s="530"/>
      <c r="AW38" s="530"/>
      <c r="AX38" s="530"/>
      <c r="AY38" s="130" t="str">
        <f ca="1">LEFT(RIGHT(TEXT(SUMIF('Sezione REGIONI'!B9:B1008,$BN$10&amp;"-"&amp;$BN$6,'Sezione REGIONI'!K9:K1008),"0,00"),2),1)</f>
        <v>0</v>
      </c>
      <c r="AZ38" s="130" t="str">
        <f ca="1">RIGHT(TEXT(SUMIF('Sezione REGIONI'!B9:B1008,$BN$10&amp;"-"&amp;$BN$6,'Sezione REGIONI'!K9:K1008),"0,00"),1)</f>
        <v>0</v>
      </c>
      <c r="BA38" s="21"/>
      <c r="BB38" s="530">
        <f ca="1">FLOOR(SUMIF('Sezione REGIONI'!B9:B1008,$BN$10&amp;"-"&amp;$BN$6,'Sezione REGIONI'!L9:L1008),1)</f>
        <v>0</v>
      </c>
      <c r="BC38" s="530"/>
      <c r="BD38" s="130" t="str">
        <f ca="1">LEFT(RIGHT(TEXT(SUMIF('Sezione REGIONI'!B9:B1008,$BN$10&amp;"-"&amp;$BN$6,'Sezione REGIONI'!L9:L1008),"0,00"),2),1)</f>
        <v>0</v>
      </c>
      <c r="BE38" s="130" t="str">
        <f ca="1">RIGHT(TEXT(SUMIF('Sezione REGIONI'!B9:B1008,$BN$10&amp;"-"&amp;$BN$6,'Sezione REGIONI'!L9:L1008),"0,00"),1)</f>
        <v>0</v>
      </c>
      <c r="BF38" s="196" t="str">
        <f ca="1">IF(SUMIF('Sezione REGIONI'!B9:B1008,$BN$10&amp;"-"&amp;$BN$6,'Sezione REGIONI'!L9:L1008)&gt;SUMIF('Sezione REGIONI'!B9:B1008,$BN$10&amp;"-"&amp;$BN$6,'Sezione REGIONI'!K9:K1008),"-","+")</f>
        <v>+</v>
      </c>
      <c r="BG38" s="530">
        <f ca="1">IF(SUMIF('Sezione REGIONI'!B9:B1008,$BN$10&amp;"-"&amp;$BN$6,'Sezione REGIONI'!K9:K1008)&gt;SUMIF('Sezione REGIONI'!B9:B1008,$BN$10&amp;"-"&amp;$BN$6,'Sezione REGIONI'!L9:L1008),FLOOR(SUMIF('Sezione REGIONI'!B9:B1008,$BN$10&amp;"-"&amp;$BN$6,'Sezione REGIONI'!K9:K1008)-SUMIF('Sezione REGIONI'!B9:B1008,$BN$10&amp;"-"&amp;$BN$6,'Sezione REGIONI'!L9:L1008),1),FLOOR(SUMIF('Sezione REGIONI'!B9:B1008,$BN$10&amp;"-"&amp;$BN$6,'Sezione REGIONI'!L9:L1008)-SUMIF('Sezione REGIONI'!B9:B1008,$BN$10&amp;"-"&amp;$BN$6,'Sezione REGIONI'!K9:K1008),1))</f>
        <v>2</v>
      </c>
      <c r="BH38" s="530"/>
      <c r="BI38" s="530"/>
      <c r="BJ38" s="530"/>
      <c r="BK38" s="130" t="str">
        <f ca="1">LEFT(RIGHT(TEXT(IF(SUMIF('Sezione REGIONI'!B9:B1008,$BN$10&amp;"-"&amp;$BN$6,'Sezione REGIONI'!K9:K1008)&gt;SUMIF('Sezione REGIONI'!B9:B1008,$BN$10&amp;"-"&amp;$BN$6,'Sezione REGIONI'!L9:L1008),SUMIF('Sezione REGIONI'!B9:B1008,$BN$10&amp;"-"&amp;$BN$6,'Sezione REGIONI'!K9:K1008)-SUMIF('Sezione REGIONI'!B9:B1008,$BN$10&amp;"-"&amp;$BN$6,'Sezione REGIONI'!L9:L1008),SUMIF('Sezione REGIONI'!B9:B1008,$BN$10&amp;"-"&amp;$BN$6,'Sezione REGIONI'!L9:L1008)-SUMIF('Sezione REGIONI'!B9:B1008,$BN$10&amp;"-"&amp;$BN$6,'Sezione REGIONI'!K9:K1008)),"0,00"),2),1)</f>
        <v>0</v>
      </c>
      <c r="BL38" s="130" t="str">
        <f ca="1">RIGHT(TEXT(IF(SUMIF('Sezione REGIONI'!B9:B1008,$BN$10&amp;"-"&amp;$BN$6,'Sezione REGIONI'!K9:K1008)&gt;SUMIF('Sezione REGIONI'!B9:B1008,$BN$10&amp;"-"&amp;$BN$6,'Sezione REGIONI'!L9:L1008),SUMIF('Sezione REGIONI'!B9:B1008,$BN$10&amp;"-"&amp;$BN$6,'Sezione REGIONI'!K9:K1008)-SUMIF('Sezione REGIONI'!B9:B1008,$BN$10&amp;"-"&amp;$BN$6,'Sezione REGIONI'!L9:L1008),SUMIF('Sezione REGIONI'!B9:B1008,$BN$10&amp;"-"&amp;$BN$6,'Sezione REGIONI'!L9:L1008)-SUMIF('Sezione REGIONI'!B9:B1008,$BN$10&amp;"-"&amp;$BN$6,'Sezione REGIONI'!K9:K1008)),"0,00"),1)</f>
        <v>0</v>
      </c>
      <c r="BM38" s="21"/>
      <c r="BN38" s="21"/>
      <c r="BO38" s="21"/>
    </row>
    <row r="39" spans="1:67" ht="26.25" customHeight="1">
      <c r="A39" s="220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343" t="s">
        <v>1293</v>
      </c>
      <c r="BO39" s="21"/>
    </row>
    <row r="40" spans="1:67" ht="12.75" customHeight="1">
      <c r="A40" s="219">
        <v>1</v>
      </c>
      <c r="B40" s="28" t="str">
        <f ca="1">MID(VLOOKUP($BN$10&amp;"-"&amp;$BN$6&amp;"-"&amp;A40,'Sezione IMU e trib. locali'!$C$9:$G$1008,5,FALSE),1,1)</f>
        <v>0</v>
      </c>
      <c r="C40" s="529" t="str">
        <f ca="1">MID(VLOOKUP($BN$10&amp;"-"&amp;$BN$6&amp;"-"&amp;A40,'Sezione IMU e trib. locali'!$C$9:$G$1008,5,FALSE),2,1)</f>
        <v>0</v>
      </c>
      <c r="D40" s="529"/>
      <c r="E40" s="529" t="str">
        <f ca="1">MID(VLOOKUP($BN$10&amp;"-"&amp;$BN$6&amp;"-"&amp;A40,'Sezione IMU e trib. locali'!$C$9:$G$1008,5,FALSE),3,1)</f>
        <v>0</v>
      </c>
      <c r="F40" s="529"/>
      <c r="G40" s="529" t="str">
        <f ca="1">MID(VLOOKUP($BN$10&amp;"-"&amp;$BN$6&amp;"-"&amp;A40,'Sezione IMU e trib. locali'!$C$9:$G$1008,5,FALSE),4,1)</f>
        <v>1</v>
      </c>
      <c r="H40" s="529"/>
      <c r="I40" s="21"/>
      <c r="J40" s="222" t="str">
        <f ca="1">VLOOKUP(VLOOKUP($BN$10&amp;"-"&amp;$BN$6&amp;"-"&amp;A40,'Sezione IMU e trib. locali'!$C$9:$H$1008,6,FALSE),'Sezione IMU e trib. locali'!$I$1023:$K$1026,3,FALSE)</f>
        <v>X</v>
      </c>
      <c r="K40" s="538" t="str">
        <f ca="1">VLOOKUP(VLOOKUP($BN$10&amp;"-"&amp;$BN$6&amp;"-"&amp;A40,'Sezione IMU e trib. locali'!$C$9:$H$1008,6,FALSE),'Sezione IMU e trib. locali'!$I$1023:$L$1026,4,FALSE)</f>
        <v xml:space="preserve"> </v>
      </c>
      <c r="L40" s="538"/>
      <c r="M40" s="28"/>
      <c r="N40" s="538" t="str">
        <f ca="1">VLOOKUP(VLOOKUP($BN$10&amp;"-"&amp;$BN$6&amp;"-"&amp;A40,'Sezione IMU e trib. locali'!$C$9:$H$1008,6,FALSE),'Sezione IMU e trib. locali'!$I$1023:$M$1026,5,FALSE)</f>
        <v xml:space="preserve"> </v>
      </c>
      <c r="O40" s="538"/>
      <c r="P40" s="538"/>
      <c r="Q40" s="529" t="str">
        <f ca="1">VLOOKUP(VLOOKUP($BN$10&amp;"-"&amp;$BN$6&amp;"-"&amp;A40,'Sezione IMU e trib. locali'!$C$9:$H$1008,6,FALSE),'Sezione IMU e trib. locali'!$I$1023:$N$1026,6,FALSE)</f>
        <v xml:space="preserve"> </v>
      </c>
      <c r="R40" s="529"/>
      <c r="S40" s="529">
        <f ca="1">VLOOKUP($BN$10&amp;"-"&amp;$BN$6&amp;"-"&amp;A40,'Sezione IMU e trib. locali'!$C$9:$I$1008,7,FALSE)</f>
        <v>2</v>
      </c>
      <c r="T40" s="529"/>
      <c r="U40" s="529"/>
      <c r="V40" s="529"/>
      <c r="W40" s="21"/>
      <c r="X40" s="21"/>
      <c r="Y40" s="21"/>
      <c r="Z40" s="535" t="str">
        <f ca="1">VLOOKUP($BN$10&amp;"-"&amp;$BN$6&amp;"-"&amp;A40,'Sezione IMU e trib. locali'!$C$9:$J$1008,8,FALSE)</f>
        <v>0001</v>
      </c>
      <c r="AA40" s="535"/>
      <c r="AB40" s="535"/>
      <c r="AC40" s="535"/>
      <c r="AD40" s="535"/>
      <c r="AE40" s="535"/>
      <c r="AF40" s="535"/>
      <c r="AG40" s="535"/>
      <c r="AH40" s="21"/>
      <c r="AI40" s="535" t="str">
        <f ca="1">VLOOKUP($BN$10&amp;"-"&amp;$BN$6&amp;"-"&amp;A40,'Sezione IMU e trib. locali'!$C$9:$K$1008,9,FALSE)</f>
        <v>01</v>
      </c>
      <c r="AJ40" s="535"/>
      <c r="AK40" s="535"/>
      <c r="AL40" s="535"/>
      <c r="AM40" s="535"/>
      <c r="AN40" s="21"/>
      <c r="AO40" s="529">
        <f ca="1">VLOOKUP($BN$10&amp;"-"&amp;$BN$6&amp;"-"&amp;A40,'Sezione IMU e trib. locali'!$C$9:$L$1008,10,FALSE)</f>
        <v>2013</v>
      </c>
      <c r="AP40" s="529"/>
      <c r="AQ40" s="529"/>
      <c r="AR40" s="21"/>
      <c r="AS40" s="530">
        <f ca="1">FLOOR(VLOOKUP($BN$10&amp;"-"&amp;$BN$6&amp;"-"&amp;A40,'Sezione IMU e trib. locali'!$C$9:$M$1008,11,FALSE),1)</f>
        <v>2</v>
      </c>
      <c r="AT40" s="530"/>
      <c r="AU40" s="530"/>
      <c r="AV40" s="530"/>
      <c r="AW40" s="530"/>
      <c r="AX40" s="530"/>
      <c r="AY40" s="130" t="str">
        <f ca="1">LEFT(RIGHT(TEXT(VLOOKUP($BN$10&amp;"-"&amp;$BN$6&amp;"-"&amp;A40,'Sezione IMU e trib. locali'!$C$9:$M$1008,11,FALSE),"0,00"),2),1)</f>
        <v>0</v>
      </c>
      <c r="AZ40" s="130" t="str">
        <f ca="1">RIGHT(TEXT(VLOOKUP($BN$10&amp;"-"&amp;$BN$6&amp;"-"&amp;A40,'Sezione IMU e trib. locali'!$C$9:$M$1008,11,FALSE),"0,00"),1)</f>
        <v>0</v>
      </c>
      <c r="BA40" s="21"/>
      <c r="BB40" s="530">
        <f ca="1">FLOOR(VLOOKUP($BN$10&amp;"-"&amp;$BN$6&amp;"-"&amp;A40,'Sezione IMU e trib. locali'!$C$9:$N$1008,12,FALSE),1)</f>
        <v>0</v>
      </c>
      <c r="BC40" s="530"/>
      <c r="BD40" s="130" t="str">
        <f ca="1">LEFT(RIGHT(TEXT(VLOOKUP($BN$10&amp;"-"&amp;$BN$6&amp;"-"&amp;A40,'Sezione IMU e trib. locali'!$C$9:$N$1008,12,FALSE),"0,00"),2),1)</f>
        <v>0</v>
      </c>
      <c r="BE40" s="130" t="str">
        <f ca="1">RIGHT(TEXT(VLOOKUP($BN$10&amp;"-"&amp;$BN$6&amp;"-"&amp;A40,'Sezione IMU e trib. locali'!$C$9:$N$1008,12,FALSE),"0,00"),1)</f>
        <v>0</v>
      </c>
      <c r="BF40" s="21"/>
      <c r="BG40" s="21"/>
      <c r="BH40" s="21"/>
      <c r="BI40" s="21"/>
      <c r="BJ40" s="21"/>
      <c r="BK40" s="21"/>
      <c r="BL40" s="21"/>
      <c r="BM40" s="21"/>
      <c r="BN40" s="347" t="str">
        <f ca="1">VLOOKUP($BN$10&amp;"-"&amp;$BN$6&amp;"-"&amp;A40,'Sezione IMU e trib. locali'!$C$9:$R$1008,16,FALSE)</f>
        <v>Testo Libero</v>
      </c>
      <c r="BO40" s="21"/>
    </row>
    <row r="41" spans="1:67" ht="12.75" customHeight="1">
      <c r="A41" s="219">
        <v>2</v>
      </c>
      <c r="B41" s="28" t="str">
        <f ca="1">MID(VLOOKUP($BN$10&amp;"-"&amp;$BN$6&amp;"-"&amp;A41,'Sezione IMU e trib. locali'!$C$9:$G$1008,5,FALSE),1,1)</f>
        <v/>
      </c>
      <c r="C41" s="529" t="str">
        <f ca="1">MID(VLOOKUP($BN$10&amp;"-"&amp;$BN$6&amp;"-"&amp;A41,'Sezione IMU e trib. locali'!$C$9:$G$1008,5,FALSE),2,1)</f>
        <v/>
      </c>
      <c r="D41" s="529"/>
      <c r="E41" s="529" t="str">
        <f ca="1">MID(VLOOKUP($BN$10&amp;"-"&amp;$BN$6&amp;"-"&amp;A41,'Sezione IMU e trib. locali'!$C$9:$G$1008,5,FALSE),3,1)</f>
        <v/>
      </c>
      <c r="F41" s="529"/>
      <c r="G41" s="529" t="str">
        <f ca="1">MID(VLOOKUP($BN$10&amp;"-"&amp;$BN$6&amp;"-"&amp;A41,'Sezione IMU e trib. locali'!$C$9:$G$1008,5,FALSE),4,1)</f>
        <v/>
      </c>
      <c r="H41" s="529"/>
      <c r="I41" s="21"/>
      <c r="J41" s="222" t="e">
        <f ca="1">VLOOKUP(VLOOKUP($BN$10&amp;"-"&amp;$BN$6&amp;"-"&amp;A41,'Sezione IMU e trib. locali'!$C$9:$H$1008,6,FALSE),'Sezione IMU e trib. locali'!$I$1023:$K$1026,3,FALSE)</f>
        <v>#N/A</v>
      </c>
      <c r="K41" s="538" t="e">
        <f ca="1">VLOOKUP(VLOOKUP($BN$10&amp;"-"&amp;$BN$6&amp;"-"&amp;A41,'Sezione IMU e trib. locali'!$C$9:$H$1008,6,FALSE),'Sezione IMU e trib. locali'!$I$1023:$L$1026,4,FALSE)</f>
        <v>#N/A</v>
      </c>
      <c r="L41" s="538"/>
      <c r="M41" s="21"/>
      <c r="N41" s="538" t="s">
        <v>38</v>
      </c>
      <c r="O41" s="538"/>
      <c r="P41" s="538"/>
      <c r="Q41" s="529" t="e">
        <f ca="1">VLOOKUP(VLOOKUP($BN$10&amp;"-"&amp;$BN$6&amp;"-"&amp;A41,'Sezione IMU e trib. locali'!$C$9:$H$1008,6,FALSE),'Sezione IMU e trib. locali'!$I$1023:$N$1026,6,FALSE)</f>
        <v>#N/A</v>
      </c>
      <c r="R41" s="529"/>
      <c r="S41" s="529" t="e">
        <f>'Sezione ERARIO'!#REF!</f>
        <v>#REF!</v>
      </c>
      <c r="T41" s="529"/>
      <c r="U41" s="529"/>
      <c r="V41" s="529"/>
      <c r="W41" s="21"/>
      <c r="X41" s="21"/>
      <c r="Y41" s="21"/>
      <c r="Z41" s="535">
        <f ca="1">VLOOKUP($BN$10&amp;"-"&amp;$BN$6&amp;"-"&amp;A41,'Sezione IMU e trib. locali'!$C$9:$J$1008,8,FALSE)</f>
        <v>0</v>
      </c>
      <c r="AA41" s="535"/>
      <c r="AB41" s="535"/>
      <c r="AC41" s="535"/>
      <c r="AD41" s="535"/>
      <c r="AE41" s="535"/>
      <c r="AF41" s="535"/>
      <c r="AG41" s="535"/>
      <c r="AH41" s="21"/>
      <c r="AI41" s="535">
        <f ca="1">VLOOKUP($BN$10&amp;"-"&amp;$BN$6&amp;"-"&amp;A41,'Sezione IMU e trib. locali'!$C$9:$K$1008,9,FALSE)</f>
        <v>0</v>
      </c>
      <c r="AJ41" s="535"/>
      <c r="AK41" s="535"/>
      <c r="AL41" s="535"/>
      <c r="AM41" s="535"/>
      <c r="AN41" s="21"/>
      <c r="AO41" s="529">
        <f ca="1">VLOOKUP($BN$10&amp;"-"&amp;$BN$6&amp;"-"&amp;A41,'Sezione IMU e trib. locali'!$C$9:$L$1008,10,FALSE)</f>
        <v>0</v>
      </c>
      <c r="AP41" s="529"/>
      <c r="AQ41" s="529"/>
      <c r="AR41" s="21"/>
      <c r="AS41" s="530">
        <f ca="1">FLOOR(VLOOKUP($BN$10&amp;"-"&amp;$BN$6&amp;"-"&amp;A41,'Sezione IMU e trib. locali'!$C$9:$M$1008,11,FALSE),1)</f>
        <v>0</v>
      </c>
      <c r="AT41" s="530"/>
      <c r="AU41" s="530"/>
      <c r="AV41" s="530"/>
      <c r="AW41" s="530"/>
      <c r="AX41" s="530"/>
      <c r="AY41" s="130" t="str">
        <f ca="1">LEFT(RIGHT(TEXT(VLOOKUP($BN$10&amp;"-"&amp;$BN$6&amp;"-"&amp;A41,'Sezione IMU e trib. locali'!$C$9:$M$1008,11,FALSE),"0,00"),2),1)</f>
        <v>0</v>
      </c>
      <c r="AZ41" s="130" t="str">
        <f ca="1">RIGHT(TEXT(VLOOKUP($BN$10&amp;"-"&amp;$BN$6&amp;"-"&amp;A41,'Sezione IMU e trib. locali'!$C$9:$M$1008,11,FALSE),"0,00"),1)</f>
        <v>0</v>
      </c>
      <c r="BA41" s="21"/>
      <c r="BB41" s="530">
        <f ca="1">FLOOR(VLOOKUP($BN$10&amp;"-"&amp;$BN$6&amp;"-"&amp;A41,'Sezione IMU e trib. locali'!$C$9:$N$1008,12,FALSE),1)</f>
        <v>0</v>
      </c>
      <c r="BC41" s="530"/>
      <c r="BD41" s="130" t="str">
        <f ca="1">LEFT(RIGHT(TEXT(VLOOKUP($BN$10&amp;"-"&amp;$BN$6&amp;"-"&amp;A41,'Sezione IMU e trib. locali'!$C$9:$N$1008,12,FALSE),"0,00"),2),1)</f>
        <v>0</v>
      </c>
      <c r="BE41" s="130" t="str">
        <f ca="1">RIGHT(TEXT(VLOOKUP($BN$10&amp;"-"&amp;$BN$6&amp;"-"&amp;A41,'Sezione IMU e trib. locali'!$C$9:$N$1008,12,FALSE),"0,00"),1)</f>
        <v>0</v>
      </c>
      <c r="BF41" s="21"/>
      <c r="BG41" s="21"/>
      <c r="BH41" s="21"/>
      <c r="BI41" s="21"/>
      <c r="BJ41" s="21"/>
      <c r="BK41" s="21"/>
      <c r="BL41" s="21"/>
      <c r="BM41" s="21"/>
      <c r="BN41" s="347">
        <f ca="1">VLOOKUP($BN$10&amp;"-"&amp;$BN$6&amp;"-"&amp;A41,'Sezione IMU e trib. locali'!$C$9:$R$1008,16,FALSE)</f>
        <v>0</v>
      </c>
      <c r="BO41" s="21"/>
    </row>
    <row r="42" spans="1:67" ht="12.75" customHeight="1">
      <c r="A42" s="219">
        <v>3</v>
      </c>
      <c r="B42" s="28" t="e">
        <f ca="1">MID(VLOOKUP($BN$10&amp;"-"&amp;$BN$6&amp;"-"&amp;A42,'Sezione IMU e trib. locali'!$C$9:$G$1008,5,FALSE),1,1)</f>
        <v>#N/A</v>
      </c>
      <c r="C42" s="529" t="e">
        <f ca="1">MID(VLOOKUP($BN$10&amp;"-"&amp;$BN$6&amp;"-"&amp;A42,'Sezione IMU e trib. locali'!$C$9:$G$1008,5,FALSE),2,1)</f>
        <v>#N/A</v>
      </c>
      <c r="D42" s="529"/>
      <c r="E42" s="529" t="e">
        <f ca="1">MID(VLOOKUP($BN$10&amp;"-"&amp;$BN$6&amp;"-"&amp;A42,'Sezione IMU e trib. locali'!$C$9:$G$1008,5,FALSE),3,1)</f>
        <v>#N/A</v>
      </c>
      <c r="F42" s="529"/>
      <c r="G42" s="529" t="e">
        <f ca="1">MID(VLOOKUP($BN$10&amp;"-"&amp;$BN$6&amp;"-"&amp;A42,'Sezione IMU e trib. locali'!$C$9:$G$1008,5,FALSE),4,1)</f>
        <v>#N/A</v>
      </c>
      <c r="H42" s="529"/>
      <c r="I42" s="21"/>
      <c r="J42" s="222" t="e">
        <f ca="1">VLOOKUP(VLOOKUP($BN$10&amp;"-"&amp;$BN$6&amp;"-"&amp;A42,'Sezione IMU e trib. locali'!$C$9:$H$1008,6,FALSE),'Sezione IMU e trib. locali'!$I$1023:$K$1026,3,FALSE)</f>
        <v>#N/A</v>
      </c>
      <c r="K42" s="538" t="e">
        <f ca="1">VLOOKUP(VLOOKUP($BN$10&amp;"-"&amp;$BN$6&amp;"-"&amp;A42,'Sezione IMU e trib. locali'!$C$9:$H$1008,6,FALSE),'Sezione IMU e trib. locali'!$I$1023:$L$1026,4,FALSE)</f>
        <v>#N/A</v>
      </c>
      <c r="L42" s="538"/>
      <c r="M42" s="21"/>
      <c r="N42" s="538" t="e">
        <f ca="1">VLOOKUP(VLOOKUP($BN$10&amp;"-"&amp;$BN$6&amp;"-"&amp;A42,'Sezione IMU e trib. locali'!$C$9:$H$1008,6,FALSE),'Sezione IMU e trib. locali'!$I$1023:$M$1026,5,FALSE)</f>
        <v>#N/A</v>
      </c>
      <c r="O42" s="538"/>
      <c r="P42" s="538"/>
      <c r="Q42" s="529" t="e">
        <f ca="1">VLOOKUP(VLOOKUP($BN$10&amp;"-"&amp;$BN$6&amp;"-"&amp;A42,'Sezione IMU e trib. locali'!$C$9:$H$1008,6,FALSE),'Sezione IMU e trib. locali'!$I$1023:$N$1026,6,FALSE)</f>
        <v>#N/A</v>
      </c>
      <c r="R42" s="529"/>
      <c r="S42" s="529" t="e">
        <f>'Sezione ERARIO'!#REF!</f>
        <v>#REF!</v>
      </c>
      <c r="T42" s="529"/>
      <c r="U42" s="529"/>
      <c r="V42" s="529"/>
      <c r="W42" s="21"/>
      <c r="X42" s="21"/>
      <c r="Y42" s="21"/>
      <c r="Z42" s="535" t="e">
        <f ca="1">VLOOKUP($BN$10&amp;"-"&amp;$BN$6&amp;"-"&amp;A42,'Sezione IMU e trib. locali'!$C$9:$J$1008,8,FALSE)</f>
        <v>#N/A</v>
      </c>
      <c r="AA42" s="535"/>
      <c r="AB42" s="535"/>
      <c r="AC42" s="535"/>
      <c r="AD42" s="535"/>
      <c r="AE42" s="535"/>
      <c r="AF42" s="535"/>
      <c r="AG42" s="535"/>
      <c r="AH42" s="21"/>
      <c r="AI42" s="535" t="e">
        <f ca="1">VLOOKUP($BN$10&amp;"-"&amp;$BN$6&amp;"-"&amp;A42,'Sezione IMU e trib. locali'!$C$9:$K$1008,9,FALSE)</f>
        <v>#N/A</v>
      </c>
      <c r="AJ42" s="535"/>
      <c r="AK42" s="535"/>
      <c r="AL42" s="535"/>
      <c r="AM42" s="535"/>
      <c r="AN42" s="21"/>
      <c r="AO42" s="529" t="e">
        <f ca="1">VLOOKUP($BN$10&amp;"-"&amp;$BN$6&amp;"-"&amp;A42,'Sezione IMU e trib. locali'!$C$9:$L$1008,10,FALSE)</f>
        <v>#N/A</v>
      </c>
      <c r="AP42" s="529"/>
      <c r="AQ42" s="529"/>
      <c r="AR42" s="21"/>
      <c r="AS42" s="530" t="e">
        <f ca="1">FLOOR(VLOOKUP($BN$10&amp;"-"&amp;$BN$6&amp;"-"&amp;A42,'Sezione IMU e trib. locali'!$C$9:$M$1008,11,FALSE),1)</f>
        <v>#N/A</v>
      </c>
      <c r="AT42" s="530"/>
      <c r="AU42" s="530"/>
      <c r="AV42" s="530"/>
      <c r="AW42" s="530"/>
      <c r="AX42" s="530"/>
      <c r="AY42" s="130" t="e">
        <f ca="1">LEFT(RIGHT(TEXT(VLOOKUP($BN$10&amp;"-"&amp;$BN$6&amp;"-"&amp;A42,'Sezione IMU e trib. locali'!$C$9:$M$1008,11,FALSE),"0,00"),2),1)</f>
        <v>#N/A</v>
      </c>
      <c r="AZ42" s="130" t="e">
        <f ca="1">RIGHT(TEXT(VLOOKUP($BN$10&amp;"-"&amp;$BN$6&amp;"-"&amp;A42,'Sezione IMU e trib. locali'!$C$9:$M$1008,11,FALSE),"0,00"),1)</f>
        <v>#N/A</v>
      </c>
      <c r="BA42" s="21"/>
      <c r="BB42" s="530" t="e">
        <f ca="1">FLOOR(VLOOKUP($BN$10&amp;"-"&amp;$BN$6&amp;"-"&amp;A42,'Sezione IMU e trib. locali'!$C$9:$N$1008,12,FALSE),1)</f>
        <v>#N/A</v>
      </c>
      <c r="BC42" s="530"/>
      <c r="BD42" s="130" t="e">
        <f ca="1">LEFT(RIGHT(TEXT(VLOOKUP($BN$10&amp;"-"&amp;$BN$6&amp;"-"&amp;A42,'Sezione IMU e trib. locali'!$C$9:$N$1008,12,FALSE),"0,00"),2),1)</f>
        <v>#N/A</v>
      </c>
      <c r="BE42" s="130" t="e">
        <f ca="1">RIGHT(TEXT(VLOOKUP($BN$10&amp;"-"&amp;$BN$6&amp;"-"&amp;A42,'Sezione IMU e trib. locali'!$C$9:$N$1008,12,FALSE),"0,00"),1)</f>
        <v>#N/A</v>
      </c>
      <c r="BF42" s="21"/>
      <c r="BG42" s="21"/>
      <c r="BH42" s="21"/>
      <c r="BI42" s="21"/>
      <c r="BJ42" s="21"/>
      <c r="BK42" s="21"/>
      <c r="BL42" s="21"/>
      <c r="BM42" s="21"/>
      <c r="BN42" s="347" t="e">
        <f ca="1">VLOOKUP($BN$10&amp;"-"&amp;$BN$6&amp;"-"&amp;A42,'Sezione IMU e trib. locali'!$C$9:$R$1008,16,FALSE)</f>
        <v>#N/A</v>
      </c>
      <c r="BO42" s="21"/>
    </row>
    <row r="43" spans="1:67" ht="13.5" customHeight="1">
      <c r="A43" s="219">
        <v>4</v>
      </c>
      <c r="B43" s="28" t="e">
        <f ca="1">MID(VLOOKUP($BN$10&amp;"-"&amp;$BN$6&amp;"-"&amp;A43,'Sezione IMU e trib. locali'!$C$9:$G$1008,5,FALSE),1,1)</f>
        <v>#N/A</v>
      </c>
      <c r="C43" s="529" t="e">
        <f ca="1">MID(VLOOKUP($BN$10&amp;"-"&amp;$BN$6&amp;"-"&amp;A43,'Sezione IMU e trib. locali'!$C$9:$G$1008,5,FALSE),2,1)</f>
        <v>#N/A</v>
      </c>
      <c r="D43" s="529"/>
      <c r="E43" s="529" t="e">
        <f ca="1">MID(VLOOKUP($BN$10&amp;"-"&amp;$BN$6&amp;"-"&amp;A43,'Sezione IMU e trib. locali'!$C$9:$G$1008,5,FALSE),3,1)</f>
        <v>#N/A</v>
      </c>
      <c r="F43" s="529"/>
      <c r="G43" s="529" t="e">
        <f ca="1">MID(VLOOKUP($BN$10&amp;"-"&amp;$BN$6&amp;"-"&amp;A43,'Sezione IMU e trib. locali'!$C$9:$G$1008,5,FALSE),4,1)</f>
        <v>#N/A</v>
      </c>
      <c r="H43" s="529"/>
      <c r="I43" s="21"/>
      <c r="J43" s="222" t="e">
        <f ca="1">VLOOKUP(VLOOKUP($BN$10&amp;"-"&amp;$BN$6&amp;"-"&amp;A43,'Sezione IMU e trib. locali'!$C$9:$H$1008,6,FALSE),'Sezione IMU e trib. locali'!$I$1023:$K$1026,3,FALSE)</f>
        <v>#N/A</v>
      </c>
      <c r="K43" s="538" t="e">
        <f ca="1">VLOOKUP(VLOOKUP($BN$10&amp;"-"&amp;$BN$6&amp;"-"&amp;A43,'Sezione IMU e trib. locali'!$C$9:$H$1008,6,FALSE),'Sezione IMU e trib. locali'!$I$1023:$L$1026,4,FALSE)</f>
        <v>#N/A</v>
      </c>
      <c r="L43" s="538"/>
      <c r="M43" s="21"/>
      <c r="N43" s="538" t="s">
        <v>38</v>
      </c>
      <c r="O43" s="538"/>
      <c r="P43" s="538"/>
      <c r="Q43" s="529" t="e">
        <f ca="1">VLOOKUP(VLOOKUP($BN$10&amp;"-"&amp;$BN$6&amp;"-"&amp;A43,'Sezione IMU e trib. locali'!$C$9:$H$1008,6,FALSE),'Sezione IMU e trib. locali'!$I$1023:$N$1026,6,FALSE)</f>
        <v>#N/A</v>
      </c>
      <c r="R43" s="529"/>
      <c r="S43" s="529" t="e">
        <f>'Sezione ERARIO'!#REF!</f>
        <v>#REF!</v>
      </c>
      <c r="T43" s="529"/>
      <c r="U43" s="529"/>
      <c r="V43" s="529"/>
      <c r="W43" s="21"/>
      <c r="X43" s="21"/>
      <c r="Y43" s="21"/>
      <c r="Z43" s="535" t="e">
        <f ca="1">VLOOKUP($BN$10&amp;"-"&amp;$BN$6&amp;"-"&amp;A43,'Sezione IMU e trib. locali'!$C$9:$J$1008,8,FALSE)</f>
        <v>#N/A</v>
      </c>
      <c r="AA43" s="535"/>
      <c r="AB43" s="535"/>
      <c r="AC43" s="535"/>
      <c r="AD43" s="535"/>
      <c r="AE43" s="535"/>
      <c r="AF43" s="535"/>
      <c r="AG43" s="535"/>
      <c r="AH43" s="21"/>
      <c r="AI43" s="535" t="e">
        <f ca="1">VLOOKUP($BN$10&amp;"-"&amp;$BN$6&amp;"-"&amp;A43,'Sezione IMU e trib. locali'!$C$9:$K$1008,9,FALSE)</f>
        <v>#N/A</v>
      </c>
      <c r="AJ43" s="535"/>
      <c r="AK43" s="535"/>
      <c r="AL43" s="535"/>
      <c r="AM43" s="535"/>
      <c r="AN43" s="21"/>
      <c r="AO43" s="529" t="e">
        <f ca="1">VLOOKUP($BN$10&amp;"-"&amp;$BN$6&amp;"-"&amp;A43,'Sezione IMU e trib. locali'!$C$9:$L$1008,10,FALSE)</f>
        <v>#N/A</v>
      </c>
      <c r="AP43" s="529"/>
      <c r="AQ43" s="529"/>
      <c r="AR43" s="21"/>
      <c r="AS43" s="530" t="e">
        <f ca="1">FLOOR(VLOOKUP($BN$10&amp;"-"&amp;$BN$6&amp;"-"&amp;A43,'Sezione IMU e trib. locali'!$C$9:$M$1008,11,FALSE),1)</f>
        <v>#N/A</v>
      </c>
      <c r="AT43" s="530"/>
      <c r="AU43" s="530"/>
      <c r="AV43" s="530"/>
      <c r="AW43" s="530"/>
      <c r="AX43" s="530"/>
      <c r="AY43" s="130" t="e">
        <f ca="1">LEFT(RIGHT(TEXT(VLOOKUP($BN$10&amp;"-"&amp;$BN$6&amp;"-"&amp;A43,'Sezione IMU e trib. locali'!$C$9:$M$1008,11,FALSE),"0,00"),2),1)</f>
        <v>#N/A</v>
      </c>
      <c r="AZ43" s="130" t="e">
        <f ca="1">RIGHT(TEXT(VLOOKUP($BN$10&amp;"-"&amp;$BN$6&amp;"-"&amp;A43,'Sezione IMU e trib. locali'!$C$9:$M$1008,11,FALSE),"0,00"),1)</f>
        <v>#N/A</v>
      </c>
      <c r="BA43" s="21"/>
      <c r="BB43" s="530" t="e">
        <f ca="1">FLOOR(VLOOKUP($BN$10&amp;"-"&amp;$BN$6&amp;"-"&amp;A43,'Sezione IMU e trib. locali'!$C$9:$N$1008,12,FALSE),1)</f>
        <v>#N/A</v>
      </c>
      <c r="BC43" s="530"/>
      <c r="BD43" s="130" t="e">
        <f ca="1">LEFT(RIGHT(TEXT(VLOOKUP($BN$10&amp;"-"&amp;$BN$6&amp;"-"&amp;A43,'Sezione IMU e trib. locali'!$C$9:$N$1008,12,FALSE),"0,00"),2),1)</f>
        <v>#N/A</v>
      </c>
      <c r="BE43" s="130" t="e">
        <f ca="1">RIGHT(TEXT(VLOOKUP($BN$10&amp;"-"&amp;$BN$6&amp;"-"&amp;A43,'Sezione IMU e trib. locali'!$C$9:$N$1008,12,FALSE),"0,00"),1)</f>
        <v>#N/A</v>
      </c>
      <c r="BF43" s="21"/>
      <c r="BG43" s="21"/>
      <c r="BH43" s="21"/>
      <c r="BI43" s="21"/>
      <c r="BJ43" s="21"/>
      <c r="BK43" s="21"/>
      <c r="BL43" s="21"/>
      <c r="BM43" s="21"/>
      <c r="BN43" s="347" t="e">
        <f ca="1">VLOOKUP($BN$10&amp;"-"&amp;$BN$6&amp;"-"&amp;A43,'Sezione IMU e trib. locali'!$C$9:$R$1008,16,FALSE)</f>
        <v>#N/A</v>
      </c>
      <c r="BO43" s="21"/>
    </row>
    <row r="44" spans="1:67" ht="12.75" customHeight="1">
      <c r="A44" s="220"/>
      <c r="B44" s="21"/>
      <c r="C44" s="21"/>
      <c r="D44" s="21"/>
      <c r="E44" s="21"/>
      <c r="F44" s="21"/>
      <c r="G44" s="21"/>
      <c r="H44" s="21"/>
      <c r="I44" s="21"/>
      <c r="J44" s="530">
        <f ca="1">FLOOR(VLOOKUP($BN$10&amp;"-"&amp;$BN$6,'Sezione IMU e trib. locali'!$B$9:$P$1008,15,FALSE),1)</f>
        <v>2</v>
      </c>
      <c r="K44" s="530"/>
      <c r="L44" s="530"/>
      <c r="M44" s="530"/>
      <c r="N44" s="530"/>
      <c r="O44" s="530"/>
      <c r="P44" s="530"/>
      <c r="Q44" s="530"/>
      <c r="R44" s="530"/>
      <c r="S44" s="530"/>
      <c r="T44" s="530"/>
      <c r="U44" s="541" t="str">
        <f ca="1">LEFT(RIGHT(TEXT(VLOOKUP($BN$10&amp;"-"&amp;$BN$6,'Sezione IMU e trib. locali'!$B$9:$P$1008,15,FALSE),"0,00"),2),1)</f>
        <v>0</v>
      </c>
      <c r="V44" s="541"/>
      <c r="W44" s="540" t="str">
        <f ca="1">RIGHT(TEXT(VLOOKUP($BN$10&amp;"-"&amp;$BN$6,'Sezione IMU e trib. locali'!$B$9:$P$1008,15,FALSE),"0,00"),1)</f>
        <v>0</v>
      </c>
      <c r="X44" s="540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530">
        <f ca="1">FLOOR(SUMIF('Sezione IMU e trib. locali'!B9:B1008,$BN$10&amp;"-"&amp;$BN$6,'Sezione IMU e trib. locali'!M9:M1008),1)</f>
        <v>2</v>
      </c>
      <c r="AT44" s="530"/>
      <c r="AU44" s="530"/>
      <c r="AV44" s="530"/>
      <c r="AW44" s="530"/>
      <c r="AX44" s="530"/>
      <c r="AY44" s="130" t="str">
        <f ca="1">LEFT(RIGHT(TEXT(SUMIF('Sezione IMU e trib. locali'!B9:B1008,$BN$10&amp;"-"&amp;$BN$6,'Sezione IMU e trib. locali'!M9:M1008),"0,00"),2),1)</f>
        <v>0</v>
      </c>
      <c r="AZ44" s="130" t="str">
        <f ca="1">RIGHT(TEXT(SUMIF('Sezione IMU e trib. locali'!B9:B1008,$BN$10&amp;"-"&amp;$BN$6,'Sezione IMU e trib. locali'!M9:M1008),"0,00"),1)</f>
        <v>0</v>
      </c>
      <c r="BA44" s="21"/>
      <c r="BB44" s="530">
        <f ca="1">FLOOR(SUMIF('Sezione IMU e trib. locali'!B9:B1008,$BN$10&amp;"-"&amp;$BN$6,'Sezione IMU e trib. locali'!N9:N1008),1)</f>
        <v>0</v>
      </c>
      <c r="BC44" s="530"/>
      <c r="BD44" s="130" t="str">
        <f ca="1">LEFT(RIGHT(TEXT(SUMIF('Sezione IMU e trib. locali'!B9:B1008,$BN$10&amp;"-"&amp;$BN$6,'Sezione IMU e trib. locali'!N9:N1008),"0,00"),2),1)</f>
        <v>0</v>
      </c>
      <c r="BE44" s="130" t="str">
        <f ca="1">RIGHT(TEXT(SUMIF('Sezione IMU e trib. locali'!B9:B1008,$BN$10&amp;"-"&amp;$BN$6,'Sezione IMU e trib. locali'!N9:N1008),"0,00"),1)</f>
        <v>0</v>
      </c>
      <c r="BF44" s="196" t="str">
        <f ca="1">IF(SUMIF('Sezione IMU e trib. locali'!B9:B1008,$BN$10&amp;"-"&amp;$BN$6,'Sezione IMU e trib. locali'!N9:N1008)&gt;SUMIF('Sezione IMU e trib. locali'!B9:B1008,$BN$10&amp;"-"&amp;$BN$6,'Sezione IMU e trib. locali'!M9:M1008),"-","+")</f>
        <v>+</v>
      </c>
      <c r="BG44" s="530">
        <f ca="1">IF(SUMIF('Sezione IMU e trib. locali'!B9:B1008,$BN$10&amp;"-"&amp;$BN$6,'Sezione IMU e trib. locali'!M9:M1008)&gt;SUMIF('Sezione IMU e trib. locali'!B9:B1008,$BN$10&amp;"-"&amp;$BN$6,'Sezione IMU e trib. locali'!N9:N1008),FLOOR(SUMIF('Sezione IMU e trib. locali'!B9:B1008,$BN$10&amp;"-"&amp;$BN$6,'Sezione IMU e trib. locali'!M9:M1008)-SUMIF('Sezione IMU e trib. locali'!B9:B1008,$BN$10&amp;"-"&amp;$BN$6,'Sezione IMU e trib. locali'!N9:N1008),1),FLOOR(SUMIF('Sezione IMU e trib. locali'!B9:B1008,$BN$10&amp;"-"&amp;$BN$6,'Sezione IMU e trib. locali'!N9:N1008)-SUMIF('Sezione IMU e trib. locali'!B9:B1008,$BN$10&amp;"-"&amp;$BN$6,'Sezione IMU e trib. locali'!M9:M1008),1))</f>
        <v>2</v>
      </c>
      <c r="BH44" s="530"/>
      <c r="BI44" s="530"/>
      <c r="BJ44" s="530"/>
      <c r="BK44" s="130" t="str">
        <f ca="1">LEFT(RIGHT(TEXT(IF(SUMIF('Sezione IMU e trib. locali'!B9:B1008,$BN$10&amp;"-"&amp;$BN$6,'Sezione IMU e trib. locali'!M9:M1008)&gt;SUMIF('Sezione IMU e trib. locali'!B9:B1008,$BN$10&amp;"-"&amp;$BN$6,'Sezione IMU e trib. locali'!N9:N1008),SUMIF('Sezione IMU e trib. locali'!B9:B1008,$BN$10&amp;"-"&amp;$BN$6,'Sezione IMU e trib. locali'!M9:M1008)-SUMIF('Sezione IMU e trib. locali'!B9:B1008,$BN$10&amp;"-"&amp;$BN$6,'Sezione IMU e trib. locali'!N9:N1008),SUMIF('Sezione IMU e trib. locali'!B9:B1008,$BN$10&amp;"-"&amp;$BN$6,'Sezione IMU e trib. locali'!N9:N1008)-SUMIF('Sezione IMU e trib. locali'!B9:B1008,$BN$10&amp;"-"&amp;$BN$6,'Sezione IMU e trib. locali'!M9:M1008)),"0,00"),2),1)</f>
        <v>0</v>
      </c>
      <c r="BL44" s="130" t="str">
        <f ca="1">RIGHT(TEXT(IF(SUMIF('Sezione IMU e trib. locali'!B9:B1008,$BN$10&amp;"-"&amp;$BN$6,'Sezione IMU e trib. locali'!M9:M1008)&gt;SUMIF('Sezione IMU e trib. locali'!B9:B1008,$BN$10&amp;"-"&amp;$BN$6,'Sezione IMU e trib. locali'!N9:N1008),SUMIF('Sezione IMU e trib. locali'!B9:B1008,$BN$10&amp;"-"&amp;$BN$6,'Sezione IMU e trib. locali'!M9:M1008)-SUMIF('Sezione IMU e trib. locali'!B9:B1008,$BN$10&amp;"-"&amp;$BN$6,'Sezione IMU e trib. locali'!N9:N1008),SUMIF('Sezione IMU e trib. locali'!B9:B1008,$BN$10&amp;"-"&amp;$BN$6,'Sezione IMU e trib. locali'!N9:N1008)-SUMIF('Sezione IMU e trib. locali'!B9:B1008,$BN$10&amp;"-"&amp;$BN$6,'Sezione IMU e trib. locali'!M9:M1008)),"0,00"),1)</f>
        <v>0</v>
      </c>
      <c r="BM44" s="21"/>
      <c r="BN44" s="21"/>
      <c r="BO44" s="21"/>
    </row>
    <row r="45" spans="1:67" ht="25.5" customHeight="1">
      <c r="A45" s="220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343" t="s">
        <v>1293</v>
      </c>
      <c r="BO45" s="21"/>
    </row>
    <row r="46" spans="1:67" ht="13.5" customHeight="1">
      <c r="A46" s="219">
        <v>1</v>
      </c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535" t="str">
        <f ca="1">VLOOKUP($BN$10&amp;"-"&amp;$BN$6&amp;"-"&amp;A46,'Sezione INAIL'!$C$9:$G$508,5,FALSE)</f>
        <v>0001</v>
      </c>
      <c r="N46" s="535"/>
      <c r="O46" s="535"/>
      <c r="P46" s="535"/>
      <c r="Q46" s="535"/>
      <c r="R46" s="535"/>
      <c r="S46" s="535"/>
      <c r="T46" s="21"/>
      <c r="U46" s="21"/>
      <c r="V46" s="535" t="str">
        <f ca="1">VLOOKUP($BN$10&amp;"-"&amp;$BN$6&amp;"-"&amp;A46,'Sezione INAIL'!$C$9:$H$508,6,FALSE)</f>
        <v>0002</v>
      </c>
      <c r="W46" s="535"/>
      <c r="X46" s="535"/>
      <c r="Y46" s="535"/>
      <c r="Z46" s="535"/>
      <c r="AA46" s="535"/>
      <c r="AB46" s="535"/>
      <c r="AC46" s="535"/>
      <c r="AD46" s="535"/>
      <c r="AE46" s="535"/>
      <c r="AF46" s="21"/>
      <c r="AG46" s="535" t="str">
        <f ca="1">VLOOKUP($BN$10&amp;"-"&amp;$BN$6&amp;"-"&amp;A46,'Sezione INAIL'!$C$9:$I$508,7,FALSE)</f>
        <v>X</v>
      </c>
      <c r="AH46" s="535"/>
      <c r="AI46" s="21"/>
      <c r="AJ46" s="21"/>
      <c r="AK46" s="535" t="str">
        <f ca="1">VLOOKUP($BN$10&amp;"-"&amp;$BN$6&amp;"-"&amp;A46,'Sezione INAIL'!$C$9:$J$508,8,FALSE)</f>
        <v>123456</v>
      </c>
      <c r="AL46" s="535"/>
      <c r="AM46" s="535"/>
      <c r="AN46" s="535"/>
      <c r="AO46" s="535"/>
      <c r="AP46" s="196" t="str">
        <f ca="1">VLOOKUP($BN$10&amp;"-"&amp;$BN$6&amp;"-"&amp;A46,'Sezione INAIL'!$C$9:$K$508,9,FALSE)</f>
        <v>Y</v>
      </c>
      <c r="AQ46" s="21"/>
      <c r="AR46" s="21"/>
      <c r="AS46" s="530">
        <f ca="1">FLOOR(VLOOKUP($BN$10&amp;"-"&amp;$BN$6&amp;"-"&amp;A46,'Sezione INAIL'!$C$9:$L$508,10,FALSE),1)</f>
        <v>2</v>
      </c>
      <c r="AT46" s="530"/>
      <c r="AU46" s="530"/>
      <c r="AV46" s="530"/>
      <c r="AW46" s="530"/>
      <c r="AX46" s="530"/>
      <c r="AY46" s="130" t="str">
        <f ca="1">LEFT(RIGHT(TEXT(VLOOKUP($BN$10&amp;"-"&amp;$BN$6&amp;"-"&amp;A46,'Sezione INAIL'!$C$9:$L$508,10,FALSE),"0,00"),2),1)</f>
        <v>0</v>
      </c>
      <c r="AZ46" s="130" t="str">
        <f ca="1">RIGHT(TEXT(VLOOKUP($BN$10&amp;"-"&amp;$BN$6&amp;"-"&amp;A46,'Sezione INAIL'!$C$9:$L$508,10,FALSE),"0,00"),1)</f>
        <v>0</v>
      </c>
      <c r="BA46" s="21"/>
      <c r="BB46" s="530">
        <f ca="1">FLOOR(VLOOKUP($BN$10&amp;"-"&amp;$BN$6&amp;"-"&amp;A46,'Sezione INAIL'!$C$9:$M$508,11,FALSE),1)</f>
        <v>0</v>
      </c>
      <c r="BC46" s="530"/>
      <c r="BD46" s="130" t="str">
        <f ca="1">LEFT(RIGHT(TEXT(VLOOKUP($BN$10&amp;"-"&amp;$BN$6&amp;"-"&amp;A46,'Sezione INAIL'!$C$9:$M$508,11,FALSE),"0,00"),2),1)</f>
        <v>0</v>
      </c>
      <c r="BE46" s="130" t="str">
        <f ca="1">RIGHT(TEXT(VLOOKUP($BN$10&amp;"-"&amp;$BN$6&amp;"-"&amp;A46,'Sezione INAIL'!$C$9:$M$508,11,FALSE),"0,00"),1)</f>
        <v>0</v>
      </c>
      <c r="BF46" s="21"/>
      <c r="BG46" s="21"/>
      <c r="BH46" s="21"/>
      <c r="BI46" s="21"/>
      <c r="BJ46" s="21"/>
      <c r="BK46" s="21"/>
      <c r="BL46" s="21"/>
      <c r="BM46" s="21"/>
      <c r="BN46" s="347" t="str">
        <f ca="1">VLOOKUP($BN$10&amp;"-"&amp;$BN$6&amp;"-"&amp;A46,'Sezione INAIL'!$C$9:$O$508,13,FALSE)</f>
        <v>Testo Libero</v>
      </c>
      <c r="BO46" s="21"/>
    </row>
    <row r="47" spans="1:67" ht="13.5" customHeight="1">
      <c r="A47" s="219">
        <v>2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535">
        <f ca="1">VLOOKUP($BN$10&amp;"-"&amp;$BN$6&amp;"-"&amp;A47,'Sezione INAIL'!$C$9:$G$508,5,FALSE)</f>
        <v>0</v>
      </c>
      <c r="N47" s="535"/>
      <c r="O47" s="535"/>
      <c r="P47" s="535"/>
      <c r="Q47" s="535"/>
      <c r="R47" s="535"/>
      <c r="S47" s="535"/>
      <c r="T47" s="21"/>
      <c r="U47" s="21"/>
      <c r="V47" s="535">
        <f ca="1">VLOOKUP($BN$10&amp;"-"&amp;$BN$6&amp;"-"&amp;A47,'Sezione INAIL'!$C$9:$H$508,6,FALSE)</f>
        <v>0</v>
      </c>
      <c r="W47" s="535"/>
      <c r="X47" s="535"/>
      <c r="Y47" s="535"/>
      <c r="Z47" s="535"/>
      <c r="AA47" s="535"/>
      <c r="AB47" s="535"/>
      <c r="AC47" s="535"/>
      <c r="AD47" s="535"/>
      <c r="AE47" s="535"/>
      <c r="AF47" s="21"/>
      <c r="AG47" s="535">
        <f ca="1">VLOOKUP($BN$10&amp;"-"&amp;$BN$6&amp;"-"&amp;A47,'Sezione INAIL'!$C$9:$I$508,7,FALSE)</f>
        <v>0</v>
      </c>
      <c r="AH47" s="535"/>
      <c r="AI47" s="21"/>
      <c r="AJ47" s="21"/>
      <c r="AK47" s="535">
        <f ca="1">VLOOKUP($BN$10&amp;"-"&amp;$BN$6&amp;"-"&amp;A47,'Sezione INAIL'!$C$9:$J$508,8,FALSE)</f>
        <v>0</v>
      </c>
      <c r="AL47" s="535"/>
      <c r="AM47" s="535"/>
      <c r="AN47" s="535"/>
      <c r="AO47" s="535"/>
      <c r="AP47" s="196">
        <f ca="1">VLOOKUP($BN$10&amp;"-"&amp;$BN$6&amp;"-"&amp;A47,'Sezione INAIL'!$C$9:$K$508,9,FALSE)</f>
        <v>0</v>
      </c>
      <c r="AQ47" s="21"/>
      <c r="AR47" s="21"/>
      <c r="AS47" s="530">
        <f ca="1">FLOOR(VLOOKUP($BN$10&amp;"-"&amp;$BN$6&amp;"-"&amp;A47,'Sezione INAIL'!$C$9:$L$508,10,FALSE),1)</f>
        <v>0</v>
      </c>
      <c r="AT47" s="530"/>
      <c r="AU47" s="530"/>
      <c r="AV47" s="530"/>
      <c r="AW47" s="530"/>
      <c r="AX47" s="530"/>
      <c r="AY47" s="130" t="str">
        <f ca="1">LEFT(RIGHT(TEXT(VLOOKUP($BN$10&amp;"-"&amp;$BN$6&amp;"-"&amp;A47,'Sezione INAIL'!$C$9:$L$508,10,FALSE),"0,00"),2),1)</f>
        <v>0</v>
      </c>
      <c r="AZ47" s="130" t="str">
        <f ca="1">RIGHT(TEXT(VLOOKUP($BN$10&amp;"-"&amp;$BN$6&amp;"-"&amp;A47,'Sezione INAIL'!$C$9:$L$508,10,FALSE),"0,00"),1)</f>
        <v>0</v>
      </c>
      <c r="BA47" s="21"/>
      <c r="BB47" s="530">
        <f ca="1">FLOOR(VLOOKUP($BN$10&amp;"-"&amp;$BN$6&amp;"-"&amp;A47,'Sezione INAIL'!$C$9:$M$508,11,FALSE),1)</f>
        <v>0</v>
      </c>
      <c r="BC47" s="530"/>
      <c r="BD47" s="130" t="str">
        <f ca="1">LEFT(RIGHT(TEXT(VLOOKUP($BN$10&amp;"-"&amp;$BN$6&amp;"-"&amp;A47,'Sezione INAIL'!$C$9:$M$508,11,FALSE),"0,00"),2),1)</f>
        <v>0</v>
      </c>
      <c r="BE47" s="130" t="str">
        <f ca="1">RIGHT(TEXT(VLOOKUP($BN$10&amp;"-"&amp;$BN$6&amp;"-"&amp;A47,'Sezione INAIL'!$C$9:$M$508,11,FALSE),"0,00"),1)</f>
        <v>0</v>
      </c>
      <c r="BF47" s="21"/>
      <c r="BG47" s="21"/>
      <c r="BH47" s="21"/>
      <c r="BI47" s="21"/>
      <c r="BJ47" s="21"/>
      <c r="BK47" s="21"/>
      <c r="BL47" s="21"/>
      <c r="BM47" s="21"/>
      <c r="BN47" s="347">
        <f ca="1">VLOOKUP($BN$10&amp;"-"&amp;$BN$6&amp;"-"&amp;A47,'Sezione INAIL'!$C$9:$O$508,13,FALSE)</f>
        <v>0</v>
      </c>
      <c r="BO47" s="21"/>
    </row>
    <row r="48" spans="1:67" ht="12.75" customHeight="1">
      <c r="A48" s="219">
        <v>3</v>
      </c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535" t="e">
        <f ca="1">VLOOKUP($BN$10&amp;"-"&amp;$BN$6&amp;"-"&amp;A48,'Sezione INAIL'!$C$9:$G$508,5,FALSE)</f>
        <v>#N/A</v>
      </c>
      <c r="N48" s="535"/>
      <c r="O48" s="535"/>
      <c r="P48" s="535"/>
      <c r="Q48" s="535"/>
      <c r="R48" s="535"/>
      <c r="S48" s="535"/>
      <c r="T48" s="21"/>
      <c r="U48" s="21"/>
      <c r="V48" s="535" t="e">
        <f ca="1">VLOOKUP($BN$10&amp;"-"&amp;$BN$6&amp;"-"&amp;A48,'Sezione INAIL'!$C$9:$H$508,6,FALSE)</f>
        <v>#N/A</v>
      </c>
      <c r="W48" s="535"/>
      <c r="X48" s="535"/>
      <c r="Y48" s="535"/>
      <c r="Z48" s="535"/>
      <c r="AA48" s="535"/>
      <c r="AB48" s="535"/>
      <c r="AC48" s="535"/>
      <c r="AD48" s="535"/>
      <c r="AE48" s="535"/>
      <c r="AF48" s="21"/>
      <c r="AG48" s="535" t="e">
        <f ca="1">VLOOKUP($BN$10&amp;"-"&amp;$BN$6&amp;"-"&amp;A48,'Sezione INAIL'!$C$9:$I$508,7,FALSE)</f>
        <v>#N/A</v>
      </c>
      <c r="AH48" s="535"/>
      <c r="AI48" s="21"/>
      <c r="AJ48" s="21"/>
      <c r="AK48" s="535" t="e">
        <f ca="1">VLOOKUP($BN$10&amp;"-"&amp;$BN$6&amp;"-"&amp;A48,'Sezione INAIL'!$C$9:$J$508,8,FALSE)</f>
        <v>#N/A</v>
      </c>
      <c r="AL48" s="535"/>
      <c r="AM48" s="535"/>
      <c r="AN48" s="535"/>
      <c r="AO48" s="535"/>
      <c r="AP48" s="196" t="e">
        <f ca="1">VLOOKUP($BN$10&amp;"-"&amp;$BN$6&amp;"-"&amp;A48,'Sezione INAIL'!$C$9:$K$508,9,FALSE)</f>
        <v>#N/A</v>
      </c>
      <c r="AQ48" s="21"/>
      <c r="AR48" s="21"/>
      <c r="AS48" s="530" t="e">
        <f ca="1">FLOOR(VLOOKUP($BN$10&amp;"-"&amp;$BN$6&amp;"-"&amp;A48,'Sezione INAIL'!$C$9:$L$508,10,FALSE),1)</f>
        <v>#N/A</v>
      </c>
      <c r="AT48" s="530"/>
      <c r="AU48" s="530"/>
      <c r="AV48" s="530"/>
      <c r="AW48" s="530"/>
      <c r="AX48" s="530"/>
      <c r="AY48" s="130" t="e">
        <f ca="1">LEFT(RIGHT(TEXT(VLOOKUP($BN$10&amp;"-"&amp;$BN$6&amp;"-"&amp;A48,'Sezione INAIL'!$C$9:$L$508,10,FALSE),"0,00"),2),1)</f>
        <v>#N/A</v>
      </c>
      <c r="AZ48" s="130" t="e">
        <f ca="1">RIGHT(TEXT(VLOOKUP($BN$10&amp;"-"&amp;$BN$6&amp;"-"&amp;A48,'Sezione INAIL'!$C$9:$L$508,10,FALSE),"0,00"),1)</f>
        <v>#N/A</v>
      </c>
      <c r="BA48" s="21"/>
      <c r="BB48" s="530" t="e">
        <f ca="1">FLOOR(VLOOKUP($BN$10&amp;"-"&amp;$BN$6&amp;"-"&amp;A48,'Sezione INAIL'!$C$9:$M$508,11,FALSE),1)</f>
        <v>#N/A</v>
      </c>
      <c r="BC48" s="530"/>
      <c r="BD48" s="130" t="e">
        <f ca="1">LEFT(RIGHT(TEXT(VLOOKUP($BN$10&amp;"-"&amp;$BN$6&amp;"-"&amp;A48,'Sezione INAIL'!$C$9:$M$508,11,FALSE),"0,00"),2),1)</f>
        <v>#N/A</v>
      </c>
      <c r="BE48" s="130" t="e">
        <f ca="1">RIGHT(TEXT(VLOOKUP($BN$10&amp;"-"&amp;$BN$6&amp;"-"&amp;A48,'Sezione INAIL'!$C$9:$M$508,11,FALSE),"0,00"),1)</f>
        <v>#N/A</v>
      </c>
      <c r="BF48" s="21"/>
      <c r="BG48" s="21"/>
      <c r="BH48" s="21"/>
      <c r="BI48" s="21"/>
      <c r="BJ48" s="21"/>
      <c r="BK48" s="21"/>
      <c r="BL48" s="21"/>
      <c r="BM48" s="21"/>
      <c r="BN48" s="347" t="e">
        <f ca="1">VLOOKUP($BN$10&amp;"-"&amp;$BN$6&amp;"-"&amp;A48,'Sezione INAIL'!$C$9:$O$508,13,FALSE)</f>
        <v>#N/A</v>
      </c>
      <c r="BO48" s="21"/>
    </row>
    <row r="49" spans="1:67" ht="13.5" customHeight="1">
      <c r="A49" s="220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537">
        <f ca="1">FLOOR(SUMIF('Sezione INAIL'!B9:B508,$BN$10&amp;"-"&amp;$BN$6,'Sezione INAIL'!L9:L508),1)</f>
        <v>2</v>
      </c>
      <c r="AT49" s="537"/>
      <c r="AU49" s="537"/>
      <c r="AV49" s="537"/>
      <c r="AW49" s="537"/>
      <c r="AX49" s="537"/>
      <c r="AY49" s="130" t="str">
        <f ca="1">LEFT(RIGHT(TEXT(SUMIF('Sezione INAIL'!B9:B508,$BN$10&amp;"-"&amp;$BN$6,'Sezione INAIL'!L9:L508),"0,00"),2),1)</f>
        <v>0</v>
      </c>
      <c r="AZ49" s="130" t="str">
        <f ca="1">RIGHT(TEXT(SUMIF('Sezione INAIL'!B9:B508,$BN$10&amp;"-"&amp;$BN$6,'Sezione INAIL'!L9:L508),"0,00"),1)</f>
        <v>0</v>
      </c>
      <c r="BA49" s="21"/>
      <c r="BB49" s="537">
        <f ca="1">FLOOR(SUMIF('Sezione INAIL'!B9:B508,$BN$10&amp;"-"&amp;$BN$6,'Sezione INAIL'!M9:M508),1)</f>
        <v>0</v>
      </c>
      <c r="BC49" s="537"/>
      <c r="BD49" s="130" t="str">
        <f ca="1">LEFT(RIGHT(TEXT(SUMIF('Sezione INAIL'!B9:B508,$BN$10&amp;"-"&amp;$BN$6,'Sezione INAIL'!M9:M508),"0,00"),2),1)</f>
        <v>0</v>
      </c>
      <c r="BE49" s="130" t="str">
        <f ca="1">RIGHT(TEXT(SUMIF('Sezione INAIL'!B9:B508,$BN$10&amp;"-"&amp;$BN$6,'Sezione INAIL'!M9:M508),"0,00"),1)</f>
        <v>0</v>
      </c>
      <c r="BF49" s="196" t="str">
        <f ca="1">IF(SUMIF('Sezione INAIL'!B9:B508,$BN$10&amp;"-"&amp;$BN$6,'Sezione INAIL'!M9:M508)&gt;SUMIF('Sezione INAIL'!B9:B508,$BN$10&amp;"-"&amp;$BN$6,'Sezione INAIL'!L9:L508),"-","+")</f>
        <v>+</v>
      </c>
      <c r="BG49" s="537">
        <f ca="1">IF(SUMIF('Sezione INAIL'!B9:B508,$BN$10&amp;"-"&amp;$BN$6,'Sezione INAIL'!L9:L508)&gt;SUMIF('Sezione INAIL'!B9:B508,$BN$10&amp;"-"&amp;$BN$6,'Sezione INAIL'!M9:M508),FLOOR(SUMIF('Sezione INAIL'!B9:B508,$BN$10&amp;"-"&amp;$BN$6,'Sezione INAIL'!L9:L508)-SUMIF('Sezione INAIL'!B9:B508,$BN$10&amp;"-"&amp;$BN$6,'Sezione INAIL'!M9:M508),1),FLOOR(SUMIF('Sezione INAIL'!B9:B508,$BN$10&amp;"-"&amp;$BN$6,'Sezione INAIL'!M9:M508)-SUMIF('Sezione INAIL'!B9:B508,$BN$10&amp;"-"&amp;$BN$6,'Sezione INAIL'!L9:L508),1))</f>
        <v>2</v>
      </c>
      <c r="BH49" s="537"/>
      <c r="BI49" s="537"/>
      <c r="BJ49" s="537"/>
      <c r="BK49" s="210" t="str">
        <f ca="1">LEFT(RIGHT(TEXT(IF(SUMIF('Sezione INAIL'!B9:B508,$BN$10&amp;"-"&amp;$BN$6,'Sezione INAIL'!L9:L508)&gt;SUMIF('Sezione INAIL'!B9:B508,$BN$10&amp;"-"&amp;$BN$6,'Sezione INAIL'!M9:M508),SUMIF('Sezione INAIL'!B9:B508,$BN$10&amp;"-"&amp;$BN$6,'Sezione INAIL'!L9:L508)-SUMIF('Sezione INAIL'!B9:B508,$BN$10&amp;"-"&amp;$BN$6,'Sezione INAIL'!M9:M508),SUMIF('Sezione INAIL'!B9:B508,$BN$10&amp;"-"&amp;$BN$6,'Sezione INAIL'!M9:M508)-SUMIF('Sezione INAIL'!B9:B508,$BN$10&amp;"-"&amp;$BN$6,'Sezione INAIL'!L9:L508)),"0,00"),2),1)</f>
        <v>0</v>
      </c>
      <c r="BL49" s="210" t="str">
        <f ca="1">RIGHT(TEXT(IF(SUMIF('Sezione INAIL'!B9:B508,$BN$10&amp;"-"&amp;$BN$6,'Sezione INAIL'!L9:L508)&gt;SUMIF('Sezione INAIL'!B9:B508,$BN$10&amp;"-"&amp;$BN$6,'Sezione INAIL'!M9:M508),SUMIF('Sezione INAIL'!B9:B508,$BN$10&amp;"-"&amp;$BN$6,'Sezione INAIL'!L9:L508)-SUMIF('Sezione INAIL'!B9:B508,$BN$10&amp;"-"&amp;$BN$6,'Sezione INAIL'!M9:M508),SUMIF('Sezione INAIL'!B9:B508,$BN$10&amp;"-"&amp;$BN$6,'Sezione INAIL'!M9:M508)-SUMIF('Sezione INAIL'!B9:B508,$BN$10&amp;"-"&amp;$BN$6,'Sezione INAIL'!L9:L508)),"0,00"),1)</f>
        <v>0</v>
      </c>
      <c r="BM49" s="21"/>
      <c r="BN49" s="21"/>
      <c r="BO49" s="21"/>
    </row>
    <row r="50" spans="1:67" ht="12.75" customHeight="1">
      <c r="A50" s="220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343" t="s">
        <v>1293</v>
      </c>
      <c r="BO50" s="21"/>
    </row>
    <row r="51" spans="1:67" ht="12.75" customHeight="1">
      <c r="A51" s="219">
        <v>1</v>
      </c>
      <c r="B51" s="28" t="str">
        <f ca="1">MID(VLOOKUP($BN$10&amp;"-"&amp;$BN$6,'Sezione Altri Enti Prev.li'!$B$9:$G$508,6,FALSE),1,1)</f>
        <v>0</v>
      </c>
      <c r="C51" s="529" t="str">
        <f ca="1">MID(VLOOKUP($BN$10&amp;"-"&amp;$BN$6,'Sezione Altri Enti Prev.li'!$B$9:$G$508,6,FALSE),2,1)</f>
        <v>1</v>
      </c>
      <c r="D51" s="529"/>
      <c r="E51" s="529" t="str">
        <f ca="1">MID(VLOOKUP($BN$10&amp;"-"&amp;$BN$6,'Sezione Altri Enti Prev.li'!$B$9:$G$508,6,FALSE),3,1)</f>
        <v>2</v>
      </c>
      <c r="F51" s="529"/>
      <c r="G51" s="529" t="str">
        <f ca="1">MID(VLOOKUP($BN$10&amp;"-"&amp;$BN$6,'Sezione Altri Enti Prev.li'!$B$9:$G$508,6,FALSE),4,1)</f>
        <v>3</v>
      </c>
      <c r="H51" s="529"/>
      <c r="I51" s="535" t="str">
        <f ca="1">VLOOKUP($BN$10&amp;"-"&amp;$BN$6&amp;"-"&amp;A51,'Sezione Altri Enti Prev.li'!$C$9:$I$508,7,FALSE)</f>
        <v>01</v>
      </c>
      <c r="J51" s="535"/>
      <c r="K51" s="535"/>
      <c r="L51" s="535"/>
      <c r="M51" s="21"/>
      <c r="N51" s="21"/>
      <c r="O51" s="535" t="str">
        <f ca="1">VLOOKUP($BN$10&amp;"-"&amp;$BN$6&amp;"-"&amp;A51,'Sezione Altri Enti Prev.li'!$C$9:$J$508,8,FALSE)</f>
        <v>0001</v>
      </c>
      <c r="P51" s="535"/>
      <c r="Q51" s="535"/>
      <c r="R51" s="535"/>
      <c r="S51" s="535"/>
      <c r="T51" s="21"/>
      <c r="U51" s="21"/>
      <c r="V51" s="535" t="str">
        <f ca="1">VLOOKUP($BN$10&amp;"-"&amp;$BN$6&amp;"-"&amp;A51,'Sezione Altri Enti Prev.li'!$C$9:$K$508,9,FALSE)</f>
        <v>12345</v>
      </c>
      <c r="W51" s="535"/>
      <c r="X51" s="535"/>
      <c r="Y51" s="535"/>
      <c r="Z51" s="535"/>
      <c r="AA51" s="535"/>
      <c r="AB51" s="535"/>
      <c r="AC51" s="535"/>
      <c r="AD51" s="535"/>
      <c r="AE51" s="535"/>
      <c r="AF51" s="535"/>
      <c r="AG51" s="535"/>
      <c r="AH51" s="525">
        <f ca="1">VLOOKUP($BN$10&amp;"-"&amp;$BN$6&amp;"-"&amp;A51,'Sezione Altri Enti Prev.li'!$C$9:$L$508,10,FALSE)</f>
        <v>1</v>
      </c>
      <c r="AI51" s="525"/>
      <c r="AJ51" s="525"/>
      <c r="AK51" s="529">
        <f ca="1">VLOOKUP($BN$10&amp;"-"&amp;$BN$6&amp;"-"&amp;A51,'Sezione Altri Enti Prev.li'!$C$9:$M$508,11,FALSE)</f>
        <v>2013</v>
      </c>
      <c r="AL51" s="529"/>
      <c r="AM51" s="529"/>
      <c r="AN51" s="21"/>
      <c r="AO51" s="131">
        <f ca="1">VLOOKUP($BN$10&amp;"-"&amp;$BN$6&amp;"-"&amp;A51,'Sezione Altri Enti Prev.li'!$C$9:$N$508,12,FALSE)</f>
        <v>12</v>
      </c>
      <c r="AP51" s="529">
        <f ca="1">VLOOKUP($BN$10&amp;"-"&amp;$BN$6&amp;"-"&amp;A51,'Sezione Altri Enti Prev.li'!$C$9:$O$508,13,FALSE)</f>
        <v>2013</v>
      </c>
      <c r="AQ51" s="529"/>
      <c r="AR51" s="21"/>
      <c r="AS51" s="530">
        <f ca="1">FLOOR(VLOOKUP($BN$10&amp;"-"&amp;$BN$6&amp;"-"&amp;A51,'Sezione Altri Enti Prev.li'!$C$9:$P$508,14,FALSE),1)</f>
        <v>2</v>
      </c>
      <c r="AT51" s="530"/>
      <c r="AU51" s="530"/>
      <c r="AV51" s="530"/>
      <c r="AW51" s="530"/>
      <c r="AX51" s="530"/>
      <c r="AY51" s="130" t="str">
        <f ca="1">LEFT(RIGHT(TEXT(VLOOKUP($BN$10&amp;"-"&amp;$BN$6&amp;"-"&amp;A51,'Sezione Altri Enti Prev.li'!$C$9:$P$508,14,FALSE),"0,00"),2),1)</f>
        <v>0</v>
      </c>
      <c r="AZ51" s="130" t="str">
        <f ca="1">RIGHT(TEXT(VLOOKUP($BN$10&amp;"-"&amp;$BN$6&amp;"-"&amp;A51,'Sezione Altri Enti Prev.li'!$C$9:$P$508,14,FALSE),"0,00"),1)</f>
        <v>0</v>
      </c>
      <c r="BA51" s="21"/>
      <c r="BB51" s="530">
        <f ca="1">FLOOR(VLOOKUP($BN$10&amp;"-"&amp;$BN$6&amp;"-"&amp;A51,'Sezione Altri Enti Prev.li'!$C$9:$Q$508,15,FALSE),1)</f>
        <v>0</v>
      </c>
      <c r="BC51" s="530"/>
      <c r="BD51" s="130" t="str">
        <f ca="1">LEFT(RIGHT(TEXT(VLOOKUP($BN$10&amp;"-"&amp;$BN$6&amp;"-"&amp;A51,'Sezione Altri Enti Prev.li'!$C$9:$Q$508,15,FALSE),"0,00"),2),1)</f>
        <v>0</v>
      </c>
      <c r="BE51" s="130" t="str">
        <f ca="1">RIGHT(TEXT(VLOOKUP($BN$10&amp;"-"&amp;$BN$6&amp;"-"&amp;A51,'Sezione Altri Enti Prev.li'!$C$9:$Q$508,15,FALSE),"0,00"),1)</f>
        <v>0</v>
      </c>
      <c r="BF51" s="21"/>
      <c r="BG51" s="21"/>
      <c r="BH51" s="21"/>
      <c r="BI51" s="21"/>
      <c r="BJ51" s="21"/>
      <c r="BK51" s="21"/>
      <c r="BL51" s="21"/>
      <c r="BM51" s="21"/>
      <c r="BN51" s="347" t="str">
        <f ca="1">VLOOKUP($BN$10&amp;"-"&amp;$BN$6&amp;"-"&amp;A51,'Sezione Altri Enti Prev.li'!$C$9:$S$508,17,FALSE)</f>
        <v>Testo Libero</v>
      </c>
      <c r="BO51" s="21"/>
    </row>
    <row r="52" spans="1:67" ht="12.75" customHeight="1">
      <c r="A52" s="219">
        <v>2</v>
      </c>
      <c r="B52" s="21"/>
      <c r="C52" s="21"/>
      <c r="D52" s="21"/>
      <c r="E52" s="21"/>
      <c r="F52" s="21"/>
      <c r="G52" s="21"/>
      <c r="H52" s="21"/>
      <c r="I52" s="535">
        <f ca="1">VLOOKUP($BN$10&amp;"-"&amp;$BN$6&amp;"-"&amp;A52,'Sezione Altri Enti Prev.li'!$C$9:$I$508,7,FALSE)</f>
        <v>0</v>
      </c>
      <c r="J52" s="535"/>
      <c r="K52" s="535"/>
      <c r="L52" s="535"/>
      <c r="M52" s="21"/>
      <c r="N52" s="21"/>
      <c r="O52" s="535">
        <f ca="1">VLOOKUP($BN$10&amp;"-"&amp;$BN$6&amp;"-"&amp;A52,'Sezione Altri Enti Prev.li'!$C$9:$J$508,8,FALSE)</f>
        <v>0</v>
      </c>
      <c r="P52" s="535"/>
      <c r="Q52" s="535"/>
      <c r="R52" s="535"/>
      <c r="S52" s="535"/>
      <c r="T52" s="21"/>
      <c r="U52" s="21"/>
      <c r="V52" s="535">
        <f ca="1">VLOOKUP($BN$10&amp;"-"&amp;$BN$6&amp;"-"&amp;A52,'Sezione Altri Enti Prev.li'!$C$9:$K$508,9,FALSE)</f>
        <v>0</v>
      </c>
      <c r="W52" s="535"/>
      <c r="X52" s="535"/>
      <c r="Y52" s="535"/>
      <c r="Z52" s="535"/>
      <c r="AA52" s="535"/>
      <c r="AB52" s="535"/>
      <c r="AC52" s="535"/>
      <c r="AD52" s="535"/>
      <c r="AE52" s="535"/>
      <c r="AF52" s="535"/>
      <c r="AG52" s="535"/>
      <c r="AH52" s="525">
        <f ca="1">VLOOKUP($BN$10&amp;"-"&amp;$BN$6&amp;"-"&amp;A52,'Sezione Altri Enti Prev.li'!$C$9:$L$508,10,FALSE)</f>
        <v>0</v>
      </c>
      <c r="AI52" s="525"/>
      <c r="AJ52" s="525"/>
      <c r="AK52" s="529">
        <f ca="1">VLOOKUP($BN$10&amp;"-"&amp;$BN$6&amp;"-"&amp;A52,'Sezione Altri Enti Prev.li'!$C$9:$M$508,11,FALSE)</f>
        <v>0</v>
      </c>
      <c r="AL52" s="529"/>
      <c r="AM52" s="529"/>
      <c r="AN52" s="21"/>
      <c r="AO52" s="131">
        <f ca="1">VLOOKUP($BN$10&amp;"-"&amp;$BN$6&amp;"-"&amp;A52,'Sezione Altri Enti Prev.li'!$C$9:$N$508,12,FALSE)</f>
        <v>0</v>
      </c>
      <c r="AP52" s="529">
        <f ca="1">VLOOKUP($BN$10&amp;"-"&amp;$BN$6&amp;"-"&amp;A52,'Sezione Altri Enti Prev.li'!$C$9:$O$508,13,FALSE)</f>
        <v>0</v>
      </c>
      <c r="AQ52" s="529"/>
      <c r="AR52" s="21"/>
      <c r="AS52" s="530">
        <f ca="1">FLOOR(VLOOKUP($BN$10&amp;"-"&amp;$BN$6&amp;"-"&amp;A52,'Sezione Altri Enti Prev.li'!$C$9:$P$508,14,FALSE),1)</f>
        <v>0</v>
      </c>
      <c r="AT52" s="530"/>
      <c r="AU52" s="530"/>
      <c r="AV52" s="530"/>
      <c r="AW52" s="530"/>
      <c r="AX52" s="530"/>
      <c r="AY52" s="130" t="str">
        <f ca="1">LEFT(RIGHT(TEXT(VLOOKUP($BN$10&amp;"-"&amp;$BN$6&amp;"-"&amp;A52,'Sezione Altri Enti Prev.li'!$C$9:$P$508,14,FALSE),"0,00"),2),1)</f>
        <v>0</v>
      </c>
      <c r="AZ52" s="130" t="str">
        <f ca="1">RIGHT(TEXT(VLOOKUP($BN$10&amp;"-"&amp;$BN$6&amp;"-"&amp;A52,'Sezione Altri Enti Prev.li'!$C$9:$P$508,14,FALSE),"0,00"),1)</f>
        <v>0</v>
      </c>
      <c r="BA52" s="21"/>
      <c r="BB52" s="530">
        <f ca="1">FLOOR(VLOOKUP($BN$10&amp;"-"&amp;$BN$6&amp;"-"&amp;A52,'Sezione Altri Enti Prev.li'!$C$9:$Q$508,15,FALSE),1)</f>
        <v>0</v>
      </c>
      <c r="BC52" s="530"/>
      <c r="BD52" s="130" t="str">
        <f ca="1">LEFT(RIGHT(TEXT(VLOOKUP($BN$10&amp;"-"&amp;$BN$6&amp;"-"&amp;A52,'Sezione Altri Enti Prev.li'!$C$9:$Q$508,15,FALSE),"0,00"),2),1)</f>
        <v>0</v>
      </c>
      <c r="BE52" s="130" t="str">
        <f ca="1">RIGHT(TEXT(VLOOKUP($BN$10&amp;"-"&amp;$BN$6&amp;"-"&amp;A52,'Sezione Altri Enti Prev.li'!$C$9:$Q$508,15,FALSE),"0,00"),1)</f>
        <v>0</v>
      </c>
      <c r="BF52" s="21"/>
      <c r="BG52" s="21"/>
      <c r="BH52" s="21"/>
      <c r="BI52" s="21"/>
      <c r="BJ52" s="21"/>
      <c r="BK52" s="21"/>
      <c r="BL52" s="21"/>
      <c r="BM52" s="21"/>
      <c r="BN52" s="347">
        <f ca="1">VLOOKUP($BN$10&amp;"-"&amp;$BN$6&amp;"-"&amp;A52,'Sezione Altri Enti Prev.li'!$C$9:$S$508,17,FALSE)</f>
        <v>0</v>
      </c>
      <c r="BO52" s="21"/>
    </row>
    <row r="53" spans="1:67" ht="12.75" customHeight="1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530">
        <f ca="1">FLOOR(SUMIF('Sezione Altri Enti Prev.li'!B9:B508,$BN$10&amp;"-"&amp;$BN$6,'Sezione Altri Enti Prev.li'!P9:P508),1)</f>
        <v>2</v>
      </c>
      <c r="AT53" s="530"/>
      <c r="AU53" s="530"/>
      <c r="AV53" s="530"/>
      <c r="AW53" s="530"/>
      <c r="AX53" s="530"/>
      <c r="AY53" s="130" t="str">
        <f ca="1">LEFT(RIGHT(TEXT(SUMIF('Sezione Altri Enti Prev.li'!B9:B508,$BN$10&amp;"-"&amp;$BN$6,'Sezione Altri Enti Prev.li'!P9:P508),"0,00"),2),1)</f>
        <v>0</v>
      </c>
      <c r="AZ53" s="130" t="str">
        <f ca="1">RIGHT(TEXT(SUMIF('Sezione Altri Enti Prev.li'!B9:B508,$BN$10&amp;"-"&amp;$BN$6,'Sezione Altri Enti Prev.li'!P9:P508),"0,00"),1)</f>
        <v>0</v>
      </c>
      <c r="BA53" s="21"/>
      <c r="BB53" s="530">
        <f ca="1">FLOOR(SUMIF('Sezione Altri Enti Prev.li'!B9:B508,$BN$10&amp;"-"&amp;$BN$6,'Sezione Altri Enti Prev.li'!Q9:Q508),1)</f>
        <v>0</v>
      </c>
      <c r="BC53" s="530"/>
      <c r="BD53" s="130" t="str">
        <f ca="1">LEFT(RIGHT(TEXT(SUMIF('Sezione Altri Enti Prev.li'!B9:B508,$BN$10&amp;"-"&amp;$BN$6,'Sezione Altri Enti Prev.li'!Q9:Q508),"0,00"),2),1)</f>
        <v>0</v>
      </c>
      <c r="BE53" s="130" t="str">
        <f ca="1">RIGHT(TEXT(SUMIF('Sezione Altri Enti Prev.li'!B9:B508,$BN$10&amp;"-"&amp;$BN$6,'Sezione Altri Enti Prev.li'!Q9:Q508),"0,00"),1)</f>
        <v>0</v>
      </c>
      <c r="BF53" s="196" t="str">
        <f ca="1">IF(SUMIF('Sezione Altri Enti Prev.li'!B9:B508,$BN$10&amp;"-"&amp;$BN$6,'Sezione Altri Enti Prev.li'!Q9:Q508)&gt;SUMIF('Sezione Altri Enti Prev.li'!B9:B508,$BN$10&amp;"-"&amp;$BN$6,'Sezione Altri Enti Prev.li'!P9:P508),"-","+")</f>
        <v>+</v>
      </c>
      <c r="BG53" s="530">
        <f ca="1">IF(SUMIF('Sezione Altri Enti Prev.li'!B9:B508,$BN$10&amp;"-"&amp;$BN$6,'Sezione Altri Enti Prev.li'!P9:P508)&gt;SUMIF('Sezione Altri Enti Prev.li'!B9:B508,$BN$10&amp;"-"&amp;$BN$6,'Sezione Altri Enti Prev.li'!Q9:Q508),FLOOR(SUMIF('Sezione Altri Enti Prev.li'!B9:B508,$BN$10&amp;"-"&amp;$BN$6,'Sezione Altri Enti Prev.li'!P9:P508)-SUMIF('Sezione Altri Enti Prev.li'!B9:B508,$BN$10&amp;"-"&amp;$BN$6,'Sezione Altri Enti Prev.li'!Q9:Q508),1),FLOOR(SUMIF('Sezione Altri Enti Prev.li'!B9:B508,$BN$10&amp;"-"&amp;$BN$6,'Sezione Altri Enti Prev.li'!Q9:Q508)-SUMIF('Sezione Altri Enti Prev.li'!B9:B508,$BN$10&amp;"-"&amp;$BN$6,'Sezione Altri Enti Prev.li'!P9:P508),1))</f>
        <v>2</v>
      </c>
      <c r="BH53" s="530"/>
      <c r="BI53" s="530"/>
      <c r="BJ53" s="530"/>
      <c r="BK53" s="130" t="str">
        <f ca="1">LEFT(RIGHT(TEXT(IF(SUMIF('Sezione Altri Enti Prev.li'!B9:B508,$BN$10&amp;"-"&amp;$BN$6,'Sezione Altri Enti Prev.li'!P9:P508)&gt;SUMIF('Sezione Altri Enti Prev.li'!B9:B508,$BN$10&amp;"-"&amp;$BN$6,'Sezione Altri Enti Prev.li'!Q9:Q508),SUMIF('Sezione Altri Enti Prev.li'!B9:B508,$BN$10&amp;"-"&amp;$BN$6,'Sezione Altri Enti Prev.li'!P9:P508)-SUMIF('Sezione Altri Enti Prev.li'!B9:B508,$BN$10&amp;"-"&amp;$BN$6,'Sezione Altri Enti Prev.li'!Q9:Q508),SUMIF('Sezione Altri Enti Prev.li'!B9:B508,$BN$10&amp;"-"&amp;$BN$6,'Sezione Altri Enti Prev.li'!Q9:Q508)-SUMIF('Sezione Altri Enti Prev.li'!B9:B508,$BN$10&amp;"-"&amp;$BN$6,'Sezione Altri Enti Prev.li'!P9:P508)),"0,00"),2),1)</f>
        <v>0</v>
      </c>
      <c r="BL53" s="130" t="str">
        <f ca="1">RIGHT(TEXT(IF(SUMIF('Sezione Altri Enti Prev.li'!B9:B508,$BN$10&amp;"-"&amp;$BN$6,'Sezione Altri Enti Prev.li'!P9:P508)&gt;SUMIF('Sezione Altri Enti Prev.li'!B9:B508,$BN$10&amp;"-"&amp;$BN$6,'Sezione Altri Enti Prev.li'!Q9:Q508),SUMIF('Sezione Altri Enti Prev.li'!B9:B508,$BN$10&amp;"-"&amp;$BN$6,'Sezione Altri Enti Prev.li'!P9:P508)-SUMIF('Sezione Altri Enti Prev.li'!B9:B508,$BN$10&amp;"-"&amp;$BN$6,'Sezione Altri Enti Prev.li'!Q9:Q508),SUMIF('Sezione Altri Enti Prev.li'!B9:B508,$BN$10&amp;"-"&amp;$BN$6,'Sezione Altri Enti Prev.li'!Q9:Q508)-SUMIF('Sezione Altri Enti Prev.li'!B9:B508,$BN$10&amp;"-"&amp;$BN$6,'Sezione Altri Enti Prev.li'!P9:P508)),"0,00"),1)</f>
        <v>0</v>
      </c>
      <c r="BM53" s="21"/>
      <c r="BN53" s="345"/>
      <c r="BO53" s="21"/>
    </row>
    <row r="54" spans="1:67" ht="12.75" customHeight="1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</row>
    <row r="55" spans="1:67" ht="12.75" customHeight="1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531">
        <f ca="1">IF(VLOOKUP($BN$10&amp;"-"&amp;$BN$6,'Sezione ERARIO'!$B$9:$V$1008,21,FALSE)=-1.77635683940025E-15,0,FLOOR(VLOOKUP($BN$10&amp;"-"&amp;$BN$6,'Sezione ERARIO'!$B$9:$V$1008,21,FALSE),1))</f>
        <v>0</v>
      </c>
      <c r="BH55" s="531"/>
      <c r="BI55" s="531"/>
      <c r="BJ55" s="531"/>
      <c r="BK55" s="130" t="str">
        <f ca="1">LEFT(RIGHT(TEXT(VLOOKUP($BN$10&amp;"-"&amp;$BN$6,'Sezione ERARIO'!$B$9:$V$1008,21,FALSE),"0,00"),2),1)</f>
        <v>0</v>
      </c>
      <c r="BL55" s="130" t="str">
        <f ca="1">RIGHT(TEXT(VLOOKUP($BN$10&amp;"-"&amp;$BN$6,'Sezione ERARIO'!$B$9:$V$1008,21,FALSE),"0,00"),1)</f>
        <v>0</v>
      </c>
      <c r="BM55" s="21"/>
      <c r="BN55" s="21"/>
      <c r="BO55" s="21"/>
    </row>
    <row r="56" spans="1:67" ht="11.25" customHeight="1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</row>
    <row r="57" spans="1:67" ht="15" customHeight="1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</row>
    <row r="58" spans="1:67" ht="13.5" customHeight="1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66"/>
      <c r="AV58" s="66"/>
      <c r="AW58" s="66"/>
      <c r="AX58" s="66"/>
      <c r="AY58" s="66"/>
      <c r="AZ58" s="66"/>
      <c r="BA58" s="66"/>
      <c r="BB58" s="66"/>
      <c r="BC58" s="66"/>
      <c r="BD58" s="536">
        <f ca="1">VLOOKUP($BN$10&amp;"-"&amp;$BN$6,'Sezione ERARIO'!$B$9:$AB$1008,24,FALSE)</f>
        <v>0</v>
      </c>
      <c r="BE58" s="536"/>
      <c r="BF58" s="66"/>
      <c r="BG58" s="66"/>
      <c r="BH58" s="66"/>
      <c r="BI58" s="66"/>
      <c r="BJ58" s="66"/>
      <c r="BK58" s="66"/>
      <c r="BL58" s="21"/>
      <c r="BM58" s="21"/>
      <c r="BN58" s="21"/>
      <c r="BO58" s="21"/>
    </row>
    <row r="59" spans="1:67" ht="13.5" customHeight="1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534">
        <f ca="1">VLOOKUP($BN$10&amp;"-"&amp;$BN$6,'Sezione ERARIO'!$B$9:$X$1008,23,FALSE)</f>
        <v>0</v>
      </c>
      <c r="AV59" s="534"/>
      <c r="AW59" s="534"/>
      <c r="AX59" s="534"/>
      <c r="AY59" s="534"/>
      <c r="AZ59" s="534"/>
      <c r="BA59" s="534"/>
      <c r="BB59" s="534"/>
      <c r="BC59" s="534"/>
      <c r="BD59" s="536">
        <f ca="1">VLOOKUP($BN$10&amp;"-"&amp;$BN$6,'Sezione ERARIO'!$B$9:$AB$1008,25,FALSE)</f>
        <v>0</v>
      </c>
      <c r="BE59" s="536"/>
      <c r="BF59" s="66"/>
      <c r="BG59" s="66"/>
      <c r="BH59" s="66"/>
      <c r="BI59" s="66"/>
      <c r="BJ59" s="66"/>
      <c r="BK59" s="66"/>
      <c r="BL59" s="21"/>
      <c r="BM59" s="21"/>
      <c r="BN59" s="21"/>
      <c r="BO59" s="21"/>
    </row>
    <row r="60" spans="1:67" ht="11.25" customHeight="1">
      <c r="A60" s="21"/>
      <c r="B60" s="21"/>
      <c r="C60" s="545" t="str">
        <f ca="1">MID(TEXT(VLOOKUP($BN$10&amp;"-"&amp;$BN$6,'Sezione ERARIO'!$B$9:$E$1008,4,FALSE),"gg/mm/aaaa"),1,1)</f>
        <v>0</v>
      </c>
      <c r="D60" s="545"/>
      <c r="E60" s="532" t="str">
        <f ca="1">MID(TEXT(VLOOKUP($BN$10&amp;"-"&amp;$BN$6,'Sezione ERARIO'!$B$9:$E$1008,4,FALSE),"gg/mm/aaaa"),2,1)</f>
        <v>1</v>
      </c>
      <c r="F60" s="532"/>
      <c r="G60" s="532"/>
      <c r="H60" s="532" t="str">
        <f ca="1">MID(TEXT(VLOOKUP($BN$10&amp;"-"&amp;$BN$6,'Sezione ERARIO'!$B$9:$E$1008,4,FALSE),"gg/mm/aaaa"),4,1)</f>
        <v>0</v>
      </c>
      <c r="I60" s="532"/>
      <c r="J60" s="532" t="str">
        <f ca="1">MID(TEXT(VLOOKUP($BN$10&amp;"-"&amp;$BN$6,'Sezione ERARIO'!$B$9:$E$1008,4,FALSE),"gg/mm/aaaa"),5,1)</f>
        <v>1</v>
      </c>
      <c r="K60" s="533" t="str">
        <f ca="1">MID(TEXT(VLOOKUP($BN$10&amp;"-"&amp;$BN$6,'Sezione ERARIO'!$B$9:$E$1008,4,FALSE),"gg/mm/aaaa"),7,1)</f>
        <v>2</v>
      </c>
      <c r="L60" s="533"/>
      <c r="M60" s="532" t="str">
        <f ca="1">MID(TEXT(VLOOKUP($BN$10&amp;"-"&amp;$BN$6,'Sezione ERARIO'!$B$9:$E$1008,4,FALSE),"gg/mm/aaaa"),8,1)</f>
        <v>0</v>
      </c>
      <c r="N60" s="532"/>
      <c r="O60" s="532"/>
      <c r="P60" s="532"/>
      <c r="Q60" s="532" t="str">
        <f ca="1">MID(TEXT(VLOOKUP($BN$10&amp;"-"&amp;$BN$6,'Sezione ERARIO'!$B$9:$E$1008,4,FALSE),"gg/mm/aaaa"),9,1)</f>
        <v>1</v>
      </c>
      <c r="R60" s="532"/>
      <c r="S60" s="532" t="str">
        <f ca="1">MID(TEXT(VLOOKUP($BN$10&amp;"-"&amp;$BN$6,'Sezione ERARIO'!$B$9:$E$1008,4,FALSE),"gg/mm/aaaa"),10,1)</f>
        <v>9</v>
      </c>
      <c r="T60" s="532"/>
      <c r="U60" s="532"/>
      <c r="V60" s="526" t="str">
        <f ca="1">VLOOKUP($BN$10&amp;"-"&amp;$BN$6,'Sezione ERARIO'!$B$9:$R$1008,16,FALSE)</f>
        <v>00002</v>
      </c>
      <c r="W60" s="526"/>
      <c r="X60" s="526"/>
      <c r="Y60" s="526"/>
      <c r="Z60" s="526"/>
      <c r="AA60" s="526"/>
      <c r="AB60" s="526"/>
      <c r="AC60" s="526"/>
      <c r="AD60" s="526"/>
      <c r="AE60" s="526"/>
      <c r="AF60" s="526"/>
      <c r="AG60" s="526"/>
      <c r="AH60" s="526"/>
      <c r="AI60" s="526"/>
      <c r="AJ60" s="526" t="str">
        <f ca="1">VLOOKUP($BN$10&amp;"-"&amp;$BN$6,'Sezione ERARIO'!$B$9:$R$1008,17,FALSE)</f>
        <v>20000</v>
      </c>
      <c r="AK60" s="526"/>
      <c r="AL60" s="526"/>
      <c r="AM60" s="526"/>
      <c r="AN60" s="526"/>
      <c r="AO60" s="526"/>
      <c r="AP60" s="526"/>
      <c r="AQ60" s="526"/>
      <c r="AR60" s="21"/>
      <c r="AS60" s="21"/>
      <c r="AT60" s="21"/>
      <c r="AU60" s="66"/>
      <c r="AV60" s="66"/>
      <c r="AW60" s="66"/>
      <c r="AX60" s="66"/>
      <c r="AY60" s="66"/>
      <c r="AZ60" s="535">
        <f ca="1">VLOOKUP($BN$10&amp;"-"&amp;$BN$6,'Sezione ERARIO'!$B$9:$AB$1008,26,FALSE)</f>
        <v>0</v>
      </c>
      <c r="BA60" s="535"/>
      <c r="BB60" s="535"/>
      <c r="BC60" s="535"/>
      <c r="BD60" s="66"/>
      <c r="BE60" s="535">
        <f ca="1">VLOOKUP($BN$10&amp;"-"&amp;$BN$6,'Sezione ERARIO'!$B$9:$AB$1008,27,FALSE)</f>
        <v>0</v>
      </c>
      <c r="BF60" s="535"/>
      <c r="BG60" s="535"/>
      <c r="BH60" s="535"/>
      <c r="BI60" s="535"/>
      <c r="BJ60" s="535"/>
      <c r="BK60" s="535"/>
      <c r="BL60" s="21"/>
      <c r="BM60" s="21"/>
      <c r="BN60" s="548">
        <f>BN10</f>
        <v>1</v>
      </c>
      <c r="BO60" s="21"/>
    </row>
    <row r="61" spans="1:67" ht="12" customHeight="1">
      <c r="A61" s="21"/>
      <c r="B61" s="132"/>
      <c r="C61" s="545"/>
      <c r="D61" s="545"/>
      <c r="E61" s="532"/>
      <c r="F61" s="532"/>
      <c r="G61" s="532"/>
      <c r="H61" s="532"/>
      <c r="I61" s="532"/>
      <c r="J61" s="532"/>
      <c r="K61" s="533"/>
      <c r="L61" s="533"/>
      <c r="M61" s="532"/>
      <c r="N61" s="532"/>
      <c r="O61" s="532"/>
      <c r="P61" s="532"/>
      <c r="Q61" s="532"/>
      <c r="R61" s="532"/>
      <c r="S61" s="532"/>
      <c r="T61" s="532"/>
      <c r="U61" s="532"/>
      <c r="V61" s="526"/>
      <c r="W61" s="526"/>
      <c r="X61" s="526"/>
      <c r="Y61" s="526"/>
      <c r="Z61" s="526"/>
      <c r="AA61" s="526"/>
      <c r="AB61" s="526"/>
      <c r="AC61" s="526"/>
      <c r="AD61" s="526"/>
      <c r="AE61" s="526"/>
      <c r="AF61" s="526"/>
      <c r="AG61" s="526"/>
      <c r="AH61" s="526"/>
      <c r="AI61" s="526"/>
      <c r="AJ61" s="526"/>
      <c r="AK61" s="526"/>
      <c r="AL61" s="526"/>
      <c r="AM61" s="526"/>
      <c r="AN61" s="526"/>
      <c r="AO61" s="526"/>
      <c r="AP61" s="526"/>
      <c r="AQ61" s="526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549"/>
      <c r="BO61" s="21"/>
    </row>
    <row r="62" spans="1:67" ht="3.75" customHeight="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</row>
    <row r="63" spans="1:67" ht="18.75" customHeight="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21"/>
      <c r="P63" s="221"/>
      <c r="Q63" s="221"/>
      <c r="R63" s="221"/>
      <c r="S63" s="221"/>
      <c r="U63" s="526" t="str">
        <f ca="1">MID(VLOOKUP(VLOOKUP(BN10&amp;"-"&amp;BN6,'Sezione ERARIO'!B9:P1008,15,FALSE),Tabelle!B5:H7,7,FALSE),3,2)</f>
        <v>12</v>
      </c>
      <c r="V63" s="526"/>
      <c r="W63" s="526"/>
      <c r="X63" s="526"/>
      <c r="Y63" s="527" t="str">
        <f ca="1">MID(VLOOKUP(VLOOKUP(BN10&amp;"-"&amp;BN6,'Sezione ERARIO'!B9:P1008,15,FALSE),Tabelle!B5:H7,7,FALSE),6,7)</f>
        <v>A 12345</v>
      </c>
      <c r="Z63" s="527"/>
      <c r="AA63" s="527"/>
      <c r="AB63" s="527"/>
      <c r="AC63" s="527"/>
      <c r="AD63" s="527"/>
      <c r="AE63" s="527"/>
      <c r="AF63" s="527" t="str">
        <f ca="1">MID(VLOOKUP(VLOOKUP(BN10&amp;"-"&amp;BN6,'Sezione ERARIO'!B9:P1008,15,FALSE),Tabelle!B5:H7,7,FALSE),14,5)</f>
        <v>12345</v>
      </c>
      <c r="AG63" s="527"/>
      <c r="AH63" s="527"/>
      <c r="AI63" s="527"/>
      <c r="AJ63" s="527"/>
      <c r="AK63" s="526" t="str">
        <f ca="1">MID(VLOOKUP(VLOOKUP(BN10&amp;"-"&amp;BN6,'Sezione ERARIO'!B9:P1008,15,FALSE),Tabelle!B5:H7,7,FALSE),20,12)</f>
        <v>123456789013</v>
      </c>
      <c r="AL63" s="526"/>
      <c r="AM63" s="526"/>
      <c r="AN63" s="526"/>
      <c r="AO63" s="526"/>
      <c r="AP63" s="526"/>
      <c r="AQ63" s="526"/>
      <c r="AR63" s="526"/>
      <c r="AS63" s="221"/>
      <c r="AT63" s="221"/>
      <c r="AU63" s="221"/>
      <c r="AV63" s="2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</row>
    <row r="64" spans="1:67" ht="8.25" customHeight="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</row>
    <row r="65" spans="1:67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</row>
    <row r="66" spans="1:67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</row>
    <row r="67" spans="1:67">
      <c r="A67" s="21"/>
      <c r="B67" s="524"/>
      <c r="C67" s="524"/>
      <c r="D67" s="524"/>
      <c r="E67" s="524"/>
      <c r="F67" s="524"/>
      <c r="G67" s="561" t="s">
        <v>63</v>
      </c>
      <c r="H67" s="561"/>
      <c r="I67" s="561"/>
      <c r="J67" s="561"/>
      <c r="K67" s="561"/>
      <c r="L67" s="561"/>
      <c r="M67" s="561"/>
      <c r="N67" s="561"/>
      <c r="O67" s="561"/>
      <c r="P67" s="561"/>
      <c r="Q67" s="561"/>
      <c r="R67" s="561"/>
      <c r="S67" s="56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46" t="str">
        <f ca="1">CONTRIBUENTE!$G$4</f>
        <v/>
      </c>
      <c r="BN67" s="21"/>
      <c r="BO67" s="21"/>
    </row>
    <row r="68" spans="1:67">
      <c r="A68" s="21"/>
      <c r="B68" s="524"/>
      <c r="C68" s="524"/>
      <c r="D68" s="524"/>
      <c r="E68" s="524"/>
      <c r="F68" s="524"/>
      <c r="G68" s="561" t="s">
        <v>62</v>
      </c>
      <c r="H68" s="561"/>
      <c r="I68" s="561"/>
      <c r="J68" s="561"/>
      <c r="K68" s="561"/>
      <c r="L68" s="561"/>
      <c r="M68" s="561"/>
      <c r="N68" s="561"/>
      <c r="O68" s="561"/>
      <c r="P68" s="561"/>
      <c r="Q68" s="561"/>
      <c r="R68" s="561"/>
      <c r="S68" s="56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21"/>
      <c r="BN68" s="21"/>
      <c r="BO68" s="21"/>
    </row>
    <row r="69" spans="1:67">
      <c r="A69" s="21"/>
      <c r="B69" s="524"/>
      <c r="C69" s="524"/>
      <c r="D69" s="524"/>
      <c r="E69" s="524"/>
      <c r="F69" s="524"/>
      <c r="G69" s="561" t="s">
        <v>64</v>
      </c>
      <c r="H69" s="561"/>
      <c r="I69" s="561"/>
      <c r="J69" s="561"/>
      <c r="K69" s="561"/>
      <c r="L69" s="561"/>
      <c r="M69" s="561"/>
      <c r="N69" s="561"/>
      <c r="O69" s="561"/>
      <c r="P69" s="561"/>
      <c r="Q69" s="561"/>
      <c r="R69" s="561"/>
      <c r="S69" s="561"/>
      <c r="T69" s="561"/>
      <c r="U69" s="561"/>
      <c r="V69" s="561"/>
      <c r="W69" s="561"/>
      <c r="X69" s="561"/>
      <c r="Y69" s="561"/>
      <c r="Z69" s="561"/>
      <c r="AA69" s="561"/>
      <c r="AB69" s="561"/>
      <c r="AC69" s="561"/>
      <c r="AD69" s="561"/>
      <c r="AE69" s="561"/>
      <c r="AF69" s="56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21"/>
      <c r="BN69" s="21"/>
      <c r="BO69" s="21"/>
    </row>
    <row r="70" spans="1:67">
      <c r="A70" s="21"/>
      <c r="B70" s="524"/>
      <c r="C70" s="524"/>
      <c r="D70" s="524"/>
      <c r="E70" s="524"/>
      <c r="F70" s="524"/>
      <c r="G70" s="561" t="s">
        <v>65</v>
      </c>
      <c r="H70" s="561"/>
      <c r="I70" s="561"/>
      <c r="J70" s="561"/>
      <c r="K70" s="561"/>
      <c r="L70" s="561"/>
      <c r="M70" s="561"/>
      <c r="N70" s="561"/>
      <c r="O70" s="561"/>
      <c r="P70" s="561"/>
      <c r="Q70" s="561"/>
      <c r="R70" s="561"/>
      <c r="S70" s="56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21"/>
      <c r="BN70" s="21"/>
      <c r="BO70" s="21"/>
    </row>
    <row r="71" spans="1:67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21"/>
      <c r="BN71" s="21"/>
      <c r="BO71" s="21"/>
    </row>
    <row r="72" spans="1:67" hidden="1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</row>
    <row r="73" spans="1:67" hidden="1">
      <c r="A73" s="21"/>
      <c r="B73" s="21"/>
      <c r="C73" s="21"/>
      <c r="D73" s="21"/>
      <c r="E73" s="21"/>
      <c r="F73" s="21"/>
      <c r="G73" s="21"/>
      <c r="H73" s="21"/>
      <c r="I73" s="21"/>
      <c r="J73" s="562" t="b">
        <v>0</v>
      </c>
      <c r="K73" s="563"/>
      <c r="L73" s="563"/>
      <c r="M73" s="563"/>
      <c r="N73" s="563"/>
      <c r="O73" s="564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83">
        <f ca="1">IF(ISERROR(VLOOKUP($BN$10&amp;"-"&amp;$BN$6,'Sezione ERARIO'!$B$9:$E$1008,4,FALSE)),0,VLOOKUP($BN$10&amp;"-"&amp;$BN$6,'Sezione ERARIO'!$B$9:$E$1008,4,FALSE))</f>
        <v>43466</v>
      </c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</row>
    <row r="74" spans="1:67" hidden="1">
      <c r="A74" s="21"/>
      <c r="B74" s="21"/>
      <c r="C74" s="21"/>
      <c r="D74" s="21"/>
      <c r="E74" s="21"/>
      <c r="F74" s="21"/>
      <c r="G74" s="21"/>
      <c r="H74" s="21"/>
      <c r="I74" s="21"/>
      <c r="J74" s="555" t="b">
        <v>0</v>
      </c>
      <c r="K74" s="556"/>
      <c r="L74" s="556"/>
      <c r="M74" s="556"/>
      <c r="N74" s="556"/>
      <c r="O74" s="557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09">
        <f>CONTRIBUENTE!J28</f>
        <v>42370</v>
      </c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</row>
    <row r="75" spans="1:67" hidden="1">
      <c r="A75" s="21"/>
      <c r="B75" s="21"/>
      <c r="C75" s="21"/>
      <c r="D75" s="21"/>
      <c r="E75" s="21"/>
      <c r="F75" s="21"/>
      <c r="G75" s="21"/>
      <c r="H75" s="21"/>
      <c r="I75" s="21"/>
      <c r="J75" s="555" t="b">
        <v>0</v>
      </c>
      <c r="K75" s="556"/>
      <c r="L75" s="556"/>
      <c r="M75" s="556"/>
      <c r="N75" s="556"/>
      <c r="O75" s="557"/>
      <c r="P75" s="21"/>
      <c r="Q75" s="21"/>
      <c r="R75" s="148"/>
      <c r="S75" s="148"/>
      <c r="T75" s="148"/>
      <c r="U75" s="148"/>
      <c r="V75" s="565">
        <f ca="1">IF(ISERROR(V76),1,0)</f>
        <v>0</v>
      </c>
      <c r="W75" s="566"/>
      <c r="X75" s="566"/>
      <c r="Y75" s="566"/>
      <c r="Z75" s="565">
        <f ca="1">IF(ISERROR(Z76),1,0)</f>
        <v>0</v>
      </c>
      <c r="AA75" s="566"/>
      <c r="AB75" s="566"/>
      <c r="AC75" s="565">
        <f ca="1">IF(ISERROR(AC76),1,0)</f>
        <v>0</v>
      </c>
      <c r="AD75" s="566"/>
      <c r="AE75" s="566"/>
      <c r="AF75" s="565">
        <f ca="1">IF(ISERROR(AF76),1,0)</f>
        <v>0</v>
      </c>
      <c r="AG75" s="566"/>
      <c r="AH75" s="566"/>
      <c r="AI75" s="565">
        <f ca="1">IF(ISERROR(AI76),1,0)</f>
        <v>0</v>
      </c>
      <c r="AJ75" s="566"/>
      <c r="AK75" s="566"/>
      <c r="AL75" s="565">
        <f ca="1">IF(ISERROR(AL76),1,0)</f>
        <v>0</v>
      </c>
      <c r="AM75" s="566"/>
      <c r="AN75" s="567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16" t="s">
        <v>17</v>
      </c>
      <c r="BD75" s="21"/>
      <c r="BE75" s="21"/>
      <c r="BF75" s="21"/>
      <c r="BG75" s="16" t="s">
        <v>18</v>
      </c>
      <c r="BH75" s="21"/>
      <c r="BI75" s="21"/>
      <c r="BJ75" s="21"/>
      <c r="BK75" s="21"/>
      <c r="BL75" s="21"/>
      <c r="BM75" s="148" t="s">
        <v>289</v>
      </c>
      <c r="BN75" s="21"/>
      <c r="BO75" s="21"/>
    </row>
    <row r="76" spans="1:67" hidden="1">
      <c r="A76" s="21"/>
      <c r="B76" s="21"/>
      <c r="C76" s="21"/>
      <c r="D76" s="21"/>
      <c r="E76" s="21"/>
      <c r="F76" s="21"/>
      <c r="G76" s="21"/>
      <c r="H76" s="21"/>
      <c r="I76" s="21"/>
      <c r="J76" s="558" t="b">
        <v>0</v>
      </c>
      <c r="K76" s="559"/>
      <c r="L76" s="559"/>
      <c r="M76" s="559"/>
      <c r="N76" s="559"/>
      <c r="O76" s="560"/>
      <c r="P76" s="21"/>
      <c r="Q76" s="21"/>
      <c r="R76" s="387"/>
      <c r="S76" s="148"/>
      <c r="T76" s="148"/>
      <c r="U76" s="148"/>
      <c r="V76" s="565">
        <f ca="1">'Sezione ERARIO'!K1021</f>
        <v>9</v>
      </c>
      <c r="W76" s="566"/>
      <c r="X76" s="566"/>
      <c r="Y76" s="566"/>
      <c r="Z76" s="565">
        <f ca="1">'Sezione INPS'!O1024</f>
        <v>9</v>
      </c>
      <c r="AA76" s="566"/>
      <c r="AB76" s="566"/>
      <c r="AC76" s="565">
        <f ca="1">'Sezione REGIONI'!K1024</f>
        <v>9</v>
      </c>
      <c r="AD76" s="566"/>
      <c r="AE76" s="566"/>
      <c r="AF76" s="565">
        <f ca="1">'Sezione IMU e trib. locali'!L1030</f>
        <v>9</v>
      </c>
      <c r="AG76" s="566"/>
      <c r="AH76" s="566"/>
      <c r="AI76" s="565">
        <f ca="1">'Sezione INAIL'!M524</f>
        <v>9</v>
      </c>
      <c r="AJ76" s="566"/>
      <c r="AK76" s="566"/>
      <c r="AL76" s="565">
        <f ca="1">'Sezione Altri Enti Prev.li'!N524</f>
        <v>9</v>
      </c>
      <c r="AM76" s="566"/>
      <c r="AN76" s="567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19">
        <v>1</v>
      </c>
      <c r="BD76" s="21"/>
      <c r="BE76" s="21"/>
      <c r="BF76" s="21"/>
      <c r="BG76" s="386">
        <f ca="1">IF(SUM(V75:AN75)&gt;0,#N/A,CONTRIBUENTE!$K$153)</f>
        <v>9</v>
      </c>
      <c r="BH76" s="21"/>
      <c r="BI76" s="21"/>
      <c r="BJ76" s="21"/>
      <c r="BK76" s="21"/>
      <c r="BL76" s="21"/>
      <c r="BM76" s="154">
        <f ca="1">IF(CONTRIBUENTE!$H$153=1,0,1)</f>
        <v>1</v>
      </c>
      <c r="BN76" s="21"/>
      <c r="BO76" s="21"/>
    </row>
    <row r="77" spans="1:67" hidden="1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148"/>
      <c r="T77" s="148"/>
      <c r="U77" s="148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133"/>
      <c r="BH77" s="21"/>
      <c r="BI77" s="21"/>
      <c r="BJ77" s="21"/>
      <c r="BK77" s="21"/>
      <c r="BL77" s="21"/>
      <c r="BM77" s="21"/>
      <c r="BN77" s="21"/>
      <c r="BO77" s="21"/>
    </row>
    <row r="78" spans="1:67" hidden="1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133"/>
      <c r="BH78" s="21"/>
      <c r="BI78" s="21"/>
      <c r="BJ78" s="21"/>
      <c r="BK78" s="21"/>
      <c r="BL78" s="21"/>
      <c r="BM78" s="21"/>
      <c r="BN78" s="21"/>
      <c r="BO78" s="21"/>
    </row>
    <row r="79" spans="1:67" hidden="1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133"/>
      <c r="BH79" s="21"/>
      <c r="BI79" s="21"/>
      <c r="BJ79" s="21"/>
      <c r="BK79" s="21"/>
      <c r="BL79" s="21"/>
      <c r="BM79" s="21"/>
      <c r="BN79" s="21"/>
      <c r="BO79" s="21"/>
    </row>
  </sheetData>
  <sheetProtection password="9566" sheet="1" objects="1" scenarios="1" selectLockedCells="1"/>
  <mergeCells count="296">
    <mergeCell ref="AI76:AK76"/>
    <mergeCell ref="AL76:AN76"/>
    <mergeCell ref="V76:Y76"/>
    <mergeCell ref="Z76:AB76"/>
    <mergeCell ref="AI75:AK75"/>
    <mergeCell ref="AL75:AN75"/>
    <mergeCell ref="V75:Y75"/>
    <mergeCell ref="Z75:AB75"/>
    <mergeCell ref="AC75:AE75"/>
    <mergeCell ref="AF75:AH75"/>
    <mergeCell ref="J75:O75"/>
    <mergeCell ref="J76:O76"/>
    <mergeCell ref="G67:S67"/>
    <mergeCell ref="G68:S68"/>
    <mergeCell ref="G69:AF69"/>
    <mergeCell ref="G70:S70"/>
    <mergeCell ref="J73:O73"/>
    <mergeCell ref="J74:O74"/>
    <mergeCell ref="V46:AE46"/>
    <mergeCell ref="AC76:AE76"/>
    <mergeCell ref="AF76:AH76"/>
    <mergeCell ref="BN60:BN61"/>
    <mergeCell ref="BB26:BC26"/>
    <mergeCell ref="AU8:BG8"/>
    <mergeCell ref="BH8:BL8"/>
    <mergeCell ref="BB20:BC20"/>
    <mergeCell ref="BC12:BK12"/>
    <mergeCell ref="AV16:BK16"/>
    <mergeCell ref="BB24:BC24"/>
    <mergeCell ref="BB22:BC22"/>
    <mergeCell ref="BB23:BC23"/>
    <mergeCell ref="BN10:BN11"/>
    <mergeCell ref="BN17:BN18"/>
    <mergeCell ref="BG26:BJ26"/>
    <mergeCell ref="AS26:AX26"/>
    <mergeCell ref="BB21:BC21"/>
    <mergeCell ref="BB25:BC25"/>
    <mergeCell ref="AO25:AQ25"/>
    <mergeCell ref="AS25:AX25"/>
    <mergeCell ref="L26:N26"/>
    <mergeCell ref="O26:Q26"/>
    <mergeCell ref="AC26:AD26"/>
    <mergeCell ref="R26:S26"/>
    <mergeCell ref="T26:W26"/>
    <mergeCell ref="X26:Z26"/>
    <mergeCell ref="AA26:AB26"/>
    <mergeCell ref="AE26:AF26"/>
    <mergeCell ref="AG26:AH26"/>
    <mergeCell ref="AI26:AJ26"/>
    <mergeCell ref="AO22:AQ22"/>
    <mergeCell ref="AS22:AX22"/>
    <mergeCell ref="Z21:AG21"/>
    <mergeCell ref="AI21:AM21"/>
    <mergeCell ref="AO21:AQ21"/>
    <mergeCell ref="AS21:AX21"/>
    <mergeCell ref="AI24:AM24"/>
    <mergeCell ref="AO24:AQ24"/>
    <mergeCell ref="AS24:AX24"/>
    <mergeCell ref="Z23:AG23"/>
    <mergeCell ref="AI23:AM23"/>
    <mergeCell ref="AO23:AQ23"/>
    <mergeCell ref="AS23:AX23"/>
    <mergeCell ref="Z24:AG24"/>
    <mergeCell ref="AO20:AQ20"/>
    <mergeCell ref="AS20:AX20"/>
    <mergeCell ref="AD18:AE18"/>
    <mergeCell ref="AF18:AG18"/>
    <mergeCell ref="AH18:AI18"/>
    <mergeCell ref="AJ18:AK18"/>
    <mergeCell ref="AY18:AZ18"/>
    <mergeCell ref="BA18:BB18"/>
    <mergeCell ref="BJ14:BK14"/>
    <mergeCell ref="BJ18:BK18"/>
    <mergeCell ref="AM18:AN18"/>
    <mergeCell ref="AR18:AS18"/>
    <mergeCell ref="AV18:AW18"/>
    <mergeCell ref="AO14:BH14"/>
    <mergeCell ref="Q16:AR16"/>
    <mergeCell ref="AB14:AC14"/>
    <mergeCell ref="C60:D61"/>
    <mergeCell ref="B28:E28"/>
    <mergeCell ref="H28:J28"/>
    <mergeCell ref="L28:AG28"/>
    <mergeCell ref="AK28:AM28"/>
    <mergeCell ref="AD14:AE14"/>
    <mergeCell ref="AF14:AG14"/>
    <mergeCell ref="AH14:AI14"/>
    <mergeCell ref="Q14:R14"/>
    <mergeCell ref="S14:U14"/>
    <mergeCell ref="V14:Y14"/>
    <mergeCell ref="Z20:AG20"/>
    <mergeCell ref="AI20:AM20"/>
    <mergeCell ref="Z22:AG22"/>
    <mergeCell ref="AI22:AM22"/>
    <mergeCell ref="Z25:AG25"/>
    <mergeCell ref="AI25:AM25"/>
    <mergeCell ref="B26:C26"/>
    <mergeCell ref="D26:E26"/>
    <mergeCell ref="F26:H26"/>
    <mergeCell ref="J26:K26"/>
    <mergeCell ref="N43:P43"/>
    <mergeCell ref="BJ10:BK10"/>
    <mergeCell ref="Q10:R10"/>
    <mergeCell ref="S10:U10"/>
    <mergeCell ref="V10:Y10"/>
    <mergeCell ref="Z10:AA10"/>
    <mergeCell ref="Z14:AA14"/>
    <mergeCell ref="AJ10:AK10"/>
    <mergeCell ref="AB10:AC10"/>
    <mergeCell ref="AD10:AE10"/>
    <mergeCell ref="AF10:AG10"/>
    <mergeCell ref="AH10:AI10"/>
    <mergeCell ref="Q12:BA12"/>
    <mergeCell ref="AM10:AN10"/>
    <mergeCell ref="AR10:AS10"/>
    <mergeCell ref="AH28:AJ28"/>
    <mergeCell ref="AH30:AJ30"/>
    <mergeCell ref="AK29:AM29"/>
    <mergeCell ref="AS28:AX28"/>
    <mergeCell ref="BB28:BC28"/>
    <mergeCell ref="AS30:AX30"/>
    <mergeCell ref="AP30:AQ30"/>
    <mergeCell ref="AP28:AQ28"/>
    <mergeCell ref="BB30:BC30"/>
    <mergeCell ref="AK30:AM30"/>
    <mergeCell ref="B31:E31"/>
    <mergeCell ref="H31:J31"/>
    <mergeCell ref="L31:AG31"/>
    <mergeCell ref="E40:F40"/>
    <mergeCell ref="G40:H40"/>
    <mergeCell ref="K40:L40"/>
    <mergeCell ref="B29:E29"/>
    <mergeCell ref="H29:J29"/>
    <mergeCell ref="L29:AG29"/>
    <mergeCell ref="B30:E30"/>
    <mergeCell ref="H30:J30"/>
    <mergeCell ref="L30:AG30"/>
    <mergeCell ref="BG32:BJ32"/>
    <mergeCell ref="B34:C34"/>
    <mergeCell ref="D34:E34"/>
    <mergeCell ref="Z34:AG34"/>
    <mergeCell ref="AI34:AM34"/>
    <mergeCell ref="AO34:AQ34"/>
    <mergeCell ref="AS34:AX34"/>
    <mergeCell ref="BB34:BC34"/>
    <mergeCell ref="AH51:AJ51"/>
    <mergeCell ref="B35:C35"/>
    <mergeCell ref="D35:E35"/>
    <mergeCell ref="Z35:AG35"/>
    <mergeCell ref="AI35:AM35"/>
    <mergeCell ref="B37:C37"/>
    <mergeCell ref="D37:E37"/>
    <mergeCell ref="Z37:AG37"/>
    <mergeCell ref="AI37:AM37"/>
    <mergeCell ref="C40:D40"/>
    <mergeCell ref="W44:X44"/>
    <mergeCell ref="U44:V44"/>
    <mergeCell ref="J44:T44"/>
    <mergeCell ref="M46:S46"/>
    <mergeCell ref="B36:C36"/>
    <mergeCell ref="D36:E36"/>
    <mergeCell ref="Z36:AG36"/>
    <mergeCell ref="AI36:AM36"/>
    <mergeCell ref="AO36:AQ36"/>
    <mergeCell ref="AS36:AX36"/>
    <mergeCell ref="BB36:BC36"/>
    <mergeCell ref="AS32:AX32"/>
    <mergeCell ref="BB32:BC32"/>
    <mergeCell ref="AO37:AQ37"/>
    <mergeCell ref="AS37:AX37"/>
    <mergeCell ref="BB37:BC37"/>
    <mergeCell ref="AS38:AX38"/>
    <mergeCell ref="BB38:BC38"/>
    <mergeCell ref="BG38:BJ38"/>
    <mergeCell ref="AO35:AQ35"/>
    <mergeCell ref="AS35:AX35"/>
    <mergeCell ref="BB35:BC35"/>
    <mergeCell ref="C42:D42"/>
    <mergeCell ref="E42:F42"/>
    <mergeCell ref="G42:H42"/>
    <mergeCell ref="K42:L42"/>
    <mergeCell ref="Q42:R42"/>
    <mergeCell ref="S42:V42"/>
    <mergeCell ref="AS40:AX40"/>
    <mergeCell ref="BB40:BC40"/>
    <mergeCell ref="C41:D41"/>
    <mergeCell ref="E41:F41"/>
    <mergeCell ref="G41:H41"/>
    <mergeCell ref="K41:L41"/>
    <mergeCell ref="Q41:R41"/>
    <mergeCell ref="S41:V41"/>
    <mergeCell ref="Z41:AG41"/>
    <mergeCell ref="N41:P41"/>
    <mergeCell ref="Q40:R40"/>
    <mergeCell ref="S40:V40"/>
    <mergeCell ref="Z40:AG40"/>
    <mergeCell ref="N40:P40"/>
    <mergeCell ref="AI40:AM40"/>
    <mergeCell ref="AO40:AQ40"/>
    <mergeCell ref="Z42:AG42"/>
    <mergeCell ref="N42:P42"/>
    <mergeCell ref="AI42:AM42"/>
    <mergeCell ref="AO42:AQ42"/>
    <mergeCell ref="AS42:AX42"/>
    <mergeCell ref="BB42:BC42"/>
    <mergeCell ref="AI41:AM41"/>
    <mergeCell ref="AO41:AQ41"/>
    <mergeCell ref="AS41:AX41"/>
    <mergeCell ref="BB41:BC41"/>
    <mergeCell ref="BG44:BJ44"/>
    <mergeCell ref="Z43:AG43"/>
    <mergeCell ref="AI43:AM43"/>
    <mergeCell ref="AO43:AQ43"/>
    <mergeCell ref="AS43:AX43"/>
    <mergeCell ref="BB43:BC43"/>
    <mergeCell ref="AS44:AX44"/>
    <mergeCell ref="BB44:BC44"/>
    <mergeCell ref="C43:D43"/>
    <mergeCell ref="E43:F43"/>
    <mergeCell ref="G43:H43"/>
    <mergeCell ref="K43:L43"/>
    <mergeCell ref="Q43:R43"/>
    <mergeCell ref="S43:V43"/>
    <mergeCell ref="AK48:AO48"/>
    <mergeCell ref="M47:S47"/>
    <mergeCell ref="V47:AE47"/>
    <mergeCell ref="AG47:AH47"/>
    <mergeCell ref="AS46:AX46"/>
    <mergeCell ref="BB46:BC46"/>
    <mergeCell ref="AS47:AX47"/>
    <mergeCell ref="BB47:BC47"/>
    <mergeCell ref="AK47:AO47"/>
    <mergeCell ref="AG46:AH46"/>
    <mergeCell ref="AK46:AO46"/>
    <mergeCell ref="BG55:BJ55"/>
    <mergeCell ref="E60:G61"/>
    <mergeCell ref="H60:I61"/>
    <mergeCell ref="J60:J61"/>
    <mergeCell ref="K60:L61"/>
    <mergeCell ref="M60:P61"/>
    <mergeCell ref="Q60:R61"/>
    <mergeCell ref="S60:U61"/>
    <mergeCell ref="AJ60:AQ61"/>
    <mergeCell ref="AU59:BC59"/>
    <mergeCell ref="AZ60:BC60"/>
    <mergeCell ref="BD58:BE58"/>
    <mergeCell ref="BD59:BE59"/>
    <mergeCell ref="BE60:BK60"/>
    <mergeCell ref="AU6:BL6"/>
    <mergeCell ref="AK31:AM31"/>
    <mergeCell ref="AP31:AQ31"/>
    <mergeCell ref="AS31:AX31"/>
    <mergeCell ref="BB31:BC31"/>
    <mergeCell ref="AP29:AQ29"/>
    <mergeCell ref="AS29:AX29"/>
    <mergeCell ref="BB29:BC29"/>
    <mergeCell ref="BG53:BJ53"/>
    <mergeCell ref="AS52:AX52"/>
    <mergeCell ref="BB52:BC52"/>
    <mergeCell ref="AS53:AX53"/>
    <mergeCell ref="BB53:BC53"/>
    <mergeCell ref="AK51:AM51"/>
    <mergeCell ref="AP51:AQ51"/>
    <mergeCell ref="AS51:AX51"/>
    <mergeCell ref="BB51:BC51"/>
    <mergeCell ref="AK52:AM52"/>
    <mergeCell ref="AP52:AQ52"/>
    <mergeCell ref="AS48:AX48"/>
    <mergeCell ref="BB48:BC48"/>
    <mergeCell ref="AS49:AX49"/>
    <mergeCell ref="BB49:BC49"/>
    <mergeCell ref="BG49:BJ49"/>
    <mergeCell ref="B68:F68"/>
    <mergeCell ref="B69:F69"/>
    <mergeCell ref="B70:F70"/>
    <mergeCell ref="AH29:AJ29"/>
    <mergeCell ref="U63:X63"/>
    <mergeCell ref="Y63:AE63"/>
    <mergeCell ref="AF63:AJ63"/>
    <mergeCell ref="AK63:AR63"/>
    <mergeCell ref="B67:F67"/>
    <mergeCell ref="V60:AI61"/>
    <mergeCell ref="AH31:AJ31"/>
    <mergeCell ref="AH52:AJ52"/>
    <mergeCell ref="V51:AG51"/>
    <mergeCell ref="I52:L52"/>
    <mergeCell ref="O52:S52"/>
    <mergeCell ref="V52:AG52"/>
    <mergeCell ref="C51:D51"/>
    <mergeCell ref="E51:F51"/>
    <mergeCell ref="G51:H51"/>
    <mergeCell ref="I51:L51"/>
    <mergeCell ref="O51:S51"/>
    <mergeCell ref="M48:S48"/>
    <mergeCell ref="V48:AE48"/>
    <mergeCell ref="AG48:AH48"/>
  </mergeCells>
  <phoneticPr fontId="0" type="noConversion"/>
  <conditionalFormatting sqref="BG26:BL26 BG49:BL49 BG38:BL38 BG44:BL44 BG32:BL32 BG53:BL53">
    <cfRule type="expression" dxfId="57" priority="1" stopIfTrue="1">
      <formula>$BB26&gt;$AS26</formula>
    </cfRule>
    <cfRule type="expression" dxfId="56" priority="2" stopIfTrue="1">
      <formula>AND($AS26=0,$BB26=0)</formula>
    </cfRule>
  </conditionalFormatting>
  <conditionalFormatting sqref="BF26 BF49 BF32 BF38 BF44 BF53">
    <cfRule type="expression" dxfId="55" priority="3" stopIfTrue="1">
      <formula>$BB26&gt;$AS26</formula>
    </cfRule>
  </conditionalFormatting>
  <conditionalFormatting sqref="AY20:AZ25 AY28:AZ31 AY34:AZ37 AY40:AZ43 AY46:AZ48 AY51:AZ52">
    <cfRule type="expression" dxfId="54" priority="4" stopIfTrue="1">
      <formula>$AS20=0</formula>
    </cfRule>
    <cfRule type="expression" dxfId="53" priority="5" stopIfTrue="1">
      <formula>ISERROR(AY20)</formula>
    </cfRule>
  </conditionalFormatting>
  <conditionalFormatting sqref="BD20:BE25 BD28:BE31 BD34:BE37 BD40:BE43 BD46:BE48 BD51:BE52">
    <cfRule type="expression" dxfId="52" priority="6" stopIfTrue="1">
      <formula>$BB20=0</formula>
    </cfRule>
    <cfRule type="expression" dxfId="51" priority="7" stopIfTrue="1">
      <formula>ISERROR(BD20)</formula>
    </cfRule>
  </conditionalFormatting>
  <conditionalFormatting sqref="B34:E37 Q40:R43 N40:P40 J40:M43 N41:N43 O42:P42">
    <cfRule type="expression" dxfId="50" priority="8" stopIfTrue="1">
      <formula>OR($BM$76=0,ISERROR($BG$76))</formula>
    </cfRule>
    <cfRule type="expression" dxfId="49" priority="9" stopIfTrue="1">
      <formula>AND($AS34=0,$BB34=0)</formula>
    </cfRule>
    <cfRule type="expression" dxfId="48" priority="10" stopIfTrue="1">
      <formula>ISERROR(B34)</formula>
    </cfRule>
  </conditionalFormatting>
  <conditionalFormatting sqref="BD26:BE26 BD32:BE32 BD38:BE38 BD44:BE44 BD49:BE49 BD53:BE53">
    <cfRule type="expression" dxfId="47" priority="11" stopIfTrue="1">
      <formula>$BB26=0</formula>
    </cfRule>
  </conditionalFormatting>
  <conditionalFormatting sqref="AY26:AZ26 AY32:AZ32 AY38:AZ38 AY44:AZ44 AY49:AZ49 AY53:AZ53">
    <cfRule type="expression" dxfId="46" priority="12" stopIfTrue="1">
      <formula>$AS26=0</formula>
    </cfRule>
  </conditionalFormatting>
  <conditionalFormatting sqref="U44 W44:X44">
    <cfRule type="expression" dxfId="45" priority="13" stopIfTrue="1">
      <formula>$J$44=0</formula>
    </cfRule>
    <cfRule type="expression" dxfId="44" priority="14" stopIfTrue="1">
      <formula>ISERROR(U44)</formula>
    </cfRule>
  </conditionalFormatting>
  <conditionalFormatting sqref="BJ10:BK10 I40:I43 X20:Y25 AR34:AR37 AR28:AR31 AQ46:AR48 AR40:AR43 F34:Y37 AR51:AR52 W40:Y43">
    <cfRule type="cellIs" dxfId="43" priority="15" stopIfTrue="1" operator="equal">
      <formula>0</formula>
    </cfRule>
  </conditionalFormatting>
  <conditionalFormatting sqref="BO16">
    <cfRule type="expression" dxfId="42" priority="16" stopIfTrue="1">
      <formula>$AT$14=0</formula>
    </cfRule>
    <cfRule type="expression" dxfId="41" priority="17" stopIfTrue="1">
      <formula>ISERROR($AT$14)</formula>
    </cfRule>
  </conditionalFormatting>
  <conditionalFormatting sqref="Q10:AT10">
    <cfRule type="expression" dxfId="40" priority="18" stopIfTrue="1">
      <formula>OR($BM$76=0,ISERROR($BG$76))</formula>
    </cfRule>
  </conditionalFormatting>
  <conditionalFormatting sqref="Q12:BK12 AW62:BL64 B62:N64 O62:AV62 O64:AV64">
    <cfRule type="expression" dxfId="39" priority="19" stopIfTrue="1">
      <formula>OR($BM$76=0,ISERROR($BG$76))</formula>
    </cfRule>
    <cfRule type="cellIs" dxfId="38" priority="20" stopIfTrue="1" operator="equal">
      <formula>0</formula>
    </cfRule>
  </conditionalFormatting>
  <conditionalFormatting sqref="AL14">
    <cfRule type="expression" dxfId="37" priority="21" stopIfTrue="1">
      <formula>OR($BM$76=0,ISERROR($BG$76))</formula>
    </cfRule>
    <cfRule type="expression" dxfId="36" priority="22" stopIfTrue="1">
      <formula>ISERROR($AL$14)</formula>
    </cfRule>
  </conditionalFormatting>
  <conditionalFormatting sqref="AO14:BK14 AS49:AX49 BB26:BC26 BB49:BC49 AS53:AX53 AN34:AN37 AS44:AX44 AS38:AX38 AS32:AX32 AS26:AX26 BB53:BC53 AH34:AH37 AN40:AN43 AH40:AH43 BB38:BC38 BB44:BC44 BB32:BC32 AS58:AT61 AU61:BK61 AU58:BC58 BF58:BK58">
    <cfRule type="expression" dxfId="35" priority="23" stopIfTrue="1">
      <formula>OR($BM$76=0,ISERROR($BG$76))</formula>
    </cfRule>
    <cfRule type="cellIs" dxfId="34" priority="24" stopIfTrue="1" operator="equal">
      <formula>0</formula>
    </cfRule>
  </conditionalFormatting>
  <conditionalFormatting sqref="Q14:AI14">
    <cfRule type="expression" dxfId="33" priority="25" stopIfTrue="1">
      <formula>OR($BM$76=0,ISERROR($BG$76))</formula>
    </cfRule>
    <cfRule type="expression" dxfId="32" priority="26" stopIfTrue="1">
      <formula>$BC$74=0</formula>
    </cfRule>
  </conditionalFormatting>
  <conditionalFormatting sqref="Q16:BK18">
    <cfRule type="expression" dxfId="31" priority="27" stopIfTrue="1">
      <formula>OR($BM$76=0,ISERROR($BG$76))</formula>
    </cfRule>
    <cfRule type="cellIs" dxfId="30" priority="28" stopIfTrue="1" operator="equal">
      <formula>0</formula>
    </cfRule>
  </conditionalFormatting>
  <conditionalFormatting sqref="Z20:AX25 BB20:BC25 B28:AQ31 AS28:AX31 BB28:BC31 Z34:AG37 AI34:AM37 AO34:AQ37 AS34:AX37 BB34:BC37 B40:H43 S40:V43 Z40:AG43 AI40:AM43 AO40:AQ43 AS40:AX43 BB40:BC43 M46:AP48 AS46:AX48 BB46:BC48 I51:AQ52 AS51:AX52 BB51:BC52">
    <cfRule type="expression" dxfId="29" priority="29" stopIfTrue="1">
      <formula>OR($BM$76=0,ISERROR($BG$76))</formula>
    </cfRule>
    <cfRule type="cellIs" dxfId="28" priority="30" stopIfTrue="1" operator="equal">
      <formula>0</formula>
    </cfRule>
    <cfRule type="expression" dxfId="27" priority="31" stopIfTrue="1">
      <formula>ISERROR(B20)</formula>
    </cfRule>
  </conditionalFormatting>
  <conditionalFormatting sqref="B51:H51">
    <cfRule type="expression" dxfId="26" priority="32" stopIfTrue="1">
      <formula>OR($BM$76=0,ISERROR($BG$76))</formula>
    </cfRule>
    <cfRule type="expression" dxfId="25" priority="33" stopIfTrue="1">
      <formula>ISERROR(B51)</formula>
    </cfRule>
  </conditionalFormatting>
  <conditionalFormatting sqref="J44">
    <cfRule type="expression" dxfId="24" priority="34" stopIfTrue="1">
      <formula>OR($BM$76=0,ISERROR($BG$76))</formula>
    </cfRule>
    <cfRule type="expression" dxfId="23" priority="35" stopIfTrue="1">
      <formula>$J$44=0</formula>
    </cfRule>
    <cfRule type="expression" dxfId="22" priority="36" stopIfTrue="1">
      <formula>ISERROR(J44)</formula>
    </cfRule>
  </conditionalFormatting>
  <conditionalFormatting sqref="B26:AJ26">
    <cfRule type="expression" dxfId="21" priority="37" stopIfTrue="1">
      <formula>OR($BM$76=0,ISERROR($BG$76))</formula>
    </cfRule>
    <cfRule type="expression" dxfId="20" priority="38" stopIfTrue="1">
      <formula>$A$26=0</formula>
    </cfRule>
    <cfRule type="expression" dxfId="19" priority="39" stopIfTrue="1">
      <formula>ISERROR(B26)</formula>
    </cfRule>
  </conditionalFormatting>
  <conditionalFormatting sqref="AU6:BL6 AU8:BL8">
    <cfRule type="cellIs" dxfId="18" priority="40" stopIfTrue="1" operator="equal">
      <formula>0</formula>
    </cfRule>
    <cfRule type="expression" dxfId="17" priority="41" stopIfTrue="1">
      <formula>ISERROR(AU6)</formula>
    </cfRule>
  </conditionalFormatting>
  <conditionalFormatting sqref="C60:U61">
    <cfRule type="expression" dxfId="16" priority="42" stopIfTrue="1">
      <formula>OR($BM$76=0,ISERROR($BG$76))</formula>
    </cfRule>
    <cfRule type="expression" dxfId="15" priority="43" stopIfTrue="1">
      <formula>OR($BC$73=0,$J$73=TRUE)</formula>
    </cfRule>
  </conditionalFormatting>
  <conditionalFormatting sqref="V60:AQ61">
    <cfRule type="expression" dxfId="14" priority="44" stopIfTrue="1">
      <formula>OR($BM$76=0,ISERROR($BG$76))</formula>
    </cfRule>
    <cfRule type="cellIs" dxfId="13" priority="45" stopIfTrue="1" operator="equal">
      <formula>0</formula>
    </cfRule>
    <cfRule type="expression" dxfId="12" priority="46" stopIfTrue="1">
      <formula>OR($BC$73=0,$J$74=TRUE)</formula>
    </cfRule>
  </conditionalFormatting>
  <conditionalFormatting sqref="AU59:BK60 BD58:BE58">
    <cfRule type="expression" dxfId="11" priority="47" stopIfTrue="1">
      <formula>OR($BM$76=0,ISERROR($BG$76))</formula>
    </cfRule>
    <cfRule type="cellIs" dxfId="10" priority="48" stopIfTrue="1" operator="equal">
      <formula>0</formula>
    </cfRule>
    <cfRule type="expression" dxfId="9" priority="49" stopIfTrue="1">
      <formula>OR($BC$73=0,$J$75=TRUE)</formula>
    </cfRule>
  </conditionalFormatting>
  <conditionalFormatting sqref="O63:S63 U63:AV63">
    <cfRule type="expression" dxfId="8" priority="50" stopIfTrue="1">
      <formula>OR($BM$76=0,ISERROR($BG$76))</formula>
    </cfRule>
    <cfRule type="cellIs" dxfId="7" priority="51" stopIfTrue="1" operator="equal">
      <formula>0</formula>
    </cfRule>
    <cfRule type="expression" dxfId="6" priority="52" stopIfTrue="1">
      <formula>OR($BC$73=0,$J$76=TRUE)</formula>
    </cfRule>
  </conditionalFormatting>
  <conditionalFormatting sqref="BG55:BL55">
    <cfRule type="expression" dxfId="5" priority="53" stopIfTrue="1">
      <formula>ISERROR($BG$55)</formula>
    </cfRule>
  </conditionalFormatting>
  <conditionalFormatting sqref="BN17:BN18">
    <cfRule type="expression" dxfId="4" priority="54" stopIfTrue="1">
      <formula>ISERROR($AT$14)</formula>
    </cfRule>
    <cfRule type="cellIs" dxfId="3" priority="55" stopIfTrue="1" operator="equal">
      <formula>0</formula>
    </cfRule>
    <cfRule type="expression" dxfId="2" priority="56" stopIfTrue="1">
      <formula>ISERROR(BN17)</formula>
    </cfRule>
  </conditionalFormatting>
  <conditionalFormatting sqref="BN20:BN25 BN28:BN31 BN34:BN37 BN40:BN43 BN46:BN48 BN51:BN53">
    <cfRule type="expression" dxfId="1" priority="57" stopIfTrue="1">
      <formula>ISERROR(BN20)</formula>
    </cfRule>
    <cfRule type="cellIs" dxfId="0" priority="58" stopIfTrue="1" operator="equal">
      <formula>0</formula>
    </cfRule>
  </conditionalFormatting>
  <printOptions horizontalCentered="1"/>
  <pageMargins left="0.19685039370078741" right="0" top="0" bottom="0" header="0.51181102362204722" footer="0.51181102362204722"/>
  <pageSetup paperSize="9" scale="96" orientation="portrait" verticalDpi="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3323" r:id="rId4" name="SpinButton2">
          <controlPr defaultSize="0" print="0" autoFill="0" autoLine="0" linkedCell="BN10" r:id="rId5">
            <anchor moveWithCells="1">
              <from>
                <xdr:col>65</xdr:col>
                <xdr:colOff>514350</xdr:colOff>
                <xdr:row>9</xdr:row>
                <xdr:rowOff>38100</xdr:rowOff>
              </from>
              <to>
                <xdr:col>65</xdr:col>
                <xdr:colOff>838200</xdr:colOff>
                <xdr:row>13</xdr:row>
                <xdr:rowOff>66675</xdr:rowOff>
              </to>
            </anchor>
          </controlPr>
        </control>
      </mc:Choice>
      <mc:Fallback>
        <control shapeId="13323" r:id="rId4" name="SpinButton2"/>
      </mc:Fallback>
    </mc:AlternateContent>
    <mc:AlternateContent xmlns:mc="http://schemas.openxmlformats.org/markup-compatibility/2006">
      <mc:Choice Requires="x14">
        <control shapeId="13400" r:id="rId6" name="CheckBox1">
          <controlPr defaultSize="0" autoLine="0" linkedCell="J73" r:id="rId7">
            <anchor>
              <from>
                <xdr:col>4</xdr:col>
                <xdr:colOff>47625</xdr:colOff>
                <xdr:row>66</xdr:row>
                <xdr:rowOff>0</xdr:rowOff>
              </from>
              <to>
                <xdr:col>7</xdr:col>
                <xdr:colOff>47625</xdr:colOff>
                <xdr:row>67</xdr:row>
                <xdr:rowOff>28575</xdr:rowOff>
              </to>
            </anchor>
          </controlPr>
        </control>
      </mc:Choice>
      <mc:Fallback>
        <control shapeId="13400" r:id="rId6" name="CheckBox1"/>
      </mc:Fallback>
    </mc:AlternateContent>
    <mc:AlternateContent xmlns:mc="http://schemas.openxmlformats.org/markup-compatibility/2006">
      <mc:Choice Requires="x14">
        <control shapeId="13401" r:id="rId8" name="CheckBox2">
          <controlPr defaultSize="0" autoLine="0" linkedCell="J74" r:id="rId9">
            <anchor>
              <from>
                <xdr:col>4</xdr:col>
                <xdr:colOff>47625</xdr:colOff>
                <xdr:row>67</xdr:row>
                <xdr:rowOff>0</xdr:rowOff>
              </from>
              <to>
                <xdr:col>7</xdr:col>
                <xdr:colOff>47625</xdr:colOff>
                <xdr:row>68</xdr:row>
                <xdr:rowOff>28575</xdr:rowOff>
              </to>
            </anchor>
          </controlPr>
        </control>
      </mc:Choice>
      <mc:Fallback>
        <control shapeId="13401" r:id="rId8" name="CheckBox2"/>
      </mc:Fallback>
    </mc:AlternateContent>
    <mc:AlternateContent xmlns:mc="http://schemas.openxmlformats.org/markup-compatibility/2006">
      <mc:Choice Requires="x14">
        <control shapeId="13402" r:id="rId10" name="CheckBox3">
          <controlPr defaultSize="0" autoLine="0" linkedCell="J75" r:id="rId11">
            <anchor>
              <from>
                <xdr:col>4</xdr:col>
                <xdr:colOff>47625</xdr:colOff>
                <xdr:row>68</xdr:row>
                <xdr:rowOff>0</xdr:rowOff>
              </from>
              <to>
                <xdr:col>7</xdr:col>
                <xdr:colOff>47625</xdr:colOff>
                <xdr:row>69</xdr:row>
                <xdr:rowOff>28575</xdr:rowOff>
              </to>
            </anchor>
          </controlPr>
        </control>
      </mc:Choice>
      <mc:Fallback>
        <control shapeId="13402" r:id="rId10" name="CheckBox3"/>
      </mc:Fallback>
    </mc:AlternateContent>
    <mc:AlternateContent xmlns:mc="http://schemas.openxmlformats.org/markup-compatibility/2006">
      <mc:Choice Requires="x14">
        <control shapeId="13403" r:id="rId12" name="CheckBox4">
          <controlPr defaultSize="0" autoLine="0" linkedCell="J76" r:id="rId13">
            <anchor>
              <from>
                <xdr:col>4</xdr:col>
                <xdr:colOff>47625</xdr:colOff>
                <xdr:row>69</xdr:row>
                <xdr:rowOff>0</xdr:rowOff>
              </from>
              <to>
                <xdr:col>7</xdr:col>
                <xdr:colOff>47625</xdr:colOff>
                <xdr:row>70</xdr:row>
                <xdr:rowOff>28575</xdr:rowOff>
              </to>
            </anchor>
          </controlPr>
        </control>
      </mc:Choice>
      <mc:Fallback>
        <control shapeId="13403" r:id="rId12" name="CheckBox4"/>
      </mc:Fallback>
    </mc:AlternateContent>
    <mc:AlternateContent xmlns:mc="http://schemas.openxmlformats.org/markup-compatibility/2006">
      <mc:Choice Requires="x14">
        <control shapeId="13451" r:id="rId14" name="SpinButton1">
          <controlPr defaultSize="0" print="0" autoFill="0" autoLine="0" linkedCell="BN10" r:id="rId5">
            <anchor moveWithCells="1">
              <from>
                <xdr:col>65</xdr:col>
                <xdr:colOff>9525</xdr:colOff>
                <xdr:row>56</xdr:row>
                <xdr:rowOff>171450</xdr:rowOff>
              </from>
              <to>
                <xdr:col>65</xdr:col>
                <xdr:colOff>333375</xdr:colOff>
                <xdr:row>61</xdr:row>
                <xdr:rowOff>28575</xdr:rowOff>
              </to>
            </anchor>
          </controlPr>
        </control>
      </mc:Choice>
      <mc:Fallback>
        <control shapeId="13451" r:id="rId14" name="SpinButton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2">
    <pageSetUpPr autoPageBreaks="0"/>
  </sheetPr>
  <dimension ref="A1:I21"/>
  <sheetViews>
    <sheetView showGridLines="0" showRowColHeaders="0" workbookViewId="0"/>
  </sheetViews>
  <sheetFormatPr defaultRowHeight="12.75"/>
  <cols>
    <col min="1" max="1" width="12.85546875" style="2" customWidth="1"/>
    <col min="2" max="2" width="12" style="2" customWidth="1"/>
    <col min="3" max="3" width="36.42578125" style="2" customWidth="1"/>
    <col min="4" max="4" width="22.28515625" style="2" customWidth="1"/>
    <col min="5" max="5" width="5.7109375" style="2" customWidth="1"/>
    <col min="6" max="7" width="7.7109375" style="2" customWidth="1"/>
    <col min="8" max="8" width="34.28515625" style="2" customWidth="1"/>
    <col min="9" max="9" width="17.85546875" style="2" customWidth="1"/>
    <col min="10" max="16384" width="9.140625" style="2"/>
  </cols>
  <sheetData>
    <row r="1" spans="1:9" ht="22.5" customHeight="1">
      <c r="A1" s="374"/>
      <c r="B1" s="5"/>
      <c r="C1" s="5"/>
      <c r="D1" s="5"/>
      <c r="E1" s="5"/>
      <c r="F1" s="5"/>
      <c r="G1" s="5"/>
      <c r="H1" s="5"/>
      <c r="I1" s="5"/>
    </row>
    <row r="2" spans="1:9" ht="22.5" customHeight="1">
      <c r="A2" s="5"/>
      <c r="B2" s="5"/>
      <c r="C2" s="5"/>
      <c r="D2" s="5"/>
      <c r="E2" s="5"/>
      <c r="F2" s="5"/>
      <c r="G2" s="5"/>
      <c r="H2" s="5"/>
      <c r="I2" s="5"/>
    </row>
    <row r="3" spans="1:9" ht="22.5" customHeight="1">
      <c r="A3" s="5"/>
      <c r="B3" s="49"/>
      <c r="C3" s="568"/>
      <c r="D3" s="568"/>
      <c r="E3" s="568"/>
      <c r="F3" s="568"/>
      <c r="G3" s="568"/>
      <c r="H3" s="35"/>
      <c r="I3" s="5"/>
    </row>
    <row r="4" spans="1:9" ht="22.5" customHeight="1">
      <c r="A4" s="5"/>
      <c r="B4" s="216" t="s">
        <v>114</v>
      </c>
      <c r="C4" s="322" t="s">
        <v>51</v>
      </c>
      <c r="D4" s="59" t="s">
        <v>52</v>
      </c>
      <c r="E4" s="59" t="s">
        <v>20</v>
      </c>
      <c r="F4" s="59" t="s">
        <v>36</v>
      </c>
      <c r="G4" s="59" t="s">
        <v>37</v>
      </c>
      <c r="H4" s="59" t="s">
        <v>61</v>
      </c>
      <c r="I4" s="5"/>
    </row>
    <row r="5" spans="1:9" ht="18.75" customHeight="1">
      <c r="A5" s="5"/>
      <c r="B5" s="323" t="s">
        <v>113</v>
      </c>
      <c r="C5" s="70" t="s">
        <v>291</v>
      </c>
      <c r="D5" s="71" t="s">
        <v>115</v>
      </c>
      <c r="E5" s="72" t="s">
        <v>118</v>
      </c>
      <c r="F5" s="327" t="s">
        <v>119</v>
      </c>
      <c r="G5" s="328" t="s">
        <v>122</v>
      </c>
      <c r="H5" s="324" t="s">
        <v>191</v>
      </c>
      <c r="I5" s="5"/>
    </row>
    <row r="6" spans="1:9" ht="18.75" customHeight="1">
      <c r="A6" s="5"/>
      <c r="B6" s="323" t="s">
        <v>41</v>
      </c>
      <c r="C6" s="73" t="s">
        <v>292</v>
      </c>
      <c r="D6" s="74" t="s">
        <v>116</v>
      </c>
      <c r="E6" s="75" t="s">
        <v>118</v>
      </c>
      <c r="F6" s="329" t="s">
        <v>120</v>
      </c>
      <c r="G6" s="330" t="s">
        <v>123</v>
      </c>
      <c r="H6" s="325" t="s">
        <v>1329</v>
      </c>
      <c r="I6" s="5"/>
    </row>
    <row r="7" spans="1:9" ht="18.75" customHeight="1">
      <c r="A7" s="5"/>
      <c r="B7" s="323" t="s">
        <v>42</v>
      </c>
      <c r="C7" s="76" t="s">
        <v>293</v>
      </c>
      <c r="D7" s="77" t="s">
        <v>117</v>
      </c>
      <c r="E7" s="78" t="s">
        <v>118</v>
      </c>
      <c r="F7" s="331" t="s">
        <v>121</v>
      </c>
      <c r="G7" s="332" t="s">
        <v>124</v>
      </c>
      <c r="H7" s="326" t="s">
        <v>1328</v>
      </c>
      <c r="I7" s="5"/>
    </row>
    <row r="8" spans="1:9" ht="18.75" customHeight="1">
      <c r="A8" s="5"/>
      <c r="B8" s="5"/>
      <c r="C8" s="5"/>
      <c r="D8" s="5"/>
      <c r="E8" s="5"/>
      <c r="F8" s="5"/>
      <c r="G8" s="5"/>
      <c r="H8" s="5"/>
      <c r="I8" s="5"/>
    </row>
    <row r="9" spans="1:9" ht="18.75" customHeight="1">
      <c r="A9" s="5"/>
      <c r="B9" s="5"/>
      <c r="C9" s="410" t="s">
        <v>290</v>
      </c>
      <c r="D9" s="410"/>
      <c r="E9" s="569" t="s">
        <v>192</v>
      </c>
      <c r="F9" s="569"/>
      <c r="G9" s="569"/>
      <c r="H9" s="15" t="s">
        <v>193</v>
      </c>
      <c r="I9" s="5"/>
    </row>
    <row r="10" spans="1:9" ht="18.75" customHeight="1">
      <c r="A10" s="5"/>
      <c r="B10" s="5"/>
      <c r="C10" s="5"/>
      <c r="D10" s="5"/>
      <c r="E10" s="5"/>
      <c r="F10" s="5"/>
      <c r="G10" s="5"/>
      <c r="H10" s="5"/>
      <c r="I10" s="5"/>
    </row>
    <row r="11" spans="1:9" ht="18.75" customHeight="1">
      <c r="A11" s="5"/>
      <c r="B11" s="5"/>
      <c r="C11" s="5"/>
      <c r="D11" s="5"/>
      <c r="E11" s="5"/>
      <c r="F11" s="5"/>
      <c r="G11" s="5"/>
      <c r="H11" s="5"/>
      <c r="I11" s="5"/>
    </row>
    <row r="12" spans="1:9" ht="18.75" customHeight="1">
      <c r="A12" s="5"/>
      <c r="B12" s="5"/>
      <c r="C12" s="5"/>
      <c r="D12" s="5"/>
      <c r="E12" s="5"/>
      <c r="F12" s="5"/>
      <c r="G12" s="5"/>
      <c r="H12" s="5"/>
      <c r="I12" s="5"/>
    </row>
    <row r="13" spans="1:9" ht="18.75" customHeight="1">
      <c r="A13" s="5"/>
      <c r="B13" s="5"/>
      <c r="C13" s="5"/>
      <c r="D13" s="5"/>
      <c r="E13" s="5"/>
      <c r="F13" s="5"/>
      <c r="G13" s="5"/>
      <c r="H13" s="5"/>
      <c r="I13" s="5"/>
    </row>
    <row r="14" spans="1:9" ht="18" customHeight="1">
      <c r="A14" s="5"/>
      <c r="B14" s="5"/>
      <c r="C14" s="5"/>
      <c r="D14" s="5"/>
      <c r="E14" s="5"/>
      <c r="F14" s="5"/>
      <c r="G14" s="5"/>
      <c r="H14" s="5"/>
      <c r="I14" s="5"/>
    </row>
    <row r="15" spans="1:9" ht="18" customHeight="1">
      <c r="A15" s="5"/>
      <c r="B15" s="68"/>
      <c r="C15" s="68"/>
      <c r="D15" s="68"/>
      <c r="E15" s="68"/>
      <c r="F15" s="68"/>
      <c r="G15" s="68"/>
      <c r="H15" s="68"/>
      <c r="I15" s="5"/>
    </row>
    <row r="16" spans="1:9" ht="18" customHeight="1">
      <c r="A16" s="5"/>
      <c r="B16" s="5"/>
      <c r="C16" s="5"/>
      <c r="D16" s="5"/>
      <c r="E16" s="5"/>
      <c r="F16" s="5"/>
      <c r="G16" s="5"/>
      <c r="H16" s="69" t="s">
        <v>2</v>
      </c>
      <c r="I16" s="5"/>
    </row>
    <row r="17" spans="1:9">
      <c r="A17" s="5"/>
      <c r="B17" s="5"/>
      <c r="C17" s="5"/>
      <c r="D17" s="5"/>
      <c r="E17" s="5"/>
      <c r="F17" s="5"/>
      <c r="G17" s="5"/>
      <c r="H17" s="5"/>
      <c r="I17" s="5"/>
    </row>
    <row r="18" spans="1:9" hidden="1">
      <c r="A18" s="5"/>
      <c r="B18" s="5"/>
      <c r="C18" s="16" t="s">
        <v>17</v>
      </c>
      <c r="D18" s="5"/>
      <c r="E18" s="5"/>
      <c r="F18" s="5"/>
      <c r="G18" s="16" t="s">
        <v>18</v>
      </c>
      <c r="H18" s="5"/>
      <c r="I18" s="5"/>
    </row>
    <row r="19" spans="1:9" hidden="1">
      <c r="A19" s="5"/>
      <c r="B19" s="5"/>
      <c r="C19" s="19">
        <v>1</v>
      </c>
      <c r="D19" s="5"/>
      <c r="E19" s="5"/>
      <c r="F19" s="5"/>
      <c r="G19" s="153">
        <f>CONTRIBUENTE!$K$153</f>
        <v>9</v>
      </c>
      <c r="H19" s="5"/>
      <c r="I19" s="5"/>
    </row>
    <row r="20" spans="1:9" hidden="1">
      <c r="A20" s="5"/>
      <c r="B20" s="5"/>
      <c r="C20" s="5"/>
      <c r="D20" s="5"/>
      <c r="E20" s="5"/>
      <c r="F20" s="5"/>
      <c r="G20" s="5"/>
      <c r="H20" s="5"/>
      <c r="I20" s="5"/>
    </row>
    <row r="21" spans="1:9" ht="26.25" hidden="1" customHeight="1">
      <c r="A21" s="5"/>
      <c r="B21" s="215"/>
      <c r="C21" s="215"/>
      <c r="D21" s="5"/>
      <c r="E21" s="5"/>
      <c r="F21" s="5"/>
      <c r="G21" s="5"/>
      <c r="H21" s="5"/>
      <c r="I21" s="5"/>
    </row>
  </sheetData>
  <sheetProtection password="9366" sheet="1" objects="1" scenarios="1" selectLockedCells="1"/>
  <mergeCells count="3">
    <mergeCell ref="C3:G3"/>
    <mergeCell ref="C9:D9"/>
    <mergeCell ref="E9:G9"/>
  </mergeCells>
  <phoneticPr fontId="15" type="noConversion"/>
  <dataValidations count="1">
    <dataValidation type="textLength" operator="equal" allowBlank="1" showInputMessage="1" showErrorMessage="1" errorTitle="Lunghezza testo 31 caratteri" error="Verifica la sequenza dei numeri e degli spazi che deve essere obbligatoriamente così come nell' esempio sottostante." sqref="H5:H7">
      <formula1>31</formula1>
    </dataValidation>
  </dataValidations>
  <printOptions horizontalCentered="1"/>
  <pageMargins left="0" right="0" top="0.59055118110236227" bottom="0.39370078740157483" header="0.51181102362204722" footer="0.51181102362204722"/>
  <pageSetup paperSize="9" scale="75" orientation="landscape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9</vt:i4>
      </vt:variant>
      <vt:variant>
        <vt:lpstr>Intervalli denominati</vt:lpstr>
      </vt:variant>
      <vt:variant>
        <vt:i4>15</vt:i4>
      </vt:variant>
    </vt:vector>
  </HeadingPairs>
  <TitlesOfParts>
    <vt:vector size="24" baseType="lpstr">
      <vt:lpstr>CONTRIBUENTE</vt:lpstr>
      <vt:lpstr>Sezione ERARIO</vt:lpstr>
      <vt:lpstr>Sezione INPS</vt:lpstr>
      <vt:lpstr>Sezione REGIONI</vt:lpstr>
      <vt:lpstr>Sezione IMU e trib. locali</vt:lpstr>
      <vt:lpstr>Sezione INAIL</vt:lpstr>
      <vt:lpstr>Sezione Altri Enti Prev.li</vt:lpstr>
      <vt:lpstr>F24</vt:lpstr>
      <vt:lpstr>Tabelle</vt:lpstr>
      <vt:lpstr>CONTRIBUENTE!Area_stampa</vt:lpstr>
      <vt:lpstr>'F24'!Area_stampa</vt:lpstr>
      <vt:lpstr>'Sezione Altri Enti Prev.li'!Area_stampa</vt:lpstr>
      <vt:lpstr>'Sezione ERARIO'!Area_stampa</vt:lpstr>
      <vt:lpstr>'Sezione IMU e trib. locali'!Area_stampa</vt:lpstr>
      <vt:lpstr>'Sezione INAIL'!Area_stampa</vt:lpstr>
      <vt:lpstr>'Sezione INPS'!Area_stampa</vt:lpstr>
      <vt:lpstr>'Sezione REGIONI'!Area_stampa</vt:lpstr>
      <vt:lpstr>Tabelle!Area_stampa</vt:lpstr>
      <vt:lpstr>'Sezione Altri Enti Prev.li'!Titoli_stampa</vt:lpstr>
      <vt:lpstr>'Sezione ERARIO'!Titoli_stampa</vt:lpstr>
      <vt:lpstr>'Sezione IMU e trib. locali'!Titoli_stampa</vt:lpstr>
      <vt:lpstr>'Sezione INAIL'!Titoli_stampa</vt:lpstr>
      <vt:lpstr>'Sezione INPS'!Titoli_stampa</vt:lpstr>
      <vt:lpstr>'Sezione REGIONI'!Titoli_stampa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MarcoPiccoli</cp:lastModifiedBy>
  <cp:lastPrinted>2016-01-15T09:00:58Z</cp:lastPrinted>
  <dcterms:created xsi:type="dcterms:W3CDTF">1996-11-05T10:16:36Z</dcterms:created>
  <dcterms:modified xsi:type="dcterms:W3CDTF">2019-01-04T16:42:33Z</dcterms:modified>
</cp:coreProperties>
</file>