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drawings/drawing3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rcoPiccoli\Desktop\A.C. Cell\1 - Sito anno 2021\Codice ID - Contabilità #2   (12)\"/>
    </mc:Choice>
  </mc:AlternateContent>
  <bookViews>
    <workbookView xWindow="240" yWindow="375" windowWidth="18840" windowHeight="12270" tabRatio="621"/>
  </bookViews>
  <sheets>
    <sheet name="Presentazione" sheetId="8" r:id="rId1"/>
    <sheet name="IMPOSTAZIONI" sheetId="2" r:id="rId2"/>
    <sheet name="RIEPILOGO" sheetId="3" r:id="rId3"/>
    <sheet name="REGISTRO" sheetId="5" r:id="rId4"/>
    <sheet name="DOCUMENTO" sheetId="6" r:id="rId5"/>
    <sheet name="CARTACEO" sheetId="1" r:id="rId6"/>
  </sheets>
  <definedNames>
    <definedName name="_xlnm._FilterDatabase" localSheetId="0" hidden="1">Presentazione!#REF!</definedName>
    <definedName name="_xlnm._FilterDatabase" localSheetId="3" hidden="1">REGISTRO!$B$5:$Q$405</definedName>
    <definedName name="_xlnm.Print_Area" localSheetId="5">CARTACEO!$B$13:$BJ$58</definedName>
    <definedName name="_xlnm.Print_Area" localSheetId="4">DOCUMENTO!$B$15:$BJ$60</definedName>
    <definedName name="_xlnm.Print_Area" localSheetId="1">IMPOSTAZIONI!$A$1:$AR$65</definedName>
    <definedName name="_xlnm.Print_Area" localSheetId="0">Presentazione!$A$2:$M$149</definedName>
    <definedName name="_xlnm.Print_Area" localSheetId="3">REGISTRO!$B$2:$O$415</definedName>
    <definedName name="_xlnm.Print_Area" localSheetId="2">RIEPILOGO!$B$2:$M$49</definedName>
    <definedName name="_xlnm.Print_Titles" localSheetId="5">CARTACEO!$2:$12</definedName>
    <definedName name="_xlnm.Print_Titles" localSheetId="4">DOCUMENTO!$2:$12</definedName>
    <definedName name="_xlnm.Print_Titles" localSheetId="3">REGISTRO!$2:$5</definedName>
  </definedNames>
  <calcPr calcId="152511"/>
</workbook>
</file>

<file path=xl/calcChain.xml><?xml version="1.0" encoding="utf-8"?>
<calcChain xmlns="http://schemas.openxmlformats.org/spreadsheetml/2006/main">
  <c r="B85" i="8" l="1"/>
  <c r="E4" i="8" l="1"/>
  <c r="D4" i="8"/>
  <c r="E178" i="8" l="1"/>
  <c r="C3" i="5"/>
  <c r="M70" i="2"/>
  <c r="E413" i="5"/>
  <c r="M72" i="2"/>
  <c r="M71" i="2"/>
  <c r="E412" i="5"/>
  <c r="E411" i="5"/>
  <c r="B2" i="5"/>
  <c r="G174" i="8"/>
  <c r="T174" i="8" s="1"/>
  <c r="L117" i="8"/>
  <c r="E179" i="8"/>
  <c r="K164" i="8"/>
  <c r="F158" i="8" s="1"/>
  <c r="F431" i="5" s="1"/>
  <c r="AE172" i="8"/>
  <c r="AH172" i="8" s="1"/>
  <c r="B174" i="8"/>
  <c r="M174" i="8"/>
  <c r="AI76" i="6"/>
  <c r="B63" i="6"/>
  <c r="B65" i="8"/>
  <c r="C60" i="1" s="1"/>
  <c r="AH81" i="2"/>
  <c r="BK54" i="6"/>
  <c r="W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BD4" i="6"/>
  <c r="AG66" i="6"/>
  <c r="X14" i="5"/>
  <c r="X87" i="5"/>
  <c r="X157" i="5"/>
  <c r="X171" i="5"/>
  <c r="X214" i="5"/>
  <c r="X242" i="5"/>
  <c r="C28" i="3"/>
  <c r="D32" i="3" s="1"/>
  <c r="G33" i="3"/>
  <c r="G34" i="3"/>
  <c r="G35" i="3"/>
  <c r="AT65" i="6"/>
  <c r="Z405" i="5"/>
  <c r="Z404" i="5"/>
  <c r="Z403" i="5"/>
  <c r="Z402" i="5"/>
  <c r="Z401" i="5"/>
  <c r="Z400" i="5"/>
  <c r="Z399" i="5"/>
  <c r="Z398" i="5"/>
  <c r="Z397" i="5"/>
  <c r="Z396" i="5"/>
  <c r="Z395" i="5"/>
  <c r="Z394" i="5"/>
  <c r="Z393" i="5"/>
  <c r="Z392" i="5"/>
  <c r="Z391" i="5"/>
  <c r="Z390" i="5"/>
  <c r="Z389" i="5"/>
  <c r="Z388" i="5"/>
  <c r="Z387" i="5"/>
  <c r="Z386" i="5"/>
  <c r="Z385" i="5"/>
  <c r="Z384" i="5"/>
  <c r="Z383" i="5"/>
  <c r="Z382" i="5"/>
  <c r="Z381" i="5"/>
  <c r="Z380" i="5"/>
  <c r="Z379" i="5"/>
  <c r="Z378" i="5"/>
  <c r="Z377" i="5"/>
  <c r="Z376" i="5"/>
  <c r="Z375" i="5"/>
  <c r="Z374" i="5"/>
  <c r="Z373" i="5"/>
  <c r="Z372" i="5"/>
  <c r="Z371" i="5"/>
  <c r="Z370" i="5"/>
  <c r="Z369" i="5"/>
  <c r="Z368" i="5"/>
  <c r="Z367" i="5"/>
  <c r="Z366" i="5"/>
  <c r="Z365" i="5"/>
  <c r="Z364" i="5"/>
  <c r="Z363" i="5"/>
  <c r="Z362" i="5"/>
  <c r="Z361" i="5"/>
  <c r="Z360" i="5"/>
  <c r="Z359" i="5"/>
  <c r="Z358" i="5"/>
  <c r="Z357" i="5"/>
  <c r="Z356" i="5"/>
  <c r="Z355" i="5"/>
  <c r="Z354" i="5"/>
  <c r="Z353" i="5"/>
  <c r="Z352" i="5"/>
  <c r="Z351" i="5"/>
  <c r="Z350" i="5"/>
  <c r="Z349" i="5"/>
  <c r="Z348" i="5"/>
  <c r="Z347" i="5"/>
  <c r="Z346" i="5"/>
  <c r="Z345" i="5"/>
  <c r="Z344" i="5"/>
  <c r="Z343" i="5"/>
  <c r="Z342" i="5"/>
  <c r="Z341" i="5"/>
  <c r="Z340" i="5"/>
  <c r="Z339" i="5"/>
  <c r="Z338" i="5"/>
  <c r="Z337" i="5"/>
  <c r="Z336" i="5"/>
  <c r="Z335" i="5"/>
  <c r="Z334" i="5"/>
  <c r="Z333" i="5"/>
  <c r="Z332" i="5"/>
  <c r="Z331" i="5"/>
  <c r="Z330" i="5"/>
  <c r="Z329" i="5"/>
  <c r="Z328" i="5"/>
  <c r="Z327" i="5"/>
  <c r="Z326" i="5"/>
  <c r="Z325" i="5"/>
  <c r="Z324" i="5"/>
  <c r="Z323" i="5"/>
  <c r="Z322" i="5"/>
  <c r="Z321" i="5"/>
  <c r="Z320" i="5"/>
  <c r="Z319" i="5"/>
  <c r="Z318" i="5"/>
  <c r="Z317" i="5"/>
  <c r="Z316" i="5"/>
  <c r="Z315" i="5"/>
  <c r="Z314" i="5"/>
  <c r="Z313" i="5"/>
  <c r="Z312" i="5"/>
  <c r="Z311" i="5"/>
  <c r="Z310" i="5"/>
  <c r="Z309" i="5"/>
  <c r="Z308" i="5"/>
  <c r="Z307" i="5"/>
  <c r="Z306" i="5"/>
  <c r="Z305" i="5"/>
  <c r="Z304" i="5"/>
  <c r="Z303" i="5"/>
  <c r="Z302" i="5"/>
  <c r="Z301" i="5"/>
  <c r="Z300" i="5"/>
  <c r="Z299" i="5"/>
  <c r="Z298" i="5"/>
  <c r="Z297" i="5"/>
  <c r="Z296" i="5"/>
  <c r="Z295" i="5"/>
  <c r="Z294" i="5"/>
  <c r="Z293" i="5"/>
  <c r="Z292" i="5"/>
  <c r="Z291" i="5"/>
  <c r="Z290" i="5"/>
  <c r="Z289" i="5"/>
  <c r="Z288" i="5"/>
  <c r="Z287" i="5"/>
  <c r="Z286" i="5"/>
  <c r="Z285" i="5"/>
  <c r="Z284" i="5"/>
  <c r="Z283" i="5"/>
  <c r="Z282" i="5"/>
  <c r="Z281" i="5"/>
  <c r="Z280" i="5"/>
  <c r="Z279" i="5"/>
  <c r="Z278" i="5"/>
  <c r="Z277" i="5"/>
  <c r="Z276" i="5"/>
  <c r="Z275" i="5"/>
  <c r="Z274" i="5"/>
  <c r="Z273" i="5"/>
  <c r="Z272" i="5"/>
  <c r="Z271" i="5"/>
  <c r="Z270" i="5"/>
  <c r="Z269" i="5"/>
  <c r="Z268" i="5"/>
  <c r="Z267" i="5"/>
  <c r="Z266" i="5"/>
  <c r="Z265" i="5"/>
  <c r="Z264" i="5"/>
  <c r="Z263" i="5"/>
  <c r="Z262" i="5"/>
  <c r="Z261" i="5"/>
  <c r="Z260" i="5"/>
  <c r="Z259" i="5"/>
  <c r="Z258" i="5"/>
  <c r="Z257" i="5"/>
  <c r="Z256" i="5"/>
  <c r="Z255" i="5"/>
  <c r="Z254" i="5"/>
  <c r="Z253" i="5"/>
  <c r="Z252" i="5"/>
  <c r="Z251" i="5"/>
  <c r="Z250" i="5"/>
  <c r="Z249" i="5"/>
  <c r="Z248" i="5"/>
  <c r="Z247" i="5"/>
  <c r="Z246" i="5"/>
  <c r="Z245" i="5"/>
  <c r="Z244" i="5"/>
  <c r="Z243" i="5"/>
  <c r="Z242" i="5"/>
  <c r="Z241" i="5"/>
  <c r="Z240" i="5"/>
  <c r="Z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Z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AH31" i="2"/>
  <c r="E78" i="8"/>
  <c r="J76" i="8"/>
  <c r="E74" i="8"/>
  <c r="C64" i="1"/>
  <c r="L157" i="8" s="1"/>
  <c r="M81" i="8"/>
  <c r="M80" i="8"/>
  <c r="A6" i="5"/>
  <c r="I2" i="3"/>
  <c r="A8" i="5"/>
  <c r="A7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G74" i="2"/>
  <c r="S253" i="5"/>
  <c r="T253" i="5"/>
  <c r="U253" i="5"/>
  <c r="V253" i="5"/>
  <c r="X253" i="5" s="1"/>
  <c r="S254" i="5"/>
  <c r="T254" i="5"/>
  <c r="U254" i="5"/>
  <c r="V254" i="5"/>
  <c r="X254" i="5" s="1"/>
  <c r="S255" i="5"/>
  <c r="T255" i="5"/>
  <c r="U255" i="5"/>
  <c r="V255" i="5"/>
  <c r="X255" i="5" s="1"/>
  <c r="S256" i="5"/>
  <c r="T256" i="5"/>
  <c r="U256" i="5"/>
  <c r="V256" i="5"/>
  <c r="X256" i="5" s="1"/>
  <c r="S257" i="5"/>
  <c r="T257" i="5"/>
  <c r="U257" i="5"/>
  <c r="V257" i="5"/>
  <c r="X257" i="5" s="1"/>
  <c r="S258" i="5"/>
  <c r="T258" i="5"/>
  <c r="U258" i="5"/>
  <c r="V258" i="5"/>
  <c r="X258" i="5" s="1"/>
  <c r="S259" i="5"/>
  <c r="T259" i="5"/>
  <c r="U259" i="5"/>
  <c r="V259" i="5"/>
  <c r="X259" i="5" s="1"/>
  <c r="S260" i="5"/>
  <c r="T260" i="5"/>
  <c r="U260" i="5"/>
  <c r="V260" i="5"/>
  <c r="X260" i="5" s="1"/>
  <c r="S261" i="5"/>
  <c r="T261" i="5"/>
  <c r="U261" i="5"/>
  <c r="V261" i="5"/>
  <c r="X261" i="5" s="1"/>
  <c r="S262" i="5"/>
  <c r="T262" i="5"/>
  <c r="U262" i="5"/>
  <c r="V262" i="5"/>
  <c r="X262" i="5" s="1"/>
  <c r="S263" i="5"/>
  <c r="T263" i="5"/>
  <c r="U263" i="5"/>
  <c r="V263" i="5"/>
  <c r="X263" i="5" s="1"/>
  <c r="S264" i="5"/>
  <c r="T264" i="5"/>
  <c r="U264" i="5"/>
  <c r="V264" i="5"/>
  <c r="X264" i="5" s="1"/>
  <c r="S265" i="5"/>
  <c r="T265" i="5"/>
  <c r="U265" i="5"/>
  <c r="V265" i="5"/>
  <c r="X265" i="5" s="1"/>
  <c r="S266" i="5"/>
  <c r="T266" i="5"/>
  <c r="U266" i="5"/>
  <c r="V266" i="5"/>
  <c r="X266" i="5" s="1"/>
  <c r="S267" i="5"/>
  <c r="T267" i="5"/>
  <c r="U267" i="5"/>
  <c r="V267" i="5"/>
  <c r="X267" i="5" s="1"/>
  <c r="S268" i="5"/>
  <c r="T268" i="5"/>
  <c r="U268" i="5"/>
  <c r="V268" i="5"/>
  <c r="X268" i="5" s="1"/>
  <c r="S269" i="5"/>
  <c r="T269" i="5"/>
  <c r="U269" i="5"/>
  <c r="V269" i="5"/>
  <c r="X269" i="5" s="1"/>
  <c r="S270" i="5"/>
  <c r="T270" i="5"/>
  <c r="U270" i="5"/>
  <c r="V270" i="5"/>
  <c r="X270" i="5" s="1"/>
  <c r="S271" i="5"/>
  <c r="T271" i="5"/>
  <c r="U271" i="5"/>
  <c r="V271" i="5"/>
  <c r="X271" i="5" s="1"/>
  <c r="S272" i="5"/>
  <c r="T272" i="5"/>
  <c r="U272" i="5"/>
  <c r="V272" i="5"/>
  <c r="X272" i="5" s="1"/>
  <c r="S273" i="5"/>
  <c r="T273" i="5"/>
  <c r="U273" i="5"/>
  <c r="V273" i="5"/>
  <c r="X273" i="5" s="1"/>
  <c r="S274" i="5"/>
  <c r="T274" i="5"/>
  <c r="U274" i="5"/>
  <c r="V274" i="5"/>
  <c r="X274" i="5" s="1"/>
  <c r="S275" i="5"/>
  <c r="T275" i="5"/>
  <c r="U275" i="5"/>
  <c r="V275" i="5"/>
  <c r="X275" i="5" s="1"/>
  <c r="S276" i="5"/>
  <c r="T276" i="5"/>
  <c r="U276" i="5"/>
  <c r="V276" i="5"/>
  <c r="X276" i="5" s="1"/>
  <c r="S277" i="5"/>
  <c r="T277" i="5"/>
  <c r="U277" i="5"/>
  <c r="V277" i="5"/>
  <c r="X277" i="5" s="1"/>
  <c r="S278" i="5"/>
  <c r="T278" i="5"/>
  <c r="U278" i="5"/>
  <c r="V278" i="5"/>
  <c r="X278" i="5" s="1"/>
  <c r="S279" i="5"/>
  <c r="T279" i="5"/>
  <c r="U279" i="5"/>
  <c r="V279" i="5"/>
  <c r="X279" i="5" s="1"/>
  <c r="S280" i="5"/>
  <c r="T280" i="5"/>
  <c r="U280" i="5"/>
  <c r="V280" i="5"/>
  <c r="X280" i="5" s="1"/>
  <c r="S281" i="5"/>
  <c r="T281" i="5"/>
  <c r="U281" i="5"/>
  <c r="V281" i="5"/>
  <c r="X281" i="5" s="1"/>
  <c r="S282" i="5"/>
  <c r="T282" i="5"/>
  <c r="U282" i="5"/>
  <c r="V282" i="5"/>
  <c r="X282" i="5" s="1"/>
  <c r="S283" i="5"/>
  <c r="T283" i="5"/>
  <c r="U283" i="5"/>
  <c r="V283" i="5"/>
  <c r="X283" i="5" s="1"/>
  <c r="S284" i="5"/>
  <c r="T284" i="5"/>
  <c r="U284" i="5"/>
  <c r="V284" i="5"/>
  <c r="X284" i="5" s="1"/>
  <c r="S285" i="5"/>
  <c r="T285" i="5"/>
  <c r="U285" i="5"/>
  <c r="V285" i="5"/>
  <c r="X285" i="5" s="1"/>
  <c r="S286" i="5"/>
  <c r="T286" i="5"/>
  <c r="U286" i="5"/>
  <c r="V286" i="5"/>
  <c r="X286" i="5" s="1"/>
  <c r="S287" i="5"/>
  <c r="T287" i="5"/>
  <c r="U287" i="5"/>
  <c r="V287" i="5"/>
  <c r="X287" i="5" s="1"/>
  <c r="S288" i="5"/>
  <c r="T288" i="5"/>
  <c r="U288" i="5"/>
  <c r="V288" i="5"/>
  <c r="X288" i="5" s="1"/>
  <c r="S289" i="5"/>
  <c r="T289" i="5"/>
  <c r="U289" i="5"/>
  <c r="V289" i="5"/>
  <c r="X289" i="5" s="1"/>
  <c r="S290" i="5"/>
  <c r="T290" i="5"/>
  <c r="U290" i="5"/>
  <c r="V290" i="5"/>
  <c r="X290" i="5" s="1"/>
  <c r="S291" i="5"/>
  <c r="T291" i="5"/>
  <c r="U291" i="5"/>
  <c r="V291" i="5"/>
  <c r="X291" i="5" s="1"/>
  <c r="S292" i="5"/>
  <c r="T292" i="5"/>
  <c r="U292" i="5"/>
  <c r="V292" i="5"/>
  <c r="X292" i="5" s="1"/>
  <c r="S293" i="5"/>
  <c r="T293" i="5"/>
  <c r="U293" i="5"/>
  <c r="V293" i="5"/>
  <c r="X293" i="5" s="1"/>
  <c r="S294" i="5"/>
  <c r="T294" i="5"/>
  <c r="U294" i="5"/>
  <c r="V294" i="5"/>
  <c r="X294" i="5" s="1"/>
  <c r="S295" i="5"/>
  <c r="T295" i="5"/>
  <c r="U295" i="5"/>
  <c r="V295" i="5"/>
  <c r="X295" i="5" s="1"/>
  <c r="S296" i="5"/>
  <c r="T296" i="5"/>
  <c r="U296" i="5"/>
  <c r="V296" i="5"/>
  <c r="X296" i="5" s="1"/>
  <c r="S297" i="5"/>
  <c r="T297" i="5"/>
  <c r="U297" i="5"/>
  <c r="V297" i="5"/>
  <c r="X297" i="5" s="1"/>
  <c r="S298" i="5"/>
  <c r="T298" i="5"/>
  <c r="U298" i="5"/>
  <c r="V298" i="5"/>
  <c r="X298" i="5" s="1"/>
  <c r="S299" i="5"/>
  <c r="T299" i="5"/>
  <c r="U299" i="5"/>
  <c r="V299" i="5"/>
  <c r="X299" i="5" s="1"/>
  <c r="S300" i="5"/>
  <c r="T300" i="5"/>
  <c r="U300" i="5"/>
  <c r="V300" i="5"/>
  <c r="X300" i="5" s="1"/>
  <c r="S301" i="5"/>
  <c r="T301" i="5"/>
  <c r="U301" i="5"/>
  <c r="V301" i="5"/>
  <c r="X301" i="5" s="1"/>
  <c r="S302" i="5"/>
  <c r="T302" i="5"/>
  <c r="U302" i="5"/>
  <c r="V302" i="5"/>
  <c r="X302" i="5" s="1"/>
  <c r="S303" i="5"/>
  <c r="T303" i="5"/>
  <c r="U303" i="5"/>
  <c r="V303" i="5"/>
  <c r="X303" i="5" s="1"/>
  <c r="S304" i="5"/>
  <c r="T304" i="5"/>
  <c r="U304" i="5"/>
  <c r="V304" i="5"/>
  <c r="X304" i="5" s="1"/>
  <c r="S305" i="5"/>
  <c r="T305" i="5"/>
  <c r="U305" i="5"/>
  <c r="V305" i="5"/>
  <c r="X305" i="5" s="1"/>
  <c r="S306" i="5"/>
  <c r="T306" i="5"/>
  <c r="U306" i="5"/>
  <c r="V306" i="5"/>
  <c r="X306" i="5" s="1"/>
  <c r="S307" i="5"/>
  <c r="T307" i="5"/>
  <c r="U307" i="5"/>
  <c r="V307" i="5"/>
  <c r="X307" i="5" s="1"/>
  <c r="S308" i="5"/>
  <c r="T308" i="5"/>
  <c r="U308" i="5"/>
  <c r="V308" i="5"/>
  <c r="X308" i="5" s="1"/>
  <c r="S309" i="5"/>
  <c r="T309" i="5"/>
  <c r="U309" i="5"/>
  <c r="V309" i="5"/>
  <c r="X309" i="5" s="1"/>
  <c r="S310" i="5"/>
  <c r="T310" i="5"/>
  <c r="U310" i="5"/>
  <c r="V310" i="5"/>
  <c r="X310" i="5" s="1"/>
  <c r="S311" i="5"/>
  <c r="T311" i="5"/>
  <c r="U311" i="5"/>
  <c r="V311" i="5"/>
  <c r="X311" i="5" s="1"/>
  <c r="S312" i="5"/>
  <c r="T312" i="5"/>
  <c r="U312" i="5"/>
  <c r="V312" i="5"/>
  <c r="X312" i="5" s="1"/>
  <c r="S313" i="5"/>
  <c r="T313" i="5"/>
  <c r="U313" i="5"/>
  <c r="V313" i="5"/>
  <c r="X313" i="5" s="1"/>
  <c r="S314" i="5"/>
  <c r="T314" i="5"/>
  <c r="U314" i="5"/>
  <c r="V314" i="5"/>
  <c r="X314" i="5" s="1"/>
  <c r="S315" i="5"/>
  <c r="T315" i="5"/>
  <c r="U315" i="5"/>
  <c r="V315" i="5"/>
  <c r="X315" i="5" s="1"/>
  <c r="S316" i="5"/>
  <c r="T316" i="5"/>
  <c r="U316" i="5"/>
  <c r="V316" i="5"/>
  <c r="X316" i="5" s="1"/>
  <c r="S317" i="5"/>
  <c r="T317" i="5"/>
  <c r="U317" i="5"/>
  <c r="V317" i="5"/>
  <c r="X317" i="5" s="1"/>
  <c r="S318" i="5"/>
  <c r="T318" i="5"/>
  <c r="U318" i="5"/>
  <c r="V318" i="5"/>
  <c r="X318" i="5" s="1"/>
  <c r="S319" i="5"/>
  <c r="T319" i="5"/>
  <c r="U319" i="5"/>
  <c r="V319" i="5"/>
  <c r="X319" i="5" s="1"/>
  <c r="S320" i="5"/>
  <c r="T320" i="5"/>
  <c r="U320" i="5"/>
  <c r="V320" i="5"/>
  <c r="X320" i="5" s="1"/>
  <c r="S321" i="5"/>
  <c r="T321" i="5"/>
  <c r="U321" i="5"/>
  <c r="V321" i="5"/>
  <c r="X321" i="5" s="1"/>
  <c r="S322" i="5"/>
  <c r="T322" i="5"/>
  <c r="U322" i="5"/>
  <c r="V322" i="5"/>
  <c r="X322" i="5" s="1"/>
  <c r="S323" i="5"/>
  <c r="T323" i="5"/>
  <c r="U323" i="5"/>
  <c r="V323" i="5"/>
  <c r="X323" i="5" s="1"/>
  <c r="S324" i="5"/>
  <c r="T324" i="5"/>
  <c r="U324" i="5"/>
  <c r="V324" i="5"/>
  <c r="X324" i="5" s="1"/>
  <c r="S325" i="5"/>
  <c r="T325" i="5"/>
  <c r="U325" i="5"/>
  <c r="V325" i="5"/>
  <c r="X325" i="5" s="1"/>
  <c r="S326" i="5"/>
  <c r="T326" i="5"/>
  <c r="U326" i="5"/>
  <c r="V326" i="5"/>
  <c r="X326" i="5" s="1"/>
  <c r="S327" i="5"/>
  <c r="T327" i="5"/>
  <c r="U327" i="5"/>
  <c r="V327" i="5"/>
  <c r="X327" i="5" s="1"/>
  <c r="S328" i="5"/>
  <c r="T328" i="5"/>
  <c r="U328" i="5"/>
  <c r="V328" i="5"/>
  <c r="X328" i="5" s="1"/>
  <c r="S329" i="5"/>
  <c r="T329" i="5"/>
  <c r="U329" i="5"/>
  <c r="V329" i="5"/>
  <c r="X329" i="5" s="1"/>
  <c r="S330" i="5"/>
  <c r="T330" i="5"/>
  <c r="U330" i="5"/>
  <c r="V330" i="5"/>
  <c r="X330" i="5" s="1"/>
  <c r="S331" i="5"/>
  <c r="T331" i="5"/>
  <c r="U331" i="5"/>
  <c r="V331" i="5"/>
  <c r="X331" i="5" s="1"/>
  <c r="S332" i="5"/>
  <c r="T332" i="5"/>
  <c r="U332" i="5"/>
  <c r="V332" i="5"/>
  <c r="X332" i="5" s="1"/>
  <c r="S333" i="5"/>
  <c r="T333" i="5"/>
  <c r="U333" i="5"/>
  <c r="V333" i="5"/>
  <c r="X333" i="5" s="1"/>
  <c r="S334" i="5"/>
  <c r="T334" i="5"/>
  <c r="U334" i="5"/>
  <c r="V334" i="5"/>
  <c r="X334" i="5" s="1"/>
  <c r="S335" i="5"/>
  <c r="T335" i="5"/>
  <c r="U335" i="5"/>
  <c r="V335" i="5"/>
  <c r="X335" i="5" s="1"/>
  <c r="S336" i="5"/>
  <c r="T336" i="5"/>
  <c r="U336" i="5"/>
  <c r="V336" i="5"/>
  <c r="X336" i="5" s="1"/>
  <c r="S337" i="5"/>
  <c r="T337" i="5"/>
  <c r="U337" i="5"/>
  <c r="V337" i="5"/>
  <c r="X337" i="5" s="1"/>
  <c r="S338" i="5"/>
  <c r="T338" i="5"/>
  <c r="U338" i="5"/>
  <c r="V338" i="5"/>
  <c r="X338" i="5" s="1"/>
  <c r="S339" i="5"/>
  <c r="T339" i="5"/>
  <c r="U339" i="5"/>
  <c r="V339" i="5"/>
  <c r="X339" i="5" s="1"/>
  <c r="S340" i="5"/>
  <c r="T340" i="5"/>
  <c r="U340" i="5"/>
  <c r="V340" i="5"/>
  <c r="X340" i="5" s="1"/>
  <c r="S341" i="5"/>
  <c r="T341" i="5"/>
  <c r="U341" i="5"/>
  <c r="V341" i="5"/>
  <c r="X341" i="5" s="1"/>
  <c r="S342" i="5"/>
  <c r="T342" i="5"/>
  <c r="U342" i="5"/>
  <c r="V342" i="5"/>
  <c r="X342" i="5" s="1"/>
  <c r="S343" i="5"/>
  <c r="T343" i="5"/>
  <c r="U343" i="5"/>
  <c r="V343" i="5"/>
  <c r="X343" i="5" s="1"/>
  <c r="S344" i="5"/>
  <c r="T344" i="5"/>
  <c r="U344" i="5"/>
  <c r="V344" i="5"/>
  <c r="X344" i="5" s="1"/>
  <c r="S345" i="5"/>
  <c r="T345" i="5"/>
  <c r="U345" i="5"/>
  <c r="V345" i="5"/>
  <c r="X345" i="5" s="1"/>
  <c r="S346" i="5"/>
  <c r="T346" i="5"/>
  <c r="U346" i="5"/>
  <c r="V346" i="5"/>
  <c r="X346" i="5" s="1"/>
  <c r="S347" i="5"/>
  <c r="T347" i="5"/>
  <c r="U347" i="5"/>
  <c r="V347" i="5"/>
  <c r="X347" i="5" s="1"/>
  <c r="S348" i="5"/>
  <c r="T348" i="5"/>
  <c r="U348" i="5"/>
  <c r="V348" i="5"/>
  <c r="X348" i="5" s="1"/>
  <c r="S349" i="5"/>
  <c r="T349" i="5"/>
  <c r="U349" i="5"/>
  <c r="V349" i="5"/>
  <c r="X349" i="5" s="1"/>
  <c r="S350" i="5"/>
  <c r="T350" i="5"/>
  <c r="U350" i="5"/>
  <c r="V350" i="5"/>
  <c r="X350" i="5" s="1"/>
  <c r="S351" i="5"/>
  <c r="T351" i="5"/>
  <c r="U351" i="5"/>
  <c r="V351" i="5"/>
  <c r="X351" i="5" s="1"/>
  <c r="S352" i="5"/>
  <c r="T352" i="5"/>
  <c r="U352" i="5"/>
  <c r="V352" i="5"/>
  <c r="X352" i="5" s="1"/>
  <c r="S353" i="5"/>
  <c r="T353" i="5"/>
  <c r="U353" i="5"/>
  <c r="V353" i="5"/>
  <c r="X353" i="5" s="1"/>
  <c r="S354" i="5"/>
  <c r="T354" i="5"/>
  <c r="U354" i="5"/>
  <c r="V354" i="5"/>
  <c r="X354" i="5" s="1"/>
  <c r="S355" i="5"/>
  <c r="T355" i="5"/>
  <c r="U355" i="5"/>
  <c r="V355" i="5"/>
  <c r="X355" i="5" s="1"/>
  <c r="S356" i="5"/>
  <c r="T356" i="5"/>
  <c r="U356" i="5"/>
  <c r="V356" i="5"/>
  <c r="X356" i="5" s="1"/>
  <c r="S357" i="5"/>
  <c r="T357" i="5"/>
  <c r="U357" i="5"/>
  <c r="V357" i="5"/>
  <c r="X357" i="5" s="1"/>
  <c r="S358" i="5"/>
  <c r="T358" i="5"/>
  <c r="U358" i="5"/>
  <c r="V358" i="5"/>
  <c r="X358" i="5" s="1"/>
  <c r="S359" i="5"/>
  <c r="T359" i="5"/>
  <c r="U359" i="5"/>
  <c r="V359" i="5"/>
  <c r="X359" i="5" s="1"/>
  <c r="S360" i="5"/>
  <c r="T360" i="5"/>
  <c r="U360" i="5"/>
  <c r="V360" i="5"/>
  <c r="X360" i="5" s="1"/>
  <c r="S361" i="5"/>
  <c r="T361" i="5"/>
  <c r="U361" i="5"/>
  <c r="V361" i="5"/>
  <c r="X361" i="5" s="1"/>
  <c r="S362" i="5"/>
  <c r="T362" i="5"/>
  <c r="U362" i="5"/>
  <c r="V362" i="5"/>
  <c r="X362" i="5" s="1"/>
  <c r="S363" i="5"/>
  <c r="T363" i="5"/>
  <c r="U363" i="5"/>
  <c r="V363" i="5"/>
  <c r="X363" i="5" s="1"/>
  <c r="S364" i="5"/>
  <c r="T364" i="5"/>
  <c r="U364" i="5"/>
  <c r="V364" i="5"/>
  <c r="X364" i="5" s="1"/>
  <c r="S365" i="5"/>
  <c r="T365" i="5"/>
  <c r="U365" i="5"/>
  <c r="V365" i="5"/>
  <c r="X365" i="5" s="1"/>
  <c r="S366" i="5"/>
  <c r="T366" i="5"/>
  <c r="U366" i="5"/>
  <c r="V366" i="5"/>
  <c r="X366" i="5" s="1"/>
  <c r="S367" i="5"/>
  <c r="T367" i="5"/>
  <c r="U367" i="5"/>
  <c r="V367" i="5"/>
  <c r="X367" i="5" s="1"/>
  <c r="S368" i="5"/>
  <c r="T368" i="5"/>
  <c r="U368" i="5"/>
  <c r="V368" i="5"/>
  <c r="X368" i="5" s="1"/>
  <c r="S369" i="5"/>
  <c r="T369" i="5"/>
  <c r="U369" i="5"/>
  <c r="V369" i="5"/>
  <c r="X369" i="5" s="1"/>
  <c r="S370" i="5"/>
  <c r="T370" i="5"/>
  <c r="U370" i="5"/>
  <c r="V370" i="5"/>
  <c r="X370" i="5" s="1"/>
  <c r="S371" i="5"/>
  <c r="T371" i="5"/>
  <c r="U371" i="5"/>
  <c r="V371" i="5"/>
  <c r="X371" i="5" s="1"/>
  <c r="S372" i="5"/>
  <c r="T372" i="5"/>
  <c r="U372" i="5"/>
  <c r="V372" i="5"/>
  <c r="X372" i="5" s="1"/>
  <c r="S373" i="5"/>
  <c r="T373" i="5"/>
  <c r="U373" i="5"/>
  <c r="V373" i="5"/>
  <c r="X373" i="5" s="1"/>
  <c r="S374" i="5"/>
  <c r="T374" i="5"/>
  <c r="U374" i="5"/>
  <c r="V374" i="5"/>
  <c r="X374" i="5" s="1"/>
  <c r="S375" i="5"/>
  <c r="T375" i="5"/>
  <c r="U375" i="5"/>
  <c r="V375" i="5"/>
  <c r="X375" i="5" s="1"/>
  <c r="S376" i="5"/>
  <c r="T376" i="5"/>
  <c r="U376" i="5"/>
  <c r="V376" i="5"/>
  <c r="X376" i="5" s="1"/>
  <c r="S377" i="5"/>
  <c r="T377" i="5"/>
  <c r="U377" i="5"/>
  <c r="V377" i="5"/>
  <c r="X377" i="5" s="1"/>
  <c r="S378" i="5"/>
  <c r="T378" i="5"/>
  <c r="U378" i="5"/>
  <c r="V378" i="5"/>
  <c r="X378" i="5" s="1"/>
  <c r="S379" i="5"/>
  <c r="T379" i="5"/>
  <c r="U379" i="5"/>
  <c r="V379" i="5"/>
  <c r="X379" i="5" s="1"/>
  <c r="S380" i="5"/>
  <c r="T380" i="5"/>
  <c r="U380" i="5"/>
  <c r="V380" i="5"/>
  <c r="X380" i="5" s="1"/>
  <c r="S381" i="5"/>
  <c r="T381" i="5"/>
  <c r="U381" i="5"/>
  <c r="V381" i="5"/>
  <c r="X381" i="5" s="1"/>
  <c r="S382" i="5"/>
  <c r="T382" i="5"/>
  <c r="U382" i="5"/>
  <c r="V382" i="5"/>
  <c r="X382" i="5" s="1"/>
  <c r="S383" i="5"/>
  <c r="T383" i="5"/>
  <c r="U383" i="5"/>
  <c r="V383" i="5"/>
  <c r="X383" i="5" s="1"/>
  <c r="S384" i="5"/>
  <c r="T384" i="5"/>
  <c r="U384" i="5"/>
  <c r="V384" i="5"/>
  <c r="X384" i="5" s="1"/>
  <c r="S385" i="5"/>
  <c r="T385" i="5"/>
  <c r="U385" i="5"/>
  <c r="V385" i="5"/>
  <c r="X385" i="5" s="1"/>
  <c r="S386" i="5"/>
  <c r="T386" i="5"/>
  <c r="U386" i="5"/>
  <c r="V386" i="5"/>
  <c r="X386" i="5" s="1"/>
  <c r="S387" i="5"/>
  <c r="T387" i="5"/>
  <c r="U387" i="5"/>
  <c r="V387" i="5"/>
  <c r="X387" i="5" s="1"/>
  <c r="S388" i="5"/>
  <c r="T388" i="5"/>
  <c r="U388" i="5"/>
  <c r="V388" i="5"/>
  <c r="X388" i="5" s="1"/>
  <c r="S389" i="5"/>
  <c r="T389" i="5"/>
  <c r="U389" i="5"/>
  <c r="V389" i="5"/>
  <c r="X389" i="5" s="1"/>
  <c r="S390" i="5"/>
  <c r="T390" i="5"/>
  <c r="U390" i="5"/>
  <c r="V390" i="5"/>
  <c r="X390" i="5" s="1"/>
  <c r="S391" i="5"/>
  <c r="T391" i="5"/>
  <c r="U391" i="5"/>
  <c r="V391" i="5"/>
  <c r="X391" i="5" s="1"/>
  <c r="S392" i="5"/>
  <c r="T392" i="5"/>
  <c r="U392" i="5"/>
  <c r="V392" i="5"/>
  <c r="X392" i="5" s="1"/>
  <c r="S393" i="5"/>
  <c r="T393" i="5"/>
  <c r="U393" i="5"/>
  <c r="V393" i="5"/>
  <c r="X393" i="5" s="1"/>
  <c r="S394" i="5"/>
  <c r="T394" i="5"/>
  <c r="U394" i="5"/>
  <c r="V394" i="5"/>
  <c r="X394" i="5" s="1"/>
  <c r="S395" i="5"/>
  <c r="T395" i="5"/>
  <c r="U395" i="5"/>
  <c r="V395" i="5"/>
  <c r="X395" i="5" s="1"/>
  <c r="S396" i="5"/>
  <c r="T396" i="5"/>
  <c r="U396" i="5"/>
  <c r="V396" i="5"/>
  <c r="X396" i="5" s="1"/>
  <c r="S397" i="5"/>
  <c r="T397" i="5"/>
  <c r="U397" i="5"/>
  <c r="V397" i="5"/>
  <c r="X397" i="5" s="1"/>
  <c r="S398" i="5"/>
  <c r="T398" i="5"/>
  <c r="U398" i="5"/>
  <c r="V398" i="5"/>
  <c r="X398" i="5" s="1"/>
  <c r="S399" i="5"/>
  <c r="T399" i="5"/>
  <c r="U399" i="5"/>
  <c r="V399" i="5"/>
  <c r="X399" i="5" s="1"/>
  <c r="S400" i="5"/>
  <c r="T400" i="5"/>
  <c r="U400" i="5"/>
  <c r="V400" i="5"/>
  <c r="X400" i="5" s="1"/>
  <c r="S401" i="5"/>
  <c r="T401" i="5"/>
  <c r="U401" i="5"/>
  <c r="V401" i="5"/>
  <c r="X401" i="5" s="1"/>
  <c r="S402" i="5"/>
  <c r="T402" i="5"/>
  <c r="U402" i="5"/>
  <c r="V402" i="5"/>
  <c r="X402" i="5" s="1"/>
  <c r="S403" i="5"/>
  <c r="T403" i="5"/>
  <c r="U403" i="5"/>
  <c r="V403" i="5"/>
  <c r="X403" i="5" s="1"/>
  <c r="S404" i="5"/>
  <c r="T404" i="5"/>
  <c r="U404" i="5"/>
  <c r="V404" i="5"/>
  <c r="X404" i="5" s="1"/>
  <c r="S405" i="5"/>
  <c r="T405" i="5"/>
  <c r="U405" i="5"/>
  <c r="V405" i="5"/>
  <c r="X405" i="5" s="1"/>
  <c r="B422" i="5"/>
  <c r="A4" i="5" s="1"/>
  <c r="Q33" i="6"/>
  <c r="S104" i="5"/>
  <c r="U104" i="5" s="1"/>
  <c r="T104" i="5"/>
  <c r="V104" i="5"/>
  <c r="X104" i="5" s="1"/>
  <c r="S105" i="5"/>
  <c r="U105" i="5" s="1"/>
  <c r="T105" i="5"/>
  <c r="V105" i="5"/>
  <c r="X105" i="5" s="1"/>
  <c r="S106" i="5"/>
  <c r="T106" i="5"/>
  <c r="V106" i="5"/>
  <c r="X106" i="5" s="1"/>
  <c r="S107" i="5"/>
  <c r="T107" i="5"/>
  <c r="V107" i="5"/>
  <c r="X107" i="5" s="1"/>
  <c r="S108" i="5"/>
  <c r="U108" i="5" s="1"/>
  <c r="T108" i="5"/>
  <c r="V108" i="5"/>
  <c r="X108" i="5" s="1"/>
  <c r="S109" i="5"/>
  <c r="U109" i="5" s="1"/>
  <c r="T109" i="5"/>
  <c r="V109" i="5"/>
  <c r="X109" i="5" s="1"/>
  <c r="S110" i="5"/>
  <c r="T110" i="5"/>
  <c r="V110" i="5"/>
  <c r="X110" i="5" s="1"/>
  <c r="S111" i="5"/>
  <c r="T111" i="5"/>
  <c r="V111" i="5"/>
  <c r="X111" i="5" s="1"/>
  <c r="S112" i="5"/>
  <c r="U112" i="5" s="1"/>
  <c r="T112" i="5"/>
  <c r="V112" i="5"/>
  <c r="X112" i="5" s="1"/>
  <c r="S113" i="5"/>
  <c r="U113" i="5" s="1"/>
  <c r="T113" i="5"/>
  <c r="V113" i="5"/>
  <c r="X113" i="5" s="1"/>
  <c r="S114" i="5"/>
  <c r="T114" i="5"/>
  <c r="V114" i="5"/>
  <c r="X114" i="5" s="1"/>
  <c r="S115" i="5"/>
  <c r="T115" i="5"/>
  <c r="V115" i="5"/>
  <c r="X115" i="5" s="1"/>
  <c r="S116" i="5"/>
  <c r="U116" i="5" s="1"/>
  <c r="T116" i="5"/>
  <c r="V116" i="5"/>
  <c r="X116" i="5" s="1"/>
  <c r="S117" i="5"/>
  <c r="U117" i="5" s="1"/>
  <c r="T117" i="5"/>
  <c r="V117" i="5"/>
  <c r="X117" i="5" s="1"/>
  <c r="S118" i="5"/>
  <c r="T118" i="5"/>
  <c r="V118" i="5"/>
  <c r="X118" i="5" s="1"/>
  <c r="S119" i="5"/>
  <c r="T119" i="5"/>
  <c r="V119" i="5"/>
  <c r="X119" i="5" s="1"/>
  <c r="S120" i="5"/>
  <c r="U120" i="5" s="1"/>
  <c r="T120" i="5"/>
  <c r="V120" i="5"/>
  <c r="X120" i="5" s="1"/>
  <c r="S121" i="5"/>
  <c r="U121" i="5" s="1"/>
  <c r="T121" i="5"/>
  <c r="V121" i="5"/>
  <c r="X121" i="5" s="1"/>
  <c r="S122" i="5"/>
  <c r="T122" i="5"/>
  <c r="V122" i="5"/>
  <c r="X122" i="5" s="1"/>
  <c r="S123" i="5"/>
  <c r="T123" i="5"/>
  <c r="V123" i="5"/>
  <c r="X123" i="5" s="1"/>
  <c r="S124" i="5"/>
  <c r="U124" i="5" s="1"/>
  <c r="T124" i="5"/>
  <c r="V124" i="5"/>
  <c r="X124" i="5" s="1"/>
  <c r="S125" i="5"/>
  <c r="U125" i="5" s="1"/>
  <c r="T125" i="5"/>
  <c r="V125" i="5"/>
  <c r="X125" i="5" s="1"/>
  <c r="S126" i="5"/>
  <c r="T126" i="5"/>
  <c r="V126" i="5"/>
  <c r="X126" i="5" s="1"/>
  <c r="S127" i="5"/>
  <c r="T127" i="5"/>
  <c r="V127" i="5"/>
  <c r="X127" i="5" s="1"/>
  <c r="S128" i="5"/>
  <c r="U128" i="5" s="1"/>
  <c r="T128" i="5"/>
  <c r="V128" i="5"/>
  <c r="X128" i="5" s="1"/>
  <c r="S129" i="5"/>
  <c r="U129" i="5" s="1"/>
  <c r="T129" i="5"/>
  <c r="V129" i="5"/>
  <c r="X129" i="5" s="1"/>
  <c r="S130" i="5"/>
  <c r="T130" i="5"/>
  <c r="V130" i="5"/>
  <c r="X130" i="5" s="1"/>
  <c r="S131" i="5"/>
  <c r="T131" i="5"/>
  <c r="V131" i="5"/>
  <c r="X131" i="5" s="1"/>
  <c r="S132" i="5"/>
  <c r="U132" i="5" s="1"/>
  <c r="T132" i="5"/>
  <c r="V132" i="5"/>
  <c r="X132" i="5" s="1"/>
  <c r="S133" i="5"/>
  <c r="U133" i="5" s="1"/>
  <c r="T133" i="5"/>
  <c r="V133" i="5"/>
  <c r="X133" i="5" s="1"/>
  <c r="S134" i="5"/>
  <c r="T134" i="5"/>
  <c r="V134" i="5"/>
  <c r="X134" i="5" s="1"/>
  <c r="S135" i="5"/>
  <c r="T135" i="5"/>
  <c r="V135" i="5"/>
  <c r="X135" i="5" s="1"/>
  <c r="S136" i="5"/>
  <c r="U136" i="5" s="1"/>
  <c r="T136" i="5"/>
  <c r="V136" i="5"/>
  <c r="X136" i="5" s="1"/>
  <c r="S137" i="5"/>
  <c r="U137" i="5" s="1"/>
  <c r="T137" i="5"/>
  <c r="V137" i="5"/>
  <c r="X137" i="5" s="1"/>
  <c r="S138" i="5"/>
  <c r="T138" i="5"/>
  <c r="V138" i="5"/>
  <c r="X138" i="5" s="1"/>
  <c r="S139" i="5"/>
  <c r="T139" i="5"/>
  <c r="V139" i="5"/>
  <c r="X139" i="5" s="1"/>
  <c r="S140" i="5"/>
  <c r="U140" i="5" s="1"/>
  <c r="T140" i="5"/>
  <c r="V140" i="5"/>
  <c r="X140" i="5" s="1"/>
  <c r="S141" i="5"/>
  <c r="U141" i="5" s="1"/>
  <c r="T141" i="5"/>
  <c r="V141" i="5"/>
  <c r="X141" i="5" s="1"/>
  <c r="S142" i="5"/>
  <c r="T142" i="5"/>
  <c r="V142" i="5"/>
  <c r="X142" i="5" s="1"/>
  <c r="S143" i="5"/>
  <c r="T143" i="5"/>
  <c r="V143" i="5"/>
  <c r="X143" i="5" s="1"/>
  <c r="S144" i="5"/>
  <c r="U144" i="5" s="1"/>
  <c r="T144" i="5"/>
  <c r="V144" i="5"/>
  <c r="X144" i="5" s="1"/>
  <c r="S145" i="5"/>
  <c r="U145" i="5" s="1"/>
  <c r="T145" i="5"/>
  <c r="V145" i="5"/>
  <c r="X145" i="5" s="1"/>
  <c r="S146" i="5"/>
  <c r="T146" i="5"/>
  <c r="V146" i="5"/>
  <c r="X146" i="5" s="1"/>
  <c r="S147" i="5"/>
  <c r="T147" i="5"/>
  <c r="V147" i="5"/>
  <c r="X147" i="5" s="1"/>
  <c r="S148" i="5"/>
  <c r="U148" i="5" s="1"/>
  <c r="T148" i="5"/>
  <c r="V148" i="5"/>
  <c r="X148" i="5" s="1"/>
  <c r="S149" i="5"/>
  <c r="U149" i="5" s="1"/>
  <c r="T149" i="5"/>
  <c r="V149" i="5"/>
  <c r="X149" i="5" s="1"/>
  <c r="S150" i="5"/>
  <c r="T150" i="5"/>
  <c r="V150" i="5"/>
  <c r="X150" i="5" s="1"/>
  <c r="S151" i="5"/>
  <c r="T151" i="5"/>
  <c r="V151" i="5"/>
  <c r="X151" i="5" s="1"/>
  <c r="S152" i="5"/>
  <c r="U152" i="5" s="1"/>
  <c r="T152" i="5"/>
  <c r="V152" i="5"/>
  <c r="X152" i="5" s="1"/>
  <c r="S153" i="5"/>
  <c r="U153" i="5" s="1"/>
  <c r="T153" i="5"/>
  <c r="V153" i="5"/>
  <c r="X153" i="5" s="1"/>
  <c r="S154" i="5"/>
  <c r="T154" i="5"/>
  <c r="V154" i="5"/>
  <c r="X154" i="5" s="1"/>
  <c r="S155" i="5"/>
  <c r="T155" i="5"/>
  <c r="V155" i="5"/>
  <c r="X155" i="5" s="1"/>
  <c r="S156" i="5"/>
  <c r="U156" i="5" s="1"/>
  <c r="T156" i="5"/>
  <c r="V156" i="5"/>
  <c r="X156" i="5" s="1"/>
  <c r="S157" i="5"/>
  <c r="U157" i="5" s="1"/>
  <c r="T157" i="5"/>
  <c r="V157" i="5"/>
  <c r="S158" i="5"/>
  <c r="T158" i="5"/>
  <c r="V158" i="5"/>
  <c r="X158" i="5" s="1"/>
  <c r="S159" i="5"/>
  <c r="T159" i="5"/>
  <c r="V159" i="5"/>
  <c r="X159" i="5" s="1"/>
  <c r="S160" i="5"/>
  <c r="U160" i="5" s="1"/>
  <c r="T160" i="5"/>
  <c r="V160" i="5"/>
  <c r="X160" i="5" s="1"/>
  <c r="S161" i="5"/>
  <c r="U161" i="5" s="1"/>
  <c r="T161" i="5"/>
  <c r="V161" i="5"/>
  <c r="X161" i="5" s="1"/>
  <c r="S162" i="5"/>
  <c r="T162" i="5"/>
  <c r="V162" i="5"/>
  <c r="X162" i="5" s="1"/>
  <c r="S163" i="5"/>
  <c r="T163" i="5"/>
  <c r="V163" i="5"/>
  <c r="X163" i="5" s="1"/>
  <c r="S164" i="5"/>
  <c r="U164" i="5" s="1"/>
  <c r="T164" i="5"/>
  <c r="V164" i="5"/>
  <c r="X164" i="5" s="1"/>
  <c r="S165" i="5"/>
  <c r="U165" i="5" s="1"/>
  <c r="T165" i="5"/>
  <c r="V165" i="5"/>
  <c r="X165" i="5" s="1"/>
  <c r="S166" i="5"/>
  <c r="T166" i="5"/>
  <c r="V166" i="5"/>
  <c r="X166" i="5" s="1"/>
  <c r="S167" i="5"/>
  <c r="T167" i="5"/>
  <c r="V167" i="5"/>
  <c r="X167" i="5" s="1"/>
  <c r="S168" i="5"/>
  <c r="U168" i="5" s="1"/>
  <c r="T168" i="5"/>
  <c r="V168" i="5"/>
  <c r="X168" i="5" s="1"/>
  <c r="S169" i="5"/>
  <c r="U169" i="5" s="1"/>
  <c r="T169" i="5"/>
  <c r="V169" i="5"/>
  <c r="X169" i="5" s="1"/>
  <c r="S170" i="5"/>
  <c r="T170" i="5"/>
  <c r="V170" i="5"/>
  <c r="X170" i="5" s="1"/>
  <c r="S171" i="5"/>
  <c r="T171" i="5"/>
  <c r="V171" i="5"/>
  <c r="S172" i="5"/>
  <c r="U172" i="5" s="1"/>
  <c r="T172" i="5"/>
  <c r="V172" i="5"/>
  <c r="X172" i="5" s="1"/>
  <c r="S173" i="5"/>
  <c r="U173" i="5" s="1"/>
  <c r="T173" i="5"/>
  <c r="V173" i="5"/>
  <c r="X173" i="5" s="1"/>
  <c r="S174" i="5"/>
  <c r="T174" i="5"/>
  <c r="V174" i="5"/>
  <c r="X174" i="5" s="1"/>
  <c r="S175" i="5"/>
  <c r="T175" i="5"/>
  <c r="V175" i="5"/>
  <c r="X175" i="5" s="1"/>
  <c r="S176" i="5"/>
  <c r="U176" i="5" s="1"/>
  <c r="T176" i="5"/>
  <c r="V176" i="5"/>
  <c r="X176" i="5" s="1"/>
  <c r="S177" i="5"/>
  <c r="U177" i="5" s="1"/>
  <c r="T177" i="5"/>
  <c r="V177" i="5"/>
  <c r="X177" i="5" s="1"/>
  <c r="S178" i="5"/>
  <c r="T178" i="5"/>
  <c r="V178" i="5"/>
  <c r="X178" i="5" s="1"/>
  <c r="S179" i="5"/>
  <c r="T179" i="5"/>
  <c r="V179" i="5"/>
  <c r="X179" i="5" s="1"/>
  <c r="S180" i="5"/>
  <c r="U180" i="5" s="1"/>
  <c r="T180" i="5"/>
  <c r="V180" i="5"/>
  <c r="X180" i="5" s="1"/>
  <c r="S181" i="5"/>
  <c r="U181" i="5" s="1"/>
  <c r="T181" i="5"/>
  <c r="V181" i="5"/>
  <c r="X181" i="5" s="1"/>
  <c r="S182" i="5"/>
  <c r="T182" i="5"/>
  <c r="V182" i="5"/>
  <c r="X182" i="5" s="1"/>
  <c r="S183" i="5"/>
  <c r="T183" i="5"/>
  <c r="V183" i="5"/>
  <c r="X183" i="5" s="1"/>
  <c r="S184" i="5"/>
  <c r="U184" i="5" s="1"/>
  <c r="T184" i="5"/>
  <c r="V184" i="5"/>
  <c r="X184" i="5" s="1"/>
  <c r="S185" i="5"/>
  <c r="U185" i="5" s="1"/>
  <c r="T185" i="5"/>
  <c r="V185" i="5"/>
  <c r="X185" i="5" s="1"/>
  <c r="S186" i="5"/>
  <c r="T186" i="5"/>
  <c r="V186" i="5"/>
  <c r="X186" i="5" s="1"/>
  <c r="S187" i="5"/>
  <c r="T187" i="5"/>
  <c r="V187" i="5"/>
  <c r="X187" i="5" s="1"/>
  <c r="S188" i="5"/>
  <c r="U188" i="5" s="1"/>
  <c r="T188" i="5"/>
  <c r="V188" i="5"/>
  <c r="X188" i="5" s="1"/>
  <c r="S189" i="5"/>
  <c r="U189" i="5" s="1"/>
  <c r="T189" i="5"/>
  <c r="V189" i="5"/>
  <c r="X189" i="5" s="1"/>
  <c r="S190" i="5"/>
  <c r="T190" i="5"/>
  <c r="V190" i="5"/>
  <c r="X190" i="5" s="1"/>
  <c r="S191" i="5"/>
  <c r="T191" i="5"/>
  <c r="V191" i="5"/>
  <c r="X191" i="5" s="1"/>
  <c r="S192" i="5"/>
  <c r="U192" i="5" s="1"/>
  <c r="T192" i="5"/>
  <c r="V192" i="5"/>
  <c r="X192" i="5" s="1"/>
  <c r="S193" i="5"/>
  <c r="U193" i="5" s="1"/>
  <c r="T193" i="5"/>
  <c r="V193" i="5"/>
  <c r="X193" i="5" s="1"/>
  <c r="S194" i="5"/>
  <c r="T194" i="5"/>
  <c r="V194" i="5"/>
  <c r="X194" i="5" s="1"/>
  <c r="S195" i="5"/>
  <c r="T195" i="5"/>
  <c r="V195" i="5"/>
  <c r="X195" i="5" s="1"/>
  <c r="S196" i="5"/>
  <c r="U196" i="5" s="1"/>
  <c r="T196" i="5"/>
  <c r="V196" i="5"/>
  <c r="X196" i="5" s="1"/>
  <c r="S197" i="5"/>
  <c r="U197" i="5" s="1"/>
  <c r="T197" i="5"/>
  <c r="V197" i="5"/>
  <c r="X197" i="5" s="1"/>
  <c r="S198" i="5"/>
  <c r="T198" i="5"/>
  <c r="V198" i="5"/>
  <c r="X198" i="5" s="1"/>
  <c r="S199" i="5"/>
  <c r="T199" i="5"/>
  <c r="V199" i="5"/>
  <c r="X199" i="5" s="1"/>
  <c r="S200" i="5"/>
  <c r="U200" i="5" s="1"/>
  <c r="T200" i="5"/>
  <c r="V200" i="5"/>
  <c r="X200" i="5" s="1"/>
  <c r="S201" i="5"/>
  <c r="U201" i="5" s="1"/>
  <c r="T201" i="5"/>
  <c r="V201" i="5"/>
  <c r="X201" i="5" s="1"/>
  <c r="S202" i="5"/>
  <c r="T202" i="5"/>
  <c r="V202" i="5"/>
  <c r="X202" i="5" s="1"/>
  <c r="S203" i="5"/>
  <c r="T203" i="5"/>
  <c r="V203" i="5"/>
  <c r="X203" i="5" s="1"/>
  <c r="S204" i="5"/>
  <c r="U204" i="5" s="1"/>
  <c r="T204" i="5"/>
  <c r="V204" i="5"/>
  <c r="X204" i="5" s="1"/>
  <c r="S205" i="5"/>
  <c r="U205" i="5" s="1"/>
  <c r="T205" i="5"/>
  <c r="V205" i="5"/>
  <c r="X205" i="5" s="1"/>
  <c r="S206" i="5"/>
  <c r="T206" i="5"/>
  <c r="V206" i="5"/>
  <c r="X206" i="5" s="1"/>
  <c r="S207" i="5"/>
  <c r="T207" i="5"/>
  <c r="V207" i="5"/>
  <c r="X207" i="5" s="1"/>
  <c r="S208" i="5"/>
  <c r="U208" i="5" s="1"/>
  <c r="T208" i="5"/>
  <c r="V208" i="5"/>
  <c r="X208" i="5" s="1"/>
  <c r="S209" i="5"/>
  <c r="U209" i="5" s="1"/>
  <c r="T209" i="5"/>
  <c r="V209" i="5"/>
  <c r="X209" i="5" s="1"/>
  <c r="S210" i="5"/>
  <c r="T210" i="5"/>
  <c r="V210" i="5"/>
  <c r="X210" i="5" s="1"/>
  <c r="S211" i="5"/>
  <c r="T211" i="5"/>
  <c r="V211" i="5"/>
  <c r="X211" i="5" s="1"/>
  <c r="S212" i="5"/>
  <c r="U212" i="5" s="1"/>
  <c r="T212" i="5"/>
  <c r="V212" i="5"/>
  <c r="X212" i="5" s="1"/>
  <c r="S213" i="5"/>
  <c r="U213" i="5" s="1"/>
  <c r="T213" i="5"/>
  <c r="V213" i="5"/>
  <c r="X213" i="5" s="1"/>
  <c r="S214" i="5"/>
  <c r="T214" i="5"/>
  <c r="V214" i="5"/>
  <c r="S215" i="5"/>
  <c r="T215" i="5"/>
  <c r="V215" i="5"/>
  <c r="X215" i="5" s="1"/>
  <c r="S216" i="5"/>
  <c r="U216" i="5" s="1"/>
  <c r="T216" i="5"/>
  <c r="V216" i="5"/>
  <c r="X216" i="5" s="1"/>
  <c r="S217" i="5"/>
  <c r="U217" i="5" s="1"/>
  <c r="T217" i="5"/>
  <c r="V217" i="5"/>
  <c r="X217" i="5" s="1"/>
  <c r="S218" i="5"/>
  <c r="U218" i="5" s="1"/>
  <c r="T218" i="5"/>
  <c r="V218" i="5"/>
  <c r="X218" i="5" s="1"/>
  <c r="S219" i="5"/>
  <c r="T219" i="5"/>
  <c r="V219" i="5"/>
  <c r="X219" i="5" s="1"/>
  <c r="S220" i="5"/>
  <c r="U220" i="5" s="1"/>
  <c r="T220" i="5"/>
  <c r="V220" i="5"/>
  <c r="X220" i="5" s="1"/>
  <c r="S221" i="5"/>
  <c r="U221" i="5" s="1"/>
  <c r="T221" i="5"/>
  <c r="V221" i="5"/>
  <c r="X221" i="5" s="1"/>
  <c r="S222" i="5"/>
  <c r="U222" i="5" s="1"/>
  <c r="T222" i="5"/>
  <c r="V222" i="5"/>
  <c r="X222" i="5" s="1"/>
  <c r="S223" i="5"/>
  <c r="T223" i="5"/>
  <c r="V223" i="5"/>
  <c r="X223" i="5" s="1"/>
  <c r="S224" i="5"/>
  <c r="U224" i="5" s="1"/>
  <c r="T224" i="5"/>
  <c r="V224" i="5"/>
  <c r="X224" i="5" s="1"/>
  <c r="S225" i="5"/>
  <c r="U225" i="5" s="1"/>
  <c r="T225" i="5"/>
  <c r="V225" i="5"/>
  <c r="X225" i="5" s="1"/>
  <c r="S226" i="5"/>
  <c r="U226" i="5" s="1"/>
  <c r="T226" i="5"/>
  <c r="V226" i="5"/>
  <c r="X226" i="5" s="1"/>
  <c r="S227" i="5"/>
  <c r="T227" i="5"/>
  <c r="V227" i="5"/>
  <c r="X227" i="5" s="1"/>
  <c r="S228" i="5"/>
  <c r="U228" i="5" s="1"/>
  <c r="T228" i="5"/>
  <c r="V228" i="5"/>
  <c r="X228" i="5" s="1"/>
  <c r="S229" i="5"/>
  <c r="U229" i="5" s="1"/>
  <c r="T229" i="5"/>
  <c r="V229" i="5"/>
  <c r="X229" i="5" s="1"/>
  <c r="S230" i="5"/>
  <c r="U230" i="5" s="1"/>
  <c r="T230" i="5"/>
  <c r="V230" i="5"/>
  <c r="X230" i="5" s="1"/>
  <c r="S231" i="5"/>
  <c r="T231" i="5"/>
  <c r="V231" i="5"/>
  <c r="X231" i="5" s="1"/>
  <c r="S232" i="5"/>
  <c r="U232" i="5" s="1"/>
  <c r="T232" i="5"/>
  <c r="V232" i="5"/>
  <c r="X232" i="5" s="1"/>
  <c r="S233" i="5"/>
  <c r="U233" i="5" s="1"/>
  <c r="T233" i="5"/>
  <c r="V233" i="5"/>
  <c r="X233" i="5" s="1"/>
  <c r="S234" i="5"/>
  <c r="U234" i="5" s="1"/>
  <c r="T234" i="5"/>
  <c r="V234" i="5"/>
  <c r="X234" i="5" s="1"/>
  <c r="S235" i="5"/>
  <c r="T235" i="5"/>
  <c r="V235" i="5"/>
  <c r="X235" i="5" s="1"/>
  <c r="S236" i="5"/>
  <c r="U236" i="5" s="1"/>
  <c r="T236" i="5"/>
  <c r="V236" i="5"/>
  <c r="X236" i="5" s="1"/>
  <c r="S237" i="5"/>
  <c r="U237" i="5" s="1"/>
  <c r="T237" i="5"/>
  <c r="V237" i="5"/>
  <c r="X237" i="5" s="1"/>
  <c r="S238" i="5"/>
  <c r="U238" i="5" s="1"/>
  <c r="T238" i="5"/>
  <c r="V238" i="5"/>
  <c r="X238" i="5" s="1"/>
  <c r="S239" i="5"/>
  <c r="T239" i="5"/>
  <c r="V239" i="5"/>
  <c r="X239" i="5" s="1"/>
  <c r="S240" i="5"/>
  <c r="U240" i="5" s="1"/>
  <c r="T240" i="5"/>
  <c r="V240" i="5"/>
  <c r="X240" i="5" s="1"/>
  <c r="S241" i="5"/>
  <c r="U241" i="5" s="1"/>
  <c r="T241" i="5"/>
  <c r="V241" i="5"/>
  <c r="X241" i="5" s="1"/>
  <c r="S242" i="5"/>
  <c r="U242" i="5" s="1"/>
  <c r="T242" i="5"/>
  <c r="V242" i="5"/>
  <c r="S243" i="5"/>
  <c r="T243" i="5"/>
  <c r="V243" i="5"/>
  <c r="X243" i="5" s="1"/>
  <c r="S244" i="5"/>
  <c r="U244" i="5" s="1"/>
  <c r="T244" i="5"/>
  <c r="V244" i="5"/>
  <c r="X244" i="5" s="1"/>
  <c r="S245" i="5"/>
  <c r="U245" i="5" s="1"/>
  <c r="T245" i="5"/>
  <c r="V245" i="5"/>
  <c r="X245" i="5" s="1"/>
  <c r="S246" i="5"/>
  <c r="U246" i="5" s="1"/>
  <c r="T246" i="5"/>
  <c r="V246" i="5"/>
  <c r="X246" i="5" s="1"/>
  <c r="S247" i="5"/>
  <c r="T247" i="5"/>
  <c r="V247" i="5"/>
  <c r="X247" i="5" s="1"/>
  <c r="S248" i="5"/>
  <c r="U248" i="5" s="1"/>
  <c r="T248" i="5"/>
  <c r="V248" i="5"/>
  <c r="X248" i="5" s="1"/>
  <c r="S249" i="5"/>
  <c r="U249" i="5" s="1"/>
  <c r="T249" i="5"/>
  <c r="V249" i="5"/>
  <c r="X249" i="5" s="1"/>
  <c r="S250" i="5"/>
  <c r="U250" i="5" s="1"/>
  <c r="T250" i="5"/>
  <c r="V250" i="5"/>
  <c r="X250" i="5" s="1"/>
  <c r="S251" i="5"/>
  <c r="T251" i="5"/>
  <c r="V251" i="5"/>
  <c r="X251" i="5" s="1"/>
  <c r="S252" i="5"/>
  <c r="U252" i="5" s="1"/>
  <c r="T252" i="5"/>
  <c r="V252" i="5"/>
  <c r="X252" i="5" s="1"/>
  <c r="B425" i="5"/>
  <c r="B424" i="5"/>
  <c r="B423" i="5"/>
  <c r="BD4" i="1"/>
  <c r="J11" i="1"/>
  <c r="M15" i="1"/>
  <c r="AM15" i="1"/>
  <c r="I18" i="1"/>
  <c r="AN18" i="1"/>
  <c r="I21" i="1"/>
  <c r="L21" i="1"/>
  <c r="O21" i="1"/>
  <c r="X21" i="1"/>
  <c r="BF21" i="1"/>
  <c r="M23" i="1"/>
  <c r="C27" i="1"/>
  <c r="AF27" i="1"/>
  <c r="AJ27" i="1"/>
  <c r="BG27" i="1"/>
  <c r="D23" i="3"/>
  <c r="E23" i="3"/>
  <c r="D5" i="3" s="1"/>
  <c r="L5" i="3"/>
  <c r="G7" i="3" s="1"/>
  <c r="L23" i="3"/>
  <c r="K23" i="3"/>
  <c r="I23" i="3"/>
  <c r="G23" i="3"/>
  <c r="K7" i="3"/>
  <c r="AS8" i="2"/>
  <c r="AS10" i="2"/>
  <c r="AS11" i="2"/>
  <c r="AS12" i="2"/>
  <c r="AS13" i="2"/>
  <c r="AS14" i="2"/>
  <c r="AS15" i="2"/>
  <c r="AS16" i="2"/>
  <c r="AS17" i="2"/>
  <c r="AS18" i="2"/>
  <c r="AT17" i="2" s="1"/>
  <c r="AU17" i="2" s="1"/>
  <c r="AS22" i="2"/>
  <c r="AS19" i="2"/>
  <c r="AS20" i="2"/>
  <c r="AS21" i="2"/>
  <c r="AS9" i="2"/>
  <c r="AT8" i="2"/>
  <c r="BG29" i="6"/>
  <c r="AJ29" i="6"/>
  <c r="AF29" i="6"/>
  <c r="C29" i="6"/>
  <c r="M25" i="6"/>
  <c r="BF23" i="6"/>
  <c r="X23" i="6"/>
  <c r="O23" i="6"/>
  <c r="L23" i="6"/>
  <c r="I23" i="6"/>
  <c r="AN20" i="6"/>
  <c r="I20" i="6"/>
  <c r="AM17" i="6"/>
  <c r="M17" i="6"/>
  <c r="V7" i="5"/>
  <c r="X7" i="5" s="1"/>
  <c r="V8" i="5"/>
  <c r="X8" i="5" s="1"/>
  <c r="V9" i="5"/>
  <c r="X9" i="5" s="1"/>
  <c r="V10" i="5"/>
  <c r="X10" i="5" s="1"/>
  <c r="V11" i="5"/>
  <c r="X11" i="5" s="1"/>
  <c r="V12" i="5"/>
  <c r="X12" i="5" s="1"/>
  <c r="V13" i="5"/>
  <c r="X13" i="5" s="1"/>
  <c r="V14" i="5"/>
  <c r="V15" i="5"/>
  <c r="X15" i="5" s="1"/>
  <c r="V16" i="5"/>
  <c r="X16" i="5" s="1"/>
  <c r="V17" i="5"/>
  <c r="X17" i="5" s="1"/>
  <c r="V18" i="5"/>
  <c r="X18" i="5" s="1"/>
  <c r="V19" i="5"/>
  <c r="X19" i="5" s="1"/>
  <c r="V20" i="5"/>
  <c r="X20" i="5" s="1"/>
  <c r="V21" i="5"/>
  <c r="X21" i="5" s="1"/>
  <c r="V22" i="5"/>
  <c r="X22" i="5" s="1"/>
  <c r="V23" i="5"/>
  <c r="X23" i="5" s="1"/>
  <c r="V24" i="5"/>
  <c r="X24" i="5" s="1"/>
  <c r="V25" i="5"/>
  <c r="X25" i="5" s="1"/>
  <c r="V26" i="5"/>
  <c r="X26" i="5" s="1"/>
  <c r="V27" i="5"/>
  <c r="X27" i="5" s="1"/>
  <c r="V28" i="5"/>
  <c r="X28" i="5" s="1"/>
  <c r="V29" i="5"/>
  <c r="X29" i="5" s="1"/>
  <c r="V30" i="5"/>
  <c r="X30" i="5" s="1"/>
  <c r="V31" i="5"/>
  <c r="X31" i="5" s="1"/>
  <c r="V32" i="5"/>
  <c r="X32" i="5" s="1"/>
  <c r="V33" i="5"/>
  <c r="X33" i="5" s="1"/>
  <c r="V34" i="5"/>
  <c r="X34" i="5" s="1"/>
  <c r="V35" i="5"/>
  <c r="X35" i="5" s="1"/>
  <c r="V36" i="5"/>
  <c r="X36" i="5" s="1"/>
  <c r="V37" i="5"/>
  <c r="X37" i="5" s="1"/>
  <c r="V38" i="5"/>
  <c r="X38" i="5" s="1"/>
  <c r="V39" i="5"/>
  <c r="X39" i="5" s="1"/>
  <c r="V40" i="5"/>
  <c r="X40" i="5" s="1"/>
  <c r="V41" i="5"/>
  <c r="X41" i="5" s="1"/>
  <c r="V42" i="5"/>
  <c r="X42" i="5" s="1"/>
  <c r="V43" i="5"/>
  <c r="X43" i="5" s="1"/>
  <c r="V44" i="5"/>
  <c r="X44" i="5" s="1"/>
  <c r="V45" i="5"/>
  <c r="X45" i="5" s="1"/>
  <c r="V46" i="5"/>
  <c r="X46" i="5" s="1"/>
  <c r="V47" i="5"/>
  <c r="X47" i="5" s="1"/>
  <c r="V48" i="5"/>
  <c r="X48" i="5" s="1"/>
  <c r="V49" i="5"/>
  <c r="X49" i="5" s="1"/>
  <c r="V50" i="5"/>
  <c r="X50" i="5" s="1"/>
  <c r="V51" i="5"/>
  <c r="X51" i="5" s="1"/>
  <c r="V52" i="5"/>
  <c r="X52" i="5" s="1"/>
  <c r="V53" i="5"/>
  <c r="X53" i="5" s="1"/>
  <c r="V54" i="5"/>
  <c r="X54" i="5" s="1"/>
  <c r="V55" i="5"/>
  <c r="X55" i="5" s="1"/>
  <c r="V56" i="5"/>
  <c r="X56" i="5" s="1"/>
  <c r="V57" i="5"/>
  <c r="X57" i="5" s="1"/>
  <c r="V58" i="5"/>
  <c r="X58" i="5" s="1"/>
  <c r="V59" i="5"/>
  <c r="X59" i="5" s="1"/>
  <c r="V60" i="5"/>
  <c r="X60" i="5" s="1"/>
  <c r="V61" i="5"/>
  <c r="X61" i="5" s="1"/>
  <c r="V62" i="5"/>
  <c r="X62" i="5" s="1"/>
  <c r="V63" i="5"/>
  <c r="X63" i="5" s="1"/>
  <c r="V64" i="5"/>
  <c r="X64" i="5" s="1"/>
  <c r="V65" i="5"/>
  <c r="X65" i="5" s="1"/>
  <c r="V66" i="5"/>
  <c r="X66" i="5" s="1"/>
  <c r="V67" i="5"/>
  <c r="X67" i="5" s="1"/>
  <c r="V68" i="5"/>
  <c r="X68" i="5" s="1"/>
  <c r="V69" i="5"/>
  <c r="X69" i="5" s="1"/>
  <c r="V70" i="5"/>
  <c r="X70" i="5" s="1"/>
  <c r="V71" i="5"/>
  <c r="X71" i="5" s="1"/>
  <c r="V72" i="5"/>
  <c r="X72" i="5" s="1"/>
  <c r="V73" i="5"/>
  <c r="X73" i="5" s="1"/>
  <c r="V74" i="5"/>
  <c r="X74" i="5" s="1"/>
  <c r="V75" i="5"/>
  <c r="X75" i="5" s="1"/>
  <c r="V76" i="5"/>
  <c r="X76" i="5" s="1"/>
  <c r="V77" i="5"/>
  <c r="X77" i="5" s="1"/>
  <c r="V78" i="5"/>
  <c r="X78" i="5" s="1"/>
  <c r="V79" i="5"/>
  <c r="X79" i="5" s="1"/>
  <c r="V80" i="5"/>
  <c r="X80" i="5" s="1"/>
  <c r="V81" i="5"/>
  <c r="X81" i="5" s="1"/>
  <c r="V82" i="5"/>
  <c r="X82" i="5" s="1"/>
  <c r="V83" i="5"/>
  <c r="X83" i="5" s="1"/>
  <c r="V84" i="5"/>
  <c r="X84" i="5" s="1"/>
  <c r="V85" i="5"/>
  <c r="X85" i="5" s="1"/>
  <c r="V86" i="5"/>
  <c r="X86" i="5" s="1"/>
  <c r="V87" i="5"/>
  <c r="V88" i="5"/>
  <c r="X88" i="5" s="1"/>
  <c r="V89" i="5"/>
  <c r="X89" i="5" s="1"/>
  <c r="V90" i="5"/>
  <c r="X90" i="5" s="1"/>
  <c r="V91" i="5"/>
  <c r="X91" i="5" s="1"/>
  <c r="V92" i="5"/>
  <c r="X92" i="5" s="1"/>
  <c r="V93" i="5"/>
  <c r="X93" i="5" s="1"/>
  <c r="V94" i="5"/>
  <c r="X94" i="5" s="1"/>
  <c r="V95" i="5"/>
  <c r="X95" i="5" s="1"/>
  <c r="V96" i="5"/>
  <c r="X96" i="5" s="1"/>
  <c r="V97" i="5"/>
  <c r="X97" i="5" s="1"/>
  <c r="V98" i="5"/>
  <c r="X98" i="5" s="1"/>
  <c r="V99" i="5"/>
  <c r="X99" i="5" s="1"/>
  <c r="V100" i="5"/>
  <c r="X100" i="5" s="1"/>
  <c r="V101" i="5"/>
  <c r="X101" i="5" s="1"/>
  <c r="V102" i="5"/>
  <c r="X102" i="5" s="1"/>
  <c r="V103" i="5"/>
  <c r="X103" i="5" s="1"/>
  <c r="V6" i="5"/>
  <c r="X6" i="5" s="1"/>
  <c r="BC46" i="6"/>
  <c r="AZ46" i="6"/>
  <c r="AT43" i="6"/>
  <c r="Z46" i="6"/>
  <c r="Z43" i="6"/>
  <c r="S7" i="5"/>
  <c r="U7" i="5" s="1"/>
  <c r="T7" i="5"/>
  <c r="S8" i="5"/>
  <c r="U8" i="5" s="1"/>
  <c r="T8" i="5"/>
  <c r="S9" i="5"/>
  <c r="T9" i="5"/>
  <c r="S10" i="5"/>
  <c r="U10" i="5" s="1"/>
  <c r="T10" i="5"/>
  <c r="S11" i="5"/>
  <c r="T11" i="5"/>
  <c r="S12" i="5"/>
  <c r="T12" i="5"/>
  <c r="S13" i="5"/>
  <c r="T13" i="5"/>
  <c r="S14" i="5"/>
  <c r="T14" i="5"/>
  <c r="U14" i="5"/>
  <c r="S15" i="5"/>
  <c r="T15" i="5"/>
  <c r="U15" i="5"/>
  <c r="S16" i="5"/>
  <c r="U16" i="5" s="1"/>
  <c r="T16" i="5"/>
  <c r="S17" i="5"/>
  <c r="T17" i="5"/>
  <c r="S18" i="5"/>
  <c r="U18" i="5" s="1"/>
  <c r="T18" i="5"/>
  <c r="S19" i="5"/>
  <c r="T19" i="5"/>
  <c r="U19" i="5" s="1"/>
  <c r="S20" i="5"/>
  <c r="U20" i="5" s="1"/>
  <c r="T20" i="5"/>
  <c r="S21" i="5"/>
  <c r="T21" i="5"/>
  <c r="S22" i="5"/>
  <c r="U22" i="5" s="1"/>
  <c r="T22" i="5"/>
  <c r="S23" i="5"/>
  <c r="U23" i="5" s="1"/>
  <c r="T23" i="5"/>
  <c r="S24" i="5"/>
  <c r="T24" i="5"/>
  <c r="U24" i="5" s="1"/>
  <c r="S25" i="5"/>
  <c r="U25" i="5" s="1"/>
  <c r="T25" i="5"/>
  <c r="S26" i="5"/>
  <c r="U26" i="5" s="1"/>
  <c r="T26" i="5"/>
  <c r="S27" i="5"/>
  <c r="T27" i="5"/>
  <c r="U27" i="5"/>
  <c r="S28" i="5"/>
  <c r="U28" i="5" s="1"/>
  <c r="T28" i="5"/>
  <c r="S29" i="5"/>
  <c r="T29" i="5"/>
  <c r="S30" i="5"/>
  <c r="T30" i="5"/>
  <c r="U30" i="5"/>
  <c r="S31" i="5"/>
  <c r="U31" i="5" s="1"/>
  <c r="T31" i="5"/>
  <c r="S32" i="5"/>
  <c r="T32" i="5"/>
  <c r="S33" i="5"/>
  <c r="T33" i="5"/>
  <c r="S34" i="5"/>
  <c r="T34" i="5"/>
  <c r="S35" i="5"/>
  <c r="T35" i="5"/>
  <c r="S36" i="5"/>
  <c r="T36" i="5"/>
  <c r="S37" i="5"/>
  <c r="T37" i="5"/>
  <c r="S38" i="5"/>
  <c r="U38" i="5" s="1"/>
  <c r="T38" i="5"/>
  <c r="S39" i="5"/>
  <c r="T39" i="5"/>
  <c r="U39" i="5" s="1"/>
  <c r="S40" i="5"/>
  <c r="T40" i="5"/>
  <c r="U40" i="5"/>
  <c r="S41" i="5"/>
  <c r="U41" i="5" s="1"/>
  <c r="T41" i="5"/>
  <c r="S42" i="5"/>
  <c r="T42" i="5"/>
  <c r="U42" i="5" s="1"/>
  <c r="S43" i="5"/>
  <c r="T43" i="5"/>
  <c r="U43" i="5"/>
  <c r="S44" i="5"/>
  <c r="U44" i="5" s="1"/>
  <c r="T44" i="5"/>
  <c r="S45" i="5"/>
  <c r="T45" i="5"/>
  <c r="S46" i="5"/>
  <c r="U46" i="5" s="1"/>
  <c r="T46" i="5"/>
  <c r="S47" i="5"/>
  <c r="U47" i="5" s="1"/>
  <c r="T47" i="5"/>
  <c r="S48" i="5"/>
  <c r="T48" i="5"/>
  <c r="S49" i="5"/>
  <c r="T49" i="5"/>
  <c r="S50" i="5"/>
  <c r="T50" i="5"/>
  <c r="S51" i="5"/>
  <c r="T51" i="5"/>
  <c r="S52" i="5"/>
  <c r="T52" i="5"/>
  <c r="U52" i="5"/>
  <c r="S53" i="5"/>
  <c r="T53" i="5"/>
  <c r="S54" i="5"/>
  <c r="T54" i="5"/>
  <c r="S55" i="5"/>
  <c r="T55" i="5"/>
  <c r="U55" i="5"/>
  <c r="S56" i="5"/>
  <c r="U56" i="5" s="1"/>
  <c r="T56" i="5"/>
  <c r="S57" i="5"/>
  <c r="T57" i="5"/>
  <c r="S58" i="5"/>
  <c r="T58" i="5"/>
  <c r="U58" i="5"/>
  <c r="S59" i="5"/>
  <c r="U59" i="5" s="1"/>
  <c r="T59" i="5"/>
  <c r="S60" i="5"/>
  <c r="U60" i="5" s="1"/>
  <c r="T60" i="5"/>
  <c r="S61" i="5"/>
  <c r="T61" i="5"/>
  <c r="S62" i="5"/>
  <c r="U62" i="5" s="1"/>
  <c r="T62" i="5"/>
  <c r="S63" i="5"/>
  <c r="T63" i="5"/>
  <c r="U63" i="5" s="1"/>
  <c r="S64" i="5"/>
  <c r="U64" i="5" s="1"/>
  <c r="T64" i="5"/>
  <c r="S65" i="5"/>
  <c r="T65" i="5"/>
  <c r="S66" i="5"/>
  <c r="U66" i="5" s="1"/>
  <c r="T66" i="5"/>
  <c r="S67" i="5"/>
  <c r="T67" i="5"/>
  <c r="S68" i="5"/>
  <c r="T68" i="5"/>
  <c r="U68" i="5"/>
  <c r="S69" i="5"/>
  <c r="T69" i="5"/>
  <c r="S70" i="5"/>
  <c r="T70" i="5"/>
  <c r="S71" i="5"/>
  <c r="U71" i="5" s="1"/>
  <c r="T71" i="5"/>
  <c r="S72" i="5"/>
  <c r="T72" i="5"/>
  <c r="S73" i="5"/>
  <c r="T73" i="5"/>
  <c r="S74" i="5"/>
  <c r="U74" i="5" s="1"/>
  <c r="T74" i="5"/>
  <c r="S75" i="5"/>
  <c r="U75" i="5" s="1"/>
  <c r="T75" i="5"/>
  <c r="S76" i="5"/>
  <c r="T76" i="5"/>
  <c r="S77" i="5"/>
  <c r="T77" i="5"/>
  <c r="S78" i="5"/>
  <c r="T78" i="5"/>
  <c r="U78" i="5" s="1"/>
  <c r="S79" i="5"/>
  <c r="T79" i="5"/>
  <c r="U79" i="5"/>
  <c r="S80" i="5"/>
  <c r="U80" i="5" s="1"/>
  <c r="T80" i="5"/>
  <c r="S81" i="5"/>
  <c r="T81" i="5"/>
  <c r="S82" i="5"/>
  <c r="U82" i="5" s="1"/>
  <c r="T82" i="5"/>
  <c r="S83" i="5"/>
  <c r="T83" i="5"/>
  <c r="U83" i="5" s="1"/>
  <c r="S84" i="5"/>
  <c r="U84" i="5" s="1"/>
  <c r="T84" i="5"/>
  <c r="S85" i="5"/>
  <c r="T85" i="5"/>
  <c r="S86" i="5"/>
  <c r="U86" i="5" s="1"/>
  <c r="T86" i="5"/>
  <c r="S87" i="5"/>
  <c r="T87" i="5"/>
  <c r="S88" i="5"/>
  <c r="T88" i="5"/>
  <c r="U88" i="5"/>
  <c r="S89" i="5"/>
  <c r="U89" i="5" s="1"/>
  <c r="T89" i="5"/>
  <c r="S90" i="5"/>
  <c r="T90" i="5"/>
  <c r="S91" i="5"/>
  <c r="T91" i="5"/>
  <c r="U91" i="5" s="1"/>
  <c r="S92" i="5"/>
  <c r="U92" i="5" s="1"/>
  <c r="T92" i="5"/>
  <c r="S93" i="5"/>
  <c r="T93" i="5"/>
  <c r="S94" i="5"/>
  <c r="T94" i="5"/>
  <c r="U94" i="5"/>
  <c r="S95" i="5"/>
  <c r="U95" i="5" s="1"/>
  <c r="T95" i="5"/>
  <c r="S96" i="5"/>
  <c r="U96" i="5" s="1"/>
  <c r="T96" i="5"/>
  <c r="S97" i="5"/>
  <c r="T97" i="5"/>
  <c r="S98" i="5"/>
  <c r="U98" i="5" s="1"/>
  <c r="T98" i="5"/>
  <c r="S99" i="5"/>
  <c r="T99" i="5"/>
  <c r="S100" i="5"/>
  <c r="U100" i="5" s="1"/>
  <c r="T100" i="5"/>
  <c r="S101" i="5"/>
  <c r="T101" i="5"/>
  <c r="S102" i="5"/>
  <c r="U102" i="5" s="1"/>
  <c r="T102" i="5"/>
  <c r="S103" i="5"/>
  <c r="T103" i="5"/>
  <c r="U103" i="5"/>
  <c r="T6" i="5"/>
  <c r="S6" i="5"/>
  <c r="U6" i="5"/>
  <c r="J11" i="6"/>
  <c r="P174" i="8" l="1"/>
  <c r="AE174" i="8"/>
  <c r="AE178" i="8" s="1"/>
  <c r="S174" i="8"/>
  <c r="AR172" i="8" s="1"/>
  <c r="Q174" i="8"/>
  <c r="AL172" i="8" s="1"/>
  <c r="U87" i="5"/>
  <c r="U54" i="5"/>
  <c r="U11" i="5"/>
  <c r="AK172" i="8"/>
  <c r="AN172" i="8" s="1"/>
  <c r="AQ172" i="8" s="1"/>
  <c r="AH174" i="8"/>
  <c r="AH177" i="8" s="1"/>
  <c r="U90" i="5"/>
  <c r="U57" i="5"/>
  <c r="U36" i="5"/>
  <c r="U34" i="5"/>
  <c r="U32" i="5"/>
  <c r="E32" i="3"/>
  <c r="D33" i="3"/>
  <c r="U72" i="5"/>
  <c r="U67" i="5"/>
  <c r="AT12" i="2"/>
  <c r="P178" i="8"/>
  <c r="AI172" i="8"/>
  <c r="AI174" i="8" s="1"/>
  <c r="AI178" i="8" s="1"/>
  <c r="B179" i="8"/>
  <c r="C179" i="8"/>
  <c r="D178" i="8"/>
  <c r="B178" i="8"/>
  <c r="U214" i="5"/>
  <c r="U202" i="5"/>
  <c r="U198" i="5"/>
  <c r="U194" i="5"/>
  <c r="U174" i="5"/>
  <c r="U166" i="5"/>
  <c r="U162" i="5"/>
  <c r="U138" i="5"/>
  <c r="U118" i="5"/>
  <c r="U99" i="5"/>
  <c r="U76" i="5"/>
  <c r="U73" i="5"/>
  <c r="U70" i="5"/>
  <c r="U50" i="5"/>
  <c r="U48" i="5"/>
  <c r="U35" i="5"/>
  <c r="U12" i="5"/>
  <c r="U9" i="5"/>
  <c r="U251" i="5"/>
  <c r="U247" i="5"/>
  <c r="U243" i="5"/>
  <c r="U239" i="5"/>
  <c r="U235" i="5"/>
  <c r="U231" i="5"/>
  <c r="U227" i="5"/>
  <c r="U223" i="5"/>
  <c r="U219" i="5"/>
  <c r="U215" i="5"/>
  <c r="U211" i="5"/>
  <c r="U207" i="5"/>
  <c r="U203" i="5"/>
  <c r="U199" i="5"/>
  <c r="U195" i="5"/>
  <c r="U191" i="5"/>
  <c r="U187" i="5"/>
  <c r="U183" i="5"/>
  <c r="U179" i="5"/>
  <c r="U175" i="5"/>
  <c r="U171" i="5"/>
  <c r="U167" i="5"/>
  <c r="U163" i="5"/>
  <c r="U159" i="5"/>
  <c r="U155" i="5"/>
  <c r="U151" i="5"/>
  <c r="U147" i="5"/>
  <c r="U143" i="5"/>
  <c r="U139" i="5"/>
  <c r="U135" i="5"/>
  <c r="U131" i="5"/>
  <c r="U127" i="5"/>
  <c r="U123" i="5"/>
  <c r="U119" i="5"/>
  <c r="U115" i="5"/>
  <c r="U111" i="5"/>
  <c r="U107" i="5"/>
  <c r="A3" i="5"/>
  <c r="F422" i="5"/>
  <c r="U210" i="5"/>
  <c r="U206" i="5"/>
  <c r="U190" i="5"/>
  <c r="U186" i="5"/>
  <c r="U182" i="5"/>
  <c r="U178" i="5"/>
  <c r="U170" i="5"/>
  <c r="U158" i="5"/>
  <c r="U154" i="5"/>
  <c r="U150" i="5"/>
  <c r="U146" i="5"/>
  <c r="U142" i="5"/>
  <c r="U134" i="5"/>
  <c r="U130" i="5"/>
  <c r="U126" i="5"/>
  <c r="U122" i="5"/>
  <c r="U114" i="5"/>
  <c r="U110" i="5"/>
  <c r="U106" i="5"/>
  <c r="U51" i="5"/>
  <c r="AT15" i="2"/>
  <c r="AU12" i="2"/>
  <c r="Z172" i="8"/>
  <c r="M177" i="8"/>
  <c r="U93" i="5"/>
  <c r="U77" i="5"/>
  <c r="U61" i="5"/>
  <c r="U45" i="5"/>
  <c r="U29" i="5"/>
  <c r="U13" i="5"/>
  <c r="U97" i="5"/>
  <c r="U81" i="5"/>
  <c r="U65" i="5"/>
  <c r="U49" i="5"/>
  <c r="U33" i="5"/>
  <c r="U17" i="5"/>
  <c r="AT19" i="2"/>
  <c r="U101" i="5"/>
  <c r="U85" i="5"/>
  <c r="U69" i="5"/>
  <c r="U53" i="5"/>
  <c r="U37" i="5"/>
  <c r="U21" i="5"/>
  <c r="B7" i="5"/>
  <c r="Q177" i="8"/>
  <c r="B46" i="3"/>
  <c r="B64" i="6" s="1"/>
  <c r="B113" i="8"/>
  <c r="A65" i="2"/>
  <c r="AU172" i="8"/>
  <c r="T178" i="8"/>
  <c r="D179" i="8"/>
  <c r="S177" i="8"/>
  <c r="S179" i="8" s="1"/>
  <c r="V174" i="8"/>
  <c r="R174" i="8"/>
  <c r="N174" i="8"/>
  <c r="AB174" i="8"/>
  <c r="O174" i="8"/>
  <c r="W174" i="8"/>
  <c r="C178" i="8"/>
  <c r="U174" i="8"/>
  <c r="T180" i="8" l="1"/>
  <c r="AS172" i="8"/>
  <c r="AS174" i="8" s="1"/>
  <c r="AS178" i="8" s="1"/>
  <c r="W7" i="5"/>
  <c r="W408" i="5" s="1"/>
  <c r="AX66" i="6" s="1"/>
  <c r="AK174" i="8"/>
  <c r="AK178" i="8" s="1"/>
  <c r="AN174" i="8"/>
  <c r="AN177" i="8" s="1"/>
  <c r="B181" i="8"/>
  <c r="B182" i="8"/>
  <c r="S181" i="8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D34" i="3"/>
  <c r="E33" i="3"/>
  <c r="AO172" i="8"/>
  <c r="AM172" i="8" s="1"/>
  <c r="AM174" i="8" s="1"/>
  <c r="R178" i="8"/>
  <c r="R180" i="8" s="1"/>
  <c r="AL174" i="8"/>
  <c r="W177" i="8"/>
  <c r="W179" i="8" s="1"/>
  <c r="BD172" i="8"/>
  <c r="AF172" i="8"/>
  <c r="O177" i="8"/>
  <c r="O179" i="8" s="1"/>
  <c r="P180" i="8"/>
  <c r="P181" i="8" s="1"/>
  <c r="BA172" i="8"/>
  <c r="V178" i="8"/>
  <c r="V180" i="8" s="1"/>
  <c r="AU174" i="8"/>
  <c r="AJ172" i="8"/>
  <c r="AJ174" i="8" s="1"/>
  <c r="AI180" i="8" s="1"/>
  <c r="AI181" i="8" s="1"/>
  <c r="U177" i="8"/>
  <c r="U179" i="8" s="1"/>
  <c r="AX172" i="8"/>
  <c r="AV172" i="8" s="1"/>
  <c r="AV174" i="8" s="1"/>
  <c r="AB177" i="8"/>
  <c r="AT172" i="8"/>
  <c r="AQ174" i="8"/>
  <c r="AC172" i="8"/>
  <c r="N178" i="8"/>
  <c r="N180" i="8" s="1"/>
  <c r="Z174" i="8"/>
  <c r="AR174" i="8"/>
  <c r="T181" i="8"/>
  <c r="Q179" i="8"/>
  <c r="Q181" i="8" s="1"/>
  <c r="M179" i="8"/>
  <c r="D43" i="6" l="1"/>
  <c r="AZ54" i="6"/>
  <c r="AJ57" i="6"/>
  <c r="D13" i="6" s="1"/>
  <c r="I50" i="6"/>
  <c r="C54" i="6"/>
  <c r="BH13" i="6" s="1"/>
  <c r="D40" i="6"/>
  <c r="AF57" i="6"/>
  <c r="D46" i="6"/>
  <c r="BG57" i="6"/>
  <c r="D14" i="6"/>
  <c r="G14" i="6" s="1"/>
  <c r="C57" i="6"/>
  <c r="X180" i="8"/>
  <c r="X177" i="8" s="1"/>
  <c r="C181" i="8"/>
  <c r="B82" i="8" s="1"/>
  <c r="D76" i="6" s="1"/>
  <c r="D35" i="3"/>
  <c r="E34" i="3"/>
  <c r="AM178" i="8"/>
  <c r="AM180" i="8" s="1"/>
  <c r="X179" i="8"/>
  <c r="M181" i="8"/>
  <c r="AR177" i="8"/>
  <c r="AR179" i="8" s="1"/>
  <c r="AD172" i="8"/>
  <c r="AD174" i="8" s="1"/>
  <c r="AC174" i="8"/>
  <c r="AA172" i="8"/>
  <c r="AW172" i="8"/>
  <c r="AT174" i="8"/>
  <c r="AS180" i="8" s="1"/>
  <c r="AS181" i="8" s="1"/>
  <c r="AY172" i="8"/>
  <c r="AY174" i="8" s="1"/>
  <c r="AX174" i="8"/>
  <c r="AN179" i="8"/>
  <c r="AN181" i="8" s="1"/>
  <c r="AK180" i="8"/>
  <c r="AK181" i="8" s="1"/>
  <c r="BE172" i="8"/>
  <c r="BE174" i="8" s="1"/>
  <c r="BD174" i="8"/>
  <c r="AU178" i="8"/>
  <c r="AU180" i="8" s="1"/>
  <c r="V181" i="8"/>
  <c r="O181" i="8"/>
  <c r="W181" i="8"/>
  <c r="Z177" i="8"/>
  <c r="N181" i="8"/>
  <c r="AJ177" i="8"/>
  <c r="AJ179" i="8" s="1"/>
  <c r="AV177" i="8"/>
  <c r="AV179" i="8" s="1"/>
  <c r="AP172" i="8"/>
  <c r="AP174" i="8" s="1"/>
  <c r="AO174" i="8"/>
  <c r="AQ178" i="8"/>
  <c r="AQ180" i="8" s="1"/>
  <c r="U181" i="8"/>
  <c r="BB172" i="8"/>
  <c r="BB174" i="8" s="1"/>
  <c r="BA174" i="8"/>
  <c r="AG172" i="8"/>
  <c r="AG174" i="8" s="1"/>
  <c r="AF174" i="8"/>
  <c r="AL177" i="8"/>
  <c r="AL179" i="8" s="1"/>
  <c r="R181" i="8"/>
  <c r="AM181" i="8" l="1"/>
  <c r="N160" i="8"/>
  <c r="AJ181" i="8"/>
  <c r="D36" i="3"/>
  <c r="E35" i="3"/>
  <c r="AO178" i="8"/>
  <c r="AO180" i="8" s="1"/>
  <c r="AT177" i="8"/>
  <c r="AT179" i="8" s="1"/>
  <c r="AD177" i="8"/>
  <c r="AD179" i="8" s="1"/>
  <c r="X176" i="8"/>
  <c r="AF177" i="8"/>
  <c r="AF179" i="8" s="1"/>
  <c r="AE180" i="8"/>
  <c r="AE181" i="8" s="1"/>
  <c r="AP177" i="8"/>
  <c r="AP179" i="8" s="1"/>
  <c r="AU181" i="8"/>
  <c r="AZ172" i="8"/>
  <c r="AW174" i="8"/>
  <c r="AR181" i="8"/>
  <c r="AG178" i="8"/>
  <c r="AG180" i="8" s="1"/>
  <c r="AH179" i="8"/>
  <c r="AH181" i="8" s="1"/>
  <c r="BD177" i="8"/>
  <c r="AX177" i="8"/>
  <c r="AA174" i="8"/>
  <c r="AL181" i="8"/>
  <c r="BA178" i="8"/>
  <c r="BA180" i="8" s="1"/>
  <c r="AQ181" i="8"/>
  <c r="AV181" i="8"/>
  <c r="BE178" i="8"/>
  <c r="AY178" i="8"/>
  <c r="AC178" i="8"/>
  <c r="AC180" i="8" s="1"/>
  <c r="X181" i="8"/>
  <c r="X178" i="8" s="1"/>
  <c r="BB177" i="8"/>
  <c r="BB179" i="8" s="1"/>
  <c r="BA181" i="8" l="1"/>
  <c r="AG181" i="8"/>
  <c r="M183" i="8"/>
  <c r="Q183" i="8" s="1"/>
  <c r="AX179" i="8"/>
  <c r="AX181" i="8" s="1"/>
  <c r="D37" i="3"/>
  <c r="E36" i="3"/>
  <c r="BB181" i="8"/>
  <c r="AP181" i="8"/>
  <c r="AF181" i="8"/>
  <c r="BC172" i="8"/>
  <c r="AZ174" i="8"/>
  <c r="AC181" i="8"/>
  <c r="AW178" i="8"/>
  <c r="AW180" i="8" s="1"/>
  <c r="W183" i="8"/>
  <c r="X183" i="8" s="1"/>
  <c r="AT181" i="8"/>
  <c r="AA178" i="8"/>
  <c r="AA180" i="8" s="1"/>
  <c r="AB179" i="8"/>
  <c r="AB181" i="8" s="1"/>
  <c r="AD181" i="8"/>
  <c r="AO181" i="8"/>
  <c r="AY180" i="8"/>
  <c r="AY181" i="8" s="1"/>
  <c r="E37" i="3" l="1"/>
  <c r="D38" i="3"/>
  <c r="AW181" i="8"/>
  <c r="AA181" i="8"/>
  <c r="AZ177" i="8"/>
  <c r="AZ179" i="8" s="1"/>
  <c r="BF172" i="8"/>
  <c r="CW175" i="8" s="1"/>
  <c r="BC174" i="8"/>
  <c r="CZ175" i="8"/>
  <c r="DB176" i="8" l="1"/>
  <c r="DB177" i="8" s="1"/>
  <c r="DB180" i="8" s="1"/>
  <c r="CX175" i="8"/>
  <c r="DB175" i="8"/>
  <c r="AZ181" i="8"/>
  <c r="E38" i="3"/>
  <c r="D39" i="3"/>
  <c r="BC178" i="8"/>
  <c r="BC180" i="8" s="1"/>
  <c r="BD179" i="8"/>
  <c r="BD181" i="8" s="1"/>
  <c r="CV175" i="8"/>
  <c r="CY175" i="8"/>
  <c r="CU175" i="8"/>
  <c r="BF174" i="8"/>
  <c r="DA175" i="8"/>
  <c r="CS176" i="8"/>
  <c r="CS177" i="8" s="1"/>
  <c r="CS180" i="8" s="1"/>
  <c r="CT175" i="8"/>
  <c r="CS175" i="8"/>
  <c r="D40" i="3" l="1"/>
  <c r="E39" i="3"/>
  <c r="BF177" i="8"/>
  <c r="BF179" i="8" s="1"/>
  <c r="BF181" i="8"/>
  <c r="Z179" i="8"/>
  <c r="BE180" i="8"/>
  <c r="BE181" i="8" s="1"/>
  <c r="BC181" i="8"/>
  <c r="CT176" i="8"/>
  <c r="CT177" i="8" s="1"/>
  <c r="CT180" i="8" s="1"/>
  <c r="CU176" i="8"/>
  <c r="CU177" i="8" s="1"/>
  <c r="CU180" i="8" s="1"/>
  <c r="U183" i="8" s="1"/>
  <c r="CV176" i="8"/>
  <c r="CV177" i="8" s="1"/>
  <c r="CV180" i="8" s="1"/>
  <c r="CZ176" i="8"/>
  <c r="CZ177" i="8" s="1"/>
  <c r="CZ180" i="8" s="1"/>
  <c r="CX176" i="8"/>
  <c r="CX177" i="8" s="1"/>
  <c r="CX180" i="8" s="1"/>
  <c r="DA176" i="8"/>
  <c r="DA177" i="8" s="1"/>
  <c r="DA180" i="8" s="1"/>
  <c r="V183" i="8" s="1"/>
  <c r="CW176" i="8"/>
  <c r="CW177" i="8" s="1"/>
  <c r="CW180" i="8" s="1"/>
  <c r="CY176" i="8"/>
  <c r="CY177" i="8" s="1"/>
  <c r="CY180" i="8" s="1"/>
  <c r="S183" i="8" s="1"/>
  <c r="BG180" i="8" l="1"/>
  <c r="BG177" i="8" s="1"/>
  <c r="E40" i="3"/>
  <c r="D41" i="3"/>
  <c r="R183" i="8"/>
  <c r="T183" i="8"/>
  <c r="BG179" i="8"/>
  <c r="Z181" i="8"/>
  <c r="BG181" i="8" s="1"/>
  <c r="BG178" i="8" s="1"/>
  <c r="D42" i="3" l="1"/>
  <c r="E41" i="3"/>
  <c r="BG176" i="8"/>
  <c r="AK183" i="8" s="1"/>
  <c r="BG183" i="8" s="1"/>
  <c r="Z183" i="8"/>
  <c r="AD183" i="8" s="1"/>
  <c r="J179" i="8"/>
  <c r="E42" i="3" l="1"/>
  <c r="D43" i="3"/>
  <c r="E43" i="3" s="1"/>
  <c r="AG183" i="8"/>
  <c r="AH183" i="8"/>
  <c r="AF183" i="8"/>
  <c r="AI183" i="8"/>
  <c r="AE183" i="8"/>
  <c r="AJ183" i="8"/>
  <c r="J180" i="8" l="1"/>
  <c r="J178" i="8"/>
  <c r="J174" i="8" l="1"/>
  <c r="H82" i="8" s="1"/>
  <c r="R71" i="2" l="1"/>
  <c r="F429" i="5" s="1"/>
  <c r="F424" i="5" s="1"/>
  <c r="B8" i="8"/>
  <c r="B135" i="8"/>
  <c r="J158" i="8"/>
  <c r="B136" i="8"/>
  <c r="K65" i="2"/>
  <c r="E46" i="3" s="1"/>
  <c r="Y64" i="6" s="1"/>
  <c r="E73" i="8"/>
  <c r="C4" i="3"/>
  <c r="B1" i="6" s="1"/>
  <c r="F157" i="8"/>
  <c r="H54" i="3" s="1"/>
  <c r="L54" i="3" s="1"/>
  <c r="S74" i="2" s="1"/>
  <c r="B83" i="8"/>
  <c r="P3" i="2"/>
  <c r="AR76" i="6"/>
  <c r="AD76" i="6" s="1"/>
  <c r="G75" i="2"/>
  <c r="M54" i="3" l="1"/>
  <c r="U74" i="2" s="1"/>
  <c r="G436" i="5" s="1"/>
  <c r="G59" i="6"/>
  <c r="F4" i="8"/>
  <c r="K64" i="2" s="1"/>
  <c r="E45" i="3" s="1"/>
  <c r="Y63" i="6" s="1"/>
  <c r="R71" i="6"/>
  <c r="C67" i="6"/>
  <c r="C70" i="6"/>
  <c r="C66" i="6"/>
  <c r="H70" i="6"/>
  <c r="K70" i="6" s="1"/>
  <c r="C68" i="6"/>
  <c r="C65" i="6"/>
  <c r="C71" i="6"/>
  <c r="S23" i="6" s="1"/>
  <c r="C69" i="6"/>
  <c r="K69" i="6" s="1"/>
  <c r="AT46" i="6" s="1"/>
  <c r="G435" i="5"/>
  <c r="AH74" i="2"/>
  <c r="I157" i="8" l="1"/>
  <c r="AC74" i="6" s="1"/>
  <c r="AH76" i="2"/>
  <c r="AH70" i="2"/>
  <c r="AE70" i="2" s="1"/>
  <c r="AH71" i="2"/>
  <c r="AH79" i="2"/>
  <c r="AH80" i="2"/>
  <c r="AH73" i="2"/>
  <c r="AH77" i="2"/>
  <c r="AH78" i="2"/>
  <c r="AH75" i="2"/>
  <c r="AH72" i="2"/>
  <c r="R70" i="6"/>
  <c r="F35" i="6" s="1"/>
  <c r="R69" i="6"/>
  <c r="L34" i="6" s="1"/>
  <c r="Z6" i="5"/>
  <c r="Z7" i="5"/>
  <c r="H69" i="6"/>
  <c r="AQ46" i="6" s="1"/>
  <c r="H56" i="3" l="1"/>
  <c r="E54" i="3" s="1"/>
  <c r="B67" i="8"/>
  <c r="AE71" i="2"/>
  <c r="AE72" i="2" s="1"/>
  <c r="AT66" i="6"/>
  <c r="R14" i="6" s="1"/>
  <c r="Z408" i="5"/>
  <c r="AE73" i="2" l="1"/>
  <c r="AE74" i="2" s="1"/>
  <c r="AE75" i="2" s="1"/>
  <c r="AE76" i="2" l="1"/>
  <c r="AE77" i="2" l="1"/>
  <c r="AE78" i="2" s="1"/>
  <c r="AE79" i="2" s="1"/>
  <c r="AE80" i="2" s="1"/>
  <c r="AE81" i="2" l="1"/>
  <c r="AE82" i="2" s="1"/>
  <c r="AM71" i="2" s="1"/>
  <c r="AM77" i="2" l="1"/>
  <c r="AM70" i="2"/>
  <c r="AM80" i="2"/>
  <c r="AM79" i="2"/>
  <c r="AM72" i="2"/>
  <c r="AM81" i="2"/>
  <c r="AM73" i="2"/>
  <c r="AM78" i="2"/>
  <c r="AM76" i="2"/>
  <c r="AM74" i="2"/>
  <c r="AM75" i="2"/>
</calcChain>
</file>

<file path=xl/sharedStrings.xml><?xml version="1.0" encoding="utf-8"?>
<sst xmlns="http://schemas.openxmlformats.org/spreadsheetml/2006/main" count="574" uniqueCount="359">
  <si>
    <t>MODELLO CONFORME</t>
  </si>
  <si>
    <t>N.</t>
  </si>
  <si>
    <t>/ ANNO</t>
  </si>
  <si>
    <t>attribuito dal dichiarante</t>
  </si>
  <si>
    <t>attribuito dal fornitore o prestatore</t>
  </si>
  <si>
    <t>DICHIARANTE</t>
  </si>
  <si>
    <t>Numero di</t>
  </si>
  <si>
    <t>Attribuita</t>
  </si>
  <si>
    <t>PARTITA IVA</t>
  </si>
  <si>
    <t>dall' Agenzia delle Entrate di</t>
  </si>
  <si>
    <t>PERSONA FISICA</t>
  </si>
  <si>
    <t>COGNOME</t>
  </si>
  <si>
    <t>NOME</t>
  </si>
  <si>
    <t>DATA DI</t>
  </si>
  <si>
    <t>GG</t>
  </si>
  <si>
    <t>MM</t>
  </si>
  <si>
    <t>AAAA</t>
  </si>
  <si>
    <t>SESSO</t>
  </si>
  <si>
    <t>COMUNE (o STATO ESTERO) DI NASCITA</t>
  </si>
  <si>
    <t>PROV</t>
  </si>
  <si>
    <t>NASCITA</t>
  </si>
  <si>
    <t>M</t>
  </si>
  <si>
    <t>F</t>
  </si>
  <si>
    <t>SOGGETTO DIVERSO DA PERSONA FISICA</t>
  </si>
  <si>
    <t>DENOMINAZIONE o</t>
  </si>
  <si>
    <t>RAGIONE SOCIALE</t>
  </si>
  <si>
    <t>DOMICILIO FISCALE</t>
  </si>
  <si>
    <t>VIA e NUMERO CIVICO</t>
  </si>
  <si>
    <t>C.A.P.</t>
  </si>
  <si>
    <t>COMUNE</t>
  </si>
  <si>
    <t>Il sottoscritto, intendendo avvalersi della facoltà prevista per i soggetti che hanno effettuato cessioni all'</t>
  </si>
  <si>
    <t xml:space="preserve">esportazione od operazioni assimilate di acquistare beni e servizi o importare beni senza l' applicazione dell' </t>
  </si>
  <si>
    <t>IVA ai sensi dell' art.</t>
  </si>
  <si>
    <t>del D.P.R. 633/72, CHIEDE, sotto la propria responsabilità, di acquistare o</t>
  </si>
  <si>
    <t>importare</t>
  </si>
  <si>
    <t>senza addebito della relativa imposta.</t>
  </si>
  <si>
    <t>Per gli acquisti di beni e servizi effettuati nello Stato, precisa inoltre che la presente dichiarazione ha</t>
  </si>
  <si>
    <t>la sola operazione specificata</t>
  </si>
  <si>
    <t>le operazioni effettuate nell' anno</t>
  </si>
  <si>
    <t>fino a concorrenza di €</t>
  </si>
  <si>
    <t>per il periodo da</t>
  </si>
  <si>
    <t>a</t>
  </si>
  <si>
    <t>DESTINATARIO DELLA DICHIARAZIONE</t>
  </si>
  <si>
    <t>DOGANA DI</t>
  </si>
  <si>
    <t>OVVERO</t>
  </si>
  <si>
    <t>ALTRA PARTE CONTRAENTE</t>
  </si>
  <si>
    <t>DENOMINAZIONE o RAGIONE SOCIALE ovvero, se PERSONA FISICA, COGNOME e NOME</t>
  </si>
  <si>
    <t>P.IVA</t>
  </si>
  <si>
    <t>DATA</t>
  </si>
  <si>
    <t>FIRMA</t>
  </si>
  <si>
    <r>
      <t xml:space="preserve">valore per: </t>
    </r>
    <r>
      <rPr>
        <i/>
        <sz val="8"/>
        <color indexed="8"/>
        <rFont val="Verdana"/>
        <family val="2"/>
      </rPr>
      <t>(barrare la casella che interessa)</t>
    </r>
  </si>
  <si>
    <t>Area ad uso ESCLUSIVO del responsabile del Sistema</t>
  </si>
  <si>
    <t>ATTENZIONE !!!</t>
  </si>
  <si>
    <t>Risultano compilati sia il campo "PERSONA FISICA" che "SOGGETTO DIVERSO da persona fisica". NON usare la barra</t>
  </si>
  <si>
    <t>spaziatrice per cancellare il contenuto dei campi, ma il tasto "CANC". 1 spazio = 1 carattere.</t>
  </si>
  <si>
    <t>Gli estremi FISCALI del DICHIARANTE non risultano compilati in modo COMPLETO</t>
  </si>
  <si>
    <t>L' anagrafica della PERSONA FISICA non risulta compilata in modo COMPLETO</t>
  </si>
  <si>
    <t>Il DOMICILIO FISCALE del DICHIARANTE non risulta compilato in modo COMPLETO</t>
  </si>
  <si>
    <t>8 c. [ ]</t>
  </si>
  <si>
    <t>del D.P.R. 633/72, CHIEDE, …….</t>
  </si>
  <si>
    <t>… CHIEDE, sotto la propria responsabilità, di acquistare o importare</t>
  </si>
  <si>
    <t>BENI e SERVIZI</t>
  </si>
  <si>
    <t>SEMPRE escluso DOGANA DI</t>
  </si>
  <si>
    <t>merce descritta dai documenti accompagnatori della spedizione:</t>
  </si>
  <si>
    <t>SEMPRE escluso ACQ. Italia</t>
  </si>
  <si>
    <t>Tipo documento   /   Nr.   /   Data</t>
  </si>
  <si>
    <t>TESTO</t>
  </si>
  <si>
    <t>TESTO LIBERO</t>
  </si>
  <si>
    <t>LIBERO</t>
  </si>
  <si>
    <t>X</t>
  </si>
  <si>
    <t>=</t>
  </si>
  <si>
    <t>Opzione</t>
  </si>
  <si>
    <t>data emiss.</t>
  </si>
  <si>
    <t>oggi</t>
  </si>
  <si>
    <t>Maschile</t>
  </si>
  <si>
    <t>Femminile</t>
  </si>
  <si>
    <t>Pannello di RIEPILOGO del Sistema Dichiarazioni d' Intento</t>
  </si>
  <si>
    <t>Anno d' imposta</t>
  </si>
  <si>
    <t>PLAFOND UTILIZZATO</t>
  </si>
  <si>
    <t>all' interno o per</t>
  </si>
  <si>
    <t>all' importazione</t>
  </si>
  <si>
    <t>VOLUME</t>
  </si>
  <si>
    <t>ESPORTAZIONI</t>
  </si>
  <si>
    <t>acq. Intracom.</t>
  </si>
  <si>
    <t>(DOGANA DI)</t>
  </si>
  <si>
    <t>D' AFFARI</t>
  </si>
  <si>
    <t>VC1</t>
  </si>
  <si>
    <t>Gennaio</t>
  </si>
  <si>
    <t>VC2</t>
  </si>
  <si>
    <t>Febbraio</t>
  </si>
  <si>
    <t>VC3</t>
  </si>
  <si>
    <t>Marzo</t>
  </si>
  <si>
    <t>VC4</t>
  </si>
  <si>
    <t>Aprile</t>
  </si>
  <si>
    <t>VC5</t>
  </si>
  <si>
    <t>Maggio</t>
  </si>
  <si>
    <t>VC6</t>
  </si>
  <si>
    <t>Giugno</t>
  </si>
  <si>
    <t>VC7</t>
  </si>
  <si>
    <t>Luglio</t>
  </si>
  <si>
    <t>VC8</t>
  </si>
  <si>
    <t>Agosto</t>
  </si>
  <si>
    <t>VC9</t>
  </si>
  <si>
    <t>Settembre</t>
  </si>
  <si>
    <t>VC10</t>
  </si>
  <si>
    <t>Ottobre</t>
  </si>
  <si>
    <t>VC11</t>
  </si>
  <si>
    <t>Novembre</t>
  </si>
  <si>
    <t>VC12</t>
  </si>
  <si>
    <t>Dicembre</t>
  </si>
  <si>
    <t>VC13</t>
  </si>
  <si>
    <t>TOTALE €</t>
  </si>
  <si>
    <t>VC14</t>
  </si>
  <si>
    <t>Plafond Disponibile al 1° Gennaio €</t>
  </si>
  <si>
    <t>€</t>
  </si>
  <si>
    <t>Plafond</t>
  </si>
  <si>
    <t>%</t>
  </si>
  <si>
    <t>DA</t>
  </si>
  <si>
    <t>A</t>
  </si>
  <si>
    <t>EMISSIONE NON AUTORIZZATA !!!</t>
  </si>
  <si>
    <t>Emissione subordinata ad autorizzazione !!!</t>
  </si>
  <si>
    <t>Emissione suggerita SOLO per acquisti minimi</t>
  </si>
  <si>
    <t>OK</t>
  </si>
  <si>
    <r>
      <t>Quadro VC</t>
    </r>
    <r>
      <rPr>
        <sz val="10"/>
        <rFont val="Tahoma"/>
        <family val="2"/>
      </rPr>
      <t xml:space="preserve"> / Esportatori Abituali</t>
    </r>
  </si>
  <si>
    <t>PERSONALIZZA</t>
  </si>
  <si>
    <t>Per allegato cartaceo:</t>
  </si>
  <si>
    <t>OGGI</t>
  </si>
  <si>
    <t>DOCUMENTI IMPORTAZIONE</t>
  </si>
  <si>
    <t>ANNO</t>
  </si>
  <si>
    <t>INDIRIZZO</t>
  </si>
  <si>
    <t>CAP</t>
  </si>
  <si>
    <t>P. IVA</t>
  </si>
  <si>
    <t>Tipo doc.</t>
  </si>
  <si>
    <t>Nr.</t>
  </si>
  <si>
    <t>Data</t>
  </si>
  <si>
    <t>Opz.</t>
  </si>
  <si>
    <t>NOTE</t>
  </si>
  <si>
    <t>opz</t>
  </si>
  <si>
    <t>Fase 1</t>
  </si>
  <si>
    <t>Fase 2</t>
  </si>
  <si>
    <t>Fase 3</t>
  </si>
  <si>
    <t>per il periodo dal</t>
  </si>
  <si>
    <t>Area ad uso esclusivo di un responsabile.</t>
  </si>
  <si>
    <t>Conservare una copia cartacea.</t>
  </si>
  <si>
    <t>al</t>
  </si>
  <si>
    <t>MESSAGGI di convalida a PERCENTUALE</t>
  </si>
  <si>
    <t>Codice di integrità sistema</t>
  </si>
  <si>
    <t>N.B.</t>
  </si>
  <si>
    <t>1)</t>
  </si>
  <si>
    <t>2)</t>
  </si>
  <si>
    <t>3)</t>
  </si>
  <si>
    <t>4)</t>
  </si>
  <si>
    <t>5)</t>
  </si>
  <si>
    <t>Codice di RINNOVO</t>
  </si>
  <si>
    <t>www.marcopiccoli.it</t>
  </si>
  <si>
    <r>
      <t xml:space="preserve">Gli esportatori abituali sono tenuti alla compilazione del </t>
    </r>
    <r>
      <rPr>
        <b/>
        <sz val="10"/>
        <color indexed="63"/>
        <rFont val="Tahoma"/>
        <family val="2"/>
      </rPr>
      <t>quadro VC</t>
    </r>
    <r>
      <rPr>
        <sz val="10"/>
        <color indexed="63"/>
        <rFont val="Tahoma"/>
        <family val="2"/>
      </rPr>
      <t xml:space="preserve"> della dichiarazione IVA.</t>
    </r>
  </si>
  <si>
    <t>valore per:</t>
  </si>
  <si>
    <t>Impostazioni dell' IDENTITA' del dichiarante</t>
  </si>
  <si>
    <t>Impostazioni del CORPO della dichiarazione   parte I</t>
  </si>
  <si>
    <t>Impostazioni del CORPO della dichiarazione   parte II</t>
  </si>
  <si>
    <t>Ragione Sociale 1</t>
  </si>
  <si>
    <t>Via Giusta per la Ditta 1</t>
  </si>
  <si>
    <t>Comune Ditta 1</t>
  </si>
  <si>
    <t>XX</t>
  </si>
  <si>
    <t>12345678910</t>
  </si>
  <si>
    <t>TRIESTE</t>
  </si>
  <si>
    <t>Invoice</t>
  </si>
  <si>
    <t>99999</t>
  </si>
  <si>
    <t>Per attivarli seguite le istruzioni di questo link</t>
  </si>
  <si>
    <t/>
  </si>
  <si>
    <t>MACRO</t>
  </si>
  <si>
    <t>ISTRUZIONI</t>
  </si>
  <si>
    <t>.</t>
  </si>
  <si>
    <t>info@marcopiccoli.it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</si>
  <si>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</si>
  <si>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</si>
  <si>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</si>
  <si>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</si>
  <si>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</si>
  <si>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</si>
  <si>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</si>
  <si>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</si>
  <si>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</si>
  <si>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</si>
  <si>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</si>
  <si>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</si>
  <si>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</si>
  <si>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</si>
  <si>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</si>
  <si>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</si>
  <si>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</si>
  <si>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</si>
  <si>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</si>
  <si>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</si>
  <si>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</si>
  <si>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</si>
  <si>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à</t>
  </si>
  <si>
    <t>è</t>
  </si>
  <si>
    <t>ù</t>
  </si>
  <si>
    <t>ò</t>
  </si>
  <si>
    <t>/</t>
  </si>
  <si>
    <t>-</t>
  </si>
  <si>
    <t xml:space="preserve"> </t>
  </si>
  <si>
    <t>Nome del Titolare</t>
  </si>
  <si>
    <t>ì</t>
  </si>
  <si>
    <t>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</si>
  <si>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</si>
  <si>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</si>
  <si>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</si>
  <si>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</si>
  <si>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</si>
  <si>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</si>
  <si>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</si>
  <si>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</si>
  <si>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</si>
  <si>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</si>
  <si>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r>
      <t xml:space="preserve">Le dichiarazioni d' intento possono essere inviate ad un </t>
    </r>
    <r>
      <rPr>
        <b/>
        <sz val="10"/>
        <color indexed="63"/>
        <rFont val="Tahoma"/>
        <family val="2"/>
      </rPr>
      <t>singolo fornitore</t>
    </r>
    <r>
      <rPr>
        <sz val="10"/>
        <color indexed="63"/>
        <rFont val="Tahoma"/>
        <family val="2"/>
      </rPr>
      <t xml:space="preserve"> oppure ad una </t>
    </r>
    <r>
      <rPr>
        <b/>
        <sz val="10"/>
        <color indexed="63"/>
        <rFont val="Tahoma"/>
        <family val="2"/>
      </rPr>
      <t>dogana</t>
    </r>
    <r>
      <rPr>
        <sz val="10"/>
        <color indexed="63"/>
        <rFont val="Tahoma"/>
        <family val="2"/>
      </rPr>
      <t>. Nelle</t>
    </r>
  </si>
  <si>
    <t>di default; il testo nel campo evidenziato in giallo apparirà sulla dichiarazione da emettere a seconda dei casi.</t>
  </si>
  <si>
    <t>OK ! Codice corretto</t>
  </si>
  <si>
    <t>SISTEMA SCADUTO</t>
  </si>
  <si>
    <t>COME ATTIVARE LE MACRO</t>
  </si>
  <si>
    <r>
      <t>Attiva le macro, leggi attentamente le istruzioni e completa il foglio \</t>
    </r>
    <r>
      <rPr>
        <i/>
        <u/>
        <sz val="10"/>
        <color indexed="23"/>
        <rFont val="Corbel"/>
        <family val="2"/>
      </rPr>
      <t xml:space="preserve"> IMPOSTAZIONI </t>
    </r>
    <r>
      <rPr>
        <i/>
        <sz val="10"/>
        <color indexed="23"/>
        <rFont val="Corbel"/>
        <family val="2"/>
      </rPr>
      <t>/ prima di utilizzare il file.</t>
    </r>
  </si>
  <si>
    <t>Sigla Responsabile</t>
  </si>
  <si>
    <t>Se i comandi non funzionano, è probabile che siano stati disattivati dalle tue impostazioni generali.</t>
  </si>
  <si>
    <t>Disponibile</t>
  </si>
  <si>
    <t>77777</t>
  </si>
  <si>
    <t>Sblocco</t>
  </si>
  <si>
    <t>Tutti i diritti sul presente file sono riservati.   Nessuna riproduzione è permessa.</t>
  </si>
  <si>
    <t>anche a titolo gratuito diverso dalle disposizioni originarie del file, sarà considerata violazione delle norme sulle opere</t>
  </si>
  <si>
    <t>scadenza</t>
  </si>
  <si>
    <t>inserisci</t>
  </si>
  <si>
    <t>00000</t>
  </si>
  <si>
    <t>A.C. cell di Marco Piccoli</t>
  </si>
  <si>
    <t>Via San Francesco, 22</t>
  </si>
  <si>
    <t>34074 Monfalcone - GO</t>
  </si>
  <si>
    <t>sull' utilizzo di questo file.</t>
  </si>
  <si>
    <t>Codice spunta legale</t>
  </si>
  <si>
    <t>Codice spunta note legali</t>
  </si>
  <si>
    <t>NOME DELLA DITTA</t>
  </si>
  <si>
    <t>Codice sblocco</t>
  </si>
  <si>
    <t>0 = OK</t>
  </si>
  <si>
    <t>Pagina WEB del sistema</t>
  </si>
  <si>
    <t>Rimuovere le protezioni per accedere alla struttura del file, far circolare una parte del sistema o qualsiasi altro utilizzo</t>
  </si>
  <si>
    <t>CELLE LIBERE. TUTTE LE ALTRE SONO BLOCCATE E NON</t>
  </si>
  <si>
    <t>TI SERVONO PER IL CORRETTO USO DI QUESTO FILE.</t>
  </si>
  <si>
    <t>Sistema interamente originale.</t>
  </si>
  <si>
    <t>Professionista Web di cui alla legge nr. 4/2013</t>
  </si>
  <si>
    <t>[axel] di Marco Piccoli - P. IVA 01151800313</t>
  </si>
  <si>
    <t>Sezione F.A.Q.</t>
  </si>
  <si>
    <t>QUI</t>
  </si>
  <si>
    <t>A fondo pagina c'è una spunta senza la quale il sistema non funziona.</t>
  </si>
  <si>
    <t>PROPRIETA'</t>
  </si>
  <si>
    <t>Anagrafica:</t>
  </si>
  <si>
    <t>Partita IVA:</t>
  </si>
  <si>
    <t>Indirizzo:</t>
  </si>
  <si>
    <t>Inserisci qui il tuo codice di proprietà  ---&gt;</t>
  </si>
  <si>
    <r>
      <t xml:space="preserve">Questo file funziona solo se lasciato </t>
    </r>
    <r>
      <rPr>
        <b/>
        <sz val="10"/>
        <color indexed="23"/>
        <rFont val="Tahoma"/>
        <family val="2"/>
      </rPr>
      <t>integro in tutte le sue parti</t>
    </r>
    <r>
      <rPr>
        <sz val="10"/>
        <color indexed="23"/>
        <rFont val="Tahoma"/>
        <family val="2"/>
      </rPr>
      <t>. E' garantito il funzionamento con PC - EXCEL .xls o sup.</t>
    </r>
  </si>
  <si>
    <r>
      <t>non funzionerà</t>
    </r>
    <r>
      <rPr>
        <sz val="10"/>
        <color indexed="23"/>
        <rFont val="Tahoma"/>
        <family val="2"/>
      </rPr>
      <t>. Se succede involontariamente NON SALVARE IL FILE ma chiudilo e riaprilo nuovamente.</t>
    </r>
  </si>
  <si>
    <t>Verifica la punteggiatura e l' assenza di spazi iniziali / finali. Controlla la P.E.C. ricevuta.</t>
  </si>
  <si>
    <t>Il sistema conta 6 fogli compreso il presente. I fogli NON POSSONO ESSERE ELIMINATI altrimenti l' intero sistema</t>
  </si>
  <si>
    <t>Note pratiche:</t>
  </si>
  <si>
    <r>
      <t>USA IL TASTO -</t>
    </r>
    <r>
      <rPr>
        <sz val="8"/>
        <color indexed="10"/>
        <rFont val="Tahoma"/>
        <family val="2"/>
      </rPr>
      <t xml:space="preserve"> TAB</t>
    </r>
    <r>
      <rPr>
        <sz val="8"/>
        <color indexed="23"/>
        <rFont val="Tahoma"/>
        <family val="2"/>
      </rPr>
      <t xml:space="preserve"> - PER MUOVERE IL CURSORE NELLE</t>
    </r>
  </si>
  <si>
    <r>
      <t>USA IL TASTO -</t>
    </r>
    <r>
      <rPr>
        <sz val="8"/>
        <color indexed="10"/>
        <rFont val="Tahoma"/>
        <family val="2"/>
      </rPr>
      <t xml:space="preserve"> Canc</t>
    </r>
    <r>
      <rPr>
        <sz val="8"/>
        <color indexed="23"/>
        <rFont val="Tahoma"/>
        <family val="2"/>
      </rPr>
      <t xml:space="preserve"> - PER RIMUOVERE IL</t>
    </r>
  </si>
  <si>
    <r>
      <t xml:space="preserve">CONTENUTO DI UNA CELLA. PER </t>
    </r>
    <r>
      <rPr>
        <sz val="8"/>
        <color indexed="10"/>
        <rFont val="Tahoma"/>
        <family val="2"/>
      </rPr>
      <t>MAC</t>
    </r>
    <r>
      <rPr>
        <sz val="8"/>
        <color indexed="23"/>
        <rFont val="Tahoma"/>
        <family val="2"/>
      </rPr>
      <t xml:space="preserve"> USA</t>
    </r>
  </si>
  <si>
    <t>Richiedi via mail il TUO codice di proprietà per EXCEL:</t>
  </si>
  <si>
    <t>Contatta A.C. cell</t>
  </si>
  <si>
    <r>
      <t xml:space="preserve">impostazioni queste due possibilità sono identificate con i numeri </t>
    </r>
    <r>
      <rPr>
        <sz val="11"/>
        <color indexed="10"/>
        <rFont val="Tahoma"/>
        <family val="2"/>
      </rPr>
      <t>1</t>
    </r>
    <r>
      <rPr>
        <sz val="10"/>
        <color indexed="63"/>
        <rFont val="Tahoma"/>
        <family val="2"/>
      </rPr>
      <t xml:space="preserve"> e  </t>
    </r>
    <r>
      <rPr>
        <sz val="11"/>
        <color indexed="10"/>
        <rFont val="Tahoma"/>
        <family val="2"/>
      </rPr>
      <t>2</t>
    </r>
    <r>
      <rPr>
        <sz val="10"/>
        <color indexed="63"/>
        <rFont val="Tahoma"/>
        <family val="2"/>
      </rPr>
      <t>. Mantieni le spunte come sono già</t>
    </r>
  </si>
  <si>
    <r>
      <t xml:space="preserve">Altre volte puoi scrivere un </t>
    </r>
    <r>
      <rPr>
        <b/>
        <u/>
        <sz val="10"/>
        <color indexed="63"/>
        <rFont val="Tahoma"/>
        <family val="2"/>
      </rPr>
      <t>testo libero</t>
    </r>
    <r>
      <rPr>
        <u/>
        <sz val="10"/>
        <color indexed="63"/>
        <rFont val="Tahoma"/>
        <family val="2"/>
      </rPr>
      <t xml:space="preserve"> in 2 righe sulla dichiarazione da emettere.</t>
    </r>
  </si>
  <si>
    <t>Riga 1</t>
  </si>
  <si>
    <t>Riga 2</t>
  </si>
  <si>
    <t>Salvo tutti gli aggiornamenti fiscali.</t>
  </si>
  <si>
    <t>UTILIZZATO". Questa foglio ti permette di attivare un messaggio che verrà visualizzato sul documento da</t>
  </si>
  <si>
    <r>
      <t xml:space="preserve">emettere senza però venir stampato. Il sistema prevede 4 messaggi automatici </t>
    </r>
    <r>
      <rPr>
        <u/>
        <sz val="10"/>
        <color indexed="63"/>
        <rFont val="Tahoma"/>
        <family val="2"/>
      </rPr>
      <t>collegati al residuo del plafond</t>
    </r>
    <r>
      <rPr>
        <sz val="10"/>
        <color indexed="63"/>
        <rFont val="Tahoma"/>
        <family val="2"/>
      </rPr>
      <t>.</t>
    </r>
  </si>
  <si>
    <t>In corso d' anno questo automatismo assicura un certo collegamento tra l' emissione dei documenti e gli</t>
  </si>
  <si>
    <t>importi elaborati a fine mese dalla contabilità.</t>
  </si>
  <si>
    <r>
      <t xml:space="preserve">Il foglio  </t>
    </r>
    <r>
      <rPr>
        <sz val="10"/>
        <color indexed="18"/>
        <rFont val="Tahoma"/>
        <family val="2"/>
      </rPr>
      <t>\</t>
    </r>
    <r>
      <rPr>
        <u/>
        <sz val="10"/>
        <color indexed="18"/>
        <rFont val="Tahoma"/>
        <family val="2"/>
      </rPr>
      <t xml:space="preserve"> RIEPILOGO </t>
    </r>
    <r>
      <rPr>
        <sz val="10"/>
        <color indexed="18"/>
        <rFont val="Tahoma"/>
        <family val="2"/>
      </rPr>
      <t>/</t>
    </r>
    <r>
      <rPr>
        <sz val="10"/>
        <color indexed="63"/>
        <rFont val="Tahoma"/>
        <family val="2"/>
      </rPr>
      <t xml:space="preserve">  presenta una tabella simile da compilare </t>
    </r>
    <r>
      <rPr>
        <b/>
        <sz val="10"/>
        <color indexed="63"/>
        <rFont val="Tahoma"/>
        <family val="2"/>
      </rPr>
      <t>mensilmente</t>
    </r>
    <r>
      <rPr>
        <sz val="10"/>
        <color indexed="63"/>
        <rFont val="Tahoma"/>
        <family val="2"/>
      </rPr>
      <t xml:space="preserve"> nelle prime 2 colonne "PLAFOND</t>
    </r>
  </si>
  <si>
    <r>
      <t xml:space="preserve">Prima di tutto compila il foglio </t>
    </r>
    <r>
      <rPr>
        <sz val="10"/>
        <color indexed="18"/>
        <rFont val="Tahoma"/>
        <family val="2"/>
      </rPr>
      <t>\</t>
    </r>
    <r>
      <rPr>
        <u/>
        <sz val="10"/>
        <color indexed="18"/>
        <rFont val="Tahoma"/>
        <family val="2"/>
      </rPr>
      <t xml:space="preserve"> IMPOSTAZIONI </t>
    </r>
    <r>
      <rPr>
        <sz val="10"/>
        <color indexed="18"/>
        <rFont val="Tahoma"/>
        <family val="2"/>
      </rPr>
      <t>/</t>
    </r>
  </si>
  <si>
    <r>
      <t xml:space="preserve">Tutti i campi dei documenti da emettere si scrivono </t>
    </r>
    <r>
      <rPr>
        <b/>
        <sz val="10"/>
        <color indexed="63"/>
        <rFont val="Tahoma"/>
        <family val="2"/>
      </rPr>
      <t>in linea</t>
    </r>
    <r>
      <rPr>
        <sz val="10"/>
        <color indexed="63"/>
        <rFont val="Tahoma"/>
        <family val="2"/>
      </rPr>
      <t xml:space="preserve"> nel foglio </t>
    </r>
    <r>
      <rPr>
        <sz val="10"/>
        <color indexed="18"/>
        <rFont val="Tahoma"/>
        <family val="2"/>
      </rPr>
      <t>\</t>
    </r>
    <r>
      <rPr>
        <u/>
        <sz val="10"/>
        <color indexed="18"/>
        <rFont val="Tahoma"/>
        <family val="2"/>
      </rPr>
      <t xml:space="preserve"> REGISTRO </t>
    </r>
    <r>
      <rPr>
        <sz val="10"/>
        <color indexed="18"/>
        <rFont val="Tahoma"/>
        <family val="2"/>
      </rPr>
      <t>/</t>
    </r>
    <r>
      <rPr>
        <sz val="10"/>
        <color indexed="63"/>
        <rFont val="Tahoma"/>
        <family val="2"/>
      </rPr>
      <t>.</t>
    </r>
  </si>
  <si>
    <r>
      <t xml:space="preserve">Questo sistema ti permette di </t>
    </r>
    <r>
      <rPr>
        <b/>
        <sz val="10"/>
        <color indexed="63"/>
        <rFont val="Tahoma"/>
        <family val="2"/>
      </rPr>
      <t>mantenere in memoria il contenuto</t>
    </r>
    <r>
      <rPr>
        <sz val="10"/>
        <color indexed="63"/>
        <rFont val="Tahoma"/>
        <family val="2"/>
      </rPr>
      <t xml:space="preserve"> di ogni documento in modo semplice.</t>
    </r>
  </si>
  <si>
    <t>Usa il tasto di selezione (se hai attivato le macro) oppure inserisci direttamente il numero nel campo evidenziato.</t>
  </si>
  <si>
    <t xml:space="preserve">Puoi visualizzare il documento e stamparlo. I messaggi di convalida si vedono ma non vengono stampati. </t>
  </si>
  <si>
    <r>
      <t xml:space="preserve">Compilato il modulo in linea in tutti i suoi campi, seleziona il </t>
    </r>
    <r>
      <rPr>
        <sz val="10"/>
        <color indexed="18"/>
        <rFont val="Tahoma"/>
        <family val="2"/>
      </rPr>
      <t>NUMERO</t>
    </r>
    <r>
      <rPr>
        <sz val="10"/>
        <color indexed="63"/>
        <rFont val="Tahoma"/>
        <family val="2"/>
      </rPr>
      <t xml:space="preserve"> del documento nel foglio  </t>
    </r>
    <r>
      <rPr>
        <sz val="10"/>
        <color indexed="18"/>
        <rFont val="Tahoma"/>
        <family val="2"/>
      </rPr>
      <t>\</t>
    </r>
    <r>
      <rPr>
        <u/>
        <sz val="10"/>
        <color indexed="18"/>
        <rFont val="Tahoma"/>
        <family val="2"/>
      </rPr>
      <t xml:space="preserve"> DOCUMENTO </t>
    </r>
    <r>
      <rPr>
        <sz val="10"/>
        <color indexed="18"/>
        <rFont val="Tahoma"/>
        <family val="2"/>
      </rPr>
      <t>/.</t>
    </r>
  </si>
  <si>
    <r>
      <t xml:space="preserve">Il foglio </t>
    </r>
    <r>
      <rPr>
        <sz val="10"/>
        <color indexed="18"/>
        <rFont val="Tahoma"/>
        <family val="2"/>
      </rPr>
      <t>\</t>
    </r>
    <r>
      <rPr>
        <u/>
        <sz val="10"/>
        <color indexed="18"/>
        <rFont val="Tahoma"/>
        <family val="2"/>
      </rPr>
      <t xml:space="preserve"> CARTACEO </t>
    </r>
    <r>
      <rPr>
        <sz val="10"/>
        <color indexed="18"/>
        <rFont val="Tahoma"/>
        <family val="2"/>
      </rPr>
      <t>/</t>
    </r>
    <r>
      <rPr>
        <sz val="10"/>
        <color indexed="63"/>
        <rFont val="Tahoma"/>
        <family val="2"/>
      </rPr>
      <t xml:space="preserve"> è a disposizione per necessità varie od eventuali.</t>
    </r>
  </si>
  <si>
    <t>Il sistema risulta funzionante al 100% e rileva tutti i fogli che lo compongono.</t>
  </si>
  <si>
    <t>SISTEMA DANNEGGIATO !!! Chiudere senza salvare!</t>
  </si>
  <si>
    <t>SCADENZA</t>
  </si>
  <si>
    <t>INTEGRITA'</t>
  </si>
  <si>
    <t>Spunta su Norme Legali</t>
  </si>
  <si>
    <t>TITOLARE DEL SISTEMA</t>
  </si>
  <si>
    <r>
      <t xml:space="preserve">L' anagrafica si compila nel foglio </t>
    </r>
    <r>
      <rPr>
        <sz val="11"/>
        <color indexed="10"/>
        <rFont val="Tahoma"/>
        <family val="2"/>
      </rPr>
      <t xml:space="preserve"> \</t>
    </r>
    <r>
      <rPr>
        <u/>
        <sz val="11"/>
        <color indexed="10"/>
        <rFont val="Tahoma"/>
        <family val="2"/>
      </rPr>
      <t xml:space="preserve"> IMPOSTAZIONI </t>
    </r>
    <r>
      <rPr>
        <sz val="11"/>
        <color indexed="10"/>
        <rFont val="Tahoma"/>
        <family val="2"/>
      </rPr>
      <t>/</t>
    </r>
  </si>
  <si>
    <t>CODICE NON VALIDO</t>
  </si>
  <si>
    <t>Questo sistema appartiene al TITOLARE in anagrafica. Qualsiasi altro uso non è permesso.</t>
  </si>
  <si>
    <t>Verifica le NOTE che trovi a fondo pagina.</t>
  </si>
  <si>
    <t>Il codice che hai inserito nel sistema non è stato riconosciuto.</t>
  </si>
  <si>
    <t>Le cause possono essere le seguenti:</t>
  </si>
  <si>
    <t>Questo file si considera funzionante al momento della richiesta del codice.</t>
  </si>
  <si>
    <t>Tieni costantemente una copia di sicurezza ed una MATRICE in bianco per gli anni successivi.</t>
  </si>
  <si>
    <t>INFORMA CHIUNQUE ENTRI IN POSSESSO DI QUESTO FILE, CHE NON E'</t>
  </si>
  <si>
    <t>MESE</t>
  </si>
  <si>
    <t>Sblocca</t>
  </si>
  <si>
    <t>MAX</t>
  </si>
  <si>
    <r>
      <t xml:space="preserve">3 / </t>
    </r>
    <r>
      <rPr>
        <sz val="10"/>
        <color indexed="18"/>
        <rFont val="Tahoma"/>
        <family val="2"/>
      </rPr>
      <t>1</t>
    </r>
  </si>
  <si>
    <r>
      <t xml:space="preserve">3 / </t>
    </r>
    <r>
      <rPr>
        <sz val="10"/>
        <color indexed="18"/>
        <rFont val="Tahoma"/>
        <family val="2"/>
      </rPr>
      <t>2</t>
    </r>
  </si>
  <si>
    <r>
      <t xml:space="preserve">3 / </t>
    </r>
    <r>
      <rPr>
        <sz val="10"/>
        <color indexed="18"/>
        <rFont val="Tahoma"/>
        <family val="2"/>
      </rPr>
      <t>3</t>
    </r>
  </si>
  <si>
    <t>Opzioni DAL</t>
  </si>
  <si>
    <t>Sigla responsabile</t>
  </si>
  <si>
    <t>R.B.</t>
  </si>
  <si>
    <t>Hai dei RECORD BLOCCATI per documenti emessi con DATA non ancora sbloccata dal tuo codice di proprietà</t>
  </si>
  <si>
    <t>Documento bloccato per data emissione non valida</t>
  </si>
  <si>
    <t>La spunta OGGI = DATA EMISSIONE funziona solo con codice di proprietà inserito nel foglio Presentazione.</t>
  </si>
  <si>
    <t>Imposta il mese (MM) in FASE 3</t>
  </si>
  <si>
    <t>del foglio  \ IMPOSTAZIONI /</t>
  </si>
  <si>
    <t>PREZZO per 1 codice di proprietà € 39,00</t>
  </si>
  <si>
    <t>4) Hai inserito un numero a caso?</t>
  </si>
  <si>
    <t>3) Il codice che ti ho fornito non è stato correttamente inserito.</t>
  </si>
  <si>
    <t>P. IVA 01151800313</t>
  </si>
  <si>
    <t>Con "OK" accetti le norme legali</t>
  </si>
  <si>
    <t>NO</t>
  </si>
  <si>
    <t>Contattami liberamente via mail in qualsiasi momento per ulteriori informazioni sul codice.</t>
  </si>
  <si>
    <t>giorni al</t>
  </si>
  <si>
    <t>primo mese disattivato</t>
  </si>
  <si>
    <t>Area Download. xlsm</t>
  </si>
  <si>
    <t>per OPEN OFFICE non disponibile</t>
  </si>
  <si>
    <t>Questo strumento è LIBERAMENTE utilizzabile DA TUTTI. Funziona integralmente per il periodo di attivazione INDICATO.</t>
  </si>
  <si>
    <t>Attivazione file:</t>
  </si>
  <si>
    <t>DAL  - GG/MM -  AL</t>
  </si>
  <si>
    <t>- doppio tasto -   NON TAGLIARE LE CELLE.</t>
  </si>
  <si>
    <t>Puoi sbloccarlo in qualsiasi momento per l' INTERO ANNO e per gli anni successivi. I valori inseriti non vanno mai persi.</t>
  </si>
  <si>
    <t>Monfalcone - GO - Tel. 333 46 39 497</t>
  </si>
  <si>
    <t>Questo sistema può funzionare in enne copie rinominate a piacere. Puoi attivarlo illimitatamente inserendo in qualsiasi</t>
  </si>
  <si>
    <r>
      <t xml:space="preserve">momento il tuo codice di proprietà nell' apposito spazio. </t>
    </r>
    <r>
      <rPr>
        <u/>
        <sz val="10"/>
        <color indexed="63"/>
        <rFont val="Tahoma"/>
        <family val="2"/>
      </rPr>
      <t>Salva un file IN BIANCO da tenere come MATRICE per ogni anno</t>
    </r>
    <r>
      <rPr>
        <sz val="10"/>
        <color indexed="63"/>
        <rFont val="Tahoma"/>
        <family val="2"/>
      </rPr>
      <t>.</t>
    </r>
  </si>
  <si>
    <t>Se desideri attivare questo sistema per l' intero anno e per tutti gli anni, richiedi via mail il tuo Codice di Proprietà ed</t>
  </si>
  <si>
    <t>inseriscilo direttamente nel file che stai già usando. Il codice ti viene inviato con regolare fattura. Tutte le istruzioni via mail.</t>
  </si>
  <si>
    <t>d' ingegno. Il sistema originale si scarica solo dal sito www.marcopiccoli.it.</t>
  </si>
  <si>
    <t>Torna su</t>
  </si>
  <si>
    <t>Tutte le informazioni sui destinatari delle dichiarazioni possono essere utilizzate negli anni successivi.</t>
  </si>
  <si>
    <t>012345678910</t>
  </si>
  <si>
    <t>INSERISCI</t>
  </si>
  <si>
    <t>Elenco delle Dichiarazioni d' Intento emesse</t>
  </si>
  <si>
    <t>Legenda colonna  "OPZ."</t>
  </si>
  <si>
    <t>Si suggerisce di impostare in via cautelativa un plafond disponibile leggermente inferiore.</t>
  </si>
  <si>
    <t>Leggi tutto questo foglio ed osserva le "Note Pratiche"        -        Questo file è sempre disponibile al sito www.marcopiccoli.it</t>
  </si>
  <si>
    <t>Dichiarazioni d' Intento 1.6 per EXCEL .xlsm</t>
  </si>
  <si>
    <t>Questo sistema utilizza il codice ID: Contabilità #2</t>
  </si>
  <si>
    <t>5) Hai cambiato Ragione Sociale o Partita IVA? Contattami, il codice è una monoutenza specifica.</t>
  </si>
  <si>
    <t>6) Hai usato il codice di un altro sistema? Non tutti i sistemi hanno lo stesso codice.</t>
  </si>
  <si>
    <t>Questo file utilizza il codice di proprietà ID: Contabilità #2.</t>
  </si>
  <si>
    <t>Per qualsiasi altra cosa, contattami dopo aver considerato questi punti.</t>
  </si>
  <si>
    <t>POSSIBILE - utilizzarlo senza protezioni originali - e che si può attivare per la</t>
  </si>
  <si>
    <t>TOTALITA' di qualsiasi anno SOLO CON REGOLARE CODICE DI PROPRIETA'.</t>
  </si>
  <si>
    <t>Questo strumento è interamente originale ed è distribuito professionalmente.</t>
  </si>
  <si>
    <t>E' coperto da diritti d' autore dal momento della sua pubblicazione sul sito</t>
  </si>
  <si>
    <t>www.marcopiccoli.it.</t>
  </si>
  <si>
    <t>L' inserimento del Codice di Proprietà, che viene inviato via P.E.C., estende tutti</t>
  </si>
  <si>
    <t>i diritti anche al Titolare del Sistema individuato nell' ANAGRAFICA di questo file.</t>
  </si>
  <si>
    <t>Per qualsiasi informazione contattami liberamente via mail.</t>
  </si>
  <si>
    <t>1) La Ragione Sociale inserita non coincide con il testo in mio possesso.</t>
  </si>
  <si>
    <t>2) La Partita IVA inserita non coincide con il numero in mio possesso.</t>
  </si>
  <si>
    <r>
      <t xml:space="preserve">per il periodo </t>
    </r>
    <r>
      <rPr>
        <sz val="10"/>
        <color indexed="10"/>
        <rFont val="Tahoma"/>
        <family val="2"/>
      </rPr>
      <t xml:space="preserve">DAL </t>
    </r>
    <r>
      <rPr>
        <sz val="10"/>
        <rFont val="Tahoma"/>
        <family val="2"/>
      </rPr>
      <t>/ 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</si>
</sst>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\ @\ "/>
    <numFmt numFmtId="165" formatCode="\ 0\ "/>
    <numFmt numFmtId="166" formatCode="\ 00\ "/>
    <numFmt numFmtId="167" formatCode="\ #,##0\ "/>
    <numFmt numFmtId="168" formatCode="0\ &quot;%&quot;"/>
    <numFmt numFmtId="169" formatCode="0\ &quot;% &quot;"/>
    <numFmt numFmtId="170" formatCode="\ #,##0\ \ "/>
    <numFmt numFmtId="171" formatCode="\ #,##0\ \ \ ;[Red]\ \-\ #,##0\ \ "/>
    <numFmt numFmtId="172" formatCode="00"/>
    <numFmt numFmtId="173" formatCode="dd/mm"/>
    <numFmt numFmtId="174" formatCode="0;\-\ 0"/>
  </numFmts>
  <fonts count="129">
    <font>
      <sz val="10"/>
      <name val="Tahoma"/>
    </font>
    <font>
      <sz val="10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8"/>
      <color indexed="8"/>
      <name val="Verdana"/>
      <family val="2"/>
    </font>
    <font>
      <b/>
      <i/>
      <sz val="12"/>
      <color indexed="8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b/>
      <i/>
      <sz val="18"/>
      <color indexed="9"/>
      <name val="Arial"/>
      <family val="2"/>
    </font>
    <font>
      <b/>
      <i/>
      <sz val="11"/>
      <color indexed="9"/>
      <name val="Arial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sz val="11"/>
      <color indexed="8"/>
      <name val="Tahoma"/>
      <family val="2"/>
    </font>
    <font>
      <b/>
      <sz val="10"/>
      <color indexed="23"/>
      <name val="Tahoma"/>
      <family val="2"/>
    </font>
    <font>
      <b/>
      <i/>
      <sz val="14"/>
      <color indexed="23"/>
      <name val="Arial"/>
      <family val="2"/>
    </font>
    <font>
      <b/>
      <sz val="11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1"/>
      <color indexed="16"/>
      <name val="Arial"/>
      <family val="2"/>
    </font>
    <font>
      <b/>
      <sz val="8"/>
      <color indexed="9"/>
      <name val="Tahoma"/>
      <family val="2"/>
    </font>
    <font>
      <i/>
      <sz val="8"/>
      <color indexed="10"/>
      <name val="Verdana"/>
      <family val="2"/>
    </font>
    <font>
      <i/>
      <sz val="8"/>
      <color indexed="9"/>
      <name val="Verdana"/>
      <family val="2"/>
    </font>
    <font>
      <i/>
      <sz val="8"/>
      <color indexed="23"/>
      <name val="Verdan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i/>
      <sz val="8"/>
      <color indexed="23"/>
      <name val="Arial"/>
      <family val="2"/>
    </font>
    <font>
      <sz val="10"/>
      <color indexed="23"/>
      <name val="Arial"/>
      <family val="2"/>
    </font>
    <font>
      <b/>
      <i/>
      <sz val="12"/>
      <name val="Arial"/>
      <family val="2"/>
    </font>
    <font>
      <b/>
      <sz val="10"/>
      <color indexed="23"/>
      <name val="Tahoma"/>
      <family val="2"/>
    </font>
    <font>
      <b/>
      <sz val="10"/>
      <color indexed="16"/>
      <name val="Arial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b/>
      <sz val="11"/>
      <color indexed="23"/>
      <name val="Tahoma"/>
      <family val="2"/>
    </font>
    <font>
      <b/>
      <sz val="10"/>
      <color indexed="63"/>
      <name val="Tahoma"/>
      <family val="2"/>
    </font>
    <font>
      <sz val="10"/>
      <color indexed="16"/>
      <name val="Tahoma"/>
      <family val="2"/>
    </font>
    <font>
      <i/>
      <u/>
      <sz val="8"/>
      <color indexed="10"/>
      <name val="Verdana"/>
      <family val="2"/>
    </font>
    <font>
      <b/>
      <i/>
      <sz val="20"/>
      <color indexed="63"/>
      <name val="Arial"/>
      <family val="2"/>
    </font>
    <font>
      <b/>
      <sz val="18"/>
      <color indexed="23"/>
      <name val="Tahoma"/>
      <family val="2"/>
    </font>
    <font>
      <b/>
      <sz val="18"/>
      <color indexed="16"/>
      <name val="Tahoma"/>
      <family val="2"/>
    </font>
    <font>
      <i/>
      <sz val="9"/>
      <color indexed="23"/>
      <name val="Verdana"/>
      <family val="2"/>
    </font>
    <font>
      <b/>
      <sz val="10"/>
      <color indexed="10"/>
      <name val="Tahoma"/>
      <family val="2"/>
    </font>
    <font>
      <i/>
      <sz val="8"/>
      <color indexed="63"/>
      <name val="Verdana"/>
      <family val="2"/>
    </font>
    <font>
      <sz val="10"/>
      <color indexed="63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8"/>
      <color indexed="63"/>
      <name val="Tahoma"/>
      <family val="2"/>
    </font>
    <font>
      <sz val="8"/>
      <color indexed="63"/>
      <name val="Tahoma"/>
      <family val="2"/>
    </font>
    <font>
      <b/>
      <i/>
      <sz val="11"/>
      <color indexed="18"/>
      <name val="Arial"/>
      <family val="2"/>
    </font>
    <font>
      <b/>
      <sz val="10"/>
      <color indexed="9"/>
      <name val="Verdana"/>
      <family val="2"/>
    </font>
    <font>
      <sz val="8"/>
      <color indexed="9"/>
      <name val="Tahoma"/>
      <family val="2"/>
    </font>
    <font>
      <b/>
      <i/>
      <sz val="11"/>
      <color indexed="23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9"/>
      <color indexed="63"/>
      <name val="Verdana"/>
      <family val="2"/>
    </font>
    <font>
      <b/>
      <sz val="9"/>
      <color indexed="10"/>
      <name val="Tahoma"/>
      <family val="2"/>
    </font>
    <font>
      <b/>
      <i/>
      <sz val="8"/>
      <color indexed="10"/>
      <name val="Arial"/>
      <family val="2"/>
    </font>
    <font>
      <sz val="10"/>
      <color indexed="18"/>
      <name val="Tahoma"/>
      <family val="2"/>
    </font>
    <font>
      <sz val="10"/>
      <color indexed="8"/>
      <name val="Tahoma"/>
      <family val="2"/>
    </font>
    <font>
      <b/>
      <u/>
      <sz val="11"/>
      <color indexed="23"/>
      <name val="Tahoma"/>
      <family val="2"/>
    </font>
    <font>
      <b/>
      <sz val="8"/>
      <color indexed="10"/>
      <name val="Tahoma"/>
      <family val="2"/>
    </font>
    <font>
      <sz val="11"/>
      <name val="Tahoma"/>
      <family val="2"/>
    </font>
    <font>
      <u/>
      <sz val="10"/>
      <color indexed="12"/>
      <name val="Tahoma"/>
      <family val="2"/>
    </font>
    <font>
      <sz val="8"/>
      <color indexed="10"/>
      <name val="Tahoma"/>
      <family val="2"/>
    </font>
    <font>
      <sz val="8"/>
      <color indexed="9"/>
      <name val="Tahoma"/>
      <family val="2"/>
    </font>
    <font>
      <b/>
      <u/>
      <sz val="10"/>
      <color indexed="63"/>
      <name val="Tahoma"/>
      <family val="2"/>
    </font>
    <font>
      <sz val="16"/>
      <color indexed="10"/>
      <name val="Tahoma"/>
      <family val="2"/>
    </font>
    <font>
      <sz val="12"/>
      <color indexed="63"/>
      <name val="Tahoma"/>
      <family val="2"/>
    </font>
    <font>
      <sz val="11"/>
      <color indexed="23"/>
      <name val="Tahoma"/>
      <family val="2"/>
    </font>
    <font>
      <i/>
      <sz val="10"/>
      <color indexed="23"/>
      <name val="Corbel"/>
      <family val="2"/>
    </font>
    <font>
      <i/>
      <sz val="11"/>
      <color indexed="23"/>
      <name val="Corbel"/>
      <family val="2"/>
    </font>
    <font>
      <u/>
      <sz val="8"/>
      <color indexed="18"/>
      <name val="Tahoma"/>
      <family val="2"/>
    </font>
    <font>
      <i/>
      <u/>
      <sz val="10"/>
      <color indexed="23"/>
      <name val="Corbel"/>
      <family val="2"/>
    </font>
    <font>
      <u/>
      <sz val="8"/>
      <color indexed="18"/>
      <name val="Arial"/>
      <family val="2"/>
    </font>
    <font>
      <sz val="11"/>
      <color indexed="18"/>
      <name val="Tahoma"/>
      <family val="2"/>
    </font>
    <font>
      <u/>
      <sz val="10"/>
      <color indexed="18"/>
      <name val="Tahoma"/>
      <family val="2"/>
    </font>
    <font>
      <sz val="11"/>
      <color indexed="18"/>
      <name val="Tahoma"/>
      <family val="2"/>
    </font>
    <font>
      <i/>
      <sz val="10"/>
      <color indexed="16"/>
      <name val="Corbel"/>
      <family val="2"/>
    </font>
    <font>
      <sz val="11"/>
      <name val="Tahoma"/>
      <family val="2"/>
    </font>
    <font>
      <sz val="11"/>
      <color indexed="16"/>
      <name val="Tahoma"/>
      <family val="2"/>
    </font>
    <font>
      <sz val="10"/>
      <name val="Tahoma"/>
      <family val="2"/>
    </font>
    <font>
      <sz val="11"/>
      <color indexed="63"/>
      <name val="Tahoma"/>
      <family val="2"/>
    </font>
    <font>
      <i/>
      <sz val="11"/>
      <color indexed="63"/>
      <name val="Corbel"/>
      <family val="2"/>
    </font>
    <font>
      <b/>
      <i/>
      <sz val="11"/>
      <color indexed="63"/>
      <name val="Corbel"/>
      <family val="2"/>
    </font>
    <font>
      <sz val="8"/>
      <color indexed="16"/>
      <name val="Tahoma"/>
      <family val="2"/>
    </font>
    <font>
      <sz val="12"/>
      <color indexed="8"/>
      <name val="Tahoma"/>
      <family val="2"/>
    </font>
    <font>
      <b/>
      <i/>
      <sz val="12"/>
      <color indexed="23"/>
      <name val="Arial"/>
      <family val="2"/>
    </font>
    <font>
      <sz val="12"/>
      <color indexed="16"/>
      <name val="Tahoma"/>
      <family val="2"/>
    </font>
    <font>
      <sz val="10"/>
      <color indexed="10"/>
      <name val="Arial"/>
      <family val="2"/>
    </font>
    <font>
      <u/>
      <sz val="11"/>
      <color indexed="63"/>
      <name val="Tahoma"/>
      <family val="2"/>
    </font>
    <font>
      <i/>
      <u/>
      <sz val="11"/>
      <color indexed="18"/>
      <name val="Corbel"/>
      <family val="2"/>
    </font>
    <font>
      <sz val="11"/>
      <color indexed="10"/>
      <name val="Tahoma"/>
      <family val="2"/>
    </font>
    <font>
      <sz val="8"/>
      <color indexed="10"/>
      <name val="Arial"/>
      <family val="2"/>
    </font>
    <font>
      <sz val="10"/>
      <color indexed="10"/>
      <name val="Tahoma"/>
      <family val="2"/>
    </font>
    <font>
      <u/>
      <sz val="10"/>
      <color indexed="63"/>
      <name val="Tahoma"/>
      <family val="2"/>
    </font>
    <font>
      <sz val="11"/>
      <color indexed="9"/>
      <name val="Tahoma"/>
      <family val="2"/>
    </font>
    <font>
      <i/>
      <u/>
      <sz val="11"/>
      <color indexed="63"/>
      <name val="Corbel"/>
      <family val="2"/>
    </font>
    <font>
      <u/>
      <sz val="11"/>
      <color indexed="23"/>
      <name val="Tahoma"/>
      <family val="2"/>
    </font>
    <font>
      <i/>
      <sz val="11"/>
      <color indexed="9"/>
      <name val="Corbel"/>
      <family val="2"/>
    </font>
    <font>
      <i/>
      <sz val="11"/>
      <color indexed="10"/>
      <name val="Corbel"/>
      <family val="2"/>
    </font>
    <font>
      <u/>
      <sz val="11"/>
      <color indexed="10"/>
      <name val="Tahoma"/>
      <family val="2"/>
    </font>
    <font>
      <sz val="10"/>
      <color indexed="9"/>
      <name val="Tahoma"/>
      <family val="2"/>
    </font>
    <font>
      <u/>
      <sz val="9"/>
      <color indexed="10"/>
      <name val="Tahoma"/>
      <family val="2"/>
    </font>
    <font>
      <i/>
      <u/>
      <sz val="11"/>
      <color indexed="9"/>
      <name val="Corbel"/>
      <family val="2"/>
    </font>
    <font>
      <sz val="10"/>
      <color indexed="63"/>
      <name val="Tahoma"/>
      <family val="2"/>
    </font>
    <font>
      <i/>
      <u/>
      <sz val="11"/>
      <color indexed="23"/>
      <name val="Corbel"/>
      <family val="2"/>
    </font>
    <font>
      <sz val="8"/>
      <color indexed="10"/>
      <name val="Tahoma"/>
      <family val="2"/>
    </font>
    <font>
      <sz val="12"/>
      <color indexed="9"/>
      <name val="Tahoma"/>
      <family val="2"/>
    </font>
    <font>
      <i/>
      <sz val="10"/>
      <color indexed="8"/>
      <name val="Corbel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24"/>
      <color indexed="63"/>
      <name val="Wingdings 2"/>
      <family val="1"/>
      <charset val="2"/>
    </font>
    <font>
      <u/>
      <sz val="10"/>
      <color indexed="10"/>
      <name val="Tahoma"/>
      <family val="2"/>
    </font>
    <font>
      <sz val="11"/>
      <color indexed="63"/>
      <name val="Tahoma"/>
      <family val="2"/>
    </font>
    <font>
      <i/>
      <sz val="9"/>
      <color indexed="10"/>
      <name val="Corbel"/>
      <family val="2"/>
    </font>
    <font>
      <sz val="14"/>
      <color indexed="8"/>
      <name val="Tahoma"/>
      <family val="2"/>
    </font>
    <font>
      <sz val="12"/>
      <color theme="0"/>
      <name val="Tahoma"/>
      <family val="2"/>
    </font>
    <font>
      <i/>
      <sz val="11"/>
      <color theme="0"/>
      <name val="Corbel"/>
      <family val="2"/>
    </font>
    <font>
      <i/>
      <sz val="10"/>
      <color rgb="FFFF0000"/>
      <name val="Corbel"/>
      <family val="2"/>
    </font>
    <font>
      <sz val="8"/>
      <color theme="1" tint="0.249977111117893"/>
      <name val="Tahoma"/>
      <family val="2"/>
    </font>
    <font>
      <u/>
      <sz val="11"/>
      <color theme="0" tint="-0.49998474074526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hair">
        <color indexed="63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/>
      <diagonal/>
    </border>
    <border>
      <left/>
      <right/>
      <top style="hair">
        <color indexed="63"/>
      </top>
      <bottom/>
      <diagonal/>
    </border>
    <border>
      <left style="thin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/>
      <top style="hair">
        <color indexed="63"/>
      </top>
      <bottom/>
      <diagonal/>
    </border>
    <border>
      <left style="thin">
        <color indexed="63"/>
      </left>
      <right style="hair">
        <color indexed="63"/>
      </right>
      <top/>
      <bottom style="thin">
        <color indexed="63"/>
      </bottom>
      <diagonal/>
    </border>
    <border>
      <left style="hair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16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hair">
        <color indexed="23"/>
      </right>
      <top style="thin">
        <color indexed="23"/>
      </top>
      <bottom/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indexed="23"/>
      </left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hair">
        <color indexed="23"/>
      </left>
      <right style="thin">
        <color indexed="23"/>
      </right>
      <top style="thin">
        <color indexed="23"/>
      </top>
      <bottom/>
      <diagonal/>
    </border>
    <border>
      <left style="hair">
        <color indexed="23"/>
      </left>
      <right style="hair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/>
      <right style="hair">
        <color indexed="23"/>
      </right>
      <top style="hair">
        <color indexed="23"/>
      </top>
      <bottom style="thin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/>
      <bottom style="thin">
        <color indexed="23"/>
      </bottom>
      <diagonal/>
    </border>
    <border>
      <left style="hair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23"/>
      </right>
      <top style="hair">
        <color indexed="23"/>
      </top>
      <bottom/>
      <diagonal/>
    </border>
    <border>
      <left/>
      <right style="thin">
        <color indexed="23"/>
      </right>
      <top/>
      <bottom style="hair">
        <color indexed="23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3"/>
      </left>
      <right/>
      <top style="hair">
        <color indexed="23"/>
      </top>
      <bottom style="double">
        <color indexed="23"/>
      </bottom>
      <diagonal/>
    </border>
    <border>
      <left/>
      <right/>
      <top style="hair">
        <color indexed="23"/>
      </top>
      <bottom style="double">
        <color indexed="23"/>
      </bottom>
      <diagonal/>
    </border>
    <border>
      <left/>
      <right style="thin">
        <color indexed="23"/>
      </right>
      <top style="hair">
        <color indexed="23"/>
      </top>
      <bottom style="double">
        <color indexed="23"/>
      </bottom>
      <diagonal/>
    </border>
    <border>
      <left style="thin">
        <color indexed="23"/>
      </left>
      <right/>
      <top style="double">
        <color indexed="23"/>
      </top>
      <bottom style="hair">
        <color indexed="23"/>
      </bottom>
      <diagonal/>
    </border>
    <border>
      <left/>
      <right/>
      <top style="double">
        <color indexed="23"/>
      </top>
      <bottom style="hair">
        <color indexed="23"/>
      </bottom>
      <diagonal/>
    </border>
    <border>
      <left/>
      <right style="thin">
        <color indexed="23"/>
      </right>
      <top style="double">
        <color indexed="23"/>
      </top>
      <bottom style="hair">
        <color indexed="23"/>
      </bottom>
      <diagonal/>
    </border>
    <border>
      <left/>
      <right style="thin">
        <color indexed="63"/>
      </right>
      <top style="hair">
        <color indexed="63"/>
      </top>
      <bottom/>
      <diagonal/>
    </border>
    <border>
      <left/>
      <right style="hair">
        <color indexed="63"/>
      </right>
      <top/>
      <bottom style="thin">
        <color indexed="63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/>
      <right style="thin">
        <color indexed="63"/>
      </right>
      <top/>
      <bottom style="hair">
        <color indexed="63"/>
      </bottom>
      <diagonal/>
    </border>
    <border>
      <left/>
      <right style="hair">
        <color indexed="63"/>
      </right>
      <top style="thin">
        <color indexed="63"/>
      </top>
      <bottom/>
      <diagonal/>
    </border>
    <border>
      <left style="hair">
        <color indexed="23"/>
      </left>
      <right/>
      <top/>
      <bottom style="thin">
        <color indexed="63"/>
      </bottom>
      <diagonal/>
    </border>
    <border>
      <left style="hair">
        <color indexed="63"/>
      </left>
      <right/>
      <top style="hair">
        <color indexed="63"/>
      </top>
      <bottom style="thin">
        <color indexed="63"/>
      </bottom>
      <diagonal/>
    </border>
    <border>
      <left/>
      <right/>
      <top style="hair">
        <color indexed="63"/>
      </top>
      <bottom style="thin">
        <color indexed="63"/>
      </bottom>
      <diagonal/>
    </border>
    <border>
      <left/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10"/>
      </bottom>
      <diagonal/>
    </border>
  </borders>
  <cellStyleXfs count="5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59" fillId="0" borderId="0"/>
    <xf numFmtId="0" fontId="1" fillId="0" borderId="0"/>
  </cellStyleXfs>
  <cellXfs count="913">
    <xf numFmtId="0" fontId="0" fillId="0" borderId="0" xfId="0"/>
    <xf numFmtId="0" fontId="2" fillId="2" borderId="0" xfId="0" applyFont="1" applyFill="1" applyProtection="1">
      <protection hidden="1"/>
    </xf>
    <xf numFmtId="0" fontId="2" fillId="2" borderId="1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8" fillId="3" borderId="9" xfId="0" applyFont="1" applyFill="1" applyBorder="1" applyAlignment="1" applyProtection="1">
      <alignment horizontal="left" vertical="center" indent="2"/>
      <protection hidden="1"/>
    </xf>
    <xf numFmtId="0" fontId="2" fillId="3" borderId="10" xfId="0" applyFont="1" applyFill="1" applyBorder="1" applyProtection="1">
      <protection hidden="1"/>
    </xf>
    <xf numFmtId="0" fontId="2" fillId="3" borderId="11" xfId="0" applyFont="1" applyFill="1" applyBorder="1" applyProtection="1">
      <protection hidden="1"/>
    </xf>
    <xf numFmtId="164" fontId="9" fillId="2" borderId="4" xfId="0" applyNumberFormat="1" applyFont="1" applyFill="1" applyBorder="1" applyAlignment="1" applyProtection="1">
      <alignment horizontal="left"/>
      <protection hidden="1"/>
    </xf>
    <xf numFmtId="164" fontId="7" fillId="2" borderId="5" xfId="0" applyNumberFormat="1" applyFont="1" applyFill="1" applyBorder="1" applyAlignment="1" applyProtection="1">
      <alignment vertical="center"/>
      <protection hidden="1"/>
    </xf>
    <xf numFmtId="164" fontId="9" fillId="2" borderId="5" xfId="0" applyNumberFormat="1" applyFont="1" applyFill="1" applyBorder="1" applyAlignment="1" applyProtection="1">
      <alignment horizontal="left"/>
      <protection hidden="1"/>
    </xf>
    <xf numFmtId="49" fontId="7" fillId="2" borderId="5" xfId="0" applyNumberFormat="1" applyFont="1" applyFill="1" applyBorder="1" applyAlignment="1" applyProtection="1">
      <alignment vertical="center"/>
      <protection hidden="1"/>
    </xf>
    <xf numFmtId="0" fontId="8" fillId="2" borderId="5" xfId="0" applyFont="1" applyFill="1" applyBorder="1" applyAlignment="1" applyProtection="1">
      <alignment vertical="center"/>
      <protection hidden="1"/>
    </xf>
    <xf numFmtId="164" fontId="9" fillId="2" borderId="7" xfId="0" applyNumberFormat="1" applyFont="1" applyFill="1" applyBorder="1" applyAlignment="1" applyProtection="1">
      <alignment horizontal="left" vertical="top"/>
      <protection hidden="1"/>
    </xf>
    <xf numFmtId="164" fontId="7" fillId="2" borderId="1" xfId="0" applyNumberFormat="1" applyFont="1" applyFill="1" applyBorder="1" applyAlignment="1" applyProtection="1">
      <alignment vertical="center"/>
      <protection hidden="1"/>
    </xf>
    <xf numFmtId="164" fontId="9" fillId="2" borderId="1" xfId="0" applyNumberFormat="1" applyFont="1" applyFill="1" applyBorder="1" applyAlignment="1" applyProtection="1">
      <alignment horizontal="left" vertical="top"/>
      <protection hidden="1"/>
    </xf>
    <xf numFmtId="49" fontId="7" fillId="2" borderId="1" xfId="0" applyNumberFormat="1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horizontal="left" vertical="center" indent="2"/>
      <protection hidden="1"/>
    </xf>
    <xf numFmtId="0" fontId="2" fillId="2" borderId="13" xfId="0" applyFont="1" applyFill="1" applyBorder="1" applyProtection="1">
      <protection hidden="1"/>
    </xf>
    <xf numFmtId="0" fontId="2" fillId="2" borderId="14" xfId="0" applyFont="1" applyFill="1" applyBorder="1" applyProtection="1">
      <protection hidden="1"/>
    </xf>
    <xf numFmtId="164" fontId="9" fillId="2" borderId="15" xfId="0" applyNumberFormat="1" applyFont="1" applyFill="1" applyBorder="1" applyAlignment="1" applyProtection="1">
      <alignment horizontal="left"/>
      <protection hidden="1"/>
    </xf>
    <xf numFmtId="0" fontId="2" fillId="2" borderId="16" xfId="0" applyFont="1" applyFill="1" applyBorder="1" applyProtection="1">
      <protection hidden="1"/>
    </xf>
    <xf numFmtId="0" fontId="9" fillId="2" borderId="16" xfId="0" applyFont="1" applyFill="1" applyBorder="1" applyAlignment="1" applyProtection="1">
      <alignment horizontal="left" indent="1"/>
      <protection hidden="1"/>
    </xf>
    <xf numFmtId="0" fontId="8" fillId="2" borderId="16" xfId="0" applyFont="1" applyFill="1" applyBorder="1" applyAlignment="1" applyProtection="1">
      <alignment vertical="center"/>
      <protection hidden="1"/>
    </xf>
    <xf numFmtId="0" fontId="10" fillId="2" borderId="16" xfId="0" applyFont="1" applyFill="1" applyBorder="1" applyAlignment="1" applyProtection="1">
      <alignment vertical="center"/>
      <protection hidden="1"/>
    </xf>
    <xf numFmtId="0" fontId="9" fillId="2" borderId="17" xfId="0" applyFont="1" applyFill="1" applyBorder="1" applyAlignment="1" applyProtection="1">
      <alignment horizontal="left" vertical="top" indent="1"/>
      <protection hidden="1"/>
    </xf>
    <xf numFmtId="0" fontId="2" fillId="2" borderId="18" xfId="0" applyFont="1" applyFill="1" applyBorder="1" applyProtection="1">
      <protection hidden="1"/>
    </xf>
    <xf numFmtId="0" fontId="9" fillId="2" borderId="18" xfId="0" applyFont="1" applyFill="1" applyBorder="1" applyAlignment="1" applyProtection="1">
      <alignment horizontal="left" vertical="top" indent="1"/>
      <protection hidden="1"/>
    </xf>
    <xf numFmtId="0" fontId="8" fillId="2" borderId="18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vertical="center"/>
      <protection hidden="1"/>
    </xf>
    <xf numFmtId="164" fontId="9" fillId="2" borderId="3" xfId="0" applyNumberFormat="1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11" fillId="2" borderId="19" xfId="0" applyFont="1" applyFill="1" applyBorder="1" applyAlignment="1" applyProtection="1">
      <alignment vertical="top"/>
      <protection hidden="1"/>
    </xf>
    <xf numFmtId="164" fontId="9" fillId="2" borderId="20" xfId="0" applyNumberFormat="1" applyFont="1" applyFill="1" applyBorder="1" applyAlignment="1" applyProtection="1">
      <alignment horizontal="left" vertical="top"/>
      <protection hidden="1"/>
    </xf>
    <xf numFmtId="0" fontId="11" fillId="2" borderId="0" xfId="0" applyFont="1" applyFill="1" applyBorder="1" applyAlignment="1" applyProtection="1">
      <alignment vertical="top"/>
      <protection hidden="1"/>
    </xf>
    <xf numFmtId="0" fontId="10" fillId="2" borderId="0" xfId="0" applyFont="1" applyFill="1" applyBorder="1" applyAlignment="1" applyProtection="1">
      <alignment vertical="top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21" xfId="0" applyNumberFormat="1" applyFont="1" applyFill="1" applyBorder="1" applyAlignment="1" applyProtection="1">
      <alignment vertical="center"/>
      <protection hidden="1"/>
    </xf>
    <xf numFmtId="0" fontId="10" fillId="2" borderId="22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vertical="center"/>
      <protection hidden="1"/>
    </xf>
    <xf numFmtId="164" fontId="10" fillId="2" borderId="0" xfId="0" applyNumberFormat="1" applyFont="1" applyFill="1" applyBorder="1" applyAlignment="1" applyProtection="1">
      <alignment vertical="center"/>
      <protection hidden="1"/>
    </xf>
    <xf numFmtId="164" fontId="11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protection hidden="1"/>
    </xf>
    <xf numFmtId="0" fontId="12" fillId="2" borderId="0" xfId="0" applyFont="1" applyFill="1" applyBorder="1" applyProtection="1">
      <protection hidden="1"/>
    </xf>
    <xf numFmtId="4" fontId="5" fillId="2" borderId="0" xfId="0" applyNumberFormat="1" applyFont="1" applyFill="1" applyBorder="1" applyAlignment="1" applyProtection="1">
      <alignment vertical="center"/>
      <protection hidden="1"/>
    </xf>
    <xf numFmtId="0" fontId="2" fillId="2" borderId="23" xfId="0" applyFont="1" applyFill="1" applyBorder="1" applyProtection="1">
      <protection hidden="1"/>
    </xf>
    <xf numFmtId="4" fontId="5" fillId="2" borderId="23" xfId="0" applyNumberFormat="1" applyFont="1" applyFill="1" applyBorder="1" applyAlignment="1" applyProtection="1">
      <alignment vertical="center"/>
      <protection hidden="1"/>
    </xf>
    <xf numFmtId="0" fontId="16" fillId="2" borderId="0" xfId="0" applyFont="1" applyFill="1" applyBorder="1" applyProtection="1">
      <protection hidden="1"/>
    </xf>
    <xf numFmtId="164" fontId="9" fillId="2" borderId="9" xfId="0" applyNumberFormat="1" applyFont="1" applyFill="1" applyBorder="1" applyAlignment="1" applyProtection="1">
      <alignment horizontal="left" vertical="center"/>
      <protection hidden="1"/>
    </xf>
    <xf numFmtId="0" fontId="2" fillId="2" borderId="10" xfId="0" applyFont="1" applyFill="1" applyBorder="1" applyProtection="1">
      <protection hidden="1"/>
    </xf>
    <xf numFmtId="164" fontId="10" fillId="2" borderId="5" xfId="0" applyNumberFormat="1" applyFont="1" applyFill="1" applyBorder="1" applyAlignment="1" applyProtection="1">
      <protection hidden="1"/>
    </xf>
    <xf numFmtId="0" fontId="2" fillId="2" borderId="5" xfId="0" applyFont="1" applyFill="1" applyBorder="1" applyAlignment="1" applyProtection="1">
      <protection hidden="1"/>
    </xf>
    <xf numFmtId="0" fontId="2" fillId="2" borderId="6" xfId="0" applyFont="1" applyFill="1" applyBorder="1" applyAlignment="1" applyProtection="1">
      <protection hidden="1"/>
    </xf>
    <xf numFmtId="0" fontId="8" fillId="2" borderId="3" xfId="0" applyNumberFormat="1" applyFont="1" applyFill="1" applyBorder="1" applyAlignment="1" applyProtection="1">
      <alignment horizontal="left" indent="2"/>
      <protection hidden="1"/>
    </xf>
    <xf numFmtId="0" fontId="2" fillId="2" borderId="2" xfId="0" applyFont="1" applyFill="1" applyBorder="1" applyAlignment="1" applyProtection="1">
      <protection hidden="1"/>
    </xf>
    <xf numFmtId="0" fontId="11" fillId="2" borderId="3" xfId="0" applyNumberFormat="1" applyFont="1" applyFill="1" applyBorder="1" applyAlignment="1" applyProtection="1">
      <alignment horizontal="left" vertical="top" indent="2"/>
      <protection hidden="1"/>
    </xf>
    <xf numFmtId="0" fontId="16" fillId="2" borderId="0" xfId="0" applyFont="1" applyFill="1" applyBorder="1" applyAlignment="1" applyProtection="1">
      <protection hidden="1"/>
    </xf>
    <xf numFmtId="0" fontId="15" fillId="2" borderId="2" xfId="0" applyNumberFormat="1" applyFont="1" applyFill="1" applyBorder="1" applyAlignment="1" applyProtection="1">
      <alignment horizontal="right" indent="1"/>
      <protection hidden="1"/>
    </xf>
    <xf numFmtId="3" fontId="19" fillId="2" borderId="3" xfId="0" applyNumberFormat="1" applyFont="1" applyFill="1" applyBorder="1" applyAlignment="1" applyProtection="1">
      <alignment horizontal="center"/>
      <protection hidden="1"/>
    </xf>
    <xf numFmtId="164" fontId="9" fillId="2" borderId="3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4" fontId="5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24" fillId="2" borderId="0" xfId="0" applyFont="1" applyFill="1" applyAlignment="1" applyProtection="1">
      <alignment vertical="top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29" fillId="2" borderId="0" xfId="0" applyFont="1" applyFill="1" applyAlignment="1" applyProtection="1">
      <alignment vertical="center"/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31" fillId="4" borderId="28" xfId="0" applyFont="1" applyFill="1" applyBorder="1" applyProtection="1">
      <protection hidden="1"/>
    </xf>
    <xf numFmtId="0" fontId="31" fillId="4" borderId="29" xfId="0" applyFont="1" applyFill="1" applyBorder="1" applyProtection="1">
      <protection hidden="1"/>
    </xf>
    <xf numFmtId="0" fontId="0" fillId="2" borderId="30" xfId="0" applyFill="1" applyBorder="1" applyProtection="1">
      <protection hidden="1"/>
    </xf>
    <xf numFmtId="0" fontId="32" fillId="2" borderId="0" xfId="0" applyFont="1" applyFill="1" applyAlignment="1" applyProtection="1">
      <alignment horizontal="center" vertical="center"/>
      <protection hidden="1"/>
    </xf>
    <xf numFmtId="0" fontId="33" fillId="2" borderId="0" xfId="0" applyFont="1" applyFill="1" applyAlignment="1" applyProtection="1">
      <alignment horizontal="center" vertical="center"/>
      <protection hidden="1"/>
    </xf>
    <xf numFmtId="164" fontId="15" fillId="2" borderId="31" xfId="0" applyNumberFormat="1" applyFont="1" applyFill="1" applyBorder="1" applyAlignment="1" applyProtection="1">
      <alignment horizontal="left"/>
      <protection hidden="1"/>
    </xf>
    <xf numFmtId="0" fontId="0" fillId="2" borderId="32" xfId="0" applyFill="1" applyBorder="1" applyProtection="1">
      <protection hidden="1"/>
    </xf>
    <xf numFmtId="164" fontId="34" fillId="2" borderId="33" xfId="0" applyNumberFormat="1" applyFont="1" applyFill="1" applyBorder="1" applyAlignment="1" applyProtection="1">
      <alignment vertical="center"/>
      <protection hidden="1"/>
    </xf>
    <xf numFmtId="164" fontId="15" fillId="2" borderId="34" xfId="0" applyNumberFormat="1" applyFont="1" applyFill="1" applyBorder="1" applyAlignment="1" applyProtection="1">
      <alignment horizontal="left"/>
      <protection hidden="1"/>
    </xf>
    <xf numFmtId="49" fontId="34" fillId="2" borderId="32" xfId="0" applyNumberFormat="1" applyFont="1" applyFill="1" applyBorder="1" applyAlignment="1" applyProtection="1">
      <alignment vertical="center"/>
      <protection hidden="1"/>
    </xf>
    <xf numFmtId="164" fontId="15" fillId="2" borderId="35" xfId="0" applyNumberFormat="1" applyFont="1" applyFill="1" applyBorder="1" applyAlignment="1" applyProtection="1">
      <alignment horizontal="left" vertical="top"/>
      <protection hidden="1"/>
    </xf>
    <xf numFmtId="0" fontId="0" fillId="2" borderId="36" xfId="0" applyFill="1" applyBorder="1" applyProtection="1">
      <protection hidden="1"/>
    </xf>
    <xf numFmtId="164" fontId="34" fillId="2" borderId="37" xfId="0" applyNumberFormat="1" applyFont="1" applyFill="1" applyBorder="1" applyAlignment="1" applyProtection="1">
      <alignment vertical="center"/>
      <protection hidden="1"/>
    </xf>
    <xf numFmtId="164" fontId="15" fillId="2" borderId="38" xfId="0" applyNumberFormat="1" applyFont="1" applyFill="1" applyBorder="1" applyAlignment="1" applyProtection="1">
      <alignment horizontal="left" vertical="top"/>
      <protection hidden="1"/>
    </xf>
    <xf numFmtId="49" fontId="34" fillId="2" borderId="36" xfId="0" applyNumberFormat="1" applyFont="1" applyFill="1" applyBorder="1" applyAlignment="1" applyProtection="1">
      <alignment vertical="center"/>
      <protection hidden="1"/>
    </xf>
    <xf numFmtId="0" fontId="0" fillId="2" borderId="39" xfId="0" applyFill="1" applyBorder="1" applyProtection="1">
      <protection hidden="1"/>
    </xf>
    <xf numFmtId="0" fontId="0" fillId="2" borderId="40" xfId="0" applyFill="1" applyBorder="1" applyProtection="1">
      <protection hidden="1"/>
    </xf>
    <xf numFmtId="164" fontId="15" fillId="2" borderId="41" xfId="0" applyNumberFormat="1" applyFont="1" applyFill="1" applyBorder="1" applyAlignment="1" applyProtection="1">
      <alignment horizontal="left"/>
      <protection hidden="1"/>
    </xf>
    <xf numFmtId="164" fontId="16" fillId="2" borderId="42" xfId="0" applyNumberFormat="1" applyFont="1" applyFill="1" applyBorder="1" applyProtection="1">
      <protection hidden="1"/>
    </xf>
    <xf numFmtId="0" fontId="0" fillId="2" borderId="42" xfId="0" applyFill="1" applyBorder="1" applyProtection="1">
      <protection hidden="1"/>
    </xf>
    <xf numFmtId="0" fontId="23" fillId="2" borderId="42" xfId="0" applyFont="1" applyFill="1" applyBorder="1" applyAlignment="1" applyProtection="1">
      <alignment vertical="center"/>
      <protection hidden="1"/>
    </xf>
    <xf numFmtId="0" fontId="36" fillId="2" borderId="0" xfId="0" applyFont="1" applyFill="1" applyAlignment="1" applyProtection="1">
      <alignment horizontal="center" vertical="center"/>
      <protection hidden="1"/>
    </xf>
    <xf numFmtId="0" fontId="22" fillId="2" borderId="43" xfId="0" applyFont="1" applyFill="1" applyBorder="1" applyAlignment="1" applyProtection="1">
      <alignment horizontal="left" vertical="top" indent="1"/>
      <protection hidden="1"/>
    </xf>
    <xf numFmtId="0" fontId="22" fillId="2" borderId="44" xfId="0" applyFont="1" applyFill="1" applyBorder="1" applyAlignment="1" applyProtection="1">
      <alignment horizontal="left" vertical="top" indent="1"/>
      <protection hidden="1"/>
    </xf>
    <xf numFmtId="0" fontId="0" fillId="2" borderId="45" xfId="0" applyFill="1" applyBorder="1" applyProtection="1">
      <protection hidden="1"/>
    </xf>
    <xf numFmtId="0" fontId="23" fillId="2" borderId="45" xfId="0" applyFont="1" applyFill="1" applyBorder="1" applyAlignment="1" applyProtection="1">
      <alignment vertical="center"/>
      <protection hidden="1"/>
    </xf>
    <xf numFmtId="0" fontId="38" fillId="2" borderId="42" xfId="0" applyFont="1" applyFill="1" applyBorder="1" applyProtection="1">
      <protection hidden="1"/>
    </xf>
    <xf numFmtId="0" fontId="20" fillId="2" borderId="46" xfId="0" applyFont="1" applyFill="1" applyBorder="1" applyAlignment="1" applyProtection="1">
      <alignment vertical="top"/>
      <protection hidden="1"/>
    </xf>
    <xf numFmtId="164" fontId="15" fillId="2" borderId="47" xfId="0" applyNumberFormat="1" applyFont="1" applyFill="1" applyBorder="1" applyAlignment="1" applyProtection="1">
      <alignment horizontal="left" vertical="top"/>
      <protection hidden="1"/>
    </xf>
    <xf numFmtId="0" fontId="20" fillId="2" borderId="42" xfId="0" applyFont="1" applyFill="1" applyBorder="1" applyAlignment="1" applyProtection="1">
      <alignment vertical="top"/>
      <protection hidden="1"/>
    </xf>
    <xf numFmtId="0" fontId="20" fillId="2" borderId="42" xfId="0" applyFont="1" applyFill="1" applyBorder="1" applyAlignment="1" applyProtection="1">
      <alignment vertical="center"/>
      <protection hidden="1"/>
    </xf>
    <xf numFmtId="0" fontId="22" fillId="2" borderId="42" xfId="0" applyFont="1" applyFill="1" applyBorder="1" applyAlignment="1" applyProtection="1">
      <alignment horizontal="left" indent="1"/>
      <protection hidden="1"/>
    </xf>
    <xf numFmtId="0" fontId="20" fillId="2" borderId="46" xfId="0" applyFont="1" applyFill="1" applyBorder="1" applyAlignment="1" applyProtection="1">
      <alignment vertical="center"/>
      <protection hidden="1"/>
    </xf>
    <xf numFmtId="0" fontId="22" fillId="2" borderId="30" xfId="0" applyFont="1" applyFill="1" applyBorder="1" applyAlignment="1" applyProtection="1">
      <protection hidden="1"/>
    </xf>
    <xf numFmtId="0" fontId="20" fillId="2" borderId="37" xfId="0" applyFont="1" applyFill="1" applyBorder="1" applyAlignment="1" applyProtection="1">
      <alignment vertical="center"/>
      <protection hidden="1"/>
    </xf>
    <xf numFmtId="0" fontId="20" fillId="2" borderId="30" xfId="0" applyFont="1" applyFill="1" applyBorder="1" applyAlignment="1" applyProtection="1">
      <alignment vertical="center"/>
      <protection hidden="1"/>
    </xf>
    <xf numFmtId="0" fontId="32" fillId="2" borderId="48" xfId="0" applyFont="1" applyFill="1" applyBorder="1" applyAlignment="1" applyProtection="1">
      <alignment horizontal="center" vertical="center"/>
      <protection hidden="1"/>
    </xf>
    <xf numFmtId="0" fontId="16" fillId="2" borderId="42" xfId="0" applyFont="1" applyFill="1" applyBorder="1" applyProtection="1">
      <protection hidden="1"/>
    </xf>
    <xf numFmtId="164" fontId="39" fillId="2" borderId="42" xfId="0" applyNumberFormat="1" applyFont="1" applyFill="1" applyBorder="1" applyAlignment="1" applyProtection="1">
      <alignment vertical="center"/>
      <protection hidden="1"/>
    </xf>
    <xf numFmtId="164" fontId="15" fillId="2" borderId="47" xfId="0" applyNumberFormat="1" applyFont="1" applyFill="1" applyBorder="1" applyAlignment="1" applyProtection="1">
      <alignment horizontal="left" vertical="center"/>
      <protection hidden="1"/>
    </xf>
    <xf numFmtId="164" fontId="15" fillId="2" borderId="42" xfId="0" applyNumberFormat="1" applyFont="1" applyFill="1" applyBorder="1" applyAlignment="1" applyProtection="1">
      <alignment horizontal="right" vertical="center"/>
      <protection hidden="1"/>
    </xf>
    <xf numFmtId="0" fontId="0" fillId="2" borderId="49" xfId="0" applyFill="1" applyBorder="1" applyProtection="1">
      <protection hidden="1"/>
    </xf>
    <xf numFmtId="0" fontId="0" fillId="2" borderId="50" xfId="0" applyFill="1" applyBorder="1" applyProtection="1">
      <protection hidden="1"/>
    </xf>
    <xf numFmtId="0" fontId="0" fillId="2" borderId="51" xfId="0" applyFill="1" applyBorder="1" applyProtection="1">
      <protection hidden="1"/>
    </xf>
    <xf numFmtId="0" fontId="28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protection hidden="1"/>
    </xf>
    <xf numFmtId="0" fontId="0" fillId="2" borderId="52" xfId="0" applyFill="1" applyBorder="1" applyProtection="1">
      <protection hidden="1"/>
    </xf>
    <xf numFmtId="0" fontId="0" fillId="2" borderId="0" xfId="0" applyFill="1" applyBorder="1" applyAlignment="1" applyProtection="1">
      <alignment vertical="top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164" fontId="16" fillId="2" borderId="35" xfId="0" applyNumberFormat="1" applyFont="1" applyFill="1" applyBorder="1" applyAlignment="1" applyProtection="1">
      <alignment vertical="center"/>
      <protection hidden="1"/>
    </xf>
    <xf numFmtId="0" fontId="0" fillId="2" borderId="36" xfId="0" applyFill="1" applyBorder="1" applyAlignment="1" applyProtection="1">
      <protection hidden="1"/>
    </xf>
    <xf numFmtId="0" fontId="41" fillId="2" borderId="28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25" fillId="2" borderId="0" xfId="0" applyFont="1" applyFill="1" applyBorder="1" applyAlignment="1" applyProtection="1">
      <alignment horizontal="center" vertical="center"/>
      <protection hidden="1"/>
    </xf>
    <xf numFmtId="0" fontId="38" fillId="2" borderId="0" xfId="0" applyFont="1" applyFill="1" applyBorder="1" applyProtection="1">
      <protection hidden="1"/>
    </xf>
    <xf numFmtId="0" fontId="30" fillId="2" borderId="0" xfId="0" applyFont="1" applyFill="1" applyBorder="1" applyAlignment="1" applyProtection="1">
      <alignment vertical="center"/>
      <protection hidden="1"/>
    </xf>
    <xf numFmtId="164" fontId="40" fillId="2" borderId="0" xfId="0" applyNumberFormat="1" applyFont="1" applyFill="1" applyBorder="1" applyAlignment="1" applyProtection="1">
      <alignment vertical="center"/>
      <protection hidden="1"/>
    </xf>
    <xf numFmtId="0" fontId="32" fillId="2" borderId="0" xfId="0" applyFont="1" applyFill="1" applyBorder="1" applyAlignment="1" applyProtection="1">
      <alignment horizontal="right" vertical="center"/>
      <protection hidden="1"/>
    </xf>
    <xf numFmtId="0" fontId="45" fillId="2" borderId="0" xfId="0" applyFont="1" applyFill="1" applyBorder="1" applyAlignment="1" applyProtection="1">
      <alignment horizontal="center"/>
      <protection hidden="1"/>
    </xf>
    <xf numFmtId="0" fontId="41" fillId="2" borderId="0" xfId="0" applyFont="1" applyFill="1" applyBorder="1" applyAlignment="1" applyProtection="1">
      <alignment horizontal="left" vertical="center"/>
      <protection hidden="1"/>
    </xf>
    <xf numFmtId="0" fontId="16" fillId="2" borderId="53" xfId="0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Alignment="1" applyProtection="1">
      <alignment horizontal="right" vertical="center" indent="1"/>
      <protection hidden="1"/>
    </xf>
    <xf numFmtId="0" fontId="48" fillId="2" borderId="32" xfId="0" applyFont="1" applyFill="1" applyBorder="1" applyAlignment="1" applyProtection="1">
      <alignment horizontal="center"/>
      <protection hidden="1"/>
    </xf>
    <xf numFmtId="0" fontId="48" fillId="2" borderId="0" xfId="0" applyFont="1" applyFill="1" applyBorder="1" applyAlignment="1" applyProtection="1">
      <alignment horizontal="center"/>
      <protection hidden="1"/>
    </xf>
    <xf numFmtId="0" fontId="48" fillId="2" borderId="45" xfId="0" applyFont="1" applyFill="1" applyBorder="1" applyAlignment="1" applyProtection="1">
      <alignment horizontal="center" vertical="top"/>
      <protection hidden="1"/>
    </xf>
    <xf numFmtId="0" fontId="40" fillId="2" borderId="0" xfId="0" applyFont="1" applyFill="1" applyBorder="1" applyAlignment="1" applyProtection="1">
      <alignment vertical="center"/>
      <protection hidden="1"/>
    </xf>
    <xf numFmtId="0" fontId="40" fillId="2" borderId="0" xfId="0" applyFont="1" applyFill="1" applyBorder="1" applyAlignment="1" applyProtection="1">
      <alignment horizontal="right" vertical="center"/>
      <protection hidden="1"/>
    </xf>
    <xf numFmtId="164" fontId="49" fillId="2" borderId="0" xfId="0" applyNumberFormat="1" applyFont="1" applyFill="1" applyBorder="1" applyAlignment="1" applyProtection="1">
      <alignment horizontal="right" vertical="center"/>
      <protection hidden="1"/>
    </xf>
    <xf numFmtId="0" fontId="0" fillId="2" borderId="54" xfId="0" applyFill="1" applyBorder="1" applyProtection="1">
      <protection hidden="1"/>
    </xf>
    <xf numFmtId="0" fontId="30" fillId="2" borderId="52" xfId="0" applyFont="1" applyFill="1" applyBorder="1" applyAlignment="1" applyProtection="1">
      <alignment vertical="center"/>
      <protection hidden="1"/>
    </xf>
    <xf numFmtId="0" fontId="40" fillId="2" borderId="52" xfId="0" applyFont="1" applyFill="1" applyBorder="1" applyAlignment="1" applyProtection="1">
      <alignment horizontal="right" vertical="center" indent="1"/>
      <protection hidden="1"/>
    </xf>
    <xf numFmtId="0" fontId="30" fillId="2" borderId="55" xfId="0" applyFont="1" applyFill="1" applyBorder="1" applyAlignment="1" applyProtection="1">
      <alignment vertical="center"/>
      <protection hidden="1"/>
    </xf>
    <xf numFmtId="1" fontId="32" fillId="2" borderId="0" xfId="0" applyNumberFormat="1" applyFont="1" applyFill="1" applyAlignment="1" applyProtection="1">
      <alignment horizontal="right" vertical="center" indent="1"/>
      <protection hidden="1"/>
    </xf>
    <xf numFmtId="0" fontId="30" fillId="2" borderId="0" xfId="0" applyFont="1" applyFill="1" applyBorder="1" applyAlignment="1" applyProtection="1">
      <protection hidden="1"/>
    </xf>
    <xf numFmtId="0" fontId="30" fillId="2" borderId="0" xfId="0" applyFont="1" applyFill="1" applyBorder="1" applyAlignment="1" applyProtection="1">
      <alignment vertical="top"/>
      <protection hidden="1"/>
    </xf>
    <xf numFmtId="0" fontId="49" fillId="2" borderId="0" xfId="0" applyNumberFormat="1" applyFont="1" applyFill="1" applyBorder="1" applyAlignment="1" applyProtection="1">
      <protection hidden="1"/>
    </xf>
    <xf numFmtId="0" fontId="40" fillId="2" borderId="35" xfId="0" applyFont="1" applyFill="1" applyBorder="1" applyAlignment="1" applyProtection="1">
      <alignment horizontal="right" vertical="center" indent="1"/>
      <protection hidden="1"/>
    </xf>
    <xf numFmtId="0" fontId="30" fillId="2" borderId="56" xfId="0" applyFont="1" applyFill="1" applyBorder="1" applyAlignment="1" applyProtection="1">
      <alignment vertical="center"/>
      <protection hidden="1"/>
    </xf>
    <xf numFmtId="0" fontId="46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49" fillId="2" borderId="0" xfId="0" applyFont="1" applyFill="1" applyBorder="1" applyProtection="1">
      <protection hidden="1"/>
    </xf>
    <xf numFmtId="0" fontId="16" fillId="2" borderId="0" xfId="0" applyFont="1" applyFill="1" applyBorder="1" applyAlignment="1" applyProtection="1">
      <alignment horizontal="distributed" vertical="top"/>
      <protection hidden="1"/>
    </xf>
    <xf numFmtId="0" fontId="41" fillId="2" borderId="0" xfId="0" applyFont="1" applyFill="1" applyBorder="1" applyAlignment="1" applyProtection="1">
      <alignment horizontal="center" vertical="top"/>
      <protection hidden="1"/>
    </xf>
    <xf numFmtId="0" fontId="29" fillId="2" borderId="0" xfId="0" applyFont="1" applyFill="1" applyBorder="1" applyAlignment="1" applyProtection="1">
      <alignment vertical="center"/>
      <protection hidden="1"/>
    </xf>
    <xf numFmtId="0" fontId="0" fillId="2" borderId="36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52" fillId="3" borderId="57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 applyProtection="1">
      <alignment vertical="center"/>
      <protection hidden="1"/>
    </xf>
    <xf numFmtId="0" fontId="0" fillId="3" borderId="55" xfId="0" applyFill="1" applyBorder="1" applyAlignment="1" applyProtection="1">
      <alignment vertical="center"/>
      <protection hidden="1"/>
    </xf>
    <xf numFmtId="0" fontId="0" fillId="2" borderId="31" xfId="0" applyFill="1" applyBorder="1" applyAlignment="1" applyProtection="1">
      <alignment vertical="center"/>
      <protection hidden="1"/>
    </xf>
    <xf numFmtId="0" fontId="0" fillId="2" borderId="59" xfId="0" applyFill="1" applyBorder="1" applyAlignment="1" applyProtection="1">
      <alignment vertical="center"/>
      <protection hidden="1"/>
    </xf>
    <xf numFmtId="0" fontId="0" fillId="2" borderId="33" xfId="0" applyFill="1" applyBorder="1" applyAlignment="1" applyProtection="1">
      <alignment vertical="center"/>
      <protection hidden="1"/>
    </xf>
    <xf numFmtId="0" fontId="0" fillId="2" borderId="60" xfId="0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vertical="center"/>
      <protection hidden="1"/>
    </xf>
    <xf numFmtId="0" fontId="0" fillId="3" borderId="59" xfId="0" applyFill="1" applyBorder="1" applyAlignment="1" applyProtection="1">
      <alignment vertical="center"/>
      <protection hidden="1"/>
    </xf>
    <xf numFmtId="0" fontId="0" fillId="2" borderId="55" xfId="0" applyFill="1" applyBorder="1" applyAlignment="1" applyProtection="1">
      <alignment vertical="center"/>
      <protection hidden="1"/>
    </xf>
    <xf numFmtId="164" fontId="0" fillId="2" borderId="61" xfId="0" applyNumberFormat="1" applyFill="1" applyBorder="1" applyAlignment="1" applyProtection="1">
      <alignment vertical="center"/>
      <protection locked="0"/>
    </xf>
    <xf numFmtId="164" fontId="0" fillId="2" borderId="62" xfId="0" applyNumberFormat="1" applyFill="1" applyBorder="1" applyAlignment="1" applyProtection="1">
      <alignment vertical="center"/>
      <protection locked="0"/>
    </xf>
    <xf numFmtId="164" fontId="0" fillId="2" borderId="62" xfId="0" applyNumberFormat="1" applyFill="1" applyBorder="1" applyAlignment="1" applyProtection="1">
      <alignment horizontal="center" vertical="center"/>
      <protection locked="0"/>
    </xf>
    <xf numFmtId="164" fontId="0" fillId="2" borderId="63" xfId="0" applyNumberFormat="1" applyFill="1" applyBorder="1" applyAlignment="1" applyProtection="1">
      <alignment horizontal="center" vertical="center"/>
      <protection locked="0"/>
    </xf>
    <xf numFmtId="164" fontId="0" fillId="2" borderId="45" xfId="0" applyNumberFormat="1" applyFill="1" applyBorder="1" applyAlignment="1" applyProtection="1">
      <alignment vertical="center"/>
      <protection locked="0"/>
    </xf>
    <xf numFmtId="14" fontId="0" fillId="2" borderId="63" xfId="0" applyNumberFormat="1" applyFill="1" applyBorder="1" applyAlignment="1" applyProtection="1">
      <alignment horizontal="center" vertical="center"/>
      <protection locked="0"/>
    </xf>
    <xf numFmtId="0" fontId="54" fillId="3" borderId="64" xfId="0" applyFont="1" applyFill="1" applyBorder="1" applyAlignment="1" applyProtection="1">
      <alignment vertical="center"/>
      <protection hidden="1"/>
    </xf>
    <xf numFmtId="0" fontId="54" fillId="2" borderId="65" xfId="0" applyFont="1" applyFill="1" applyBorder="1" applyAlignment="1" applyProtection="1">
      <alignment vertical="center"/>
      <protection hidden="1"/>
    </xf>
    <xf numFmtId="0" fontId="54" fillId="2" borderId="66" xfId="0" applyFont="1" applyFill="1" applyBorder="1" applyAlignment="1" applyProtection="1">
      <alignment vertical="center"/>
      <protection hidden="1"/>
    </xf>
    <xf numFmtId="0" fontId="0" fillId="2" borderId="67" xfId="0" applyFill="1" applyBorder="1" applyAlignment="1" applyProtection="1">
      <alignment vertical="center"/>
      <protection hidden="1"/>
    </xf>
    <xf numFmtId="0" fontId="0" fillId="2" borderId="57" xfId="0" applyFill="1" applyBorder="1" applyAlignment="1" applyProtection="1">
      <alignment vertical="center"/>
      <protection hidden="1"/>
    </xf>
    <xf numFmtId="0" fontId="0" fillId="2" borderId="66" xfId="0" applyFill="1" applyBorder="1" applyAlignment="1" applyProtection="1">
      <alignment vertical="center"/>
      <protection hidden="1"/>
    </xf>
    <xf numFmtId="0" fontId="0" fillId="2" borderId="68" xfId="0" applyFill="1" applyBorder="1" applyAlignment="1" applyProtection="1">
      <alignment vertical="center"/>
      <protection hidden="1"/>
    </xf>
    <xf numFmtId="0" fontId="0" fillId="3" borderId="69" xfId="0" applyFill="1" applyBorder="1" applyAlignment="1" applyProtection="1">
      <alignment vertical="center"/>
      <protection hidden="1"/>
    </xf>
    <xf numFmtId="0" fontId="0" fillId="2" borderId="64" xfId="0" applyFill="1" applyBorder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4" fontId="16" fillId="2" borderId="42" xfId="0" applyNumberFormat="1" applyFont="1" applyFill="1" applyBorder="1" applyAlignment="1" applyProtection="1">
      <alignment vertical="center"/>
      <protection hidden="1"/>
    </xf>
    <xf numFmtId="14" fontId="16" fillId="2" borderId="0" xfId="0" applyNumberFormat="1" applyFont="1" applyFill="1" applyBorder="1" applyAlignment="1" applyProtection="1">
      <alignment vertical="center"/>
      <protection hidden="1"/>
    </xf>
    <xf numFmtId="166" fontId="16" fillId="2" borderId="53" xfId="0" applyNumberFormat="1" applyFont="1" applyFill="1" applyBorder="1" applyAlignment="1" applyProtection="1">
      <alignment horizontal="center" vertical="center"/>
      <protection hidden="1"/>
    </xf>
    <xf numFmtId="166" fontId="16" fillId="2" borderId="47" xfId="0" applyNumberFormat="1" applyFont="1" applyFill="1" applyBorder="1" applyAlignment="1" applyProtection="1">
      <alignment horizontal="center" vertical="center"/>
      <protection hidden="1"/>
    </xf>
    <xf numFmtId="166" fontId="16" fillId="2" borderId="70" xfId="0" applyNumberFormat="1" applyFont="1" applyFill="1" applyBorder="1" applyAlignment="1" applyProtection="1">
      <alignment horizontal="center" vertical="center"/>
      <protection hidden="1"/>
    </xf>
    <xf numFmtId="164" fontId="6" fillId="2" borderId="0" xfId="0" applyNumberFormat="1" applyFont="1" applyFill="1" applyBorder="1" applyAlignment="1" applyProtection="1">
      <alignment horizontal="left"/>
      <protection hidden="1"/>
    </xf>
    <xf numFmtId="0" fontId="16" fillId="2" borderId="0" xfId="0" applyFont="1" applyFill="1" applyAlignment="1" applyProtection="1">
      <protection hidden="1"/>
    </xf>
    <xf numFmtId="0" fontId="16" fillId="2" borderId="0" xfId="0" applyFont="1" applyFill="1" applyAlignment="1" applyProtection="1">
      <alignment vertical="top"/>
      <protection hidden="1"/>
    </xf>
    <xf numFmtId="164" fontId="31" fillId="2" borderId="0" xfId="0" applyNumberFormat="1" applyFont="1" applyFill="1" applyBorder="1" applyAlignment="1" applyProtection="1">
      <alignment vertical="center"/>
      <protection hidden="1"/>
    </xf>
    <xf numFmtId="0" fontId="52" fillId="2" borderId="0" xfId="0" applyFont="1" applyFill="1" applyAlignment="1" applyProtection="1">
      <protection hidden="1"/>
    </xf>
    <xf numFmtId="0" fontId="41" fillId="2" borderId="32" xfId="0" applyFont="1" applyFill="1" applyBorder="1" applyAlignment="1" applyProtection="1">
      <alignment horizontal="center" vertical="center"/>
      <protection hidden="1"/>
    </xf>
    <xf numFmtId="0" fontId="53" fillId="2" borderId="0" xfId="0" applyFont="1" applyFill="1" applyBorder="1" applyAlignment="1" applyProtection="1">
      <protection hidden="1"/>
    </xf>
    <xf numFmtId="0" fontId="16" fillId="2" borderId="53" xfId="0" applyNumberFormat="1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Protection="1">
      <protection hidden="1"/>
    </xf>
    <xf numFmtId="0" fontId="59" fillId="2" borderId="0" xfId="3" applyFill="1" applyProtection="1">
      <protection hidden="1"/>
    </xf>
    <xf numFmtId="0" fontId="59" fillId="0" borderId="0" xfId="3" applyProtection="1">
      <protection hidden="1"/>
    </xf>
    <xf numFmtId="0" fontId="61" fillId="2" borderId="0" xfId="3" applyFont="1" applyFill="1" applyAlignment="1" applyProtection="1">
      <alignment vertical="center"/>
      <protection hidden="1"/>
    </xf>
    <xf numFmtId="0" fontId="24" fillId="2" borderId="0" xfId="3" applyFont="1" applyFill="1" applyAlignment="1" applyProtection="1">
      <alignment vertical="center"/>
      <protection hidden="1"/>
    </xf>
    <xf numFmtId="0" fontId="49" fillId="2" borderId="0" xfId="3" applyFont="1" applyFill="1" applyAlignment="1" applyProtection="1">
      <alignment vertical="center"/>
      <protection hidden="1"/>
    </xf>
    <xf numFmtId="0" fontId="49" fillId="2" borderId="0" xfId="3" applyFont="1" applyFill="1" applyAlignment="1" applyProtection="1">
      <alignment horizontal="left" vertical="center"/>
      <protection hidden="1"/>
    </xf>
    <xf numFmtId="0" fontId="62" fillId="2" borderId="0" xfId="3" applyFont="1" applyFill="1" applyAlignment="1" applyProtection="1">
      <alignment horizontal="left" vertical="center"/>
      <protection hidden="1"/>
    </xf>
    <xf numFmtId="0" fontId="63" fillId="2" borderId="0" xfId="3" applyNumberFormat="1" applyFont="1" applyFill="1" applyAlignment="1" applyProtection="1">
      <alignment horizontal="left" vertical="center"/>
      <protection hidden="1"/>
    </xf>
    <xf numFmtId="0" fontId="59" fillId="0" borderId="0" xfId="3" applyAlignment="1" applyProtection="1">
      <alignment vertical="center"/>
      <protection hidden="1"/>
    </xf>
    <xf numFmtId="0" fontId="0" fillId="2" borderId="0" xfId="0" applyNumberFormat="1" applyFill="1" applyAlignment="1" applyProtection="1">
      <alignment horizontal="left" vertical="center"/>
      <protection hidden="1"/>
    </xf>
    <xf numFmtId="164" fontId="0" fillId="2" borderId="71" xfId="0" applyNumberFormat="1" applyFill="1" applyBorder="1" applyAlignment="1" applyProtection="1">
      <alignment vertical="center"/>
      <protection locked="0"/>
    </xf>
    <xf numFmtId="0" fontId="24" fillId="2" borderId="0" xfId="0" applyFont="1" applyFill="1" applyAlignment="1" applyProtection="1"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68" fillId="2" borderId="0" xfId="0" applyFont="1" applyFill="1" applyAlignment="1" applyProtection="1">
      <alignment vertical="center"/>
      <protection hidden="1"/>
    </xf>
    <xf numFmtId="0" fontId="67" fillId="2" borderId="0" xfId="4" applyFont="1" applyFill="1" applyAlignment="1" applyProtection="1">
      <alignment vertical="top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69" fillId="2" borderId="0" xfId="4" applyFont="1" applyFill="1" applyAlignment="1" applyProtection="1">
      <protection hidden="1"/>
    </xf>
    <xf numFmtId="0" fontId="49" fillId="2" borderId="0" xfId="0" applyFont="1" applyFill="1" applyAlignment="1" applyProtection="1">
      <alignment vertical="center"/>
      <protection hidden="1"/>
    </xf>
    <xf numFmtId="164" fontId="35" fillId="2" borderId="0" xfId="0" applyNumberFormat="1" applyFont="1" applyFill="1" applyAlignment="1" applyProtection="1">
      <alignment horizontal="right" vertical="center"/>
      <protection hidden="1"/>
    </xf>
    <xf numFmtId="0" fontId="24" fillId="2" borderId="0" xfId="0" applyFont="1" applyFill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0" xfId="0" applyFill="1"/>
    <xf numFmtId="0" fontId="75" fillId="2" borderId="0" xfId="0" applyNumberFormat="1" applyFont="1" applyFill="1" applyBorder="1" applyAlignment="1" applyProtection="1">
      <alignment horizontal="left"/>
      <protection hidden="1"/>
    </xf>
    <xf numFmtId="0" fontId="75" fillId="2" borderId="0" xfId="0" applyNumberFormat="1" applyFont="1" applyFill="1" applyBorder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38" fillId="2" borderId="0" xfId="0" applyFont="1" applyFill="1" applyAlignment="1" applyProtection="1">
      <alignment vertical="top"/>
      <protection hidden="1"/>
    </xf>
    <xf numFmtId="0" fontId="81" fillId="2" borderId="0" xfId="1" applyFont="1" applyFill="1" applyAlignment="1" applyProtection="1">
      <alignment horizontal="center" vertical="center"/>
      <protection locked="0"/>
    </xf>
    <xf numFmtId="164" fontId="65" fillId="2" borderId="0" xfId="0" applyNumberFormat="1" applyFont="1" applyFill="1" applyAlignment="1" applyProtection="1">
      <alignment horizontal="right" vertical="center"/>
      <protection hidden="1"/>
    </xf>
    <xf numFmtId="0" fontId="38" fillId="2" borderId="0" xfId="0" applyFont="1" applyFill="1" applyAlignment="1" applyProtection="1">
      <protection hidden="1"/>
    </xf>
    <xf numFmtId="0" fontId="87" fillId="4" borderId="72" xfId="0" applyFont="1" applyFill="1" applyBorder="1" applyAlignment="1" applyProtection="1">
      <alignment horizontal="left" vertical="center" indent="2"/>
      <protection hidden="1"/>
    </xf>
    <xf numFmtId="0" fontId="76" fillId="2" borderId="73" xfId="0" applyFont="1" applyFill="1" applyBorder="1" applyAlignment="1" applyProtection="1">
      <alignment horizontal="left" vertical="center" indent="2"/>
      <protection hidden="1"/>
    </xf>
    <xf numFmtId="0" fontId="88" fillId="2" borderId="0" xfId="0" applyFont="1" applyFill="1" applyBorder="1" applyProtection="1">
      <protection hidden="1"/>
    </xf>
    <xf numFmtId="0" fontId="89" fillId="2" borderId="0" xfId="0" applyFont="1" applyFill="1" applyAlignment="1" applyProtection="1">
      <alignment vertical="top"/>
      <protection hidden="1"/>
    </xf>
    <xf numFmtId="0" fontId="77" fillId="2" borderId="0" xfId="0" applyFont="1" applyFill="1" applyBorder="1" applyAlignment="1" applyProtection="1">
      <alignment horizontal="right"/>
      <protection hidden="1"/>
    </xf>
    <xf numFmtId="0" fontId="77" fillId="2" borderId="0" xfId="0" applyFont="1" applyFill="1" applyBorder="1" applyAlignment="1" applyProtection="1">
      <alignment horizontal="right" vertical="top"/>
      <protection hidden="1"/>
    </xf>
    <xf numFmtId="0" fontId="85" fillId="2" borderId="0" xfId="0" applyFont="1" applyFill="1" applyProtection="1">
      <protection hidden="1"/>
    </xf>
    <xf numFmtId="0" fontId="80" fillId="2" borderId="0" xfId="0" applyFont="1" applyFill="1" applyProtection="1">
      <protection hidden="1"/>
    </xf>
    <xf numFmtId="0" fontId="77" fillId="2" borderId="0" xfId="0" applyFont="1" applyFill="1" applyProtection="1">
      <protection hidden="1"/>
    </xf>
    <xf numFmtId="0" fontId="0" fillId="2" borderId="0" xfId="0" applyFill="1" applyProtection="1">
      <protection locked="0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90" fillId="2" borderId="0" xfId="0" applyFont="1" applyFill="1" applyBorder="1" applyAlignment="1" applyProtection="1">
      <alignment horizontal="right" vertical="center" indent="1"/>
      <protection hidden="1"/>
    </xf>
    <xf numFmtId="0" fontId="37" fillId="2" borderId="0" xfId="0" applyNumberFormat="1" applyFont="1" applyFill="1" applyBorder="1" applyAlignment="1" applyProtection="1">
      <alignment horizontal="right" vertical="center"/>
      <protection hidden="1"/>
    </xf>
    <xf numFmtId="0" fontId="21" fillId="2" borderId="0" xfId="0" applyFont="1" applyFill="1" applyProtection="1">
      <protection hidden="1"/>
    </xf>
    <xf numFmtId="0" fontId="91" fillId="2" borderId="0" xfId="0" applyFont="1" applyFill="1" applyBorder="1" applyAlignment="1" applyProtection="1">
      <alignment horizontal="right" vertical="center" indent="1"/>
      <protection hidden="1"/>
    </xf>
    <xf numFmtId="164" fontId="82" fillId="2" borderId="0" xfId="0" applyNumberFormat="1" applyFont="1" applyFill="1" applyBorder="1" applyAlignment="1" applyProtection="1">
      <alignment horizontal="left" vertical="center"/>
      <protection hidden="1"/>
    </xf>
    <xf numFmtId="0" fontId="82" fillId="3" borderId="48" xfId="0" applyFont="1" applyFill="1" applyBorder="1" applyAlignment="1" applyProtection="1">
      <alignment horizontal="center" vertical="center"/>
      <protection hidden="1"/>
    </xf>
    <xf numFmtId="0" fontId="90" fillId="2" borderId="52" xfId="0" applyFont="1" applyFill="1" applyBorder="1" applyAlignment="1" applyProtection="1">
      <alignment horizontal="right" vertical="center" indent="1"/>
      <protection hidden="1"/>
    </xf>
    <xf numFmtId="164" fontId="89" fillId="2" borderId="0" xfId="0" applyNumberFormat="1" applyFont="1" applyFill="1" applyBorder="1" applyAlignment="1" applyProtection="1">
      <alignment horizontal="right" vertical="center"/>
      <protection hidden="1"/>
    </xf>
    <xf numFmtId="0" fontId="49" fillId="2" borderId="57" xfId="0" applyFont="1" applyFill="1" applyBorder="1" applyAlignment="1" applyProtection="1">
      <alignment horizontal="center" vertical="center"/>
      <protection hidden="1"/>
    </xf>
    <xf numFmtId="0" fontId="49" fillId="2" borderId="66" xfId="0" applyFont="1" applyFill="1" applyBorder="1" applyAlignment="1" applyProtection="1">
      <alignment horizontal="center" vertical="center"/>
      <protection hidden="1"/>
    </xf>
    <xf numFmtId="164" fontId="49" fillId="3" borderId="67" xfId="0" applyNumberFormat="1" applyFont="1" applyFill="1" applyBorder="1" applyAlignment="1" applyProtection="1">
      <alignment horizontal="left" vertical="center"/>
      <protection hidden="1"/>
    </xf>
    <xf numFmtId="164" fontId="49" fillId="3" borderId="57" xfId="0" applyNumberFormat="1" applyFont="1" applyFill="1" applyBorder="1" applyAlignment="1" applyProtection="1">
      <alignment horizontal="left" vertical="center"/>
      <protection hidden="1"/>
    </xf>
    <xf numFmtId="164" fontId="49" fillId="3" borderId="57" xfId="0" applyNumberFormat="1" applyFont="1" applyFill="1" applyBorder="1" applyAlignment="1" applyProtection="1">
      <alignment horizontal="center" vertical="center"/>
      <protection hidden="1"/>
    </xf>
    <xf numFmtId="164" fontId="49" fillId="3" borderId="66" xfId="0" applyNumberFormat="1" applyFont="1" applyFill="1" applyBorder="1" applyAlignment="1" applyProtection="1">
      <alignment horizontal="center" vertical="center"/>
      <protection hidden="1"/>
    </xf>
    <xf numFmtId="164" fontId="76" fillId="2" borderId="39" xfId="0" applyNumberFormat="1" applyFont="1" applyFill="1" applyBorder="1" applyAlignment="1" applyProtection="1">
      <alignment horizontal="left" vertical="center"/>
      <protection hidden="1"/>
    </xf>
    <xf numFmtId="0" fontId="76" fillId="2" borderId="74" xfId="0" applyFont="1" applyFill="1" applyBorder="1" applyAlignment="1" applyProtection="1">
      <alignment horizontal="centerContinuous" vertical="center"/>
      <protection hidden="1"/>
    </xf>
    <xf numFmtId="0" fontId="76" fillId="2" borderId="39" xfId="0" applyFont="1" applyFill="1" applyBorder="1" applyAlignment="1" applyProtection="1">
      <alignment horizontal="centerContinuous" vertical="center"/>
      <protection hidden="1"/>
    </xf>
    <xf numFmtId="0" fontId="76" fillId="2" borderId="40" xfId="0" applyFont="1" applyFill="1" applyBorder="1" applyAlignment="1" applyProtection="1">
      <alignment horizontal="centerContinuous" vertical="center"/>
      <protection hidden="1"/>
    </xf>
    <xf numFmtId="164" fontId="49" fillId="3" borderId="68" xfId="0" applyNumberFormat="1" applyFont="1" applyFill="1" applyBorder="1" applyAlignment="1" applyProtection="1">
      <alignment horizontal="left" vertical="center"/>
      <protection hidden="1"/>
    </xf>
    <xf numFmtId="164" fontId="49" fillId="2" borderId="75" xfId="0" applyNumberFormat="1" applyFont="1" applyFill="1" applyBorder="1" applyAlignment="1" applyProtection="1">
      <alignment horizontal="center" vertical="center"/>
      <protection hidden="1"/>
    </xf>
    <xf numFmtId="164" fontId="49" fillId="3" borderId="48" xfId="0" applyNumberFormat="1" applyFont="1" applyFill="1" applyBorder="1" applyAlignment="1" applyProtection="1">
      <alignment horizontal="left" vertical="center"/>
      <protection hidden="1"/>
    </xf>
    <xf numFmtId="0" fontId="86" fillId="3" borderId="63" xfId="0" applyNumberFormat="1" applyFont="1" applyFill="1" applyBorder="1" applyAlignment="1" applyProtection="1">
      <alignment horizontal="center" vertical="center"/>
      <protection locked="0"/>
    </xf>
    <xf numFmtId="0" fontId="24" fillId="2" borderId="0" xfId="3" applyFont="1" applyFill="1" applyAlignment="1" applyProtection="1">
      <alignment vertical="center"/>
      <protection locked="0"/>
    </xf>
    <xf numFmtId="0" fontId="66" fillId="3" borderId="9" xfId="0" applyFont="1" applyFill="1" applyBorder="1" applyAlignment="1" applyProtection="1">
      <alignment horizontal="left" vertical="center" indent="2"/>
      <protection hidden="1"/>
    </xf>
    <xf numFmtId="0" fontId="66" fillId="2" borderId="12" xfId="0" applyFont="1" applyFill="1" applyBorder="1" applyAlignment="1" applyProtection="1">
      <alignment horizontal="left" vertical="center" indent="2"/>
      <protection hidden="1"/>
    </xf>
    <xf numFmtId="0" fontId="66" fillId="2" borderId="3" xfId="0" applyNumberFormat="1" applyFont="1" applyFill="1" applyBorder="1" applyAlignment="1" applyProtection="1">
      <alignment horizontal="left" indent="2"/>
      <protection hidden="1"/>
    </xf>
    <xf numFmtId="3" fontId="94" fillId="2" borderId="3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Protection="1">
      <protection locked="0"/>
    </xf>
    <xf numFmtId="14" fontId="16" fillId="2" borderId="76" xfId="0" applyNumberFormat="1" applyFont="1" applyFill="1" applyBorder="1" applyAlignment="1" applyProtection="1">
      <alignment horizontal="center"/>
      <protection hidden="1"/>
    </xf>
    <xf numFmtId="0" fontId="16" fillId="2" borderId="62" xfId="0" applyFont="1" applyFill="1" applyBorder="1" applyAlignment="1" applyProtection="1">
      <alignment horizontal="center" vertical="top"/>
      <protection hidden="1"/>
    </xf>
    <xf numFmtId="164" fontId="29" fillId="2" borderId="0" xfId="0" applyNumberFormat="1" applyFont="1" applyFill="1" applyBorder="1" applyAlignment="1" applyProtection="1">
      <alignment vertical="center"/>
      <protection hidden="1"/>
    </xf>
    <xf numFmtId="0" fontId="59" fillId="2" borderId="0" xfId="2" applyFill="1" applyProtection="1">
      <protection hidden="1"/>
    </xf>
    <xf numFmtId="0" fontId="59" fillId="0" borderId="0" xfId="2" applyProtection="1">
      <protection hidden="1"/>
    </xf>
    <xf numFmtId="0" fontId="89" fillId="2" borderId="0" xfId="3" applyFont="1" applyFill="1" applyProtection="1">
      <protection hidden="1"/>
    </xf>
    <xf numFmtId="0" fontId="89" fillId="2" borderId="0" xfId="3" applyFont="1" applyFill="1" applyAlignment="1" applyProtection="1">
      <alignment vertical="center"/>
      <protection hidden="1"/>
    </xf>
    <xf numFmtId="0" fontId="76" fillId="2" borderId="0" xfId="3" applyFont="1" applyFill="1" applyAlignment="1" applyProtection="1">
      <alignment vertical="center"/>
      <protection hidden="1"/>
    </xf>
    <xf numFmtId="0" fontId="89" fillId="2" borderId="0" xfId="3" applyFont="1" applyFill="1" applyAlignment="1" applyProtection="1">
      <alignment vertical="top"/>
      <protection hidden="1"/>
    </xf>
    <xf numFmtId="0" fontId="76" fillId="2" borderId="0" xfId="3" applyFont="1" applyFill="1" applyAlignment="1" applyProtection="1">
      <alignment vertical="top"/>
      <protection hidden="1"/>
    </xf>
    <xf numFmtId="14" fontId="56" fillId="2" borderId="0" xfId="0" applyNumberFormat="1" applyFont="1" applyFill="1" applyAlignment="1" applyProtection="1">
      <alignment horizontal="center" vertical="center"/>
      <protection hidden="1"/>
    </xf>
    <xf numFmtId="14" fontId="56" fillId="2" borderId="0" xfId="0" applyNumberFormat="1" applyFont="1" applyFill="1" applyAlignment="1" applyProtection="1">
      <alignment horizontal="center" vertical="center"/>
      <protection locked="0" hidden="1"/>
    </xf>
    <xf numFmtId="165" fontId="82" fillId="3" borderId="71" xfId="0" applyNumberFormat="1" applyFont="1" applyFill="1" applyBorder="1" applyAlignment="1" applyProtection="1">
      <alignment vertical="center"/>
      <protection locked="0"/>
    </xf>
    <xf numFmtId="165" fontId="82" fillId="3" borderId="71" xfId="0" applyNumberFormat="1" applyFont="1" applyFill="1" applyBorder="1" applyAlignment="1" applyProtection="1">
      <alignment vertical="center"/>
      <protection hidden="1"/>
    </xf>
    <xf numFmtId="0" fontId="64" fillId="2" borderId="0" xfId="3" applyFont="1" applyFill="1" applyAlignment="1" applyProtection="1">
      <alignment vertical="center"/>
      <protection hidden="1"/>
    </xf>
    <xf numFmtId="14" fontId="101" fillId="2" borderId="53" xfId="0" applyNumberFormat="1" applyFont="1" applyFill="1" applyBorder="1" applyAlignment="1" applyProtection="1">
      <alignment horizontal="center" vertical="center"/>
      <protection hidden="1"/>
    </xf>
    <xf numFmtId="170" fontId="89" fillId="2" borderId="77" xfId="0" applyNumberFormat="1" applyFont="1" applyFill="1" applyBorder="1" applyAlignment="1" applyProtection="1">
      <alignment vertical="center"/>
      <protection hidden="1"/>
    </xf>
    <xf numFmtId="170" fontId="89" fillId="2" borderId="53" xfId="0" applyNumberFormat="1" applyFont="1" applyFill="1" applyBorder="1" applyAlignment="1" applyProtection="1">
      <alignment vertical="center"/>
      <protection hidden="1"/>
    </xf>
    <xf numFmtId="170" fontId="89" fillId="2" borderId="45" xfId="0" applyNumberFormat="1" applyFont="1" applyFill="1" applyBorder="1" applyAlignment="1" applyProtection="1">
      <alignment vertical="center"/>
      <protection locked="0"/>
    </xf>
    <xf numFmtId="170" fontId="89" fillId="2" borderId="77" xfId="0" applyNumberFormat="1" applyFont="1" applyFill="1" applyBorder="1" applyAlignment="1" applyProtection="1">
      <alignment vertical="center"/>
      <protection locked="0"/>
    </xf>
    <xf numFmtId="167" fontId="89" fillId="3" borderId="48" xfId="0" applyNumberFormat="1" applyFont="1" applyFill="1" applyBorder="1" applyAlignment="1" applyProtection="1">
      <alignment horizontal="right" vertical="center"/>
      <protection hidden="1"/>
    </xf>
    <xf numFmtId="171" fontId="89" fillId="2" borderId="71" xfId="0" applyNumberFormat="1" applyFont="1" applyFill="1" applyBorder="1" applyAlignment="1" applyProtection="1">
      <alignment vertical="center"/>
      <protection hidden="1"/>
    </xf>
    <xf numFmtId="168" fontId="49" fillId="2" borderId="0" xfId="0" applyNumberFormat="1" applyFont="1" applyFill="1" applyBorder="1" applyAlignment="1" applyProtection="1">
      <alignment horizontal="left" vertical="center" indent="1"/>
      <protection hidden="1"/>
    </xf>
    <xf numFmtId="169" fontId="49" fillId="3" borderId="78" xfId="0" applyNumberFormat="1" applyFont="1" applyFill="1" applyBorder="1" applyAlignment="1" applyProtection="1">
      <alignment horizontal="right" vertical="center"/>
      <protection hidden="1"/>
    </xf>
    <xf numFmtId="169" fontId="49" fillId="3" borderId="79" xfId="0" applyNumberFormat="1" applyFont="1" applyFill="1" applyBorder="1" applyAlignment="1" applyProtection="1">
      <alignment horizontal="right" vertical="center"/>
      <protection hidden="1"/>
    </xf>
    <xf numFmtId="169" fontId="49" fillId="3" borderId="80" xfId="0" applyNumberFormat="1" applyFont="1" applyFill="1" applyBorder="1" applyAlignment="1" applyProtection="1">
      <alignment horizontal="right" vertical="center"/>
      <protection hidden="1"/>
    </xf>
    <xf numFmtId="169" fontId="49" fillId="3" borderId="56" xfId="0" applyNumberFormat="1" applyFont="1" applyFill="1" applyBorder="1" applyAlignment="1" applyProtection="1">
      <alignment horizontal="right" vertical="center"/>
      <protection hidden="1"/>
    </xf>
    <xf numFmtId="169" fontId="50" fillId="3" borderId="78" xfId="0" applyNumberFormat="1" applyFont="1" applyFill="1" applyBorder="1" applyAlignment="1" applyProtection="1">
      <alignment horizontal="right" vertical="center"/>
      <protection locked="0"/>
    </xf>
    <xf numFmtId="169" fontId="50" fillId="3" borderId="79" xfId="0" applyNumberFormat="1" applyFont="1" applyFill="1" applyBorder="1" applyAlignment="1" applyProtection="1">
      <alignment horizontal="right" vertical="center"/>
      <protection locked="0"/>
    </xf>
    <xf numFmtId="169" fontId="50" fillId="3" borderId="80" xfId="0" applyNumberFormat="1" applyFont="1" applyFill="1" applyBorder="1" applyAlignment="1" applyProtection="1">
      <alignment horizontal="right" vertical="center"/>
      <protection locked="0"/>
    </xf>
    <xf numFmtId="0" fontId="89" fillId="2" borderId="0" xfId="0" applyFont="1" applyFill="1" applyBorder="1" applyAlignment="1" applyProtection="1">
      <alignment horizontal="left" vertical="center" indent="1"/>
      <protection hidden="1"/>
    </xf>
    <xf numFmtId="164" fontId="87" fillId="2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3" xfId="0" applyFont="1" applyFill="1" applyBorder="1" applyProtection="1">
      <protection locked="0"/>
    </xf>
    <xf numFmtId="0" fontId="103" fillId="2" borderId="0" xfId="4" applyFont="1" applyFill="1" applyAlignment="1" applyProtection="1">
      <protection hidden="1"/>
    </xf>
    <xf numFmtId="164" fontId="95" fillId="2" borderId="0" xfId="0" applyNumberFormat="1" applyFont="1" applyFill="1" applyAlignment="1" applyProtection="1">
      <alignment horizontal="right" vertical="center"/>
      <protection hidden="1"/>
    </xf>
    <xf numFmtId="0" fontId="105" fillId="2" borderId="0" xfId="0" applyFont="1" applyFill="1" applyAlignment="1" applyProtection="1">
      <alignment horizontal="center" vertical="top"/>
      <protection hidden="1"/>
    </xf>
    <xf numFmtId="0" fontId="83" fillId="2" borderId="0" xfId="1" applyFont="1" applyFill="1" applyAlignment="1" applyProtection="1">
      <protection locked="0"/>
    </xf>
    <xf numFmtId="0" fontId="0" fillId="2" borderId="0" xfId="0" applyFill="1" applyAlignment="1" applyProtection="1">
      <alignment horizontal="center"/>
      <protection hidden="1"/>
    </xf>
    <xf numFmtId="0" fontId="59" fillId="0" borderId="0" xfId="3" applyFill="1" applyProtection="1">
      <protection hidden="1"/>
    </xf>
    <xf numFmtId="0" fontId="109" fillId="2" borderId="0" xfId="2" applyFont="1" applyFill="1" applyAlignment="1" applyProtection="1">
      <alignment horizontal="center" vertical="center"/>
      <protection hidden="1"/>
    </xf>
    <xf numFmtId="0" fontId="59" fillId="0" borderId="0" xfId="2" applyFont="1" applyProtection="1">
      <protection hidden="1"/>
    </xf>
    <xf numFmtId="0" fontId="47" fillId="2" borderId="0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110" fillId="2" borderId="0" xfId="0" applyFont="1" applyFill="1" applyAlignment="1" applyProtection="1">
      <protection hidden="1"/>
    </xf>
    <xf numFmtId="0" fontId="111" fillId="2" borderId="0" xfId="0" applyFont="1" applyFill="1" applyAlignment="1" applyProtection="1">
      <alignment horizontal="left" vertical="center" indent="1"/>
      <protection hidden="1"/>
    </xf>
    <xf numFmtId="0" fontId="106" fillId="2" borderId="0" xfId="0" applyFont="1" applyFill="1" applyAlignment="1" applyProtection="1">
      <alignment horizontal="left" vertical="center" indent="2"/>
      <protection hidden="1"/>
    </xf>
    <xf numFmtId="0" fontId="0" fillId="2" borderId="0" xfId="0" applyFill="1" applyAlignment="1" applyProtection="1">
      <alignment horizontal="left"/>
      <protection hidden="1"/>
    </xf>
    <xf numFmtId="0" fontId="64" fillId="2" borderId="0" xfId="0" applyFont="1" applyFill="1" applyAlignment="1" applyProtection="1">
      <alignment vertical="center"/>
      <protection hidden="1"/>
    </xf>
    <xf numFmtId="0" fontId="71" fillId="2" borderId="0" xfId="0" applyFont="1" applyFill="1" applyAlignment="1" applyProtection="1">
      <alignment vertical="center"/>
      <protection hidden="1"/>
    </xf>
    <xf numFmtId="0" fontId="37" fillId="2" borderId="0" xfId="0" applyFont="1" applyFill="1" applyAlignment="1" applyProtection="1">
      <protection hidden="1"/>
    </xf>
    <xf numFmtId="0" fontId="37" fillId="2" borderId="0" xfId="0" applyFont="1" applyFill="1" applyAlignment="1" applyProtection="1">
      <alignment vertical="center"/>
      <protection hidden="1"/>
    </xf>
    <xf numFmtId="0" fontId="52" fillId="2" borderId="0" xfId="0" applyFont="1" applyFill="1" applyAlignment="1" applyProtection="1">
      <alignment horizontal="left" vertical="top" indent="1"/>
      <protection hidden="1"/>
    </xf>
    <xf numFmtId="0" fontId="52" fillId="2" borderId="0" xfId="0" applyFont="1" applyFill="1" applyBorder="1" applyAlignment="1" applyProtection="1">
      <alignment horizontal="left" vertical="top" indent="1"/>
      <protection hidden="1"/>
    </xf>
    <xf numFmtId="0" fontId="99" fillId="2" borderId="0" xfId="0" applyFont="1" applyFill="1" applyBorder="1" applyAlignment="1" applyProtection="1">
      <alignment horizontal="right" vertical="center"/>
      <protection hidden="1"/>
    </xf>
    <xf numFmtId="0" fontId="112" fillId="2" borderId="0" xfId="0" applyFont="1" applyFill="1" applyBorder="1" applyAlignment="1" applyProtection="1">
      <alignment horizontal="right"/>
      <protection hidden="1"/>
    </xf>
    <xf numFmtId="0" fontId="112" fillId="2" borderId="0" xfId="0" applyFont="1" applyFill="1" applyBorder="1" applyAlignment="1" applyProtection="1">
      <alignment horizontal="right" vertical="top"/>
      <protection hidden="1"/>
    </xf>
    <xf numFmtId="0" fontId="37" fillId="2" borderId="0" xfId="0" applyFont="1" applyFill="1" applyAlignment="1" applyProtection="1">
      <alignment horizontal="left" vertical="top"/>
      <protection hidden="1"/>
    </xf>
    <xf numFmtId="0" fontId="65" fillId="2" borderId="0" xfId="3" applyNumberFormat="1" applyFont="1" applyFill="1" applyAlignment="1" applyProtection="1">
      <alignment horizontal="left"/>
      <protection hidden="1"/>
    </xf>
    <xf numFmtId="0" fontId="76" fillId="2" borderId="0" xfId="3" applyFont="1" applyFill="1" applyAlignment="1" applyProtection="1">
      <protection hidden="1"/>
    </xf>
    <xf numFmtId="0" fontId="89" fillId="2" borderId="0" xfId="3" applyFont="1" applyFill="1" applyAlignment="1" applyProtection="1">
      <protection hidden="1"/>
    </xf>
    <xf numFmtId="0" fontId="97" fillId="2" borderId="0" xfId="3" applyFont="1" applyFill="1" applyAlignment="1" applyProtection="1">
      <alignment vertical="top"/>
      <protection hidden="1"/>
    </xf>
    <xf numFmtId="0" fontId="59" fillId="0" borderId="0" xfId="2" applyFill="1" applyProtection="1">
      <protection hidden="1"/>
    </xf>
    <xf numFmtId="0" fontId="59" fillId="2" borderId="0" xfId="3" applyFill="1" applyAlignment="1" applyProtection="1">
      <alignment vertical="center"/>
      <protection hidden="1"/>
    </xf>
    <xf numFmtId="0" fontId="84" fillId="2" borderId="0" xfId="0" applyFont="1" applyFill="1" applyAlignment="1" applyProtection="1">
      <protection hidden="1"/>
    </xf>
    <xf numFmtId="0" fontId="22" fillId="2" borderId="0" xfId="0" applyFont="1" applyFill="1" applyBorder="1" applyAlignment="1" applyProtection="1">
      <alignment vertical="top"/>
      <protection hidden="1"/>
    </xf>
    <xf numFmtId="0" fontId="15" fillId="0" borderId="0" xfId="0" applyNumberFormat="1" applyFont="1" applyAlignment="1" applyProtection="1">
      <alignment horizontal="left"/>
      <protection hidden="1"/>
    </xf>
    <xf numFmtId="0" fontId="77" fillId="2" borderId="0" xfId="0" applyFont="1" applyFill="1" applyBorder="1" applyAlignment="1" applyProtection="1">
      <alignment vertical="top"/>
      <protection hidden="1"/>
    </xf>
    <xf numFmtId="0" fontId="22" fillId="2" borderId="0" xfId="0" applyFont="1" applyFill="1" applyAlignment="1" applyProtection="1">
      <alignment horizontal="right" vertical="center" indent="1"/>
      <protection hidden="1"/>
    </xf>
    <xf numFmtId="0" fontId="114" fillId="2" borderId="48" xfId="0" applyFont="1" applyFill="1" applyBorder="1" applyAlignment="1" applyProtection="1">
      <alignment horizontal="center" vertical="center"/>
      <protection hidden="1"/>
    </xf>
    <xf numFmtId="1" fontId="64" fillId="2" borderId="0" xfId="3" applyNumberFormat="1" applyFont="1" applyFill="1" applyAlignment="1" applyProtection="1">
      <alignment horizontal="left" vertical="center"/>
      <protection hidden="1"/>
    </xf>
    <xf numFmtId="0" fontId="61" fillId="2" borderId="0" xfId="3" applyFont="1" applyFill="1" applyAlignment="1" applyProtection="1">
      <alignment horizontal="right" vertical="center" indent="1"/>
      <protection hidden="1"/>
    </xf>
    <xf numFmtId="0" fontId="114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right" vertical="center"/>
      <protection hidden="1"/>
    </xf>
    <xf numFmtId="0" fontId="114" fillId="2" borderId="78" xfId="0" applyFont="1" applyFill="1" applyBorder="1" applyAlignment="1" applyProtection="1">
      <alignment horizontal="center" vertical="center"/>
      <protection hidden="1"/>
    </xf>
    <xf numFmtId="0" fontId="114" fillId="2" borderId="64" xfId="0" applyFont="1" applyFill="1" applyBorder="1" applyAlignment="1" applyProtection="1">
      <alignment horizontal="center" vertical="center"/>
      <protection hidden="1"/>
    </xf>
    <xf numFmtId="0" fontId="41" fillId="4" borderId="81" xfId="0" applyFont="1" applyFill="1" applyBorder="1" applyAlignment="1" applyProtection="1">
      <alignment horizontal="center" vertical="center"/>
      <protection hidden="1"/>
    </xf>
    <xf numFmtId="0" fontId="85" fillId="2" borderId="0" xfId="0" applyFont="1" applyFill="1" applyAlignment="1" applyProtection="1">
      <alignment horizontal="right" vertical="center" indent="1"/>
      <protection hidden="1"/>
    </xf>
    <xf numFmtId="0" fontId="101" fillId="2" borderId="0" xfId="0" applyFont="1" applyFill="1" applyAlignment="1" applyProtection="1">
      <alignment horizontal="center" vertical="center"/>
      <protection hidden="1"/>
    </xf>
    <xf numFmtId="0" fontId="96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41" fillId="2" borderId="0" xfId="0" applyFont="1" applyFill="1" applyAlignment="1" applyProtection="1">
      <alignment horizontal="left" vertical="center"/>
      <protection hidden="1"/>
    </xf>
    <xf numFmtId="166" fontId="49" fillId="2" borderId="43" xfId="0" applyNumberFormat="1" applyFont="1" applyFill="1" applyBorder="1" applyAlignment="1" applyProtection="1">
      <alignment horizontal="center" vertical="center"/>
      <protection locked="0"/>
    </xf>
    <xf numFmtId="166" fontId="49" fillId="2" borderId="6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79" fillId="2" borderId="0" xfId="1" applyFont="1" applyFill="1" applyAlignment="1" applyProtection="1">
      <alignment horizontal="right" vertical="top"/>
      <protection hidden="1"/>
    </xf>
    <xf numFmtId="0" fontId="98" fillId="2" borderId="0" xfId="1" applyFont="1" applyFill="1" applyAlignment="1" applyProtection="1">
      <protection hidden="1"/>
    </xf>
    <xf numFmtId="0" fontId="53" fillId="2" borderId="0" xfId="0" applyFont="1" applyFill="1" applyAlignment="1" applyProtection="1">
      <alignment vertical="top"/>
      <protection hidden="1"/>
    </xf>
    <xf numFmtId="0" fontId="114" fillId="2" borderId="0" xfId="0" applyFont="1" applyFill="1" applyBorder="1" applyAlignment="1" applyProtection="1">
      <alignment horizontal="left"/>
      <protection hidden="1"/>
    </xf>
    <xf numFmtId="0" fontId="38" fillId="2" borderId="0" xfId="0" applyFont="1" applyFill="1" applyAlignment="1"/>
    <xf numFmtId="0" fontId="37" fillId="2" borderId="0" xfId="0" applyFont="1" applyFill="1" applyAlignment="1">
      <alignment horizontal="right" vertical="top"/>
    </xf>
    <xf numFmtId="0" fontId="15" fillId="2" borderId="0" xfId="0" applyFont="1" applyFill="1" applyAlignment="1" applyProtection="1">
      <alignment horizontal="left" vertical="top" indent="1"/>
      <protection hidden="1"/>
    </xf>
    <xf numFmtId="0" fontId="15" fillId="2" borderId="0" xfId="0" applyFont="1" applyFill="1" applyAlignment="1" applyProtection="1">
      <alignment horizontal="left" indent="1"/>
      <protection hidden="1"/>
    </xf>
    <xf numFmtId="0" fontId="114" fillId="2" borderId="0" xfId="0" applyFont="1" applyFill="1" applyAlignment="1" applyProtection="1">
      <protection hidden="1"/>
    </xf>
    <xf numFmtId="0" fontId="114" fillId="2" borderId="0" xfId="0" applyFont="1" applyFill="1" applyProtection="1">
      <protection hidden="1"/>
    </xf>
    <xf numFmtId="0" fontId="11" fillId="2" borderId="2" xfId="0" applyNumberFormat="1" applyFont="1" applyFill="1" applyBorder="1" applyAlignment="1" applyProtection="1">
      <alignment horizontal="right" indent="1"/>
      <protection hidden="1"/>
    </xf>
    <xf numFmtId="0" fontId="109" fillId="0" borderId="0" xfId="3" applyFont="1" applyFill="1" applyBorder="1" applyAlignment="1" applyProtection="1">
      <alignment horizontal="justify"/>
      <protection hidden="1"/>
    </xf>
    <xf numFmtId="0" fontId="76" fillId="2" borderId="0" xfId="3" applyFont="1" applyFill="1" applyAlignment="1" applyProtection="1">
      <alignment horizontal="left" vertical="top" indent="2"/>
      <protection hidden="1"/>
    </xf>
    <xf numFmtId="0" fontId="76" fillId="2" borderId="0" xfId="3" applyFont="1" applyFill="1" applyAlignment="1" applyProtection="1">
      <alignment horizontal="left" vertical="center" indent="2"/>
      <protection hidden="1"/>
    </xf>
    <xf numFmtId="0" fontId="78" fillId="2" borderId="0" xfId="0" applyFont="1" applyFill="1" applyBorder="1" applyAlignment="1" applyProtection="1">
      <alignment vertical="center"/>
      <protection hidden="1"/>
    </xf>
    <xf numFmtId="0" fontId="49" fillId="0" borderId="0" xfId="3" applyFont="1" applyFill="1" applyBorder="1" applyAlignment="1" applyProtection="1">
      <alignment horizontal="justify"/>
      <protection hidden="1"/>
    </xf>
    <xf numFmtId="0" fontId="109" fillId="0" borderId="0" xfId="0" applyFont="1" applyFill="1" applyBorder="1" applyAlignment="1" applyProtection="1">
      <alignment horizontal="justify"/>
      <protection hidden="1"/>
    </xf>
    <xf numFmtId="0" fontId="82" fillId="2" borderId="0" xfId="4" applyFont="1" applyFill="1" applyAlignment="1" applyProtection="1">
      <protection hidden="1"/>
    </xf>
    <xf numFmtId="173" fontId="82" fillId="3" borderId="48" xfId="4" applyNumberFormat="1" applyFont="1" applyFill="1" applyBorder="1" applyAlignment="1" applyProtection="1">
      <alignment horizontal="center" vertical="center"/>
      <protection hidden="1"/>
    </xf>
    <xf numFmtId="0" fontId="59" fillId="0" borderId="0" xfId="2" applyFont="1" applyFill="1" applyProtection="1">
      <protection hidden="1"/>
    </xf>
    <xf numFmtId="0" fontId="78" fillId="2" borderId="0" xfId="0" applyFont="1" applyFill="1" applyProtection="1">
      <protection hidden="1"/>
    </xf>
    <xf numFmtId="0" fontId="78" fillId="2" borderId="0" xfId="1" applyFont="1" applyFill="1" applyAlignment="1" applyProtection="1">
      <protection locked="0"/>
    </xf>
    <xf numFmtId="0" fontId="120" fillId="2" borderId="0" xfId="1" applyFont="1" applyFill="1" applyAlignment="1" applyProtection="1">
      <alignment vertical="top"/>
      <protection hidden="1"/>
    </xf>
    <xf numFmtId="0" fontId="49" fillId="2" borderId="82" xfId="0" applyFont="1" applyFill="1" applyBorder="1" applyAlignment="1" applyProtection="1">
      <alignment horizontal="center" vertical="center"/>
      <protection hidden="1"/>
    </xf>
    <xf numFmtId="0" fontId="82" fillId="2" borderId="0" xfId="0" applyNumberFormat="1" applyFont="1" applyFill="1" applyAlignment="1" applyProtection="1">
      <alignment vertical="top"/>
      <protection hidden="1"/>
    </xf>
    <xf numFmtId="0" fontId="121" fillId="2" borderId="0" xfId="0" applyFont="1" applyFill="1" applyAlignment="1" applyProtection="1">
      <alignment horizontal="right" vertical="top" indent="1"/>
      <protection hidden="1"/>
    </xf>
    <xf numFmtId="0" fontId="112" fillId="2" borderId="83" xfId="0" applyFont="1" applyFill="1" applyBorder="1" applyAlignment="1" applyProtection="1">
      <alignment horizontal="center" vertical="center"/>
      <protection hidden="1"/>
    </xf>
    <xf numFmtId="166" fontId="72" fillId="2" borderId="84" xfId="0" applyNumberFormat="1" applyFont="1" applyFill="1" applyBorder="1" applyAlignment="1" applyProtection="1">
      <alignment horizontal="center" vertical="center"/>
      <protection hidden="1"/>
    </xf>
    <xf numFmtId="0" fontId="41" fillId="2" borderId="0" xfId="0" applyFont="1" applyFill="1" applyBorder="1" applyAlignment="1" applyProtection="1">
      <alignment horizontal="center" vertical="center"/>
      <protection hidden="1"/>
    </xf>
    <xf numFmtId="0" fontId="69" fillId="3" borderId="78" xfId="0" applyFont="1" applyFill="1" applyBorder="1" applyAlignment="1" applyProtection="1">
      <alignment horizontal="center" vertical="center"/>
      <protection hidden="1"/>
    </xf>
    <xf numFmtId="0" fontId="69" fillId="3" borderId="85" xfId="0" applyFont="1" applyFill="1" applyBorder="1" applyAlignment="1" applyProtection="1">
      <alignment horizontal="center" vertical="center"/>
      <protection hidden="1"/>
    </xf>
    <xf numFmtId="0" fontId="69" fillId="3" borderId="64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 indent="1"/>
      <protection hidden="1"/>
    </xf>
    <xf numFmtId="0" fontId="112" fillId="2" borderId="0" xfId="0" applyFont="1" applyFill="1" applyAlignment="1" applyProtection="1">
      <alignment horizontal="left" vertical="center" indent="1"/>
      <protection hidden="1"/>
    </xf>
    <xf numFmtId="0" fontId="78" fillId="2" borderId="0" xfId="0" applyFont="1" applyFill="1" applyAlignment="1" applyProtection="1">
      <alignment vertical="top"/>
      <protection hidden="1"/>
    </xf>
    <xf numFmtId="0" fontId="77" fillId="2" borderId="54" xfId="0" applyFont="1" applyFill="1" applyBorder="1" applyAlignment="1" applyProtection="1">
      <alignment horizontal="right" vertical="center" indent="1"/>
      <protection hidden="1"/>
    </xf>
    <xf numFmtId="174" fontId="124" fillId="2" borderId="0" xfId="0" applyNumberFormat="1" applyFont="1" applyFill="1" applyBorder="1" applyAlignment="1" applyProtection="1">
      <alignment horizontal="left" vertical="center" indent="1"/>
      <protection hidden="1"/>
    </xf>
    <xf numFmtId="0" fontId="125" fillId="2" borderId="0" xfId="0" applyFont="1" applyFill="1" applyBorder="1" applyAlignment="1" applyProtection="1">
      <alignment vertical="center"/>
      <protection hidden="1"/>
    </xf>
    <xf numFmtId="0" fontId="125" fillId="2" borderId="0" xfId="0" applyNumberFormat="1" applyFont="1" applyFill="1" applyBorder="1" applyAlignment="1" applyProtection="1">
      <alignment vertical="center"/>
      <protection hidden="1"/>
    </xf>
    <xf numFmtId="0" fontId="59" fillId="5" borderId="0" xfId="2" applyFill="1" applyProtection="1">
      <protection hidden="1"/>
    </xf>
    <xf numFmtId="0" fontId="128" fillId="2" borderId="0" xfId="3" applyFont="1" applyFill="1" applyAlignment="1" applyProtection="1">
      <alignment vertical="center"/>
      <protection hidden="1"/>
    </xf>
    <xf numFmtId="0" fontId="0" fillId="0" borderId="0" xfId="0" applyFill="1" applyProtection="1">
      <protection locked="0"/>
    </xf>
    <xf numFmtId="0" fontId="111" fillId="2" borderId="0" xfId="0" applyFont="1" applyFill="1" applyAlignment="1" applyProtection="1">
      <protection hidden="1"/>
    </xf>
    <xf numFmtId="0" fontId="111" fillId="2" borderId="0" xfId="0" applyFont="1" applyFill="1" applyAlignment="1" applyProtection="1">
      <alignment vertical="center"/>
      <protection hidden="1"/>
    </xf>
    <xf numFmtId="0" fontId="109" fillId="2" borderId="0" xfId="0" applyFont="1" applyFill="1" applyAlignment="1" applyProtection="1">
      <protection hidden="1"/>
    </xf>
    <xf numFmtId="0" fontId="109" fillId="2" borderId="0" xfId="0" applyFont="1" applyFill="1" applyAlignment="1" applyProtection="1">
      <alignment vertical="top"/>
      <protection hidden="1"/>
    </xf>
    <xf numFmtId="0" fontId="109" fillId="2" borderId="0" xfId="0" applyFont="1" applyFill="1" applyAlignment="1" applyProtection="1">
      <alignment vertical="center"/>
      <protection hidden="1"/>
    </xf>
    <xf numFmtId="0" fontId="111" fillId="2" borderId="0" xfId="0" applyFont="1" applyFill="1" applyAlignment="1" applyProtection="1">
      <alignment horizontal="left" vertical="center" indent="6"/>
      <protection hidden="1"/>
    </xf>
    <xf numFmtId="0" fontId="111" fillId="2" borderId="0" xfId="0" applyFont="1" applyFill="1" applyAlignment="1" applyProtection="1">
      <alignment horizontal="left" indent="6"/>
      <protection hidden="1"/>
    </xf>
    <xf numFmtId="0" fontId="12" fillId="2" borderId="0" xfId="0" applyFont="1" applyFill="1" applyAlignment="1" applyProtection="1">
      <alignment horizontal="left" indent="6"/>
      <protection hidden="1"/>
    </xf>
    <xf numFmtId="0" fontId="12" fillId="2" borderId="0" xfId="0" applyFont="1" applyFill="1" applyAlignment="1" applyProtection="1">
      <alignment horizontal="left" vertical="center" indent="6"/>
      <protection hidden="1"/>
    </xf>
    <xf numFmtId="0" fontId="109" fillId="2" borderId="0" xfId="0" applyFont="1" applyFill="1" applyAlignment="1" applyProtection="1">
      <alignment horizontal="left" indent="6"/>
      <protection hidden="1"/>
    </xf>
    <xf numFmtId="0" fontId="12" fillId="2" borderId="0" xfId="0" applyFont="1" applyFill="1" applyAlignment="1" applyProtection="1">
      <alignment horizontal="left" vertical="top" indent="8"/>
      <protection hidden="1"/>
    </xf>
    <xf numFmtId="0" fontId="109" fillId="2" borderId="0" xfId="0" applyFont="1" applyFill="1" applyAlignment="1" applyProtection="1">
      <alignment horizontal="left" vertical="top" indent="8"/>
      <protection hidden="1"/>
    </xf>
    <xf numFmtId="0" fontId="38" fillId="2" borderId="0" xfId="0" applyFont="1" applyFill="1" applyAlignment="1" applyProtection="1">
      <alignment horizontal="left" indent="3"/>
      <protection hidden="1"/>
    </xf>
    <xf numFmtId="0" fontId="80" fillId="2" borderId="0" xfId="0" applyFont="1" applyFill="1" applyAlignment="1" applyProtection="1">
      <alignment horizontal="left" indent="3"/>
      <protection hidden="1"/>
    </xf>
    <xf numFmtId="0" fontId="76" fillId="2" borderId="72" xfId="2" applyFont="1" applyFill="1" applyBorder="1" applyAlignment="1" applyProtection="1">
      <alignment horizontal="left" vertical="center" indent="1"/>
      <protection hidden="1"/>
    </xf>
    <xf numFmtId="0" fontId="76" fillId="2" borderId="28" xfId="2" applyFont="1" applyFill="1" applyBorder="1" applyAlignment="1" applyProtection="1">
      <alignment horizontal="left" vertical="center" indent="1"/>
      <protection hidden="1"/>
    </xf>
    <xf numFmtId="0" fontId="76" fillId="2" borderId="29" xfId="2" applyFont="1" applyFill="1" applyBorder="1" applyAlignment="1" applyProtection="1">
      <alignment horizontal="left" vertical="center" indent="1"/>
      <protection hidden="1"/>
    </xf>
    <xf numFmtId="0" fontId="37" fillId="2" borderId="0" xfId="0" applyFont="1" applyFill="1" applyAlignment="1" applyProtection="1">
      <alignment horizontal="left" vertical="center" indent="2"/>
      <protection hidden="1"/>
    </xf>
    <xf numFmtId="0" fontId="37" fillId="2" borderId="0" xfId="0" applyFont="1" applyFill="1" applyAlignment="1" applyProtection="1">
      <alignment horizontal="right" vertical="center" indent="2"/>
      <protection hidden="1"/>
    </xf>
    <xf numFmtId="0" fontId="37" fillId="2" borderId="0" xfId="0" applyFont="1" applyFill="1" applyAlignment="1" applyProtection="1">
      <alignment horizontal="left" vertical="top" indent="2"/>
      <protection hidden="1"/>
    </xf>
    <xf numFmtId="49" fontId="37" fillId="2" borderId="0" xfId="0" applyNumberFormat="1" applyFont="1" applyFill="1" applyAlignment="1" applyProtection="1">
      <alignment horizontal="right" vertical="top" indent="2"/>
      <protection hidden="1"/>
    </xf>
    <xf numFmtId="0" fontId="49" fillId="2" borderId="0" xfId="3" applyFont="1" applyFill="1" applyAlignment="1" applyProtection="1">
      <alignment horizontal="left"/>
      <protection hidden="1"/>
    </xf>
    <xf numFmtId="0" fontId="78" fillId="2" borderId="0" xfId="3" applyFont="1" applyFill="1" applyAlignment="1" applyProtection="1">
      <alignment horizontal="distributed"/>
      <protection hidden="1"/>
    </xf>
    <xf numFmtId="0" fontId="49" fillId="2" borderId="0" xfId="0" applyFont="1" applyFill="1" applyBorder="1" applyAlignment="1" applyProtection="1">
      <alignment horizontal="left" vertical="top" indent="1"/>
      <protection hidden="1"/>
    </xf>
    <xf numFmtId="0" fontId="92" fillId="2" borderId="36" xfId="2" applyFont="1" applyFill="1" applyBorder="1" applyAlignment="1" applyProtection="1">
      <alignment horizontal="right" vertical="center" indent="1"/>
      <protection hidden="1"/>
    </xf>
    <xf numFmtId="0" fontId="38" fillId="2" borderId="0" xfId="2" applyFont="1" applyFill="1" applyAlignment="1" applyProtection="1">
      <alignment horizontal="center" vertical="center"/>
      <protection hidden="1"/>
    </xf>
    <xf numFmtId="0" fontId="119" fillId="2" borderId="0" xfId="3" applyFont="1" applyFill="1" applyBorder="1" applyAlignment="1" applyProtection="1">
      <alignment horizontal="right" vertical="center"/>
      <protection hidden="1"/>
    </xf>
    <xf numFmtId="0" fontId="118" fillId="4" borderId="86" xfId="0" applyFont="1" applyFill="1" applyBorder="1" applyAlignment="1" applyProtection="1">
      <alignment horizontal="center" vertical="center"/>
      <protection locked="0"/>
    </xf>
    <xf numFmtId="0" fontId="118" fillId="4" borderId="87" xfId="0" applyFont="1" applyFill="1" applyBorder="1" applyAlignment="1" applyProtection="1">
      <alignment horizontal="center" vertical="center"/>
      <protection locked="0"/>
    </xf>
    <xf numFmtId="0" fontId="52" fillId="2" borderId="0" xfId="0" applyFont="1" applyFill="1" applyAlignment="1" applyProtection="1">
      <alignment horizontal="left" vertical="top" indent="1"/>
      <protection hidden="1"/>
    </xf>
    <xf numFmtId="0" fontId="126" fillId="0" borderId="0" xfId="0" applyFont="1" applyAlignment="1">
      <alignment horizontal="center"/>
    </xf>
    <xf numFmtId="0" fontId="108" fillId="2" borderId="0" xfId="0" applyFont="1" applyFill="1" applyAlignment="1" applyProtection="1">
      <alignment horizontal="right" vertical="top" indent="1"/>
      <protection hidden="1"/>
    </xf>
    <xf numFmtId="0" fontId="35" fillId="2" borderId="0" xfId="0" applyFont="1" applyFill="1" applyAlignment="1" applyProtection="1">
      <alignment horizontal="center"/>
      <protection hidden="1"/>
    </xf>
    <xf numFmtId="0" fontId="87" fillId="2" borderId="36" xfId="0" applyFont="1" applyFill="1" applyBorder="1" applyAlignment="1" applyProtection="1">
      <alignment horizontal="left" vertical="top" indent="1"/>
      <protection hidden="1"/>
    </xf>
    <xf numFmtId="0" fontId="127" fillId="5" borderId="36" xfId="0" applyFont="1" applyFill="1" applyBorder="1" applyAlignment="1" applyProtection="1">
      <alignment horizontal="right" vertical="center" indent="1"/>
      <protection hidden="1"/>
    </xf>
    <xf numFmtId="0" fontId="38" fillId="2" borderId="0" xfId="3" applyFont="1" applyFill="1" applyAlignment="1" applyProtection="1">
      <alignment horizontal="distributed"/>
      <protection hidden="1"/>
    </xf>
    <xf numFmtId="0" fontId="38" fillId="2" borderId="0" xfId="2" applyFont="1" applyFill="1" applyAlignment="1" applyProtection="1">
      <alignment horizontal="right" vertical="center" indent="1"/>
      <protection hidden="1"/>
    </xf>
    <xf numFmtId="0" fontId="38" fillId="2" borderId="84" xfId="2" applyFont="1" applyFill="1" applyBorder="1" applyAlignment="1" applyProtection="1">
      <alignment horizontal="right" vertical="center" indent="1"/>
      <protection hidden="1"/>
    </xf>
    <xf numFmtId="0" fontId="49" fillId="2" borderId="0" xfId="3" applyFont="1" applyFill="1" applyAlignment="1" applyProtection="1">
      <alignment horizontal="left" vertical="top"/>
      <protection hidden="1"/>
    </xf>
    <xf numFmtId="0" fontId="49" fillId="2" borderId="0" xfId="3" applyFont="1" applyFill="1" applyAlignment="1" applyProtection="1">
      <alignment horizontal="distributed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9" fillId="2" borderId="0" xfId="0" applyFont="1" applyFill="1" applyBorder="1" applyAlignment="1" applyProtection="1">
      <alignment horizontal="distributed" indent="1"/>
      <protection hidden="1"/>
    </xf>
    <xf numFmtId="0" fontId="112" fillId="2" borderId="0" xfId="0" applyNumberFormat="1" applyFont="1" applyFill="1" applyAlignment="1" applyProtection="1">
      <alignment horizontal="left"/>
      <protection hidden="1"/>
    </xf>
    <xf numFmtId="0" fontId="37" fillId="2" borderId="0" xfId="0" applyFont="1" applyFill="1" applyAlignment="1" applyProtection="1">
      <alignment horizontal="right" indent="2"/>
      <protection hidden="1"/>
    </xf>
    <xf numFmtId="0" fontId="83" fillId="2" borderId="0" xfId="1" applyFont="1" applyFill="1" applyAlignment="1" applyProtection="1">
      <alignment horizontal="left" vertical="top"/>
      <protection locked="0"/>
    </xf>
    <xf numFmtId="0" fontId="77" fillId="2" borderId="0" xfId="4" applyFont="1" applyFill="1" applyAlignment="1" applyProtection="1">
      <alignment horizontal="distributed" indent="1"/>
      <protection hidden="1"/>
    </xf>
    <xf numFmtId="0" fontId="79" fillId="2" borderId="0" xfId="1" applyFont="1" applyFill="1" applyAlignment="1" applyProtection="1">
      <alignment horizontal="right" vertical="top" indent="1"/>
      <protection locked="0"/>
    </xf>
    <xf numFmtId="0" fontId="82" fillId="2" borderId="0" xfId="4" applyFont="1" applyFill="1" applyAlignment="1" applyProtection="1">
      <alignment horizontal="left" indent="1"/>
      <protection hidden="1"/>
    </xf>
    <xf numFmtId="0" fontId="82" fillId="2" borderId="0" xfId="0" applyFont="1" applyFill="1" applyAlignment="1" applyProtection="1">
      <alignment horizontal="right"/>
      <protection hidden="1"/>
    </xf>
    <xf numFmtId="0" fontId="84" fillId="2" borderId="0" xfId="0" applyFont="1" applyFill="1" applyAlignment="1" applyProtection="1">
      <alignment horizontal="right"/>
      <protection hidden="1"/>
    </xf>
    <xf numFmtId="0" fontId="37" fillId="2" borderId="36" xfId="0" applyFont="1" applyFill="1" applyBorder="1" applyAlignment="1" applyProtection="1">
      <alignment horizontal="center" vertical="center"/>
      <protection hidden="1"/>
    </xf>
    <xf numFmtId="0" fontId="113" fillId="2" borderId="0" xfId="3" applyFont="1" applyFill="1" applyAlignment="1" applyProtection="1">
      <alignment horizontal="left" vertical="top"/>
      <protection hidden="1"/>
    </xf>
    <xf numFmtId="0" fontId="102" fillId="2" borderId="0" xfId="3" applyFont="1" applyFill="1" applyAlignment="1" applyProtection="1">
      <alignment horizontal="left" vertical="center"/>
      <protection hidden="1"/>
    </xf>
    <xf numFmtId="0" fontId="49" fillId="2" borderId="0" xfId="0" applyFont="1" applyFill="1" applyAlignment="1" applyProtection="1">
      <alignment horizontal="left"/>
      <protection hidden="1"/>
    </xf>
    <xf numFmtId="0" fontId="77" fillId="2" borderId="0" xfId="0" applyFont="1" applyFill="1" applyAlignment="1" applyProtection="1">
      <alignment horizontal="right" vertical="center"/>
      <protection hidden="1"/>
    </xf>
    <xf numFmtId="0" fontId="49" fillId="2" borderId="0" xfId="0" applyFont="1" applyFill="1" applyAlignment="1" applyProtection="1">
      <alignment horizontal="distributed" indent="1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82" fillId="2" borderId="0" xfId="0" applyFont="1" applyFill="1" applyAlignment="1" applyProtection="1">
      <alignment horizontal="left" vertical="top" indent="1"/>
      <protection hidden="1"/>
    </xf>
    <xf numFmtId="0" fontId="49" fillId="2" borderId="0" xfId="3" applyFont="1" applyFill="1" applyAlignment="1" applyProtection="1">
      <alignment vertical="center"/>
      <protection hidden="1"/>
    </xf>
    <xf numFmtId="0" fontId="49" fillId="2" borderId="0" xfId="0" applyFont="1" applyFill="1" applyAlignment="1" applyProtection="1">
      <alignment horizontal="distributed" vertical="center" indent="1"/>
      <protection hidden="1"/>
    </xf>
    <xf numFmtId="0" fontId="49" fillId="2" borderId="0" xfId="0" applyFont="1" applyFill="1" applyAlignment="1" applyProtection="1">
      <alignment horizontal="right" vertical="top" indent="1"/>
      <protection hidden="1"/>
    </xf>
    <xf numFmtId="0" fontId="37" fillId="2" borderId="0" xfId="0" applyFont="1" applyFill="1" applyAlignment="1" applyProtection="1">
      <alignment horizontal="left" indent="2"/>
      <protection hidden="1"/>
    </xf>
    <xf numFmtId="0" fontId="76" fillId="2" borderId="72" xfId="2" applyNumberFormat="1" applyFont="1" applyFill="1" applyBorder="1" applyAlignment="1" applyProtection="1">
      <alignment horizontal="center" vertical="center"/>
      <protection hidden="1"/>
    </xf>
    <xf numFmtId="0" fontId="76" fillId="2" borderId="28" xfId="2" applyNumberFormat="1" applyFont="1" applyFill="1" applyBorder="1" applyAlignment="1" applyProtection="1">
      <alignment horizontal="center" vertical="center"/>
      <protection hidden="1"/>
    </xf>
    <xf numFmtId="0" fontId="76" fillId="2" borderId="29" xfId="2" applyNumberFormat="1" applyFont="1" applyFill="1" applyBorder="1" applyAlignment="1" applyProtection="1">
      <alignment horizontal="center" vertical="center"/>
      <protection hidden="1"/>
    </xf>
    <xf numFmtId="0" fontId="38" fillId="2" borderId="0" xfId="0" applyFont="1" applyFill="1" applyAlignment="1" applyProtection="1">
      <alignment horizontal="distributed"/>
      <protection hidden="1"/>
    </xf>
    <xf numFmtId="0" fontId="112" fillId="2" borderId="0" xfId="0" applyNumberFormat="1" applyFont="1" applyFill="1" applyAlignment="1" applyProtection="1">
      <alignment horizontal="distributed" vertical="center"/>
      <protection hidden="1"/>
    </xf>
    <xf numFmtId="0" fontId="112" fillId="2" borderId="0" xfId="0" applyNumberFormat="1" applyFont="1" applyFill="1" applyAlignment="1" applyProtection="1">
      <alignment horizontal="left" vertical="top"/>
      <protection hidden="1"/>
    </xf>
    <xf numFmtId="0" fontId="112" fillId="2" borderId="0" xfId="0" applyNumberFormat="1" applyFont="1" applyFill="1" applyAlignment="1" applyProtection="1">
      <alignment horizontal="distributed"/>
      <protection hidden="1"/>
    </xf>
    <xf numFmtId="0" fontId="49" fillId="2" borderId="0" xfId="3" applyFont="1" applyFill="1" applyAlignment="1" applyProtection="1">
      <alignment horizontal="left" vertical="center"/>
      <protection hidden="1"/>
    </xf>
    <xf numFmtId="0" fontId="82" fillId="2" borderId="0" xfId="0" applyFont="1" applyFill="1" applyBorder="1" applyAlignment="1" applyProtection="1">
      <alignment horizontal="left" indent="1"/>
      <protection hidden="1"/>
    </xf>
    <xf numFmtId="0" fontId="76" fillId="2" borderId="0" xfId="0" applyFont="1" applyFill="1" applyAlignment="1" applyProtection="1">
      <alignment horizontal="center"/>
      <protection hidden="1"/>
    </xf>
    <xf numFmtId="0" fontId="52" fillId="2" borderId="0" xfId="0" applyFont="1" applyFill="1" applyAlignment="1" applyProtection="1">
      <alignment horizontal="right"/>
      <protection hidden="1"/>
    </xf>
    <xf numFmtId="0" fontId="107" fillId="2" borderId="0" xfId="2" applyFont="1" applyFill="1" applyAlignment="1" applyProtection="1">
      <alignment horizontal="right" indent="1"/>
      <protection hidden="1"/>
    </xf>
    <xf numFmtId="0" fontId="102" fillId="2" borderId="0" xfId="3" applyFont="1" applyFill="1" applyAlignment="1" applyProtection="1">
      <alignment horizontal="left" vertical="top"/>
      <protection hidden="1"/>
    </xf>
    <xf numFmtId="0" fontId="105" fillId="2" borderId="0" xfId="0" applyFont="1" applyFill="1" applyAlignment="1" applyProtection="1">
      <alignment horizontal="center" vertical="top"/>
      <protection hidden="1"/>
    </xf>
    <xf numFmtId="0" fontId="99" fillId="2" borderId="0" xfId="0" applyFont="1" applyFill="1" applyBorder="1" applyAlignment="1" applyProtection="1">
      <alignment horizontal="right" indent="1"/>
      <protection hidden="1"/>
    </xf>
    <xf numFmtId="0" fontId="38" fillId="2" borderId="36" xfId="2" applyFont="1" applyFill="1" applyBorder="1" applyAlignment="1" applyProtection="1">
      <alignment horizontal="center" vertical="center"/>
      <protection hidden="1"/>
    </xf>
    <xf numFmtId="0" fontId="76" fillId="2" borderId="36" xfId="2" applyFont="1" applyFill="1" applyBorder="1" applyAlignment="1" applyProtection="1">
      <alignment horizontal="left" vertical="center" indent="1"/>
      <protection hidden="1"/>
    </xf>
    <xf numFmtId="0" fontId="59" fillId="2" borderId="0" xfId="2" applyFill="1" applyBorder="1" applyAlignment="1" applyProtection="1">
      <alignment horizontal="center"/>
      <protection locked="0"/>
    </xf>
    <xf numFmtId="0" fontId="31" fillId="2" borderId="0" xfId="2" applyFont="1" applyFill="1" applyBorder="1" applyAlignment="1" applyProtection="1">
      <alignment horizontal="right" vertical="center" indent="1"/>
      <protection hidden="1"/>
    </xf>
    <xf numFmtId="49" fontId="87" fillId="4" borderId="88" xfId="2" applyNumberFormat="1" applyFont="1" applyFill="1" applyBorder="1" applyAlignment="1" applyProtection="1">
      <alignment horizontal="center" vertical="center"/>
      <protection locked="0"/>
    </xf>
    <xf numFmtId="49" fontId="87" fillId="4" borderId="89" xfId="2" applyNumberFormat="1" applyFont="1" applyFill="1" applyBorder="1" applyAlignment="1" applyProtection="1">
      <alignment horizontal="center" vertical="center"/>
      <protection locked="0"/>
    </xf>
    <xf numFmtId="49" fontId="87" fillId="4" borderId="90" xfId="2" applyNumberFormat="1" applyFont="1" applyFill="1" applyBorder="1" applyAlignment="1" applyProtection="1">
      <alignment horizontal="center" vertical="center"/>
      <protection locked="0"/>
    </xf>
    <xf numFmtId="0" fontId="89" fillId="2" borderId="0" xfId="0" applyFont="1" applyFill="1" applyAlignment="1" applyProtection="1">
      <alignment horizontal="center"/>
      <protection hidden="1"/>
    </xf>
    <xf numFmtId="0" fontId="52" fillId="2" borderId="32" xfId="0" applyFont="1" applyFill="1" applyBorder="1" applyAlignment="1" applyProtection="1">
      <alignment horizontal="left" indent="1"/>
      <protection hidden="1"/>
    </xf>
    <xf numFmtId="0" fontId="52" fillId="2" borderId="32" xfId="0" applyFont="1" applyFill="1" applyBorder="1" applyAlignment="1" applyProtection="1">
      <alignment horizontal="right" indent="1"/>
      <protection hidden="1"/>
    </xf>
    <xf numFmtId="0" fontId="38" fillId="2" borderId="0" xfId="0" applyFont="1" applyFill="1" applyAlignment="1" applyProtection="1">
      <alignment horizontal="distributed" vertical="center"/>
      <protection hidden="1"/>
    </xf>
    <xf numFmtId="0" fontId="78" fillId="2" borderId="0" xfId="3" applyFont="1" applyFill="1" applyAlignment="1" applyProtection="1">
      <alignment horizontal="right" indent="1"/>
      <protection hidden="1"/>
    </xf>
    <xf numFmtId="0" fontId="83" fillId="2" borderId="0" xfId="1" applyFont="1" applyFill="1" applyAlignment="1" applyProtection="1">
      <alignment horizontal="center" vertical="top"/>
      <protection locked="0"/>
    </xf>
    <xf numFmtId="0" fontId="35" fillId="2" borderId="0" xfId="0" applyFont="1" applyFill="1" applyAlignment="1" applyProtection="1">
      <alignment horizontal="left"/>
      <protection hidden="1"/>
    </xf>
    <xf numFmtId="0" fontId="38" fillId="2" borderId="0" xfId="0" applyFont="1" applyFill="1" applyAlignment="1" applyProtection="1">
      <alignment horizontal="left"/>
      <protection hidden="1"/>
    </xf>
    <xf numFmtId="0" fontId="49" fillId="2" borderId="0" xfId="0" applyFont="1" applyFill="1" applyAlignment="1" applyProtection="1">
      <alignment horizontal="distributed"/>
      <protection hidden="1"/>
    </xf>
    <xf numFmtId="0" fontId="24" fillId="2" borderId="0" xfId="0" applyFont="1" applyFill="1" applyAlignment="1" applyProtection="1">
      <alignment horizontal="left" indent="3"/>
      <protection hidden="1"/>
    </xf>
    <xf numFmtId="0" fontId="82" fillId="2" borderId="0" xfId="4" applyNumberFormat="1" applyFont="1" applyFill="1" applyBorder="1" applyAlignment="1" applyProtection="1">
      <alignment horizontal="left" vertical="center" indent="1"/>
      <protection hidden="1"/>
    </xf>
    <xf numFmtId="0" fontId="99" fillId="2" borderId="0" xfId="4" applyNumberFormat="1" applyFont="1" applyFill="1" applyBorder="1" applyAlignment="1" applyProtection="1">
      <alignment horizontal="center" vertical="center"/>
      <protection hidden="1"/>
    </xf>
    <xf numFmtId="0" fontId="78" fillId="2" borderId="0" xfId="3" applyFont="1" applyFill="1" applyAlignment="1" applyProtection="1">
      <alignment horizontal="left" vertical="top"/>
      <protection hidden="1"/>
    </xf>
    <xf numFmtId="0" fontId="52" fillId="2" borderId="0" xfId="3" applyFont="1" applyFill="1" applyAlignment="1" applyProtection="1">
      <alignment horizontal="left"/>
      <protection hidden="1"/>
    </xf>
    <xf numFmtId="0" fontId="49" fillId="2" borderId="0" xfId="0" applyFont="1" applyFill="1" applyAlignment="1" applyProtection="1">
      <alignment horizontal="distributed" vertical="top"/>
      <protection hidden="1"/>
    </xf>
    <xf numFmtId="0" fontId="104" fillId="2" borderId="0" xfId="0" applyFont="1" applyFill="1" applyBorder="1" applyAlignment="1" applyProtection="1">
      <alignment horizontal="left" vertical="top" indent="1"/>
      <protection hidden="1"/>
    </xf>
    <xf numFmtId="0" fontId="104" fillId="2" borderId="0" xfId="0" applyFont="1" applyFill="1" applyBorder="1" applyAlignment="1" applyProtection="1">
      <alignment horizontal="right" vertical="top" indent="1"/>
      <protection hidden="1"/>
    </xf>
    <xf numFmtId="0" fontId="38" fillId="2" borderId="0" xfId="0" applyFont="1" applyFill="1" applyAlignment="1" applyProtection="1">
      <alignment horizontal="left" vertical="top"/>
      <protection hidden="1"/>
    </xf>
    <xf numFmtId="0" fontId="24" fillId="2" borderId="0" xfId="0" applyFont="1" applyFill="1" applyAlignment="1" applyProtection="1">
      <alignment horizontal="center"/>
      <protection hidden="1"/>
    </xf>
    <xf numFmtId="0" fontId="114" fillId="2" borderId="73" xfId="0" applyFont="1" applyFill="1" applyBorder="1" applyAlignment="1" applyProtection="1">
      <alignment horizontal="center" vertical="center"/>
      <protection hidden="1"/>
    </xf>
    <xf numFmtId="0" fontId="114" fillId="2" borderId="39" xfId="0" applyFont="1" applyFill="1" applyBorder="1" applyAlignment="1" applyProtection="1">
      <alignment horizontal="center" vertical="center"/>
      <protection hidden="1"/>
    </xf>
    <xf numFmtId="0" fontId="114" fillId="2" borderId="40" xfId="0" applyFont="1" applyFill="1" applyBorder="1" applyAlignment="1" applyProtection="1">
      <alignment horizontal="center" vertical="center"/>
      <protection hidden="1"/>
    </xf>
    <xf numFmtId="0" fontId="114" fillId="2" borderId="91" xfId="0" applyFont="1" applyFill="1" applyBorder="1" applyAlignment="1" applyProtection="1">
      <alignment horizontal="center" vertical="center"/>
      <protection hidden="1"/>
    </xf>
    <xf numFmtId="0" fontId="114" fillId="2" borderId="92" xfId="0" applyFont="1" applyFill="1" applyBorder="1" applyAlignment="1" applyProtection="1">
      <alignment horizontal="center" vertical="center"/>
      <protection hidden="1"/>
    </xf>
    <xf numFmtId="0" fontId="114" fillId="2" borderId="93" xfId="0" applyFont="1" applyFill="1" applyBorder="1" applyAlignment="1" applyProtection="1">
      <alignment horizontal="center" vertical="center"/>
      <protection hidden="1"/>
    </xf>
    <xf numFmtId="0" fontId="37" fillId="2" borderId="0" xfId="3" applyFont="1" applyFill="1" applyAlignment="1" applyProtection="1">
      <alignment horizontal="left" vertical="top" indent="1"/>
      <protection hidden="1"/>
    </xf>
    <xf numFmtId="0" fontId="33" fillId="2" borderId="77" xfId="0" applyFont="1" applyFill="1" applyBorder="1" applyAlignment="1" applyProtection="1">
      <alignment horizontal="center" vertical="center"/>
      <protection hidden="1"/>
    </xf>
    <xf numFmtId="0" fontId="33" fillId="2" borderId="92" xfId="0" applyFont="1" applyFill="1" applyBorder="1" applyAlignment="1" applyProtection="1">
      <alignment horizontal="center" vertical="center"/>
      <protection hidden="1"/>
    </xf>
    <xf numFmtId="0" fontId="33" fillId="2" borderId="94" xfId="0" applyFont="1" applyFill="1" applyBorder="1" applyAlignment="1" applyProtection="1">
      <alignment horizontal="center" vertical="center"/>
      <protection hidden="1"/>
    </xf>
    <xf numFmtId="0" fontId="15" fillId="2" borderId="73" xfId="0" applyFont="1" applyFill="1" applyBorder="1" applyAlignment="1" applyProtection="1">
      <alignment horizontal="center" vertical="center"/>
      <protection hidden="1"/>
    </xf>
    <xf numFmtId="0" fontId="15" fillId="2" borderId="40" xfId="0" applyFont="1" applyFill="1" applyBorder="1" applyAlignment="1" applyProtection="1">
      <alignment horizontal="center" vertical="center"/>
      <protection hidden="1"/>
    </xf>
    <xf numFmtId="0" fontId="15" fillId="2" borderId="91" xfId="0" applyFont="1" applyFill="1" applyBorder="1" applyAlignment="1" applyProtection="1">
      <alignment horizontal="center" vertical="center"/>
      <protection hidden="1"/>
    </xf>
    <xf numFmtId="0" fontId="15" fillId="2" borderId="93" xfId="0" applyFont="1" applyFill="1" applyBorder="1" applyAlignment="1" applyProtection="1">
      <alignment horizontal="center" vertical="center"/>
      <protection hidden="1"/>
    </xf>
    <xf numFmtId="0" fontId="16" fillId="2" borderId="77" xfId="0" applyFont="1" applyFill="1" applyBorder="1" applyAlignment="1" applyProtection="1">
      <alignment horizontal="center" vertical="center"/>
      <protection hidden="1"/>
    </xf>
    <xf numFmtId="0" fontId="16" fillId="2" borderId="92" xfId="0" applyFont="1" applyFill="1" applyBorder="1" applyAlignment="1" applyProtection="1">
      <alignment horizontal="center" vertical="center"/>
      <protection hidden="1"/>
    </xf>
    <xf numFmtId="0" fontId="16" fillId="2" borderId="94" xfId="0" applyFont="1" applyFill="1" applyBorder="1" applyAlignment="1" applyProtection="1">
      <alignment horizontal="center" vertical="center"/>
      <protection hidden="1"/>
    </xf>
    <xf numFmtId="0" fontId="114" fillId="2" borderId="72" xfId="0" applyFont="1" applyFill="1" applyBorder="1" applyAlignment="1" applyProtection="1">
      <alignment horizontal="center" vertical="center"/>
      <protection hidden="1"/>
    </xf>
    <xf numFmtId="0" fontId="114" fillId="2" borderId="29" xfId="0" applyFont="1" applyFill="1" applyBorder="1" applyAlignment="1" applyProtection="1">
      <alignment horizontal="center" vertical="center"/>
      <protection hidden="1"/>
    </xf>
    <xf numFmtId="0" fontId="96" fillId="2" borderId="77" xfId="0" applyFont="1" applyFill="1" applyBorder="1" applyAlignment="1" applyProtection="1">
      <alignment horizontal="center" vertical="center"/>
      <protection hidden="1"/>
    </xf>
    <xf numFmtId="0" fontId="96" fillId="2" borderId="92" xfId="0" applyFont="1" applyFill="1" applyBorder="1" applyAlignment="1" applyProtection="1">
      <alignment horizontal="center" vertical="center"/>
      <protection hidden="1"/>
    </xf>
    <xf numFmtId="0" fontId="96" fillId="2" borderId="94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Alignment="1" applyProtection="1">
      <alignment horizontal="center" vertical="center"/>
      <protection hidden="1"/>
    </xf>
    <xf numFmtId="0" fontId="28" fillId="2" borderId="0" xfId="0" applyFont="1" applyFill="1" applyAlignment="1" applyProtection="1">
      <alignment horizontal="left" vertical="center"/>
      <protection hidden="1"/>
    </xf>
    <xf numFmtId="0" fontId="32" fillId="2" borderId="55" xfId="0" applyFont="1" applyFill="1" applyBorder="1" applyAlignment="1" applyProtection="1">
      <alignment horizontal="center" vertical="center"/>
      <protection hidden="1"/>
    </xf>
    <xf numFmtId="0" fontId="32" fillId="2" borderId="56" xfId="0" applyFont="1" applyFill="1" applyBorder="1" applyAlignment="1" applyProtection="1">
      <alignment horizontal="center" vertical="center"/>
      <protection hidden="1"/>
    </xf>
    <xf numFmtId="164" fontId="17" fillId="2" borderId="31" xfId="0" applyNumberFormat="1" applyFont="1" applyFill="1" applyBorder="1" applyAlignment="1" applyProtection="1">
      <alignment horizontal="left"/>
      <protection locked="0"/>
    </xf>
    <xf numFmtId="164" fontId="17" fillId="2" borderId="32" xfId="0" applyNumberFormat="1" applyFont="1" applyFill="1" applyBorder="1" applyAlignment="1" applyProtection="1">
      <alignment horizontal="left"/>
      <protection locked="0"/>
    </xf>
    <xf numFmtId="164" fontId="17" fillId="2" borderId="96" xfId="0" applyNumberFormat="1" applyFont="1" applyFill="1" applyBorder="1" applyAlignment="1" applyProtection="1">
      <alignment horizontal="left"/>
      <protection locked="0"/>
    </xf>
    <xf numFmtId="0" fontId="15" fillId="2" borderId="32" xfId="0" applyFont="1" applyFill="1" applyBorder="1" applyAlignment="1" applyProtection="1">
      <alignment horizontal="center"/>
      <protection hidden="1"/>
    </xf>
    <xf numFmtId="0" fontId="53" fillId="2" borderId="36" xfId="0" applyFont="1" applyFill="1" applyBorder="1" applyAlignment="1" applyProtection="1">
      <alignment horizontal="right"/>
      <protection hidden="1"/>
    </xf>
    <xf numFmtId="0" fontId="44" fillId="2" borderId="0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38" fillId="2" borderId="0" xfId="0" applyFont="1" applyFill="1" applyBorder="1" applyAlignment="1" applyProtection="1">
      <alignment horizontal="left" vertical="center"/>
      <protection hidden="1"/>
    </xf>
    <xf numFmtId="0" fontId="82" fillId="2" borderId="100" xfId="0" applyNumberFormat="1" applyFont="1" applyFill="1" applyBorder="1" applyAlignment="1" applyProtection="1">
      <alignment horizontal="center" vertical="center"/>
      <protection hidden="1"/>
    </xf>
    <xf numFmtId="0" fontId="82" fillId="2" borderId="10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84" xfId="0" applyFill="1" applyBorder="1" applyAlignment="1" applyProtection="1">
      <alignment horizontal="left" vertical="center"/>
      <protection hidden="1"/>
    </xf>
    <xf numFmtId="0" fontId="31" fillId="4" borderId="35" xfId="0" applyFont="1" applyFill="1" applyBorder="1" applyAlignment="1" applyProtection="1">
      <alignment horizontal="center" vertical="center"/>
      <protection hidden="1"/>
    </xf>
    <xf numFmtId="0" fontId="31" fillId="4" borderId="36" xfId="0" applyFont="1" applyFill="1" applyBorder="1" applyAlignment="1" applyProtection="1">
      <alignment horizontal="center" vertical="center"/>
      <protection hidden="1"/>
    </xf>
    <xf numFmtId="0" fontId="31" fillId="4" borderId="95" xfId="0" applyFont="1" applyFill="1" applyBorder="1" applyAlignment="1" applyProtection="1">
      <alignment horizontal="center" vertical="center"/>
      <protection hidden="1"/>
    </xf>
    <xf numFmtId="166" fontId="31" fillId="4" borderId="77" xfId="0" applyNumberFormat="1" applyFont="1" applyFill="1" applyBorder="1" applyAlignment="1" applyProtection="1">
      <alignment horizontal="center" vertical="center"/>
      <protection locked="0"/>
    </xf>
    <xf numFmtId="166" fontId="31" fillId="4" borderId="93" xfId="0" applyNumberFormat="1" applyFont="1" applyFill="1" applyBorder="1" applyAlignment="1" applyProtection="1">
      <alignment horizontal="center" vertical="center"/>
      <protection locked="0"/>
    </xf>
    <xf numFmtId="166" fontId="87" fillId="4" borderId="72" xfId="0" applyNumberFormat="1" applyFont="1" applyFill="1" applyBorder="1" applyAlignment="1" applyProtection="1">
      <alignment horizontal="center" vertical="center"/>
      <protection locked="0"/>
    </xf>
    <xf numFmtId="166" fontId="87" fillId="4" borderId="97" xfId="0" applyNumberFormat="1" applyFont="1" applyFill="1" applyBorder="1" applyAlignment="1" applyProtection="1">
      <alignment horizontal="center" vertical="center"/>
      <protection locked="0"/>
    </xf>
    <xf numFmtId="166" fontId="87" fillId="4" borderId="98" xfId="0" applyNumberFormat="1" applyFont="1" applyFill="1" applyBorder="1" applyAlignment="1" applyProtection="1">
      <alignment horizontal="center" vertical="center"/>
      <protection locked="0"/>
    </xf>
    <xf numFmtId="166" fontId="87" fillId="4" borderId="29" xfId="0" applyNumberFormat="1" applyFont="1" applyFill="1" applyBorder="1" applyAlignment="1" applyProtection="1">
      <alignment horizontal="center" vertical="center"/>
      <protection locked="0"/>
    </xf>
    <xf numFmtId="164" fontId="17" fillId="2" borderId="35" xfId="0" applyNumberFormat="1" applyFont="1" applyFill="1" applyBorder="1" applyAlignment="1" applyProtection="1">
      <alignment horizontal="left" vertical="top"/>
      <protection locked="0"/>
    </xf>
    <xf numFmtId="164" fontId="17" fillId="2" borderId="36" xfId="0" applyNumberFormat="1" applyFont="1" applyFill="1" applyBorder="1" applyAlignment="1" applyProtection="1">
      <alignment horizontal="left" vertical="top"/>
      <protection locked="0"/>
    </xf>
    <xf numFmtId="164" fontId="17" fillId="2" borderId="95" xfId="0" applyNumberFormat="1" applyFont="1" applyFill="1" applyBorder="1" applyAlignment="1" applyProtection="1">
      <alignment horizontal="left" vertical="top"/>
      <protection locked="0"/>
    </xf>
    <xf numFmtId="165" fontId="43" fillId="2" borderId="9" xfId="0" applyNumberFormat="1" applyFont="1" applyFill="1" applyBorder="1" applyAlignment="1" applyProtection="1">
      <alignment horizontal="center" vertical="center"/>
      <protection hidden="1"/>
    </xf>
    <xf numFmtId="165" fontId="43" fillId="2" borderId="11" xfId="0" applyNumberFormat="1" applyFont="1" applyFill="1" applyBorder="1" applyAlignment="1" applyProtection="1">
      <alignment horizontal="center" vertical="center"/>
      <protection hidden="1"/>
    </xf>
    <xf numFmtId="0" fontId="31" fillId="4" borderId="91" xfId="0" applyFont="1" applyFill="1" applyBorder="1" applyAlignment="1" applyProtection="1">
      <alignment horizontal="center" vertical="center"/>
      <protection hidden="1"/>
    </xf>
    <xf numFmtId="0" fontId="31" fillId="4" borderId="92" xfId="0" applyFont="1" applyFill="1" applyBorder="1" applyAlignment="1" applyProtection="1">
      <alignment horizontal="center" vertical="center"/>
      <protection hidden="1"/>
    </xf>
    <xf numFmtId="0" fontId="31" fillId="4" borderId="9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42" fillId="2" borderId="32" xfId="0" applyFont="1" applyFill="1" applyBorder="1" applyAlignment="1" applyProtection="1">
      <alignment horizontal="right" vertical="center" indent="1"/>
      <protection hidden="1"/>
    </xf>
    <xf numFmtId="0" fontId="16" fillId="2" borderId="0" xfId="0" applyFont="1" applyFill="1" applyBorder="1" applyAlignment="1" applyProtection="1">
      <alignment horizontal="distributed"/>
      <protection hidden="1"/>
    </xf>
    <xf numFmtId="0" fontId="16" fillId="2" borderId="0" xfId="0" applyFont="1" applyFill="1" applyBorder="1" applyAlignment="1" applyProtection="1">
      <alignment horizontal="left" vertical="top"/>
      <protection hidden="1"/>
    </xf>
    <xf numFmtId="49" fontId="38" fillId="2" borderId="0" xfId="0" applyNumberFormat="1" applyFont="1" applyFill="1" applyBorder="1" applyAlignment="1" applyProtection="1">
      <alignment horizontal="center" vertical="center"/>
      <protection hidden="1"/>
    </xf>
    <xf numFmtId="49" fontId="65" fillId="2" borderId="0" xfId="0" applyNumberFormat="1" applyFont="1" applyFill="1" applyBorder="1" applyAlignment="1" applyProtection="1">
      <alignment horizontal="center" vertical="center"/>
      <protection hidden="1"/>
    </xf>
    <xf numFmtId="0" fontId="70" fillId="2" borderId="0" xfId="1" applyFont="1" applyFill="1" applyAlignment="1" applyProtection="1">
      <alignment horizontal="center" vertical="center"/>
      <protection locked="0"/>
    </xf>
    <xf numFmtId="166" fontId="31" fillId="4" borderId="91" xfId="0" applyNumberFormat="1" applyFont="1" applyFill="1" applyBorder="1" applyAlignment="1" applyProtection="1">
      <alignment horizontal="center" vertical="center"/>
      <protection locked="0"/>
    </xf>
    <xf numFmtId="166" fontId="31" fillId="4" borderId="94" xfId="0" applyNumberFormat="1" applyFont="1" applyFill="1" applyBorder="1" applyAlignment="1" applyProtection="1">
      <alignment horizontal="center" vertical="center"/>
      <protection locked="0"/>
    </xf>
    <xf numFmtId="0" fontId="122" fillId="2" borderId="31" xfId="0" applyFont="1" applyFill="1" applyBorder="1" applyAlignment="1" applyProtection="1">
      <alignment horizontal="center" vertical="center"/>
      <protection hidden="1"/>
    </xf>
    <xf numFmtId="0" fontId="122" fillId="2" borderId="32" xfId="0" applyFont="1" applyFill="1" applyBorder="1" applyAlignment="1" applyProtection="1">
      <alignment horizontal="center" vertical="center"/>
      <protection hidden="1"/>
    </xf>
    <xf numFmtId="0" fontId="122" fillId="2" borderId="96" xfId="0" applyFont="1" applyFill="1" applyBorder="1" applyAlignment="1" applyProtection="1">
      <alignment horizontal="center" vertical="center"/>
      <protection hidden="1"/>
    </xf>
    <xf numFmtId="0" fontId="16" fillId="2" borderId="72" xfId="0" applyFont="1" applyFill="1" applyBorder="1" applyAlignment="1" applyProtection="1">
      <alignment horizontal="center" vertical="center"/>
      <protection hidden="1"/>
    </xf>
    <xf numFmtId="0" fontId="16" fillId="2" borderId="97" xfId="0" applyFont="1" applyFill="1" applyBorder="1" applyAlignment="1" applyProtection="1">
      <alignment horizontal="center" vertical="center"/>
      <protection hidden="1"/>
    </xf>
    <xf numFmtId="0" fontId="16" fillId="2" borderId="98" xfId="0" applyFont="1" applyFill="1" applyBorder="1" applyAlignment="1" applyProtection="1">
      <alignment horizontal="center" vertical="center"/>
      <protection hidden="1"/>
    </xf>
    <xf numFmtId="0" fontId="16" fillId="2" borderId="29" xfId="0" applyFont="1" applyFill="1" applyBorder="1" applyAlignment="1" applyProtection="1">
      <alignment horizontal="center" vertical="center"/>
      <protection hidden="1"/>
    </xf>
    <xf numFmtId="37" fontId="87" fillId="4" borderId="72" xfId="0" applyNumberFormat="1" applyFont="1" applyFill="1" applyBorder="1" applyAlignment="1" applyProtection="1">
      <alignment horizontal="center" vertical="center"/>
      <protection locked="0"/>
    </xf>
    <xf numFmtId="37" fontId="87" fillId="4" borderId="28" xfId="0" applyNumberFormat="1" applyFont="1" applyFill="1" applyBorder="1" applyAlignment="1" applyProtection="1">
      <alignment horizontal="center" vertical="center"/>
      <protection locked="0"/>
    </xf>
    <xf numFmtId="37" fontId="87" fillId="4" borderId="29" xfId="0" applyNumberFormat="1" applyFont="1" applyFill="1" applyBorder="1" applyAlignment="1" applyProtection="1">
      <alignment horizontal="center" vertical="center"/>
      <protection locked="0"/>
    </xf>
    <xf numFmtId="0" fontId="69" fillId="2" borderId="0" xfId="0" applyFont="1" applyFill="1" applyBorder="1" applyAlignment="1" applyProtection="1">
      <alignment horizontal="center" vertical="center"/>
      <protection locked="0"/>
    </xf>
    <xf numFmtId="0" fontId="69" fillId="2" borderId="45" xfId="0" applyFont="1" applyFill="1" applyBorder="1" applyAlignment="1" applyProtection="1">
      <alignment horizontal="center" vertical="center"/>
      <protection locked="0"/>
    </xf>
    <xf numFmtId="0" fontId="77" fillId="2" borderId="42" xfId="0" applyFont="1" applyFill="1" applyBorder="1" applyAlignment="1" applyProtection="1">
      <alignment horizontal="center" vertical="top"/>
      <protection hidden="1"/>
    </xf>
    <xf numFmtId="0" fontId="37" fillId="2" borderId="0" xfId="0" applyFont="1" applyFill="1" applyAlignment="1">
      <alignment horizontal="right" vertical="top" indent="1"/>
    </xf>
    <xf numFmtId="164" fontId="95" fillId="2" borderId="42" xfId="0" applyNumberFormat="1" applyFont="1" applyFill="1" applyBorder="1" applyAlignment="1" applyProtection="1">
      <alignment horizontal="left" vertical="center"/>
      <protection locked="0"/>
    </xf>
    <xf numFmtId="164" fontId="95" fillId="2" borderId="102" xfId="0" applyNumberFormat="1" applyFont="1" applyFill="1" applyBorder="1" applyAlignment="1" applyProtection="1">
      <alignment horizontal="left" vertical="center"/>
      <protection locked="0"/>
    </xf>
    <xf numFmtId="164" fontId="95" fillId="2" borderId="36" xfId="0" applyNumberFormat="1" applyFont="1" applyFill="1" applyBorder="1" applyAlignment="1" applyProtection="1">
      <alignment horizontal="left" vertical="center"/>
      <protection locked="0"/>
    </xf>
    <xf numFmtId="164" fontId="95" fillId="2" borderId="95" xfId="0" applyNumberFormat="1" applyFont="1" applyFill="1" applyBorder="1" applyAlignment="1" applyProtection="1">
      <alignment horizontal="left" vertical="center"/>
      <protection locked="0"/>
    </xf>
    <xf numFmtId="0" fontId="87" fillId="2" borderId="35" xfId="0" applyNumberFormat="1" applyFont="1" applyFill="1" applyBorder="1" applyAlignment="1" applyProtection="1">
      <alignment horizontal="left" vertical="center" indent="1"/>
      <protection locked="0"/>
    </xf>
    <xf numFmtId="0" fontId="87" fillId="2" borderId="36" xfId="0" applyNumberFormat="1" applyFont="1" applyFill="1" applyBorder="1" applyAlignment="1" applyProtection="1">
      <alignment horizontal="left" vertical="center" indent="1"/>
      <protection locked="0"/>
    </xf>
    <xf numFmtId="0" fontId="87" fillId="2" borderId="37" xfId="0" applyNumberFormat="1" applyFont="1" applyFill="1" applyBorder="1" applyAlignment="1" applyProtection="1">
      <alignment horizontal="left" vertical="center" indent="1"/>
      <protection locked="0"/>
    </xf>
    <xf numFmtId="0" fontId="87" fillId="2" borderId="38" xfId="0" applyNumberFormat="1" applyFont="1" applyFill="1" applyBorder="1" applyAlignment="1" applyProtection="1">
      <alignment horizontal="left" vertical="center" indent="1"/>
      <protection locked="0"/>
    </xf>
    <xf numFmtId="164" fontId="15" fillId="2" borderId="42" xfId="0" applyNumberFormat="1" applyFont="1" applyFill="1" applyBorder="1" applyAlignment="1" applyProtection="1">
      <alignment horizontal="center" vertical="center"/>
      <protection hidden="1"/>
    </xf>
    <xf numFmtId="164" fontId="15" fillId="2" borderId="46" xfId="0" applyNumberFormat="1" applyFont="1" applyFill="1" applyBorder="1" applyAlignment="1" applyProtection="1">
      <alignment horizontal="center" vertical="center"/>
      <protection hidden="1"/>
    </xf>
    <xf numFmtId="164" fontId="15" fillId="2" borderId="47" xfId="0" applyNumberFormat="1" applyFont="1" applyFill="1" applyBorder="1" applyAlignment="1" applyProtection="1">
      <alignment horizontal="center" vertical="center"/>
      <protection hidden="1"/>
    </xf>
    <xf numFmtId="0" fontId="87" fillId="2" borderId="38" xfId="0" applyFont="1" applyFill="1" applyBorder="1" applyAlignment="1" applyProtection="1">
      <alignment horizontal="center" vertical="center"/>
      <protection locked="0"/>
    </xf>
    <xf numFmtId="0" fontId="87" fillId="2" borderId="36" xfId="0" applyFont="1" applyFill="1" applyBorder="1" applyAlignment="1" applyProtection="1">
      <alignment horizontal="center" vertical="center"/>
      <protection locked="0"/>
    </xf>
    <xf numFmtId="0" fontId="87" fillId="2" borderId="95" xfId="0" applyFont="1" applyFill="1" applyBorder="1" applyAlignment="1" applyProtection="1">
      <alignment horizontal="center" vertical="center"/>
      <protection locked="0"/>
    </xf>
    <xf numFmtId="0" fontId="15" fillId="2" borderId="47" xfId="0" applyFont="1" applyFill="1" applyBorder="1" applyAlignment="1" applyProtection="1">
      <alignment horizontal="center"/>
      <protection hidden="1"/>
    </xf>
    <xf numFmtId="0" fontId="15" fillId="2" borderId="42" xfId="0" applyFont="1" applyFill="1" applyBorder="1" applyAlignment="1" applyProtection="1">
      <alignment horizontal="center"/>
      <protection hidden="1"/>
    </xf>
    <xf numFmtId="0" fontId="15" fillId="2" borderId="102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distributed" vertic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16" fillId="2" borderId="84" xfId="0" applyFont="1" applyFill="1" applyBorder="1" applyAlignment="1" applyProtection="1">
      <alignment horizontal="left" vertical="center"/>
      <protection hidden="1"/>
    </xf>
    <xf numFmtId="0" fontId="16" fillId="2" borderId="52" xfId="0" applyFont="1" applyFill="1" applyBorder="1" applyAlignment="1" applyProtection="1">
      <alignment horizontal="left" vertical="center" indent="1"/>
      <protection hidden="1"/>
    </xf>
    <xf numFmtId="0" fontId="0" fillId="0" borderId="0" xfId="0"/>
    <xf numFmtId="164" fontId="31" fillId="4" borderId="72" xfId="0" applyNumberFormat="1" applyFont="1" applyFill="1" applyBorder="1" applyAlignment="1" applyProtection="1">
      <alignment horizontal="left" vertical="center"/>
      <protection locked="0"/>
    </xf>
    <xf numFmtId="164" fontId="31" fillId="4" borderId="28" xfId="0" applyNumberFormat="1" applyFont="1" applyFill="1" applyBorder="1" applyAlignment="1" applyProtection="1">
      <alignment horizontal="left" vertical="center"/>
      <protection locked="0"/>
    </xf>
    <xf numFmtId="164" fontId="87" fillId="4" borderId="73" xfId="0" applyNumberFormat="1" applyFont="1" applyFill="1" applyBorder="1" applyAlignment="1" applyProtection="1">
      <alignment horizontal="left" vertical="center"/>
      <protection locked="0"/>
    </xf>
    <xf numFmtId="164" fontId="87" fillId="4" borderId="39" xfId="0" applyNumberFormat="1" applyFont="1" applyFill="1" applyBorder="1" applyAlignment="1" applyProtection="1">
      <alignment horizontal="left" vertical="center"/>
      <protection locked="0"/>
    </xf>
    <xf numFmtId="164" fontId="87" fillId="4" borderId="40" xfId="0" applyNumberFormat="1" applyFont="1" applyFill="1" applyBorder="1" applyAlignment="1" applyProtection="1">
      <alignment horizontal="left" vertical="center"/>
      <protection locked="0"/>
    </xf>
    <xf numFmtId="164" fontId="16" fillId="2" borderId="65" xfId="0" applyNumberFormat="1" applyFont="1" applyFill="1" applyBorder="1" applyAlignment="1" applyProtection="1">
      <alignment horizontal="left" vertical="center"/>
      <protection hidden="1"/>
    </xf>
    <xf numFmtId="164" fontId="16" fillId="2" borderId="68" xfId="0" applyNumberFormat="1" applyFont="1" applyFill="1" applyBorder="1" applyAlignment="1" applyProtection="1">
      <alignment horizontal="left" vertical="center"/>
      <protection hidden="1"/>
    </xf>
    <xf numFmtId="164" fontId="16" fillId="2" borderId="99" xfId="0" applyNumberFormat="1" applyFont="1" applyFill="1" applyBorder="1" applyAlignment="1" applyProtection="1">
      <alignment horizontal="left" vertical="center"/>
      <protection hidden="1"/>
    </xf>
    <xf numFmtId="164" fontId="87" fillId="4" borderId="72" xfId="0" applyNumberFormat="1" applyFont="1" applyFill="1" applyBorder="1" applyAlignment="1" applyProtection="1">
      <alignment horizontal="left" vertical="center"/>
      <protection locked="0"/>
    </xf>
    <xf numFmtId="164" fontId="87" fillId="4" borderId="28" xfId="0" applyNumberFormat="1" applyFont="1" applyFill="1" applyBorder="1" applyAlignment="1" applyProtection="1">
      <alignment horizontal="left" vertical="center"/>
      <protection locked="0"/>
    </xf>
    <xf numFmtId="164" fontId="87" fillId="4" borderId="29" xfId="0" applyNumberFormat="1" applyFont="1" applyFill="1" applyBorder="1" applyAlignment="1" applyProtection="1">
      <alignment horizontal="left" vertical="center"/>
      <protection locked="0"/>
    </xf>
    <xf numFmtId="164" fontId="87" fillId="2" borderId="38" xfId="0" applyNumberFormat="1" applyFont="1" applyFill="1" applyBorder="1" applyAlignment="1" applyProtection="1">
      <alignment horizontal="center" vertical="center"/>
      <protection locked="0"/>
    </xf>
    <xf numFmtId="164" fontId="87" fillId="2" borderId="36" xfId="0" applyNumberFormat="1" applyFont="1" applyFill="1" applyBorder="1" applyAlignment="1" applyProtection="1">
      <alignment horizontal="center" vertical="center"/>
      <protection locked="0"/>
    </xf>
    <xf numFmtId="164" fontId="87" fillId="2" borderId="37" xfId="0" applyNumberFormat="1" applyFont="1" applyFill="1" applyBorder="1" applyAlignment="1" applyProtection="1">
      <alignment horizontal="center" vertical="center"/>
      <protection locked="0"/>
    </xf>
    <xf numFmtId="0" fontId="37" fillId="2" borderId="42" xfId="0" applyFont="1" applyFill="1" applyBorder="1" applyAlignment="1" applyProtection="1">
      <alignment horizontal="center" vertical="top"/>
      <protection hidden="1"/>
    </xf>
    <xf numFmtId="172" fontId="87" fillId="2" borderId="36" xfId="0" applyNumberFormat="1" applyFont="1" applyFill="1" applyBorder="1" applyAlignment="1" applyProtection="1">
      <alignment horizontal="center" vertical="center"/>
      <protection locked="0"/>
    </xf>
    <xf numFmtId="172" fontId="87" fillId="2" borderId="38" xfId="0" applyNumberFormat="1" applyFont="1" applyFill="1" applyBorder="1" applyAlignment="1" applyProtection="1">
      <alignment horizontal="center" vertical="center"/>
      <protection locked="0"/>
    </xf>
    <xf numFmtId="172" fontId="87" fillId="2" borderId="37" xfId="0" applyNumberFormat="1" applyFont="1" applyFill="1" applyBorder="1" applyAlignment="1" applyProtection="1">
      <alignment horizontal="center" vertical="center"/>
      <protection locked="0"/>
    </xf>
    <xf numFmtId="0" fontId="31" fillId="2" borderId="72" xfId="0" applyFont="1" applyFill="1" applyBorder="1" applyAlignment="1" applyProtection="1">
      <alignment horizontal="center" vertical="center"/>
      <protection locked="0"/>
    </xf>
    <xf numFmtId="0" fontId="31" fillId="2" borderId="28" xfId="0" applyFont="1" applyFill="1" applyBorder="1" applyAlignment="1" applyProtection="1">
      <alignment horizontal="center" vertical="center"/>
      <protection locked="0"/>
    </xf>
    <xf numFmtId="0" fontId="31" fillId="2" borderId="29" xfId="0" applyFont="1" applyFill="1" applyBorder="1" applyAlignment="1" applyProtection="1">
      <alignment horizontal="center" vertical="center"/>
      <protection locked="0"/>
    </xf>
    <xf numFmtId="0" fontId="95" fillId="4" borderId="88" xfId="0" applyFont="1" applyFill="1" applyBorder="1" applyAlignment="1" applyProtection="1">
      <alignment horizontal="center" vertical="center"/>
      <protection locked="0"/>
    </xf>
    <xf numFmtId="0" fontId="95" fillId="4" borderId="89" xfId="0" applyFont="1" applyFill="1" applyBorder="1" applyAlignment="1" applyProtection="1">
      <alignment horizontal="center" vertical="center"/>
      <protection locked="0"/>
    </xf>
    <xf numFmtId="0" fontId="95" fillId="4" borderId="90" xfId="0" applyFont="1" applyFill="1" applyBorder="1" applyAlignment="1" applyProtection="1">
      <alignment horizontal="center" vertical="center"/>
      <protection locked="0"/>
    </xf>
    <xf numFmtId="164" fontId="95" fillId="2" borderId="32" xfId="0" applyNumberFormat="1" applyFont="1" applyFill="1" applyBorder="1" applyAlignment="1" applyProtection="1">
      <alignment horizontal="center" vertical="center"/>
      <protection locked="0"/>
    </xf>
    <xf numFmtId="164" fontId="95" fillId="2" borderId="36" xfId="0" applyNumberFormat="1" applyFont="1" applyFill="1" applyBorder="1" applyAlignment="1" applyProtection="1">
      <alignment horizontal="center" vertical="center"/>
      <protection locked="0"/>
    </xf>
    <xf numFmtId="0" fontId="95" fillId="2" borderId="32" xfId="0" applyFont="1" applyFill="1" applyBorder="1" applyAlignment="1" applyProtection="1">
      <alignment horizontal="left" vertical="center"/>
      <protection locked="0"/>
    </xf>
    <xf numFmtId="0" fontId="95" fillId="2" borderId="96" xfId="0" applyFont="1" applyFill="1" applyBorder="1" applyAlignment="1" applyProtection="1">
      <alignment horizontal="left" vertical="center"/>
      <protection locked="0"/>
    </xf>
    <xf numFmtId="0" fontId="95" fillId="2" borderId="36" xfId="0" applyFont="1" applyFill="1" applyBorder="1" applyAlignment="1" applyProtection="1">
      <alignment horizontal="left" vertical="center"/>
      <protection locked="0"/>
    </xf>
    <xf numFmtId="0" fontId="95" fillId="2" borderId="95" xfId="0" applyFont="1" applyFill="1" applyBorder="1" applyAlignment="1" applyProtection="1">
      <alignment horizontal="left" vertical="center"/>
      <protection locked="0"/>
    </xf>
    <xf numFmtId="0" fontId="95" fillId="2" borderId="42" xfId="0" applyFont="1" applyFill="1" applyBorder="1" applyAlignment="1" applyProtection="1">
      <alignment horizontal="left" vertical="center"/>
      <protection locked="0"/>
    </xf>
    <xf numFmtId="0" fontId="95" fillId="2" borderId="46" xfId="0" applyFont="1" applyFill="1" applyBorder="1" applyAlignment="1" applyProtection="1">
      <alignment horizontal="left" vertical="center"/>
      <protection locked="0"/>
    </xf>
    <xf numFmtId="0" fontId="95" fillId="2" borderId="45" xfId="0" applyFont="1" applyFill="1" applyBorder="1" applyAlignment="1" applyProtection="1">
      <alignment horizontal="left" vertical="center"/>
      <protection locked="0"/>
    </xf>
    <xf numFmtId="0" fontId="95" fillId="2" borderId="61" xfId="0" applyFont="1" applyFill="1" applyBorder="1" applyAlignment="1" applyProtection="1">
      <alignment horizontal="left" vertical="center"/>
      <protection locked="0"/>
    </xf>
    <xf numFmtId="0" fontId="95" fillId="2" borderId="102" xfId="0" applyFont="1" applyFill="1" applyBorder="1" applyAlignment="1" applyProtection="1">
      <alignment horizontal="left" vertical="center"/>
      <protection locked="0"/>
    </xf>
    <xf numFmtId="0" fontId="95" fillId="2" borderId="103" xfId="0" applyFont="1" applyFill="1" applyBorder="1" applyAlignment="1" applyProtection="1">
      <alignment horizontal="left" vertical="center"/>
      <protection locked="0"/>
    </xf>
    <xf numFmtId="0" fontId="28" fillId="2" borderId="0" xfId="0" applyFont="1" applyFill="1" applyAlignment="1" applyProtection="1">
      <alignment horizontal="distributed" vertical="center"/>
      <protection hidden="1"/>
    </xf>
    <xf numFmtId="0" fontId="28" fillId="2" borderId="50" xfId="0" applyFont="1" applyFill="1" applyBorder="1" applyAlignment="1" applyProtection="1">
      <alignment horizontal="left" vertical="top"/>
      <protection hidden="1"/>
    </xf>
    <xf numFmtId="0" fontId="76" fillId="2" borderId="0" xfId="0" applyFont="1" applyFill="1" applyAlignment="1" applyProtection="1">
      <alignment horizontal="center" vertical="top"/>
      <protection hidden="1"/>
    </xf>
    <xf numFmtId="0" fontId="89" fillId="2" borderId="0" xfId="0" applyFont="1" applyFill="1" applyAlignment="1" applyProtection="1">
      <alignment horizontal="left" vertical="top"/>
      <protection hidden="1"/>
    </xf>
    <xf numFmtId="0" fontId="0" fillId="2" borderId="72" xfId="0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horizontal="center" vertical="center"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15" fillId="2" borderId="65" xfId="0" applyFont="1" applyFill="1" applyBorder="1" applyAlignment="1" applyProtection="1">
      <alignment horizontal="center" vertical="center"/>
      <protection hidden="1"/>
    </xf>
    <xf numFmtId="0" fontId="15" fillId="2" borderId="99" xfId="0" applyFont="1" applyFill="1" applyBorder="1" applyAlignment="1" applyProtection="1">
      <alignment horizontal="center" vertical="center"/>
      <protection hidden="1"/>
    </xf>
    <xf numFmtId="0" fontId="114" fillId="2" borderId="41" xfId="0" applyFont="1" applyFill="1" applyBorder="1" applyAlignment="1" applyProtection="1">
      <alignment horizontal="center" vertical="center"/>
      <protection hidden="1"/>
    </xf>
    <xf numFmtId="0" fontId="114" fillId="2" borderId="42" xfId="0" applyFont="1" applyFill="1" applyBorder="1" applyAlignment="1" applyProtection="1">
      <alignment horizontal="center" vertical="center"/>
      <protection hidden="1"/>
    </xf>
    <xf numFmtId="0" fontId="114" fillId="2" borderId="102" xfId="0" applyFont="1" applyFill="1" applyBorder="1" applyAlignment="1" applyProtection="1">
      <alignment horizontal="center" vertical="center"/>
      <protection hidden="1"/>
    </xf>
    <xf numFmtId="0" fontId="114" fillId="2" borderId="65" xfId="0" applyFont="1" applyFill="1" applyBorder="1" applyAlignment="1" applyProtection="1">
      <alignment horizontal="center" vertical="center"/>
      <protection hidden="1"/>
    </xf>
    <xf numFmtId="0" fontId="114" fillId="2" borderId="68" xfId="0" applyFont="1" applyFill="1" applyBorder="1" applyAlignment="1" applyProtection="1">
      <alignment horizontal="center" vertical="center"/>
      <protection hidden="1"/>
    </xf>
    <xf numFmtId="0" fontId="114" fillId="2" borderId="99" xfId="0" applyFont="1" applyFill="1" applyBorder="1" applyAlignment="1" applyProtection="1">
      <alignment horizontal="center" vertical="center"/>
      <protection hidden="1"/>
    </xf>
    <xf numFmtId="0" fontId="114" fillId="4" borderId="72" xfId="0" applyFont="1" applyFill="1" applyBorder="1" applyAlignment="1" applyProtection="1">
      <alignment horizontal="center" vertical="center"/>
      <protection hidden="1"/>
    </xf>
    <xf numFmtId="0" fontId="114" fillId="4" borderId="28" xfId="0" applyFont="1" applyFill="1" applyBorder="1" applyAlignment="1" applyProtection="1">
      <alignment horizontal="center" vertical="center"/>
      <protection hidden="1"/>
    </xf>
    <xf numFmtId="0" fontId="114" fillId="4" borderId="29" xfId="0" applyFont="1" applyFill="1" applyBorder="1" applyAlignment="1" applyProtection="1">
      <alignment horizontal="center" vertical="center"/>
      <protection hidden="1"/>
    </xf>
    <xf numFmtId="170" fontId="89" fillId="2" borderId="77" xfId="0" applyNumberFormat="1" applyFont="1" applyFill="1" applyBorder="1" applyAlignment="1" applyProtection="1">
      <alignment horizontal="right" vertical="center"/>
      <protection hidden="1"/>
    </xf>
    <xf numFmtId="170" fontId="89" fillId="2" borderId="94" xfId="0" applyNumberFormat="1" applyFont="1" applyFill="1" applyBorder="1" applyAlignment="1" applyProtection="1">
      <alignment horizontal="right" vertical="center"/>
      <protection hidden="1"/>
    </xf>
    <xf numFmtId="170" fontId="89" fillId="2" borderId="92" xfId="0" applyNumberFormat="1" applyFont="1" applyFill="1" applyBorder="1" applyAlignment="1" applyProtection="1">
      <alignment horizontal="right" vertical="center"/>
      <protection locked="0"/>
    </xf>
    <xf numFmtId="170" fontId="89" fillId="2" borderId="94" xfId="0" applyNumberFormat="1" applyFont="1" applyFill="1" applyBorder="1" applyAlignment="1" applyProtection="1">
      <alignment horizontal="right" vertical="center"/>
      <protection locked="0"/>
    </xf>
    <xf numFmtId="170" fontId="89" fillId="2" borderId="77" xfId="0" applyNumberFormat="1" applyFont="1" applyFill="1" applyBorder="1" applyAlignment="1" applyProtection="1">
      <alignment horizontal="right" vertical="center"/>
      <protection locked="0"/>
    </xf>
    <xf numFmtId="0" fontId="99" fillId="4" borderId="104" xfId="0" applyFont="1" applyFill="1" applyBorder="1" applyAlignment="1" applyProtection="1">
      <alignment horizontal="center" vertical="center"/>
      <protection hidden="1"/>
    </xf>
    <xf numFmtId="0" fontId="99" fillId="4" borderId="105" xfId="0" applyFont="1" applyFill="1" applyBorder="1" applyAlignment="1" applyProtection="1">
      <alignment horizontal="center" vertical="center"/>
      <protection hidden="1"/>
    </xf>
    <xf numFmtId="0" fontId="82" fillId="2" borderId="72" xfId="0" applyFont="1" applyFill="1" applyBorder="1" applyAlignment="1" applyProtection="1">
      <alignment horizontal="center" vertical="center"/>
      <protection hidden="1"/>
    </xf>
    <xf numFmtId="0" fontId="82" fillId="2" borderId="29" xfId="0" applyFont="1" applyFill="1" applyBorder="1" applyAlignment="1" applyProtection="1">
      <alignment horizontal="center" vertical="center"/>
      <protection hidden="1"/>
    </xf>
    <xf numFmtId="0" fontId="82" fillId="2" borderId="28" xfId="0" applyFont="1" applyFill="1" applyBorder="1" applyAlignment="1" applyProtection="1">
      <alignment horizontal="center" vertical="center"/>
      <protection hidden="1"/>
    </xf>
    <xf numFmtId="0" fontId="48" fillId="2" borderId="32" xfId="0" applyFont="1" applyFill="1" applyBorder="1" applyAlignment="1" applyProtection="1">
      <alignment horizontal="center" vertical="center"/>
      <protection hidden="1"/>
    </xf>
    <xf numFmtId="0" fontId="48" fillId="2" borderId="45" xfId="0" applyFont="1" applyFill="1" applyBorder="1" applyAlignment="1" applyProtection="1">
      <alignment horizontal="center" vertical="center"/>
      <protection hidden="1"/>
    </xf>
    <xf numFmtId="0" fontId="48" fillId="2" borderId="32" xfId="0" applyFont="1" applyFill="1" applyBorder="1" applyAlignment="1" applyProtection="1">
      <alignment horizontal="center"/>
      <protection hidden="1"/>
    </xf>
    <xf numFmtId="0" fontId="48" fillId="2" borderId="45" xfId="0" applyFont="1" applyFill="1" applyBorder="1" applyAlignment="1" applyProtection="1">
      <alignment horizontal="center" vertical="top"/>
      <protection hidden="1"/>
    </xf>
    <xf numFmtId="0" fontId="86" fillId="3" borderId="72" xfId="0" applyFont="1" applyFill="1" applyBorder="1" applyAlignment="1" applyProtection="1">
      <alignment horizontal="center" vertical="center"/>
      <protection hidden="1"/>
    </xf>
    <xf numFmtId="0" fontId="86" fillId="3" borderId="29" xfId="0" applyFont="1" applyFill="1" applyBorder="1" applyAlignment="1" applyProtection="1">
      <alignment horizontal="center" vertical="center"/>
      <protection hidden="1"/>
    </xf>
    <xf numFmtId="0" fontId="48" fillId="2" borderId="0" xfId="0" applyFont="1" applyFill="1" applyBorder="1" applyAlignment="1" applyProtection="1">
      <alignment horizontal="center" vertical="center"/>
      <protection hidden="1"/>
    </xf>
    <xf numFmtId="167" fontId="87" fillId="4" borderId="88" xfId="0" applyNumberFormat="1" applyFont="1" applyFill="1" applyBorder="1" applyAlignment="1" applyProtection="1">
      <alignment horizontal="center" vertical="center"/>
      <protection locked="0"/>
    </xf>
    <xf numFmtId="167" fontId="87" fillId="4" borderId="90" xfId="0" applyNumberFormat="1" applyFont="1" applyFill="1" applyBorder="1" applyAlignment="1" applyProtection="1">
      <alignment horizontal="center" vertical="center"/>
      <protection locked="0"/>
    </xf>
    <xf numFmtId="0" fontId="82" fillId="2" borderId="0" xfId="0" applyFont="1" applyFill="1" applyAlignment="1" applyProtection="1">
      <alignment horizontal="left" vertical="center"/>
      <protection hidden="1"/>
    </xf>
    <xf numFmtId="0" fontId="117" fillId="2" borderId="0" xfId="0" applyFont="1" applyFill="1" applyAlignment="1" applyProtection="1">
      <alignment horizontal="center"/>
      <protection hidden="1"/>
    </xf>
    <xf numFmtId="0" fontId="82" fillId="2" borderId="0" xfId="0" applyFont="1" applyFill="1" applyAlignment="1" applyProtection="1">
      <alignment horizontal="left"/>
      <protection hidden="1"/>
    </xf>
    <xf numFmtId="0" fontId="37" fillId="2" borderId="0" xfId="0" applyFont="1" applyFill="1" applyAlignment="1" applyProtection="1">
      <alignment horizontal="left" vertical="top"/>
      <protection hidden="1"/>
    </xf>
    <xf numFmtId="0" fontId="77" fillId="2" borderId="32" xfId="0" applyFont="1" applyFill="1" applyBorder="1" applyAlignment="1" applyProtection="1">
      <alignment horizontal="center" vertical="top"/>
      <protection hidden="1"/>
    </xf>
    <xf numFmtId="0" fontId="38" fillId="2" borderId="0" xfId="0" applyFont="1" applyFill="1" applyAlignment="1" applyProtection="1">
      <alignment horizontal="center"/>
      <protection hidden="1"/>
    </xf>
    <xf numFmtId="0" fontId="38" fillId="2" borderId="36" xfId="0" applyFont="1" applyFill="1" applyBorder="1" applyAlignment="1" applyProtection="1">
      <alignment horizontal="center"/>
      <protection hidden="1"/>
    </xf>
    <xf numFmtId="164" fontId="50" fillId="2" borderId="73" xfId="0" applyNumberFormat="1" applyFont="1" applyFill="1" applyBorder="1" applyAlignment="1" applyProtection="1">
      <alignment horizontal="left" vertical="center"/>
      <protection locked="0"/>
    </xf>
    <xf numFmtId="164" fontId="50" fillId="2" borderId="39" xfId="0" applyNumberFormat="1" applyFont="1" applyFill="1" applyBorder="1" applyAlignment="1" applyProtection="1">
      <alignment horizontal="left" vertical="center"/>
      <protection locked="0"/>
    </xf>
    <xf numFmtId="164" fontId="50" fillId="2" borderId="40" xfId="0" applyNumberFormat="1" applyFont="1" applyFill="1" applyBorder="1" applyAlignment="1" applyProtection="1">
      <alignment horizontal="left" vertical="center"/>
      <protection locked="0"/>
    </xf>
    <xf numFmtId="164" fontId="50" fillId="2" borderId="106" xfId="0" applyNumberFormat="1" applyFont="1" applyFill="1" applyBorder="1" applyAlignment="1" applyProtection="1">
      <alignment horizontal="left" vertical="center"/>
      <protection locked="0"/>
    </xf>
    <xf numFmtId="164" fontId="50" fillId="2" borderId="107" xfId="0" applyNumberFormat="1" applyFont="1" applyFill="1" applyBorder="1" applyAlignment="1" applyProtection="1">
      <alignment horizontal="left" vertical="center"/>
      <protection locked="0"/>
    </xf>
    <xf numFmtId="164" fontId="50" fillId="2" borderId="108" xfId="0" applyNumberFormat="1" applyFont="1" applyFill="1" applyBorder="1" applyAlignment="1" applyProtection="1">
      <alignment horizontal="left" vertical="center"/>
      <protection locked="0"/>
    </xf>
    <xf numFmtId="164" fontId="51" fillId="2" borderId="109" xfId="0" applyNumberFormat="1" applyFont="1" applyFill="1" applyBorder="1" applyAlignment="1" applyProtection="1">
      <alignment horizontal="left" vertical="center"/>
      <protection locked="0"/>
    </xf>
    <xf numFmtId="164" fontId="51" fillId="2" borderId="110" xfId="0" applyNumberFormat="1" applyFont="1" applyFill="1" applyBorder="1" applyAlignment="1" applyProtection="1">
      <alignment horizontal="left" vertical="center"/>
      <protection locked="0"/>
    </xf>
    <xf numFmtId="164" fontId="51" fillId="2" borderId="111" xfId="0" applyNumberFormat="1" applyFont="1" applyFill="1" applyBorder="1" applyAlignment="1" applyProtection="1">
      <alignment horizontal="left" vertical="center"/>
      <protection locked="0"/>
    </xf>
    <xf numFmtId="164" fontId="82" fillId="2" borderId="0" xfId="0" applyNumberFormat="1" applyFont="1" applyFill="1" applyBorder="1" applyAlignment="1" applyProtection="1">
      <alignment horizontal="center" vertical="top"/>
      <protection hidden="1"/>
    </xf>
    <xf numFmtId="164" fontId="82" fillId="2" borderId="36" xfId="0" applyNumberFormat="1" applyFont="1" applyFill="1" applyBorder="1" applyAlignment="1" applyProtection="1">
      <alignment horizontal="center" vertical="top"/>
      <protection hidden="1"/>
    </xf>
    <xf numFmtId="164" fontId="51" fillId="2" borderId="65" xfId="0" applyNumberFormat="1" applyFont="1" applyFill="1" applyBorder="1" applyAlignment="1" applyProtection="1">
      <alignment horizontal="left" vertical="center"/>
      <protection locked="0"/>
    </xf>
    <xf numFmtId="164" fontId="51" fillId="2" borderId="68" xfId="0" applyNumberFormat="1" applyFont="1" applyFill="1" applyBorder="1" applyAlignment="1" applyProtection="1">
      <alignment horizontal="left" vertical="center"/>
      <protection locked="0"/>
    </xf>
    <xf numFmtId="164" fontId="51" fillId="2" borderId="99" xfId="0" applyNumberFormat="1" applyFont="1" applyFill="1" applyBorder="1" applyAlignment="1" applyProtection="1">
      <alignment horizontal="left" vertical="center"/>
      <protection locked="0"/>
    </xf>
    <xf numFmtId="0" fontId="69" fillId="2" borderId="36" xfId="0" applyFont="1" applyFill="1" applyBorder="1" applyAlignment="1" applyProtection="1">
      <alignment horizontal="center" vertical="center"/>
      <protection locked="0"/>
    </xf>
    <xf numFmtId="14" fontId="16" fillId="2" borderId="77" xfId="0" applyNumberFormat="1" applyFont="1" applyFill="1" applyBorder="1" applyAlignment="1" applyProtection="1">
      <alignment horizontal="center" vertical="center"/>
      <protection hidden="1"/>
    </xf>
    <xf numFmtId="0" fontId="82" fillId="2" borderId="73" xfId="0" applyFont="1" applyFill="1" applyBorder="1" applyAlignment="1" applyProtection="1">
      <alignment horizontal="center" vertical="center"/>
      <protection hidden="1"/>
    </xf>
    <xf numFmtId="0" fontId="82" fillId="2" borderId="39" xfId="0" applyFont="1" applyFill="1" applyBorder="1" applyAlignment="1" applyProtection="1">
      <alignment horizontal="center" vertical="center"/>
      <protection hidden="1"/>
    </xf>
    <xf numFmtId="0" fontId="82" fillId="2" borderId="40" xfId="0" applyFont="1" applyFill="1" applyBorder="1" applyAlignment="1" applyProtection="1">
      <alignment horizontal="center" vertical="center"/>
      <protection hidden="1"/>
    </xf>
    <xf numFmtId="0" fontId="82" fillId="3" borderId="39" xfId="0" applyFont="1" applyFill="1" applyBorder="1" applyAlignment="1" applyProtection="1">
      <alignment horizontal="center" vertical="center"/>
      <protection hidden="1"/>
    </xf>
    <xf numFmtId="0" fontId="82" fillId="3" borderId="4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distributed"/>
      <protection hidden="1"/>
    </xf>
    <xf numFmtId="0" fontId="2" fillId="2" borderId="0" xfId="0" applyFont="1" applyFill="1" applyBorder="1" applyAlignment="1" applyProtection="1">
      <alignment horizontal="distributed" vertical="top"/>
      <protection hidden="1"/>
    </xf>
    <xf numFmtId="0" fontId="61" fillId="2" borderId="0" xfId="3" applyFont="1" applyFill="1" applyAlignment="1" applyProtection="1">
      <alignment horizontal="center" vertical="center"/>
      <protection hidden="1"/>
    </xf>
    <xf numFmtId="1" fontId="96" fillId="2" borderId="0" xfId="3" applyNumberFormat="1" applyFont="1" applyFill="1" applyAlignment="1" applyProtection="1">
      <alignment horizontal="center" vertical="center"/>
      <protection hidden="1"/>
    </xf>
    <xf numFmtId="0" fontId="96" fillId="2" borderId="0" xfId="3" applyFont="1" applyFill="1" applyAlignment="1" applyProtection="1">
      <alignment horizontal="center" vertical="center"/>
      <protection hidden="1"/>
    </xf>
    <xf numFmtId="0" fontId="57" fillId="2" borderId="98" xfId="0" applyFont="1" applyFill="1" applyBorder="1" applyAlignment="1" applyProtection="1">
      <alignment horizontal="center" vertical="center"/>
      <protection hidden="1"/>
    </xf>
    <xf numFmtId="0" fontId="57" fillId="2" borderId="28" xfId="0" applyFont="1" applyFill="1" applyBorder="1" applyAlignment="1" applyProtection="1">
      <alignment horizontal="center" vertical="center"/>
      <protection hidden="1"/>
    </xf>
    <xf numFmtId="0" fontId="57" fillId="2" borderId="29" xfId="0" applyFont="1" applyFill="1" applyBorder="1" applyAlignment="1" applyProtection="1">
      <alignment horizontal="center" vertical="center"/>
      <protection hidden="1"/>
    </xf>
    <xf numFmtId="0" fontId="38" fillId="2" borderId="77" xfId="0" applyFont="1" applyFill="1" applyBorder="1" applyAlignment="1" applyProtection="1">
      <alignment horizontal="center" vertical="center"/>
      <protection hidden="1"/>
    </xf>
    <xf numFmtId="0" fontId="38" fillId="2" borderId="92" xfId="0" applyFont="1" applyFill="1" applyBorder="1" applyAlignment="1" applyProtection="1">
      <alignment horizontal="center" vertical="center"/>
      <protection hidden="1"/>
    </xf>
    <xf numFmtId="0" fontId="38" fillId="2" borderId="94" xfId="0" applyFont="1" applyFill="1" applyBorder="1" applyAlignment="1" applyProtection="1">
      <alignment horizontal="center" vertical="center"/>
      <protection hidden="1"/>
    </xf>
    <xf numFmtId="0" fontId="37" fillId="2" borderId="72" xfId="0" applyFont="1" applyFill="1" applyBorder="1" applyAlignment="1" applyProtection="1">
      <alignment horizontal="center" vertical="center"/>
      <protection hidden="1"/>
    </xf>
    <xf numFmtId="0" fontId="37" fillId="2" borderId="28" xfId="0" applyFont="1" applyFill="1" applyBorder="1" applyAlignment="1" applyProtection="1">
      <alignment horizontal="center" vertical="center"/>
      <protection hidden="1"/>
    </xf>
    <xf numFmtId="0" fontId="37" fillId="2" borderId="29" xfId="0" applyFont="1" applyFill="1" applyBorder="1" applyAlignment="1" applyProtection="1">
      <alignment horizontal="center" vertical="center"/>
      <protection hidden="1"/>
    </xf>
    <xf numFmtId="0" fontId="57" fillId="2" borderId="31" xfId="0" applyFont="1" applyFill="1" applyBorder="1" applyAlignment="1" applyProtection="1">
      <alignment horizontal="center" vertical="center"/>
      <protection hidden="1"/>
    </xf>
    <xf numFmtId="0" fontId="57" fillId="2" borderId="32" xfId="0" applyFont="1" applyFill="1" applyBorder="1" applyAlignment="1" applyProtection="1">
      <alignment horizontal="center" vertical="center"/>
      <protection hidden="1"/>
    </xf>
    <xf numFmtId="0" fontId="57" fillId="2" borderId="96" xfId="0" applyFont="1" applyFill="1" applyBorder="1" applyAlignment="1" applyProtection="1">
      <alignment horizontal="center" vertical="center"/>
      <protection hidden="1"/>
    </xf>
    <xf numFmtId="0" fontId="38" fillId="2" borderId="72" xfId="0" applyFont="1" applyFill="1" applyBorder="1" applyAlignment="1" applyProtection="1">
      <alignment horizontal="center" vertical="center"/>
      <protection hidden="1"/>
    </xf>
    <xf numFmtId="0" fontId="38" fillId="2" borderId="28" xfId="0" applyFont="1" applyFill="1" applyBorder="1" applyAlignment="1" applyProtection="1">
      <alignment horizontal="center" vertical="center"/>
      <protection hidden="1"/>
    </xf>
    <xf numFmtId="0" fontId="38" fillId="2" borderId="29" xfId="0" applyFont="1" applyFill="1" applyBorder="1" applyAlignment="1" applyProtection="1">
      <alignment horizontal="center" vertical="center"/>
      <protection hidden="1"/>
    </xf>
    <xf numFmtId="0" fontId="57" fillId="2" borderId="72" xfId="0" applyFont="1" applyFill="1" applyBorder="1" applyAlignment="1" applyProtection="1">
      <alignment horizontal="center" vertical="center"/>
      <protection hidden="1"/>
    </xf>
    <xf numFmtId="0" fontId="64" fillId="2" borderId="0" xfId="0" applyFont="1" applyFill="1" applyAlignment="1" applyProtection="1">
      <alignment horizontal="center" vertical="center"/>
      <protection hidden="1"/>
    </xf>
    <xf numFmtId="1" fontId="100" fillId="2" borderId="0" xfId="3" applyNumberFormat="1" applyFont="1" applyFill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56" fillId="2" borderId="0" xfId="0" applyFont="1" applyFill="1" applyBorder="1" applyAlignment="1" applyProtection="1">
      <alignment horizontal="right"/>
      <protection hidden="1"/>
    </xf>
    <xf numFmtId="0" fontId="56" fillId="2" borderId="0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164" fontId="11" fillId="2" borderId="16" xfId="0" applyNumberFormat="1" applyFont="1" applyFill="1" applyBorder="1" applyAlignment="1" applyProtection="1">
      <alignment horizontal="left" vertical="center"/>
      <protection hidden="1"/>
    </xf>
    <xf numFmtId="0" fontId="17" fillId="2" borderId="118" xfId="0" applyNumberFormat="1" applyFont="1" applyFill="1" applyBorder="1" applyAlignment="1" applyProtection="1">
      <alignment horizontal="center" vertical="center"/>
      <protection hidden="1"/>
    </xf>
    <xf numFmtId="0" fontId="17" fillId="2" borderId="119" xfId="0" applyNumberFormat="1" applyFont="1" applyFill="1" applyBorder="1" applyAlignment="1" applyProtection="1">
      <alignment horizontal="center" vertical="center"/>
      <protection hidden="1"/>
    </xf>
    <xf numFmtId="0" fontId="17" fillId="2" borderId="120" xfId="0" applyNumberFormat="1" applyFont="1" applyFill="1" applyBorder="1" applyAlignment="1" applyProtection="1">
      <alignment horizontal="center" vertical="center"/>
      <protection hidden="1"/>
    </xf>
    <xf numFmtId="172" fontId="17" fillId="2" borderId="36" xfId="0" applyNumberFormat="1" applyFont="1" applyFill="1" applyBorder="1" applyAlignment="1">
      <alignment horizontal="center" vertical="center"/>
    </xf>
    <xf numFmtId="172" fontId="17" fillId="2" borderId="38" xfId="0" applyNumberFormat="1" applyFont="1" applyFill="1" applyBorder="1" applyAlignment="1">
      <alignment horizontal="center" vertical="center"/>
    </xf>
    <xf numFmtId="172" fontId="17" fillId="2" borderId="37" xfId="0" applyNumberFormat="1" applyFont="1" applyFill="1" applyBorder="1" applyAlignment="1">
      <alignment horizontal="center" vertical="center"/>
    </xf>
    <xf numFmtId="0" fontId="17" fillId="2" borderId="117" xfId="0" applyFont="1" applyFill="1" applyBorder="1" applyAlignment="1" applyProtection="1">
      <alignment horizontal="center" vertical="center"/>
      <protection hidden="1"/>
    </xf>
    <xf numFmtId="164" fontId="55" fillId="2" borderId="0" xfId="0" applyNumberFormat="1" applyFont="1" applyFill="1" applyBorder="1" applyAlignment="1" applyProtection="1">
      <alignment horizontal="center" vertical="center"/>
      <protection hidden="1"/>
    </xf>
    <xf numFmtId="0" fontId="55" fillId="2" borderId="0" xfId="0" applyNumberFormat="1" applyFont="1" applyFill="1" applyBorder="1" applyAlignment="1" applyProtection="1">
      <alignment horizontal="left" vertical="center"/>
      <protection hidden="1"/>
    </xf>
    <xf numFmtId="0" fontId="74" fillId="2" borderId="0" xfId="0" applyNumberFormat="1" applyFont="1" applyFill="1" applyBorder="1" applyAlignment="1" applyProtection="1">
      <alignment horizontal="right" vertical="top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172" fontId="115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2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/>
      <protection hidden="1"/>
    </xf>
    <xf numFmtId="0" fontId="9" fillId="2" borderId="112" xfId="0" applyFont="1" applyFill="1" applyBorder="1" applyAlignment="1" applyProtection="1">
      <alignment horizontal="center"/>
      <protection hidden="1"/>
    </xf>
    <xf numFmtId="164" fontId="17" fillId="2" borderId="22" xfId="0" applyNumberFormat="1" applyFont="1" applyFill="1" applyBorder="1" applyAlignment="1" applyProtection="1">
      <alignment horizontal="left" vertical="center"/>
      <protection hidden="1"/>
    </xf>
    <xf numFmtId="164" fontId="17" fillId="2" borderId="1" xfId="0" applyNumberFormat="1" applyFont="1" applyFill="1" applyBorder="1" applyAlignment="1" applyProtection="1">
      <alignment horizontal="left" vertical="center"/>
      <protection hidden="1"/>
    </xf>
    <xf numFmtId="164" fontId="17" fillId="2" borderId="113" xfId="0" applyNumberFormat="1" applyFont="1" applyFill="1" applyBorder="1" applyAlignment="1" applyProtection="1">
      <alignment horizontal="left" vertical="center"/>
      <protection hidden="1"/>
    </xf>
    <xf numFmtId="0" fontId="93" fillId="2" borderId="0" xfId="0" applyNumberFormat="1" applyFont="1" applyFill="1" applyBorder="1" applyAlignment="1" applyProtection="1">
      <alignment horizontal="left" vertical="center"/>
      <protection hidden="1"/>
    </xf>
    <xf numFmtId="0" fontId="93" fillId="0" borderId="0" xfId="0" applyNumberFormat="1" applyFont="1" applyBorder="1" applyProtection="1">
      <protection hidden="1"/>
    </xf>
    <xf numFmtId="0" fontId="93" fillId="0" borderId="2" xfId="0" applyNumberFormat="1" applyFont="1" applyBorder="1" applyProtection="1">
      <protection hidden="1"/>
    </xf>
    <xf numFmtId="0" fontId="93" fillId="0" borderId="1" xfId="0" applyNumberFormat="1" applyFont="1" applyBorder="1" applyProtection="1">
      <protection hidden="1"/>
    </xf>
    <xf numFmtId="0" fontId="93" fillId="0" borderId="8" xfId="0" applyNumberFormat="1" applyFont="1" applyBorder="1" applyProtection="1">
      <protection hidden="1"/>
    </xf>
    <xf numFmtId="164" fontId="11" fillId="2" borderId="0" xfId="0" applyNumberFormat="1" applyFont="1" applyFill="1" applyBorder="1" applyAlignment="1" applyProtection="1">
      <alignment horizontal="center" vertical="center"/>
      <protection hidden="1"/>
    </xf>
    <xf numFmtId="164" fontId="17" fillId="2" borderId="7" xfId="0" applyNumberFormat="1" applyFont="1" applyFill="1" applyBorder="1" applyAlignment="1" applyProtection="1">
      <alignment horizontal="left" vertical="center"/>
      <protection hidden="1"/>
    </xf>
    <xf numFmtId="0" fontId="17" fillId="2" borderId="22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13" xfId="0" applyNumberFormat="1" applyFont="1" applyFill="1" applyBorder="1" applyAlignment="1" applyProtection="1">
      <alignment horizontal="center" vertical="center"/>
      <protection hidden="1"/>
    </xf>
    <xf numFmtId="164" fontId="11" fillId="2" borderId="0" xfId="0" applyNumberFormat="1" applyFont="1" applyFill="1" applyBorder="1" applyAlignment="1" applyProtection="1">
      <alignment horizontal="right" vertical="center"/>
      <protection hidden="1"/>
    </xf>
    <xf numFmtId="164" fontId="11" fillId="2" borderId="2" xfId="0" applyNumberFormat="1" applyFont="1" applyFill="1" applyBorder="1" applyAlignment="1" applyProtection="1">
      <alignment horizontal="center" vertical="center"/>
      <protection hidden="1"/>
    </xf>
    <xf numFmtId="0" fontId="17" fillId="2" borderId="7" xfId="0" applyNumberFormat="1" applyFont="1" applyFill="1" applyBorder="1" applyAlignment="1" applyProtection="1">
      <alignment horizontal="center" vertical="center"/>
      <protection hidden="1"/>
    </xf>
    <xf numFmtId="0" fontId="17" fillId="2" borderId="8" xfId="0" applyNumberFormat="1" applyFont="1" applyFill="1" applyBorder="1" applyAlignment="1" applyProtection="1">
      <alignment horizontal="center" vertical="center"/>
      <protection hidden="1"/>
    </xf>
    <xf numFmtId="164" fontId="17" fillId="2" borderId="8" xfId="0" applyNumberFormat="1" applyFont="1" applyFill="1" applyBorder="1" applyAlignment="1" applyProtection="1">
      <alignment horizontal="left" vertical="center"/>
      <protection hidden="1"/>
    </xf>
    <xf numFmtId="164" fontId="3" fillId="2" borderId="1" xfId="0" applyNumberFormat="1" applyFont="1" applyFill="1" applyBorder="1" applyAlignment="1" applyProtection="1">
      <alignment horizontal="left"/>
      <protection hidden="1"/>
    </xf>
    <xf numFmtId="0" fontId="93" fillId="2" borderId="5" xfId="0" applyNumberFormat="1" applyFont="1" applyFill="1" applyBorder="1" applyAlignment="1" applyProtection="1">
      <alignment horizontal="left" vertical="center"/>
      <protection hidden="1"/>
    </xf>
    <xf numFmtId="0" fontId="93" fillId="2" borderId="116" xfId="0" applyNumberFormat="1" applyFont="1" applyFill="1" applyBorder="1" applyAlignment="1" applyProtection="1">
      <alignment horizontal="left" vertical="center"/>
      <protection hidden="1"/>
    </xf>
    <xf numFmtId="0" fontId="93" fillId="2" borderId="1" xfId="0" applyNumberFormat="1" applyFont="1" applyFill="1" applyBorder="1" applyAlignment="1" applyProtection="1">
      <alignment horizontal="left" vertical="center"/>
      <protection hidden="1"/>
    </xf>
    <xf numFmtId="0" fontId="93" fillId="2" borderId="113" xfId="0" applyNumberFormat="1" applyFont="1" applyFill="1" applyBorder="1" applyAlignment="1" applyProtection="1">
      <alignment horizontal="left" vertical="center"/>
      <protection hidden="1"/>
    </xf>
    <xf numFmtId="0" fontId="93" fillId="2" borderId="5" xfId="0" applyFont="1" applyFill="1" applyBorder="1" applyAlignment="1" applyProtection="1">
      <alignment horizontal="left" vertical="center" indent="1"/>
      <protection hidden="1"/>
    </xf>
    <xf numFmtId="0" fontId="93" fillId="2" borderId="6" xfId="0" applyFont="1" applyFill="1" applyBorder="1" applyAlignment="1" applyProtection="1">
      <alignment horizontal="left" vertical="center" indent="1"/>
      <protection hidden="1"/>
    </xf>
    <xf numFmtId="0" fontId="93" fillId="2" borderId="1" xfId="0" applyFont="1" applyFill="1" applyBorder="1" applyAlignment="1" applyProtection="1">
      <alignment horizontal="left" vertical="center" indent="1"/>
      <protection hidden="1"/>
    </xf>
    <xf numFmtId="0" fontId="93" fillId="2" borderId="8" xfId="0" applyFont="1" applyFill="1" applyBorder="1" applyAlignment="1" applyProtection="1">
      <alignment horizontal="left" vertical="center" indent="1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8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18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3" fontId="123" fillId="2" borderId="0" xfId="0" applyNumberFormat="1" applyFont="1" applyFill="1" applyBorder="1" applyAlignment="1" applyProtection="1">
      <alignment horizontal="center"/>
      <protection locked="0"/>
    </xf>
    <xf numFmtId="3" fontId="123" fillId="2" borderId="132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vertical="top"/>
      <protection hidden="1"/>
    </xf>
    <xf numFmtId="0" fontId="11" fillId="2" borderId="16" xfId="0" applyFont="1" applyFill="1" applyBorder="1" applyAlignment="1" applyProtection="1">
      <alignment horizontal="center" vertical="top"/>
      <protection hidden="1"/>
    </xf>
    <xf numFmtId="0" fontId="123" fillId="2" borderId="0" xfId="0" applyFont="1" applyFill="1" applyBorder="1" applyAlignment="1" applyProtection="1">
      <alignment horizontal="center"/>
      <protection hidden="1"/>
    </xf>
    <xf numFmtId="0" fontId="123" fillId="2" borderId="18" xfId="0" applyFont="1" applyFill="1" applyBorder="1" applyAlignment="1" applyProtection="1">
      <alignment horizontal="center"/>
      <protection hidden="1"/>
    </xf>
    <xf numFmtId="164" fontId="6" fillId="2" borderId="7" xfId="0" applyNumberFormat="1" applyFont="1" applyFill="1" applyBorder="1" applyAlignment="1" applyProtection="1">
      <alignment horizontal="left"/>
      <protection hidden="1"/>
    </xf>
    <xf numFmtId="164" fontId="6" fillId="2" borderId="1" xfId="0" applyNumberFormat="1" applyFont="1" applyFill="1" applyBorder="1" applyAlignment="1" applyProtection="1">
      <alignment horizontal="left"/>
      <protection hidden="1"/>
    </xf>
    <xf numFmtId="164" fontId="6" fillId="2" borderId="8" xfId="0" applyNumberFormat="1" applyFont="1" applyFill="1" applyBorder="1" applyAlignment="1" applyProtection="1">
      <alignment horizontal="left"/>
      <protection hidden="1"/>
    </xf>
    <xf numFmtId="0" fontId="93" fillId="2" borderId="16" xfId="0" applyFont="1" applyFill="1" applyBorder="1" applyAlignment="1" applyProtection="1">
      <alignment horizontal="center" vertical="center"/>
      <protection hidden="1"/>
    </xf>
    <xf numFmtId="0" fontId="93" fillId="2" borderId="19" xfId="0" applyFont="1" applyFill="1" applyBorder="1" applyAlignment="1" applyProtection="1">
      <alignment horizontal="center" vertical="center"/>
      <protection hidden="1"/>
    </xf>
    <xf numFmtId="0" fontId="93" fillId="2" borderId="18" xfId="0" applyFont="1" applyFill="1" applyBorder="1" applyAlignment="1" applyProtection="1">
      <alignment horizontal="center" vertical="center"/>
      <protection hidden="1"/>
    </xf>
    <xf numFmtId="0" fontId="93" fillId="2" borderId="114" xfId="0" applyFont="1" applyFill="1" applyBorder="1" applyAlignment="1" applyProtection="1">
      <alignment horizontal="center" vertical="center"/>
      <protection hidden="1"/>
    </xf>
    <xf numFmtId="0" fontId="93" fillId="2" borderId="112" xfId="0" applyFont="1" applyFill="1" applyBorder="1" applyAlignment="1" applyProtection="1">
      <alignment horizontal="center" vertical="center"/>
      <protection hidden="1"/>
    </xf>
    <xf numFmtId="0" fontId="93" fillId="2" borderId="115" xfId="0" applyFont="1" applyFill="1" applyBorder="1" applyAlignment="1" applyProtection="1">
      <alignment horizontal="center" vertical="center"/>
      <protection hidden="1"/>
    </xf>
    <xf numFmtId="0" fontId="11" fillId="2" borderId="19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17" fillId="2" borderId="18" xfId="0" applyFont="1" applyFill="1" applyBorder="1" applyAlignment="1" applyProtection="1">
      <alignment horizontal="left" indent="1"/>
      <protection hidden="1"/>
    </xf>
    <xf numFmtId="0" fontId="115" fillId="2" borderId="0" xfId="0" applyFont="1" applyFill="1" applyBorder="1" applyAlignment="1" applyProtection="1">
      <alignment horizontal="center" vertical="center"/>
      <protection hidden="1"/>
    </xf>
    <xf numFmtId="0" fontId="13" fillId="2" borderId="121" xfId="0" applyNumberFormat="1" applyFont="1" applyFill="1" applyBorder="1" applyAlignment="1" applyProtection="1">
      <alignment horizontal="center" vertical="center"/>
      <protection hidden="1"/>
    </xf>
    <xf numFmtId="0" fontId="13" fillId="2" borderId="122" xfId="0" applyNumberFormat="1" applyFont="1" applyFill="1" applyBorder="1" applyAlignment="1" applyProtection="1">
      <alignment horizontal="center" vertical="center"/>
      <protection hidden="1"/>
    </xf>
    <xf numFmtId="0" fontId="13" fillId="2" borderId="123" xfId="0" applyNumberFormat="1" applyFont="1" applyFill="1" applyBorder="1" applyAlignment="1" applyProtection="1">
      <alignment horizontal="center" vertical="center"/>
      <protection hidden="1"/>
    </xf>
    <xf numFmtId="0" fontId="13" fillId="2" borderId="124" xfId="0" applyNumberFormat="1" applyFont="1" applyFill="1" applyBorder="1" applyAlignment="1" applyProtection="1">
      <alignment horizontal="center" vertical="center"/>
      <protection hidden="1"/>
    </xf>
    <xf numFmtId="37" fontId="115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56" fillId="2" borderId="0" xfId="0" applyFont="1" applyFill="1" applyBorder="1" applyAlignment="1" applyProtection="1">
      <alignment horizontal="center"/>
      <protection hidden="1"/>
    </xf>
    <xf numFmtId="0" fontId="93" fillId="2" borderId="10" xfId="0" applyFont="1" applyFill="1" applyBorder="1" applyAlignment="1" applyProtection="1">
      <alignment horizontal="left" vertical="center"/>
      <protection hidden="1"/>
    </xf>
    <xf numFmtId="0" fontId="93" fillId="2" borderId="11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72" fillId="2" borderId="1" xfId="0" applyFont="1" applyFill="1" applyBorder="1" applyAlignment="1" applyProtection="1">
      <alignment horizontal="center" vertical="center"/>
      <protection hidden="1"/>
    </xf>
    <xf numFmtId="164" fontId="9" fillId="2" borderId="0" xfId="0" applyNumberFormat="1" applyFont="1" applyFill="1" applyBorder="1" applyAlignment="1" applyProtection="1">
      <alignment horizontal="right"/>
      <protection hidden="1"/>
    </xf>
    <xf numFmtId="14" fontId="93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50" fillId="2" borderId="50" xfId="0" applyFont="1" applyFill="1" applyBorder="1" applyAlignment="1" applyProtection="1">
      <alignment horizontal="center" vertical="center"/>
      <protection hidden="1"/>
    </xf>
    <xf numFmtId="0" fontId="31" fillId="4" borderId="88" xfId="0" applyFont="1" applyFill="1" applyBorder="1" applyAlignment="1" applyProtection="1">
      <alignment horizontal="center" vertical="center"/>
      <protection hidden="1"/>
    </xf>
    <xf numFmtId="0" fontId="31" fillId="4" borderId="89" xfId="0" applyFont="1" applyFill="1" applyBorder="1" applyAlignment="1" applyProtection="1">
      <alignment horizontal="center" vertical="center"/>
      <protection hidden="1"/>
    </xf>
    <xf numFmtId="0" fontId="31" fillId="4" borderId="90" xfId="0" applyFont="1" applyFill="1" applyBorder="1" applyAlignment="1" applyProtection="1">
      <alignment horizontal="center" vertical="center"/>
      <protection hidden="1"/>
    </xf>
    <xf numFmtId="0" fontId="15" fillId="2" borderId="47" xfId="0" applyFont="1" applyFill="1" applyBorder="1" applyAlignment="1" applyProtection="1">
      <alignment horizontal="center" vertical="center"/>
      <protection locked="0"/>
    </xf>
    <xf numFmtId="0" fontId="15" fillId="2" borderId="42" xfId="0" applyFont="1" applyFill="1" applyBorder="1" applyAlignment="1" applyProtection="1">
      <alignment horizontal="center" vertical="center"/>
      <protection locked="0"/>
    </xf>
    <xf numFmtId="0" fontId="15" fillId="2" borderId="46" xfId="0" applyFont="1" applyFill="1" applyBorder="1" applyAlignment="1" applyProtection="1">
      <alignment horizontal="center" vertical="center"/>
      <protection locked="0"/>
    </xf>
    <xf numFmtId="14" fontId="15" fillId="2" borderId="77" xfId="0" applyNumberFormat="1" applyFont="1" applyFill="1" applyBorder="1" applyAlignment="1" applyProtection="1">
      <alignment horizontal="center" vertical="center"/>
      <protection hidden="1"/>
    </xf>
    <xf numFmtId="14" fontId="15" fillId="2" borderId="92" xfId="0" applyNumberFormat="1" applyFont="1" applyFill="1" applyBorder="1" applyAlignment="1" applyProtection="1">
      <alignment horizontal="center" vertical="center"/>
      <protection hidden="1"/>
    </xf>
    <xf numFmtId="14" fontId="15" fillId="2" borderId="94" xfId="0" applyNumberFormat="1" applyFont="1" applyFill="1" applyBorder="1" applyAlignment="1" applyProtection="1">
      <alignment horizontal="center" vertical="center"/>
      <protection hidden="1"/>
    </xf>
    <xf numFmtId="0" fontId="116" fillId="2" borderId="0" xfId="0" applyFont="1" applyFill="1" applyAlignment="1" applyProtection="1">
      <alignment horizontal="left"/>
      <protection hidden="1"/>
    </xf>
    <xf numFmtId="0" fontId="93" fillId="2" borderId="7" xfId="0" applyNumberFormat="1" applyFont="1" applyFill="1" applyBorder="1" applyAlignment="1" applyProtection="1">
      <alignment horizontal="left" vertical="center" indent="1"/>
      <protection hidden="1"/>
    </xf>
    <xf numFmtId="0" fontId="93" fillId="0" borderId="1" xfId="0" applyNumberFormat="1" applyFont="1" applyBorder="1" applyAlignment="1" applyProtection="1">
      <alignment horizontal="left" indent="1"/>
      <protection hidden="1"/>
    </xf>
    <xf numFmtId="0" fontId="17" fillId="2" borderId="7" xfId="0" applyNumberFormat="1" applyFont="1" applyFill="1" applyBorder="1" applyAlignment="1" applyProtection="1">
      <alignment horizontal="left" vertical="center" indent="1"/>
      <protection hidden="1"/>
    </xf>
    <xf numFmtId="0" fontId="17" fillId="2" borderId="1" xfId="0" applyNumberFormat="1" applyFont="1" applyFill="1" applyBorder="1" applyAlignment="1" applyProtection="1">
      <alignment horizontal="left" vertical="center" indent="1"/>
      <protection hidden="1"/>
    </xf>
    <xf numFmtId="0" fontId="17" fillId="2" borderId="113" xfId="0" applyNumberFormat="1" applyFont="1" applyFill="1" applyBorder="1" applyAlignment="1" applyProtection="1">
      <alignment horizontal="left" vertical="center" indent="1"/>
      <protection hidden="1"/>
    </xf>
    <xf numFmtId="0" fontId="93" fillId="2" borderId="1" xfId="0" applyNumberFormat="1" applyFont="1" applyFill="1" applyBorder="1" applyAlignment="1" applyProtection="1">
      <alignment horizontal="center" vertical="center"/>
      <protection hidden="1"/>
    </xf>
    <xf numFmtId="0" fontId="93" fillId="2" borderId="8" xfId="0" applyNumberFormat="1" applyFont="1" applyFill="1" applyBorder="1" applyAlignment="1" applyProtection="1">
      <alignment horizontal="center" vertical="center"/>
      <protection hidden="1"/>
    </xf>
    <xf numFmtId="164" fontId="11" fillId="2" borderId="16" xfId="0" applyNumberFormat="1" applyFont="1" applyFill="1" applyBorder="1" applyAlignment="1" applyProtection="1">
      <alignment horizontal="center" vertical="center"/>
      <protection hidden="1"/>
    </xf>
    <xf numFmtId="164" fontId="11" fillId="2" borderId="112" xfId="0" applyNumberFormat="1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0" fontId="10" fillId="2" borderId="19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 vertical="center"/>
      <protection hidden="1"/>
    </xf>
    <xf numFmtId="0" fontId="10" fillId="2" borderId="114" xfId="0" applyFont="1" applyFill="1" applyBorder="1" applyAlignment="1" applyProtection="1">
      <alignment horizontal="center" vertical="center"/>
      <protection hidden="1"/>
    </xf>
    <xf numFmtId="0" fontId="10" fillId="2" borderId="112" xfId="0" applyFont="1" applyFill="1" applyBorder="1" applyAlignment="1" applyProtection="1">
      <alignment horizontal="center" vertical="center"/>
      <protection hidden="1"/>
    </xf>
    <xf numFmtId="0" fontId="10" fillId="2" borderId="115" xfId="0" applyFont="1" applyFill="1" applyBorder="1" applyAlignment="1" applyProtection="1">
      <alignment horizontal="center" vertical="center"/>
      <protection hidden="1"/>
    </xf>
    <xf numFmtId="0" fontId="64" fillId="2" borderId="0" xfId="3" applyFont="1" applyFill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164" fontId="10" fillId="2" borderId="22" xfId="0" applyNumberFormat="1" applyFont="1" applyFill="1" applyBorder="1" applyAlignment="1" applyProtection="1">
      <alignment horizontal="left" vertical="center"/>
      <protection hidden="1"/>
    </xf>
    <xf numFmtId="164" fontId="10" fillId="2" borderId="1" xfId="0" applyNumberFormat="1" applyFont="1" applyFill="1" applyBorder="1" applyAlignment="1" applyProtection="1">
      <alignment horizontal="left" vertical="center"/>
      <protection hidden="1"/>
    </xf>
    <xf numFmtId="164" fontId="10" fillId="2" borderId="113" xfId="0" applyNumberFormat="1" applyFont="1" applyFill="1" applyBorder="1" applyAlignment="1" applyProtection="1">
      <alignment horizontal="left" vertical="center"/>
      <protection hidden="1"/>
    </xf>
    <xf numFmtId="0" fontId="5" fillId="2" borderId="117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8" fillId="2" borderId="125" xfId="0" applyFont="1" applyFill="1" applyBorder="1" applyAlignment="1" applyProtection="1">
      <alignment horizontal="center" vertical="center"/>
      <protection hidden="1"/>
    </xf>
    <xf numFmtId="0" fontId="8" fillId="2" borderId="126" xfId="0" applyFont="1" applyFill="1" applyBorder="1" applyAlignment="1" applyProtection="1">
      <alignment horizontal="center" vertical="center"/>
      <protection hidden="1"/>
    </xf>
    <xf numFmtId="0" fontId="8" fillId="2" borderId="127" xfId="0" applyFont="1" applyFill="1" applyBorder="1" applyAlignment="1" applyProtection="1">
      <alignment horizontal="center" vertical="center"/>
      <protection hidden="1"/>
    </xf>
    <xf numFmtId="0" fontId="11" fillId="2" borderId="119" xfId="0" applyFont="1" applyFill="1" applyBorder="1" applyAlignment="1" applyProtection="1">
      <alignment horizontal="center" vertical="top"/>
      <protection hidden="1"/>
    </xf>
    <xf numFmtId="172" fontId="14" fillId="2" borderId="121" xfId="0" applyNumberFormat="1" applyFont="1" applyFill="1" applyBorder="1" applyAlignment="1" applyProtection="1">
      <alignment horizontal="center" vertical="center"/>
      <protection hidden="1"/>
    </xf>
    <xf numFmtId="172" fontId="14" fillId="2" borderId="128" xfId="0" applyNumberFormat="1" applyFont="1" applyFill="1" applyBorder="1" applyAlignment="1" applyProtection="1">
      <alignment horizontal="center" vertical="center"/>
      <protection hidden="1"/>
    </xf>
    <xf numFmtId="172" fontId="14" fillId="2" borderId="123" xfId="0" applyNumberFormat="1" applyFont="1" applyFill="1" applyBorder="1" applyAlignment="1" applyProtection="1">
      <alignment horizontal="center" vertical="center"/>
      <protection hidden="1"/>
    </xf>
    <xf numFmtId="172" fontId="14" fillId="2" borderId="129" xfId="0" applyNumberFormat="1" applyFont="1" applyFill="1" applyBorder="1" applyAlignment="1" applyProtection="1">
      <alignment horizontal="center" vertical="center"/>
      <protection hidden="1"/>
    </xf>
    <xf numFmtId="172" fontId="14" fillId="2" borderId="130" xfId="0" applyNumberFormat="1" applyFont="1" applyFill="1" applyBorder="1" applyAlignment="1" applyProtection="1">
      <alignment horizontal="center" vertical="center"/>
      <protection hidden="1"/>
    </xf>
    <xf numFmtId="172" fontId="14" fillId="2" borderId="122" xfId="0" applyNumberFormat="1" applyFont="1" applyFill="1" applyBorder="1" applyAlignment="1" applyProtection="1">
      <alignment horizontal="center" vertical="center"/>
      <protection hidden="1"/>
    </xf>
    <xf numFmtId="172" fontId="14" fillId="2" borderId="131" xfId="0" applyNumberFormat="1" applyFont="1" applyFill="1" applyBorder="1" applyAlignment="1" applyProtection="1">
      <alignment horizontal="center" vertical="center"/>
      <protection hidden="1"/>
    </xf>
    <xf numFmtId="172" fontId="14" fillId="2" borderId="124" xfId="0" applyNumberFormat="1" applyFont="1" applyFill="1" applyBorder="1" applyAlignment="1" applyProtection="1">
      <alignment horizontal="center" vertical="center"/>
      <protection hidden="1"/>
    </xf>
    <xf numFmtId="164" fontId="7" fillId="2" borderId="5" xfId="0" applyNumberFormat="1" applyFont="1" applyFill="1" applyBorder="1" applyAlignment="1" applyProtection="1">
      <alignment horizontal="left" vertical="center"/>
      <protection hidden="1"/>
    </xf>
    <xf numFmtId="164" fontId="7" fillId="2" borderId="116" xfId="0" applyNumberFormat="1" applyFont="1" applyFill="1" applyBorder="1" applyAlignment="1" applyProtection="1">
      <alignment horizontal="left" vertical="center"/>
      <protection hidden="1"/>
    </xf>
    <xf numFmtId="164" fontId="7" fillId="2" borderId="1" xfId="0" applyNumberFormat="1" applyFont="1" applyFill="1" applyBorder="1" applyAlignment="1" applyProtection="1">
      <alignment horizontal="left" vertical="center"/>
      <protection hidden="1"/>
    </xf>
    <xf numFmtId="164" fontId="7" fillId="2" borderId="113" xfId="0" applyNumberFormat="1" applyFont="1" applyFill="1" applyBorder="1" applyAlignment="1" applyProtection="1">
      <alignment horizontal="left" vertical="center"/>
      <protection hidden="1"/>
    </xf>
    <xf numFmtId="0" fontId="10" fillId="2" borderId="5" xfId="0" applyFont="1" applyFill="1" applyBorder="1" applyAlignment="1" applyProtection="1">
      <alignment horizontal="left" vertical="center" indent="1"/>
      <protection hidden="1"/>
    </xf>
    <xf numFmtId="0" fontId="10" fillId="2" borderId="6" xfId="0" applyFont="1" applyFill="1" applyBorder="1" applyAlignment="1" applyProtection="1">
      <alignment horizontal="left" vertical="center" indent="1"/>
      <protection hidden="1"/>
    </xf>
    <xf numFmtId="0" fontId="10" fillId="2" borderId="1" xfId="0" applyFont="1" applyFill="1" applyBorder="1" applyAlignment="1" applyProtection="1">
      <alignment horizontal="left" vertical="center" indent="1"/>
      <protection hidden="1"/>
    </xf>
    <xf numFmtId="0" fontId="10" fillId="2" borderId="8" xfId="0" applyFont="1" applyFill="1" applyBorder="1" applyAlignment="1" applyProtection="1">
      <alignment horizontal="left" vertical="center" indent="1"/>
      <protection hidden="1"/>
    </xf>
    <xf numFmtId="3" fontId="4" fillId="2" borderId="0" xfId="0" applyNumberFormat="1" applyFont="1" applyFill="1" applyBorder="1" applyAlignment="1" applyProtection="1">
      <alignment horizontal="center"/>
      <protection hidden="1"/>
    </xf>
    <xf numFmtId="3" fontId="4" fillId="2" borderId="18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8" fillId="2" borderId="7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8" xfId="0" applyNumberFormat="1" applyFont="1" applyFill="1" applyBorder="1" applyAlignment="1" applyProtection="1">
      <alignment horizontal="center" vertical="center"/>
      <protection hidden="1"/>
    </xf>
    <xf numFmtId="164" fontId="8" fillId="2" borderId="22" xfId="0" applyNumberFormat="1" applyFont="1" applyFill="1" applyBorder="1" applyAlignment="1" applyProtection="1">
      <alignment horizontal="left" vertical="center"/>
      <protection hidden="1"/>
    </xf>
    <xf numFmtId="164" fontId="8" fillId="2" borderId="1" xfId="0" applyNumberFormat="1" applyFont="1" applyFill="1" applyBorder="1" applyAlignment="1" applyProtection="1">
      <alignment horizontal="left" vertical="center"/>
      <protection hidden="1"/>
    </xf>
    <xf numFmtId="164" fontId="8" fillId="2" borderId="8" xfId="0" applyNumberFormat="1" applyFont="1" applyFill="1" applyBorder="1" applyAlignment="1" applyProtection="1">
      <alignment horizontal="left" vertical="center"/>
      <protection hidden="1"/>
    </xf>
    <xf numFmtId="172" fontId="5" fillId="2" borderId="36" xfId="0" applyNumberFormat="1" applyFont="1" applyFill="1" applyBorder="1" applyAlignment="1">
      <alignment horizontal="center" vertical="center"/>
    </xf>
    <xf numFmtId="172" fontId="5" fillId="2" borderId="38" xfId="0" applyNumberFormat="1" applyFont="1" applyFill="1" applyBorder="1" applyAlignment="1">
      <alignment horizontal="center" vertical="center"/>
    </xf>
    <xf numFmtId="172" fontId="5" fillId="2" borderId="37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Border="1" applyProtection="1">
      <protection hidden="1"/>
    </xf>
    <xf numFmtId="0" fontId="2" fillId="0" borderId="2" xfId="0" applyNumberFormat="1" applyFont="1" applyBorder="1" applyProtection="1">
      <protection hidden="1"/>
    </xf>
    <xf numFmtId="0" fontId="2" fillId="0" borderId="1" xfId="0" applyNumberFormat="1" applyFont="1" applyBorder="1" applyProtection="1">
      <protection hidden="1"/>
    </xf>
    <xf numFmtId="0" fontId="2" fillId="0" borderId="8" xfId="0" applyNumberFormat="1" applyFont="1" applyBorder="1" applyProtection="1">
      <protection hidden="1"/>
    </xf>
    <xf numFmtId="164" fontId="8" fillId="2" borderId="7" xfId="0" applyNumberFormat="1" applyFont="1" applyFill="1" applyBorder="1" applyAlignment="1" applyProtection="1">
      <alignment horizontal="left" vertical="center"/>
      <protection hidden="1"/>
    </xf>
    <xf numFmtId="0" fontId="8" fillId="2" borderId="22" xfId="0" applyNumberFormat="1" applyFont="1" applyFill="1" applyBorder="1" applyAlignment="1" applyProtection="1">
      <alignment horizontal="center" vertical="center"/>
      <protection hidden="1"/>
    </xf>
    <xf numFmtId="0" fontId="8" fillId="2" borderId="113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37" fontId="14" fillId="2" borderId="0" xfId="0" applyNumberFormat="1" applyFont="1" applyFill="1" applyBorder="1" applyAlignment="1" applyProtection="1">
      <alignment horizontal="left" vertical="center"/>
      <protection hidden="1"/>
    </xf>
    <xf numFmtId="37" fontId="14" fillId="2" borderId="129" xfId="0" applyNumberFormat="1" applyFont="1" applyFill="1" applyBorder="1" applyAlignment="1" applyProtection="1">
      <alignment horizontal="left" vertical="center"/>
      <protection hidden="1"/>
    </xf>
    <xf numFmtId="0" fontId="2" fillId="2" borderId="129" xfId="0" applyFont="1" applyFill="1" applyBorder="1" applyAlignment="1" applyProtection="1">
      <alignment horizontal="left" vertical="center" indent="1"/>
      <protection hidden="1"/>
    </xf>
    <xf numFmtId="0" fontId="18" fillId="2" borderId="1" xfId="0" applyNumberFormat="1" applyFont="1" applyFill="1" applyBorder="1" applyAlignment="1" applyProtection="1">
      <alignment horizontal="right" vertical="center" indent="1"/>
      <protection hidden="1"/>
    </xf>
    <xf numFmtId="0" fontId="18" fillId="2" borderId="8" xfId="0" applyNumberFormat="1" applyFont="1" applyFill="1" applyBorder="1" applyAlignment="1" applyProtection="1">
      <alignment horizontal="right" vertical="center" inden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129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left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left" vertical="center"/>
      <protection hidden="1"/>
    </xf>
    <xf numFmtId="0" fontId="38" fillId="2" borderId="0" xfId="0" applyFont="1" applyFill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center" indent="1"/>
      <protection hidden="1"/>
    </xf>
    <xf numFmtId="14" fontId="5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7" xfId="0" applyNumberFormat="1" applyFont="1" applyFill="1" applyBorder="1" applyAlignment="1" applyProtection="1">
      <alignment horizontal="left" vertical="center" indent="1"/>
      <protection hidden="1"/>
    </xf>
    <xf numFmtId="0" fontId="17" fillId="0" borderId="1" xfId="0" applyFont="1" applyBorder="1" applyProtection="1">
      <protection hidden="1"/>
    </xf>
  </cellXfs>
  <cellStyles count="5">
    <cellStyle name="Collegamento ipertestuale" xfId="1" builtinId="8"/>
    <cellStyle name="Normale" xfId="0" builtinId="0"/>
    <cellStyle name="Normale_Sistema corrispettivi RIDOTTO" xfId="2"/>
    <cellStyle name="Normale_Sistema corrispettivi semplice" xfId="3"/>
    <cellStyle name="Normale_Sistema ridotto FOGLI PRESENZE" xfId="4"/>
  </cellStyles>
  <dxfs count="141">
    <dxf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bottom style="thin">
          <color indexed="63"/>
        </bottom>
      </border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indexed="8"/>
        </patternFill>
      </fill>
    </dxf>
    <dxf>
      <font>
        <condense val="0"/>
        <extend val="0"/>
        <color indexed="8"/>
      </font>
      <border>
        <left style="thin">
          <color indexed="63"/>
        </left>
        <right style="hair">
          <color indexed="63"/>
        </right>
        <top style="thin">
          <color indexed="63"/>
        </top>
        <bottom style="thin">
          <color indexed="63"/>
        </bottom>
      </border>
    </dxf>
    <dxf>
      <font>
        <condense val="0"/>
        <extend val="0"/>
        <color indexed="8"/>
      </font>
      <border>
        <left/>
        <right/>
        <top/>
        <bottom style="thin">
          <color indexed="8"/>
        </bottom>
      </border>
    </dxf>
    <dxf>
      <font>
        <condense val="0"/>
        <extend val="0"/>
        <color indexed="8"/>
      </font>
      <border>
        <left/>
        <right/>
        <top/>
        <bottom style="thin">
          <color indexed="64"/>
        </bottom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border>
        <left style="thin">
          <color indexed="63"/>
        </left>
        <right/>
        <top/>
        <bottom/>
      </border>
    </dxf>
    <dxf>
      <border>
        <left style="thin">
          <color indexed="8"/>
        </left>
        <right/>
        <top/>
        <bottom/>
      </border>
    </dxf>
    <dxf>
      <border>
        <left/>
        <right/>
        <top/>
        <bottom style="thin">
          <color indexed="8"/>
        </bottom>
      </border>
    </dxf>
    <dxf>
      <border>
        <left style="thin">
          <color indexed="8"/>
        </left>
      </border>
    </dxf>
    <dxf>
      <font>
        <condense val="0"/>
        <extend val="0"/>
        <color indexed="23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  <border>
        <left style="hair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ndense val="0"/>
        <extend val="0"/>
        <color indexed="8"/>
      </font>
      <fill>
        <patternFill>
          <bgColor indexed="8"/>
        </patternFill>
      </fill>
      <border>
        <left style="hair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4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55"/>
      </font>
      <fill>
        <patternFill patternType="lightUp">
          <fgColor indexed="23"/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46"/>
      </font>
    </dxf>
    <dxf>
      <font>
        <condense val="0"/>
        <extend val="0"/>
        <color indexed="9"/>
      </font>
    </dxf>
    <dxf>
      <font>
        <condense val="0"/>
        <extend val="0"/>
        <color indexed="46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3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  <fill>
        <patternFill>
          <bgColor indexed="9"/>
        </patternFill>
      </fill>
    </dxf>
    <dxf>
      <font>
        <condense val="0"/>
        <extend val="0"/>
        <color indexed="23"/>
      </font>
      <fill>
        <patternFill>
          <bgColor indexed="9"/>
        </patternFill>
      </fill>
    </dxf>
    <dxf>
      <font>
        <condense val="0"/>
        <extend val="0"/>
        <color indexed="23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9"/>
      </font>
    </dxf>
    <dxf>
      <font>
        <condense val="0"/>
        <extend val="0"/>
        <color indexed="16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border>
        <right/>
      </border>
    </dxf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10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23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63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9"/>
      </font>
    </dxf>
    <dxf>
      <font>
        <condense val="0"/>
        <extend val="0"/>
        <color indexed="6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hyperlink" Target="https://www.marcopiccoli.it/public/index.php?option=com_phocadownload&amp;view=category&amp;id=21&amp;Itemid=353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https://www.marcopiccoli.it/public/index.php?option=com_phocadownload&amp;view=category&amp;id=12&amp;Itemid=287" TargetMode="External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87</xdr:row>
      <xdr:rowOff>85725</xdr:rowOff>
    </xdr:from>
    <xdr:to>
      <xdr:col>3</xdr:col>
      <xdr:colOff>142875</xdr:colOff>
      <xdr:row>87</xdr:row>
      <xdr:rowOff>428625</xdr:rowOff>
    </xdr:to>
    <xdr:pic>
      <xdr:nvPicPr>
        <xdr:cNvPr id="8211" name="Picture 19" descr="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6811625"/>
          <a:ext cx="10953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209550</xdr:colOff>
      <xdr:row>87</xdr:row>
      <xdr:rowOff>123825</xdr:rowOff>
    </xdr:from>
    <xdr:to>
      <xdr:col>8</xdr:col>
      <xdr:colOff>104775</xdr:colOff>
      <xdr:row>87</xdr:row>
      <xdr:rowOff>390525</xdr:rowOff>
    </xdr:to>
    <xdr:sp macro="" textlink="">
      <xdr:nvSpPr>
        <xdr:cNvPr id="8212" name="Text Box 20"/>
        <xdr:cNvSpPr txBox="1">
          <a:spLocks noChangeArrowheads="1"/>
        </xdr:cNvSpPr>
      </xdr:nvSpPr>
      <xdr:spPr bwMode="auto">
        <a:xfrm>
          <a:off x="2057400" y="16849725"/>
          <a:ext cx="2971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it-IT" sz="90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rPr>
            <a:t>Procedure contabili per le piccole e medie imprese</a:t>
          </a:r>
        </a:p>
      </xdr:txBody>
    </xdr:sp>
    <xdr:clientData/>
  </xdr:twoCellAnchor>
  <xdr:twoCellAnchor editAs="oneCell">
    <xdr:from>
      <xdr:col>10</xdr:col>
      <xdr:colOff>428625</xdr:colOff>
      <xdr:row>87</xdr:row>
      <xdr:rowOff>0</xdr:rowOff>
    </xdr:from>
    <xdr:to>
      <xdr:col>11</xdr:col>
      <xdr:colOff>466725</xdr:colOff>
      <xdr:row>88</xdr:row>
      <xdr:rowOff>104775</xdr:rowOff>
    </xdr:to>
    <xdr:pic>
      <xdr:nvPicPr>
        <xdr:cNvPr id="8214" name="Picture 22" descr="Logo IW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6725900"/>
          <a:ext cx="6572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295275</xdr:colOff>
      <xdr:row>14</xdr:row>
      <xdr:rowOff>85725</xdr:rowOff>
    </xdr:from>
    <xdr:to>
      <xdr:col>4</xdr:col>
      <xdr:colOff>133350</xdr:colOff>
      <xdr:row>17</xdr:row>
      <xdr:rowOff>95250</xdr:rowOff>
    </xdr:to>
    <xdr:pic>
      <xdr:nvPicPr>
        <xdr:cNvPr id="8223" name="Picture 31" descr="Copia di TAB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600325"/>
          <a:ext cx="10763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561975</xdr:colOff>
      <xdr:row>14</xdr:row>
      <xdr:rowOff>76200</xdr:rowOff>
    </xdr:from>
    <xdr:to>
      <xdr:col>11</xdr:col>
      <xdr:colOff>323850</xdr:colOff>
      <xdr:row>16</xdr:row>
      <xdr:rowOff>133350</xdr:rowOff>
    </xdr:to>
    <xdr:pic>
      <xdr:nvPicPr>
        <xdr:cNvPr id="8224" name="Picture 32" descr="tasto_canc_mac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2590800"/>
          <a:ext cx="990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457200</xdr:colOff>
      <xdr:row>29</xdr:row>
      <xdr:rowOff>9525</xdr:rowOff>
    </xdr:from>
    <xdr:to>
      <xdr:col>11</xdr:col>
      <xdr:colOff>628650</xdr:colOff>
      <xdr:row>46</xdr:row>
      <xdr:rowOff>9525</xdr:rowOff>
    </xdr:to>
    <xdr:grpSp>
      <xdr:nvGrpSpPr>
        <xdr:cNvPr id="8379" name="Group 187"/>
        <xdr:cNvGrpSpPr>
          <a:grpSpLocks/>
        </xdr:cNvGrpSpPr>
      </xdr:nvGrpSpPr>
      <xdr:grpSpPr bwMode="auto">
        <a:xfrm>
          <a:off x="1038225" y="5153025"/>
          <a:ext cx="6362700" cy="3514725"/>
          <a:chOff x="109" y="535"/>
          <a:chExt cx="662" cy="369"/>
        </a:xfrm>
      </xdr:grpSpPr>
      <xdr:pic>
        <xdr:nvPicPr>
          <xdr:cNvPr id="8204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149"/>
          <a:stretch>
            <a:fillRect/>
          </a:stretch>
        </xdr:blipFill>
        <xdr:spPr bwMode="auto">
          <a:xfrm>
            <a:off x="109" y="535"/>
            <a:ext cx="662" cy="3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333333" mc:Ignorable="a14" a14:legacySpreadsheetColorIndex="63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78" name="Rectangle 186"/>
          <xdr:cNvSpPr>
            <a:spLocks noChangeArrowheads="1"/>
          </xdr:cNvSpPr>
        </xdr:nvSpPr>
        <xdr:spPr bwMode="auto">
          <a:xfrm>
            <a:off x="631" y="539"/>
            <a:ext cx="127" cy="2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13</xdr:col>
      <xdr:colOff>314325</xdr:colOff>
      <xdr:row>1</xdr:row>
      <xdr:rowOff>152400</xdr:rowOff>
    </xdr:from>
    <xdr:to>
      <xdr:col>17</xdr:col>
      <xdr:colOff>152400</xdr:colOff>
      <xdr:row>9</xdr:row>
      <xdr:rowOff>28575</xdr:rowOff>
    </xdr:to>
    <xdr:sp macro="" textlink="">
      <xdr:nvSpPr>
        <xdr:cNvPr id="8498" name="Text Box 30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8401050" y="266700"/>
          <a:ext cx="2314575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108000" tIns="46800" rIns="90000" bIns="46800" anchor="t" upright="1"/>
        <a:lstStyle/>
        <a:p>
          <a:pPr algn="l" rtl="0">
            <a:defRPr sz="1000"/>
          </a:pPr>
          <a:r>
            <a:rPr lang="it-IT" sz="1000" b="0" i="1" u="none" strike="noStrike" baseline="0">
              <a:solidFill>
                <a:srgbClr val="333333"/>
              </a:solidFill>
              <a:latin typeface="Corbel"/>
            </a:rPr>
            <a:t>In alternativa puoi provare la versione LITE di questo sistema.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333333"/>
              </a:solidFill>
              <a:latin typeface="Corbel"/>
            </a:rPr>
            <a:t>Potrai usarlo gratuitamente tutto l' anno (anche dicembre) ma fino ad un massimo di 75 documenti.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333333"/>
            </a:solidFill>
            <a:latin typeface="Corbel"/>
          </a:endParaRP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333333"/>
              </a:solidFill>
              <a:latin typeface="Corbel"/>
            </a:rPr>
            <a:t>Cliccando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333333"/>
              </a:solidFill>
              <a:latin typeface="Corbel"/>
            </a:rPr>
            <a:t>Vai al Download per Excel .xlsm</a:t>
          </a:r>
        </a:p>
      </xdr:txBody>
    </xdr:sp>
    <xdr:clientData fLocksWithSheet="0" fPrintsWithSheet="0"/>
  </xdr:twoCellAnchor>
  <xdr:twoCellAnchor editAs="oneCell">
    <xdr:from>
      <xdr:col>12</xdr:col>
      <xdr:colOff>504825</xdr:colOff>
      <xdr:row>72</xdr:row>
      <xdr:rowOff>66675</xdr:rowOff>
    </xdr:from>
    <xdr:to>
      <xdr:col>16</xdr:col>
      <xdr:colOff>447675</xdr:colOff>
      <xdr:row>73</xdr:row>
      <xdr:rowOff>223657</xdr:rowOff>
    </xdr:to>
    <xdr:sp macro="" textlink="">
      <xdr:nvSpPr>
        <xdr:cNvPr id="12" name="CasellaDiTesto 11"/>
        <xdr:cNvSpPr txBox="1"/>
      </xdr:nvSpPr>
      <xdr:spPr>
        <a:xfrm>
          <a:off x="7972425" y="13630275"/>
          <a:ext cx="2419350" cy="4046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>
          <a:noAutofit/>
        </a:bodyPr>
        <a:lstStyle/>
        <a:p>
          <a:pPr lvl="0" algn="l"/>
          <a:r>
            <a:rPr lang="it-IT" sz="900" i="0">
              <a:solidFill>
                <a:schemeClr val="bg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Il codice si acquista 1 volta per sempre.</a:t>
          </a:r>
          <a:r>
            <a:rPr lang="it-IT" sz="900" i="0" baseline="0">
              <a:solidFill>
                <a:schemeClr val="bg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it-IT" sz="900" i="0" baseline="0">
              <a:solidFill>
                <a:schemeClr val="bg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it-IT" sz="900" i="0" u="sng" baseline="0">
              <a:solidFill>
                <a:schemeClr val="bg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Lo stesso codice attiva anche i Sistemi</a:t>
          </a:r>
          <a:endParaRPr lang="it-IT" sz="900" i="0" u="sng">
            <a:solidFill>
              <a:schemeClr val="bg1">
                <a:lumMod val="5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 editAs="oneCell">
    <xdr:from>
      <xdr:col>12</xdr:col>
      <xdr:colOff>580312</xdr:colOff>
      <xdr:row>74</xdr:row>
      <xdr:rowOff>53375</xdr:rowOff>
    </xdr:from>
    <xdr:to>
      <xdr:col>15</xdr:col>
      <xdr:colOff>522937</xdr:colOff>
      <xdr:row>77</xdr:row>
      <xdr:rowOff>132950</xdr:rowOff>
    </xdr:to>
    <xdr:sp macro="" textlink="">
      <xdr:nvSpPr>
        <xdr:cNvPr id="13" name="Text Box 1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8047912" y="14102750"/>
          <a:ext cx="1800000" cy="4320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  <a:extLst/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it-IT" sz="1050" b="0" i="1" u="none" strike="noStrike" baseline="0">
              <a:solidFill>
                <a:schemeClr val="bg1">
                  <a:lumMod val="50000"/>
                </a:schemeClr>
              </a:solidFill>
              <a:latin typeface="Corbel" panose="020B0503020204020204" pitchFamily="34" charset="0"/>
              <a:cs typeface="Arial"/>
            </a:rPr>
            <a:t>Rilevazione delle Presenze</a:t>
          </a:r>
        </a:p>
        <a:p>
          <a:pPr algn="ctr" rtl="0">
            <a:defRPr sz="1000"/>
          </a:pPr>
          <a:r>
            <a:rPr lang="it-IT" sz="1050" b="0" i="1" u="none" strike="noStrike" baseline="0">
              <a:solidFill>
                <a:schemeClr val="bg1">
                  <a:lumMod val="50000"/>
                </a:schemeClr>
              </a:solidFill>
              <a:latin typeface="Corbel" panose="020B0503020204020204" pitchFamily="34" charset="0"/>
              <a:cs typeface="Arial"/>
            </a:rPr>
            <a:t>che trovi QUI.</a:t>
          </a:r>
        </a:p>
      </xdr:txBody>
    </xdr:sp>
    <xdr:clientData fLocksWithSheet="0" fPrintsWithSheet="0"/>
  </xdr:twoCellAnchor>
  <xdr:twoCellAnchor>
    <xdr:from>
      <xdr:col>12</xdr:col>
      <xdr:colOff>581025</xdr:colOff>
      <xdr:row>77</xdr:row>
      <xdr:rowOff>219073</xdr:rowOff>
    </xdr:from>
    <xdr:to>
      <xdr:col>15</xdr:col>
      <xdr:colOff>523650</xdr:colOff>
      <xdr:row>80</xdr:row>
      <xdr:rowOff>31948</xdr:rowOff>
    </xdr:to>
    <xdr:sp macro="" textlink="">
      <xdr:nvSpPr>
        <xdr:cNvPr id="14" name="Text Box 1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8048625" y="14620873"/>
          <a:ext cx="1800000" cy="4320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  <a:extLst/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it-IT" sz="1050" b="0" i="1" u="none" strike="noStrike" baseline="0">
              <a:solidFill>
                <a:schemeClr val="bg1">
                  <a:lumMod val="50000"/>
                </a:schemeClr>
              </a:solidFill>
              <a:latin typeface="Corbel" panose="020B0503020204020204" pitchFamily="34" charset="0"/>
              <a:cs typeface="Arial"/>
            </a:rPr>
            <a:t>F23 / F24</a:t>
          </a:r>
        </a:p>
        <a:p>
          <a:pPr algn="ctr" rtl="0">
            <a:defRPr sz="1000"/>
          </a:pPr>
          <a:r>
            <a:rPr lang="it-IT" sz="1050" b="0" i="1" u="none" strike="noStrike" baseline="0">
              <a:solidFill>
                <a:schemeClr val="bg1">
                  <a:lumMod val="50000"/>
                </a:schemeClr>
              </a:solidFill>
              <a:latin typeface="Corbel" panose="020B0503020204020204" pitchFamily="34" charset="0"/>
              <a:cs typeface="Arial"/>
            </a:rPr>
            <a:t>che trovi QUI.</a:t>
          </a: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32</xdr:row>
          <xdr:rowOff>9525</xdr:rowOff>
        </xdr:from>
        <xdr:to>
          <xdr:col>32</xdr:col>
          <xdr:colOff>95250</xdr:colOff>
          <xdr:row>33</xdr:row>
          <xdr:rowOff>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34</xdr:row>
          <xdr:rowOff>9525</xdr:rowOff>
        </xdr:from>
        <xdr:to>
          <xdr:col>32</xdr:col>
          <xdr:colOff>95250</xdr:colOff>
          <xdr:row>35</xdr:row>
          <xdr:rowOff>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34</xdr:row>
          <xdr:rowOff>9525</xdr:rowOff>
        </xdr:from>
        <xdr:to>
          <xdr:col>32</xdr:col>
          <xdr:colOff>95250</xdr:colOff>
          <xdr:row>35</xdr:row>
          <xdr:rowOff>0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37</xdr:row>
          <xdr:rowOff>9525</xdr:rowOff>
        </xdr:from>
        <xdr:to>
          <xdr:col>32</xdr:col>
          <xdr:colOff>95250</xdr:colOff>
          <xdr:row>38</xdr:row>
          <xdr:rowOff>0</xdr:rowOff>
        </xdr:to>
        <xdr:sp macro="" textlink="">
          <xdr:nvSpPr>
            <xdr:cNvPr id="2052" name="CheckBox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51</xdr:row>
          <xdr:rowOff>28575</xdr:rowOff>
        </xdr:from>
        <xdr:to>
          <xdr:col>15</xdr:col>
          <xdr:colOff>142875</xdr:colOff>
          <xdr:row>52</xdr:row>
          <xdr:rowOff>0</xdr:rowOff>
        </xdr:to>
        <xdr:sp macro="" textlink="">
          <xdr:nvSpPr>
            <xdr:cNvPr id="2053" name="OptionButton1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52</xdr:row>
          <xdr:rowOff>28575</xdr:rowOff>
        </xdr:from>
        <xdr:to>
          <xdr:col>15</xdr:col>
          <xdr:colOff>142875</xdr:colOff>
          <xdr:row>53</xdr:row>
          <xdr:rowOff>0</xdr:rowOff>
        </xdr:to>
        <xdr:sp macro="" textlink="">
          <xdr:nvSpPr>
            <xdr:cNvPr id="2054" name="OptionButton2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53</xdr:row>
          <xdr:rowOff>28575</xdr:rowOff>
        </xdr:from>
        <xdr:to>
          <xdr:col>15</xdr:col>
          <xdr:colOff>142875</xdr:colOff>
          <xdr:row>54</xdr:row>
          <xdr:rowOff>0</xdr:rowOff>
        </xdr:to>
        <xdr:sp macro="" textlink="">
          <xdr:nvSpPr>
            <xdr:cNvPr id="2055" name="OptionButton3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76200</xdr:colOff>
      <xdr:row>44</xdr:row>
      <xdr:rowOff>38100</xdr:rowOff>
    </xdr:from>
    <xdr:to>
      <xdr:col>40</xdr:col>
      <xdr:colOff>123825</xdr:colOff>
      <xdr:row>50</xdr:row>
      <xdr:rowOff>85725</xdr:rowOff>
    </xdr:to>
    <xdr:sp macro="" textlink="">
      <xdr:nvSpPr>
        <xdr:cNvPr id="2070" name="Text Box 22"/>
        <xdr:cNvSpPr txBox="1">
          <a:spLocks noChangeArrowheads="1"/>
        </xdr:cNvSpPr>
      </xdr:nvSpPr>
      <xdr:spPr bwMode="auto">
        <a:xfrm>
          <a:off x="6829425" y="9105900"/>
          <a:ext cx="1314450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100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rPr>
            <a:t>Nell' ultima colonna</a:t>
          </a:r>
        </a:p>
        <a:p>
          <a:pPr algn="ctr" rtl="0">
            <a:defRPr sz="1000"/>
          </a:pPr>
          <a:r>
            <a:rPr lang="it-IT" sz="100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rPr>
            <a:t>del foglio</a:t>
          </a:r>
        </a:p>
        <a:p>
          <a:pPr algn="ctr" rtl="0">
            <a:defRPr sz="1000"/>
          </a:pPr>
          <a:r>
            <a:rPr lang="it-IT" sz="1100" b="0" i="0" u="sng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REGISTRO</a:t>
          </a:r>
          <a:r>
            <a:rPr lang="it-IT" sz="100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rPr>
            <a:t> </a:t>
          </a:r>
        </a:p>
        <a:p>
          <a:pPr algn="ctr" rtl="0">
            <a:defRPr sz="1000"/>
          </a:pPr>
          <a:r>
            <a:rPr lang="it-IT" sz="1000" b="0" i="0" u="sng" strike="noStrike" baseline="0">
              <a:solidFill>
                <a:srgbClr val="808080"/>
              </a:solidFill>
              <a:latin typeface="Tahoma"/>
              <a:ea typeface="Tahoma"/>
              <a:cs typeface="Tahoma"/>
            </a:rPr>
            <a:t>scegli una di queste</a:t>
          </a:r>
        </a:p>
        <a:p>
          <a:pPr algn="ctr" rtl="0">
            <a:defRPr sz="1000"/>
          </a:pPr>
          <a:r>
            <a:rPr lang="it-IT" sz="1000" b="0" i="0" u="sng" strike="noStrike" baseline="0">
              <a:solidFill>
                <a:srgbClr val="808080"/>
              </a:solidFill>
              <a:latin typeface="Tahoma"/>
              <a:ea typeface="Tahoma"/>
              <a:cs typeface="Tahoma"/>
            </a:rPr>
            <a:t>3 opzioni</a:t>
          </a:r>
        </a:p>
      </xdr:txBody>
    </xdr:sp>
    <xdr:clientData/>
  </xdr:twoCellAnchor>
  <xdr:twoCellAnchor>
    <xdr:from>
      <xdr:col>47</xdr:col>
      <xdr:colOff>161925</xdr:colOff>
      <xdr:row>7</xdr:row>
      <xdr:rowOff>57150</xdr:rowOff>
    </xdr:from>
    <xdr:to>
      <xdr:col>50</xdr:col>
      <xdr:colOff>371475</xdr:colOff>
      <xdr:row>14</xdr:row>
      <xdr:rowOff>142875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9105900" y="1238250"/>
          <a:ext cx="2038350" cy="1514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08000" tIns="46800" rIns="90000" bIns="46800" anchor="t" upright="1"/>
        <a:lstStyle/>
        <a:p>
          <a:pPr algn="l" rtl="0">
            <a:defRPr sz="1000"/>
          </a:pPr>
          <a:r>
            <a:rPr lang="it-IT" sz="1100" b="0" i="1" u="none" strike="noStrike" baseline="0">
              <a:solidFill>
                <a:srgbClr val="808080"/>
              </a:solidFill>
              <a:latin typeface="Corbel"/>
            </a:rPr>
            <a:t>Questo quadrante verrà riportato in tutti i documenti emessi con questo file.</a:t>
          </a:r>
        </a:p>
        <a:p>
          <a:pPr algn="l" rtl="0">
            <a:defRPr sz="1000"/>
          </a:pPr>
          <a:endParaRPr lang="it-IT" sz="1100" b="0" i="1" u="none" strike="noStrike" baseline="0">
            <a:solidFill>
              <a:srgbClr val="808080"/>
            </a:solidFill>
            <a:latin typeface="Corbel"/>
          </a:endParaRPr>
        </a:p>
        <a:p>
          <a:pPr algn="l" rtl="0">
            <a:defRPr sz="1000"/>
          </a:pPr>
          <a:r>
            <a:rPr lang="it-IT" sz="1100" b="0" i="1" u="none" strike="noStrike" baseline="0">
              <a:solidFill>
                <a:srgbClr val="808080"/>
              </a:solidFill>
              <a:latin typeface="Corbel"/>
            </a:rPr>
            <a:t>Si intende compilato aut / aut:</a:t>
          </a:r>
        </a:p>
        <a:p>
          <a:pPr algn="l" rtl="0">
            <a:defRPr sz="1000"/>
          </a:pPr>
          <a:r>
            <a:rPr lang="it-IT" sz="1100" b="0" i="1" u="none" strike="noStrike" baseline="0">
              <a:solidFill>
                <a:srgbClr val="808080"/>
              </a:solidFill>
              <a:latin typeface="Corbel"/>
            </a:rPr>
            <a:t>Persona Fisica / Soggetto diverso da persona fisica.</a:t>
          </a:r>
        </a:p>
      </xdr:txBody>
    </xdr:sp>
    <xdr:clientData fPrintsWithSheet="0"/>
  </xdr:twoCellAnchor>
  <xdr:twoCellAnchor>
    <xdr:from>
      <xdr:col>47</xdr:col>
      <xdr:colOff>161925</xdr:colOff>
      <xdr:row>31</xdr:row>
      <xdr:rowOff>219075</xdr:rowOff>
    </xdr:from>
    <xdr:to>
      <xdr:col>50</xdr:col>
      <xdr:colOff>371475</xdr:colOff>
      <xdr:row>39</xdr:row>
      <xdr:rowOff>171450</xdr:rowOff>
    </xdr:to>
    <xdr:sp macro="" textlink="">
      <xdr:nvSpPr>
        <xdr:cNvPr id="2093" name="Text Box 45"/>
        <xdr:cNvSpPr txBox="1">
          <a:spLocks noChangeArrowheads="1"/>
        </xdr:cNvSpPr>
      </xdr:nvSpPr>
      <xdr:spPr bwMode="auto">
        <a:xfrm>
          <a:off x="9105900" y="6153150"/>
          <a:ext cx="2038350" cy="1704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08000" tIns="46800" rIns="90000" bIns="46800" anchor="t" upright="1"/>
        <a:lstStyle/>
        <a:p>
          <a:pPr algn="l" rtl="0">
            <a:defRPr sz="1000"/>
          </a:pPr>
          <a:r>
            <a:rPr lang="it-IT" sz="1100" b="0" i="1" u="none" strike="noStrike" baseline="0">
              <a:solidFill>
                <a:srgbClr val="808080"/>
              </a:solidFill>
              <a:latin typeface="Corbel"/>
            </a:rPr>
            <a:t>Questa configurazione vale per tutti i documenti emessi con questo file.</a:t>
          </a:r>
        </a:p>
        <a:p>
          <a:pPr algn="l" rtl="0">
            <a:defRPr sz="1000"/>
          </a:pPr>
          <a:endParaRPr lang="it-IT" sz="1100" b="0" i="1" u="none" strike="noStrike" baseline="0">
            <a:solidFill>
              <a:srgbClr val="808080"/>
            </a:solidFill>
            <a:latin typeface="Corbel"/>
          </a:endParaRPr>
        </a:p>
        <a:p>
          <a:pPr algn="l" rtl="0">
            <a:defRPr sz="1000"/>
          </a:pPr>
          <a:r>
            <a:rPr lang="it-IT" sz="1100" b="0" i="1" u="none" strike="noStrike" baseline="0">
              <a:solidFill>
                <a:srgbClr val="808080"/>
              </a:solidFill>
              <a:latin typeface="Corbel"/>
            </a:rPr>
            <a:t>Per documenti una tantum a "</a:t>
          </a:r>
          <a:r>
            <a:rPr lang="it-IT" sz="1100" b="0" i="1" u="none" strike="noStrike" baseline="0">
              <a:solidFill>
                <a:srgbClr val="333333"/>
              </a:solidFill>
              <a:latin typeface="Corbel"/>
            </a:rPr>
            <a:t>Testo Libero</a:t>
          </a:r>
          <a:r>
            <a:rPr lang="it-IT" sz="1100" b="0" i="1" u="none" strike="noStrike" baseline="0">
              <a:solidFill>
                <a:srgbClr val="808080"/>
              </a:solidFill>
              <a:latin typeface="Corbel"/>
            </a:rPr>
            <a:t>": spunta il relativo quadratino, stampa il documento, togli la spunta.</a:t>
          </a:r>
        </a:p>
      </xdr:txBody>
    </xdr:sp>
    <xdr:clientData fPrintsWithSheet="0"/>
  </xdr:twoCellAnchor>
  <xdr:twoCellAnchor editAs="oneCell">
    <xdr:from>
      <xdr:col>47</xdr:col>
      <xdr:colOff>85725</xdr:colOff>
      <xdr:row>1</xdr:row>
      <xdr:rowOff>76200</xdr:rowOff>
    </xdr:from>
    <xdr:to>
      <xdr:col>51</xdr:col>
      <xdr:colOff>419100</xdr:colOff>
      <xdr:row>3</xdr:row>
      <xdr:rowOff>57150</xdr:rowOff>
    </xdr:to>
    <xdr:pic>
      <xdr:nvPicPr>
        <xdr:cNvPr id="2094" name="Picture 46" descr="Tasto TAB e descrizione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238125"/>
          <a:ext cx="27717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47</xdr:col>
      <xdr:colOff>161925</xdr:colOff>
      <xdr:row>44</xdr:row>
      <xdr:rowOff>38100</xdr:rowOff>
    </xdr:from>
    <xdr:to>
      <xdr:col>50</xdr:col>
      <xdr:colOff>371475</xdr:colOff>
      <xdr:row>50</xdr:row>
      <xdr:rowOff>85725</xdr:rowOff>
    </xdr:to>
    <xdr:sp macro="" textlink="">
      <xdr:nvSpPr>
        <xdr:cNvPr id="2095" name="Text Box 47"/>
        <xdr:cNvSpPr txBox="1">
          <a:spLocks noChangeArrowheads="1"/>
        </xdr:cNvSpPr>
      </xdr:nvSpPr>
      <xdr:spPr bwMode="auto">
        <a:xfrm>
          <a:off x="9105900" y="9105900"/>
          <a:ext cx="2038350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08000" tIns="46800" rIns="90000" bIns="46800" anchor="t" upright="1"/>
        <a:lstStyle/>
        <a:p>
          <a:pPr algn="l" rtl="0">
            <a:defRPr sz="1000"/>
          </a:pPr>
          <a:r>
            <a:rPr lang="it-IT" sz="1100" b="0" i="1" u="none" strike="noStrike" baseline="0">
              <a:solidFill>
                <a:srgbClr val="808080"/>
              </a:solidFill>
              <a:latin typeface="Corbel"/>
            </a:rPr>
            <a:t>Questa configurazione vale per tutti i documenti emessi con questo file.</a:t>
          </a:r>
        </a:p>
        <a:p>
          <a:pPr algn="l" rtl="0">
            <a:defRPr sz="1000"/>
          </a:pPr>
          <a:endParaRPr lang="it-IT" sz="1100" b="0" i="1" u="none" strike="noStrike" baseline="0">
            <a:solidFill>
              <a:srgbClr val="808080"/>
            </a:solidFill>
            <a:latin typeface="Corbel"/>
          </a:endParaRPr>
        </a:p>
        <a:p>
          <a:pPr algn="l" rtl="0">
            <a:defRPr sz="1000"/>
          </a:pPr>
          <a:r>
            <a:rPr lang="it-IT" sz="1100" b="0" i="1" u="none" strike="noStrike" baseline="0">
              <a:solidFill>
                <a:srgbClr val="808080"/>
              </a:solidFill>
              <a:latin typeface="Corbel"/>
            </a:rPr>
            <a:t>L' opzione nr. </a:t>
          </a:r>
          <a:r>
            <a:rPr lang="it-IT" sz="1100" b="0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3</a:t>
          </a:r>
          <a:endParaRPr lang="it-IT" sz="1100" b="0" i="1" u="none" strike="noStrike" baseline="0">
            <a:solidFill>
              <a:srgbClr val="808080"/>
            </a:solidFill>
            <a:latin typeface="Corbel"/>
            <a:ea typeface="Tahoma"/>
            <a:cs typeface="Tahoma"/>
          </a:endParaRPr>
        </a:p>
        <a:p>
          <a:pPr algn="l" rtl="0">
            <a:defRPr sz="1000"/>
          </a:pPr>
          <a:r>
            <a:rPr lang="it-IT" sz="1100" b="0" i="1" u="none" strike="noStrike" baseline="0">
              <a:solidFill>
                <a:srgbClr val="808080"/>
              </a:solidFill>
              <a:latin typeface="Corbel"/>
              <a:ea typeface="Tahoma"/>
              <a:cs typeface="Tahoma"/>
            </a:rPr>
            <a:t>si completa in due parti</a:t>
          </a:r>
          <a:endParaRPr lang="it-IT" sz="1100" b="0" i="1" u="none" strike="noStrike" baseline="0">
            <a:solidFill>
              <a:srgbClr val="808080"/>
            </a:solidFill>
            <a:latin typeface="Corbel"/>
          </a:endParaRPr>
        </a:p>
      </xdr:txBody>
    </xdr:sp>
    <xdr:clientData fPrintsWithSheet="0"/>
  </xdr:twoCellAnchor>
  <xdr:twoCellAnchor>
    <xdr:from>
      <xdr:col>20</xdr:col>
      <xdr:colOff>95250</xdr:colOff>
      <xdr:row>51</xdr:row>
      <xdr:rowOff>66675</xdr:rowOff>
    </xdr:from>
    <xdr:to>
      <xdr:col>29</xdr:col>
      <xdr:colOff>66675</xdr:colOff>
      <xdr:row>53</xdr:row>
      <xdr:rowOff>200025</xdr:rowOff>
    </xdr:to>
    <xdr:sp macro="" textlink="">
      <xdr:nvSpPr>
        <xdr:cNvPr id="2096" name="Text Box 48"/>
        <xdr:cNvSpPr txBox="1">
          <a:spLocks noChangeArrowheads="1"/>
        </xdr:cNvSpPr>
      </xdr:nvSpPr>
      <xdr:spPr bwMode="auto">
        <a:xfrm>
          <a:off x="4495800" y="10601325"/>
          <a:ext cx="160020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it-IT" sz="1100" b="0" i="1" u="none" strike="noStrike" baseline="0">
              <a:solidFill>
                <a:srgbClr val="808080"/>
              </a:solidFill>
              <a:latin typeface="Corbel"/>
            </a:rPr>
            <a:t>Scegli con il bottone</a:t>
          </a:r>
        </a:p>
        <a:p>
          <a:pPr algn="l" rtl="0">
            <a:defRPr sz="1000"/>
          </a:pPr>
          <a:r>
            <a:rPr lang="it-IT" sz="1100" b="0" i="1" u="none" strike="noStrike" baseline="0">
              <a:solidFill>
                <a:srgbClr val="808080"/>
              </a:solidFill>
              <a:latin typeface="Corbel"/>
            </a:rPr>
            <a:t>una delle 3 opzioni valida come </a:t>
          </a:r>
          <a:r>
            <a:rPr lang="it-IT" sz="1100" b="0" i="1" u="none" strike="noStrike" baseline="0">
              <a:solidFill>
                <a:srgbClr val="333333"/>
              </a:solidFill>
              <a:latin typeface="Corbel"/>
            </a:rPr>
            <a:t>data iniziale</a:t>
          </a:r>
          <a:r>
            <a:rPr lang="it-IT" sz="1100" b="0" i="1" u="none" strike="noStrike" baseline="0">
              <a:solidFill>
                <a:srgbClr val="808080"/>
              </a:solidFill>
              <a:latin typeface="Corbel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</xdr:row>
      <xdr:rowOff>0</xdr:rowOff>
    </xdr:from>
    <xdr:to>
      <xdr:col>39</xdr:col>
      <xdr:colOff>28575</xdr:colOff>
      <xdr:row>11</xdr:row>
      <xdr:rowOff>9525</xdr:rowOff>
    </xdr:to>
    <xdr:sp macro="" textlink="" fLocksText="0">
      <xdr:nvSpPr>
        <xdr:cNvPr id="6145" name="Text Box 1"/>
        <xdr:cNvSpPr txBox="1">
          <a:spLocks noChangeArrowheads="1"/>
        </xdr:cNvSpPr>
      </xdr:nvSpPr>
      <xdr:spPr bwMode="auto">
        <a:xfrm>
          <a:off x="1104900" y="514350"/>
          <a:ext cx="4181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DICHIARAZIONE DI INTENTO</a:t>
          </a:r>
          <a:endParaRPr lang="it-IT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 ACQUISTARE O IMPORTARE BENI E SERVIZI SENZA</a:t>
          </a:r>
        </a:p>
        <a:p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APPLICAZIONE DELL' IMPOSTA SUL VALORE AGGIUNTO</a:t>
          </a:r>
        </a:p>
        <a:p>
          <a:pPr algn="ctr" rtl="0">
            <a:lnSpc>
              <a:spcPts val="800"/>
            </a:lnSpc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(Art. 1, lett. C, D.L. 29 dic. 1983, n. 746, convertito nella legge 27 feb. 1984, n. 17)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133350</xdr:colOff>
          <xdr:row>3</xdr:row>
          <xdr:rowOff>47625</xdr:rowOff>
        </xdr:from>
        <xdr:to>
          <xdr:col>62</xdr:col>
          <xdr:colOff>542925</xdr:colOff>
          <xdr:row>9</xdr:row>
          <xdr:rowOff>104775</xdr:rowOff>
        </xdr:to>
        <xdr:sp macro="" textlink="">
          <xdr:nvSpPr>
            <xdr:cNvPr id="6146" name="SpinButton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200025</xdr:colOff>
          <xdr:row>54</xdr:row>
          <xdr:rowOff>66675</xdr:rowOff>
        </xdr:from>
        <xdr:to>
          <xdr:col>62</xdr:col>
          <xdr:colOff>523875</xdr:colOff>
          <xdr:row>57</xdr:row>
          <xdr:rowOff>38100</xdr:rowOff>
        </xdr:to>
        <xdr:sp macro="" textlink="">
          <xdr:nvSpPr>
            <xdr:cNvPr id="6147" name="SpinButton2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61</xdr:row>
          <xdr:rowOff>76200</xdr:rowOff>
        </xdr:from>
        <xdr:to>
          <xdr:col>8</xdr:col>
          <xdr:colOff>47625</xdr:colOff>
          <xdr:row>62</xdr:row>
          <xdr:rowOff>76200</xdr:rowOff>
        </xdr:to>
        <xdr:sp macro="" textlink="">
          <xdr:nvSpPr>
            <xdr:cNvPr id="6241" name="CheckBox1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</xdr:row>
      <xdr:rowOff>38100</xdr:rowOff>
    </xdr:from>
    <xdr:to>
      <xdr:col>39</xdr:col>
      <xdr:colOff>19050</xdr:colOff>
      <xdr:row>10</xdr:row>
      <xdr:rowOff>28575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1095375" y="552450"/>
          <a:ext cx="4181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DICHIARAZIONE DI INTENTO</a:t>
          </a:r>
          <a:endParaRPr lang="it-IT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 ACQUISTARE O IMPORTARE BENI E SERVIZI SENZA</a:t>
          </a:r>
        </a:p>
        <a:p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APPLICAZIONE DELL' IMPOSTA SUL VALORE AGGIUNTO</a:t>
          </a:r>
        </a:p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(Art. 1, lett. C, D.L. 29 dic. 1983, n. 746, convertito nella legge 27 feb. 1984, n. 17)</a:t>
          </a:r>
        </a:p>
      </xdr:txBody>
    </xdr:sp>
    <xdr:clientData fLocksWithSheet="0"/>
  </xdr:twoCellAnchor>
  <xdr:twoCellAnchor>
    <xdr:from>
      <xdr:col>62</xdr:col>
      <xdr:colOff>123825</xdr:colOff>
      <xdr:row>3</xdr:row>
      <xdr:rowOff>9525</xdr:rowOff>
    </xdr:from>
    <xdr:to>
      <xdr:col>65</xdr:col>
      <xdr:colOff>400050</xdr:colOff>
      <xdr:row>11</xdr:row>
      <xdr:rowOff>66675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010525" y="409575"/>
          <a:ext cx="2228850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1000" b="0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Contattami per trasformare</a:t>
          </a:r>
        </a:p>
        <a:p>
          <a:pPr algn="ctr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qualsiasi modulo della tua</a:t>
          </a:r>
        </a:p>
        <a:p>
          <a:pPr algn="ctr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80"/>
              </a:solidFill>
              <a:latin typeface="Tahoma"/>
              <a:ea typeface="Tahoma"/>
              <a:cs typeface="Tahoma"/>
            </a:rPr>
            <a:t>azienda in un sistema elettronico.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marcopiccoli.it" TargetMode="External"/><Relationship Id="rId3" Type="http://schemas.openxmlformats.org/officeDocument/2006/relationships/hyperlink" Target="http://www.marcopiccoli.it/public/index.php?option=com_content&amp;view=article&amp;id=14&amp;Itemid=134" TargetMode="External"/><Relationship Id="rId7" Type="http://schemas.openxmlformats.org/officeDocument/2006/relationships/hyperlink" Target="mailto:mpiccoli@marcopiccoli.it" TargetMode="External"/><Relationship Id="rId2" Type="http://schemas.openxmlformats.org/officeDocument/2006/relationships/hyperlink" Target="http://www.marcopiccoli.it/public/index.php?option=com_content&amp;view=article&amp;id=42&amp;Itemid=158" TargetMode="External"/><Relationship Id="rId1" Type="http://schemas.openxmlformats.org/officeDocument/2006/relationships/hyperlink" Target="http://www.marcopiccoli.it/" TargetMode="External"/><Relationship Id="rId6" Type="http://schemas.openxmlformats.org/officeDocument/2006/relationships/hyperlink" Target="http://www.marcopiccoli.it/public/index.php?option=com_content&amp;view=article&amp;id=110&amp;Itemid=320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marcopiccoli.it/public/index.php?option=com_phocadownload&amp;view=category&amp;id=12&amp;Itemid=287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nfo@marcopiccoli.it" TargetMode="External"/><Relationship Id="rId9" Type="http://schemas.openxmlformats.org/officeDocument/2006/relationships/hyperlink" Target="http://www.marcopiccoli.it.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control" Target="../activeX/activeX6.xml"/><Relationship Id="rId3" Type="http://schemas.openxmlformats.org/officeDocument/2006/relationships/drawing" Target="../drawings/drawing2.xml"/><Relationship Id="rId7" Type="http://schemas.openxmlformats.org/officeDocument/2006/relationships/control" Target="../activeX/activeX2.xml"/><Relationship Id="rId12" Type="http://schemas.openxmlformats.org/officeDocument/2006/relationships/image" Target="../media/image8.emf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rcopiccoli.it/public/index.php?option=com_content&amp;view=article&amp;id=42&amp;Itemid=158" TargetMode="External"/><Relationship Id="rId6" Type="http://schemas.openxmlformats.org/officeDocument/2006/relationships/image" Target="../media/image6.emf"/><Relationship Id="rId11" Type="http://schemas.openxmlformats.org/officeDocument/2006/relationships/control" Target="../activeX/activeX5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7.xml"/><Relationship Id="rId10" Type="http://schemas.openxmlformats.org/officeDocument/2006/relationships/control" Target="../activeX/activeX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9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1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9.xml"/><Relationship Id="rId5" Type="http://schemas.openxmlformats.org/officeDocument/2006/relationships/image" Target="../media/image11.emf"/><Relationship Id="rId4" Type="http://schemas.openxmlformats.org/officeDocument/2006/relationships/control" Target="../activeX/activeX8.xml"/><Relationship Id="rId9" Type="http://schemas.openxmlformats.org/officeDocument/2006/relationships/image" Target="../media/image7.emf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autoPageBreaks="0"/>
  </sheetPr>
  <dimension ref="A1:DD190"/>
  <sheetViews>
    <sheetView showGridLines="0" showRowColHeaders="0" tabSelected="1" zoomScaleNormal="100" workbookViewId="0"/>
  </sheetViews>
  <sheetFormatPr defaultRowHeight="12.75"/>
  <cols>
    <col min="1" max="1" width="8.7109375" style="213" customWidth="1"/>
    <col min="2" max="2" width="9.7109375" style="213" customWidth="1"/>
    <col min="3" max="6" width="9.28515625" style="213" bestFit="1" customWidth="1"/>
    <col min="7" max="8" width="9.140625" style="213"/>
    <col min="9" max="9" width="9.28515625" style="213" bestFit="1" customWidth="1"/>
    <col min="10" max="10" width="9.140625" style="213"/>
    <col min="11" max="11" width="9.28515625" style="213" bestFit="1" customWidth="1"/>
    <col min="12" max="12" width="10.42578125" style="213" customWidth="1"/>
    <col min="13" max="19" width="9.28515625" style="213" bestFit="1" customWidth="1"/>
    <col min="20" max="24" width="9.28515625" style="213" hidden="1" customWidth="1"/>
    <col min="25" max="25" width="0" style="213" hidden="1" customWidth="1"/>
    <col min="26" max="54" width="9.28515625" style="213" hidden="1" customWidth="1"/>
    <col min="55" max="56" width="9.42578125" style="213" hidden="1" customWidth="1"/>
    <col min="57" max="59" width="9.28515625" style="213" hidden="1" customWidth="1"/>
    <col min="60" max="60" width="0" style="213" hidden="1" customWidth="1"/>
    <col min="61" max="107" width="9.28515625" style="213" hidden="1" customWidth="1"/>
    <col min="108" max="108" width="0" style="213" hidden="1" customWidth="1"/>
    <col min="109" max="16384" width="9.140625" style="213"/>
  </cols>
  <sheetData>
    <row r="1" spans="1:14" ht="9" customHeight="1">
      <c r="A1" s="27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2"/>
    </row>
    <row r="2" spans="1:14" s="75" customFormat="1" ht="15.75" customHeight="1">
      <c r="A2" s="227"/>
      <c r="B2" s="74"/>
      <c r="C2" s="343"/>
      <c r="D2" s="343"/>
      <c r="E2" s="343"/>
      <c r="F2" s="343"/>
      <c r="G2" s="343"/>
      <c r="H2" s="455" t="s">
        <v>342</v>
      </c>
      <c r="I2" s="456"/>
      <c r="J2" s="456"/>
      <c r="K2" s="456"/>
      <c r="L2" s="456"/>
      <c r="M2" s="343"/>
      <c r="N2" s="74"/>
    </row>
    <row r="3" spans="1:14" s="75" customFormat="1" ht="12.75" customHeight="1">
      <c r="A3" s="227"/>
      <c r="B3" s="226"/>
      <c r="C3" s="226"/>
      <c r="D3" s="457" t="s">
        <v>325</v>
      </c>
      <c r="E3" s="457"/>
      <c r="F3" s="226"/>
      <c r="G3" s="233"/>
      <c r="H3" s="233"/>
      <c r="I3" s="226"/>
      <c r="J3" s="226"/>
      <c r="K3" s="365"/>
      <c r="L3" s="365"/>
      <c r="M3" s="226"/>
      <c r="N3" s="74"/>
    </row>
    <row r="4" spans="1:14" s="75" customFormat="1" ht="19.5" customHeight="1">
      <c r="A4" s="227"/>
      <c r="B4" s="501" t="s">
        <v>324</v>
      </c>
      <c r="C4" s="501"/>
      <c r="D4" s="383">
        <f>DATE(IMPOSTAZIONI!AL3,1,1)</f>
        <v>45292</v>
      </c>
      <c r="E4" s="383">
        <f>DATE(IMPOSTAZIONI!AL3,11,30)</f>
        <v>45626</v>
      </c>
      <c r="F4" s="502" t="str">
        <f ca="1">IF(J158="",IF(F157=1,N163,""),J158)</f>
        <v/>
      </c>
      <c r="G4" s="502"/>
      <c r="H4" s="502"/>
      <c r="I4" s="502"/>
      <c r="J4" s="502"/>
      <c r="K4" s="502"/>
      <c r="L4" s="502"/>
      <c r="M4" s="313"/>
      <c r="N4" s="74"/>
    </row>
    <row r="5" spans="1:14" s="75" customFormat="1" ht="11.25" customHeight="1">
      <c r="A5" s="227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229"/>
      <c r="M5" s="227"/>
      <c r="N5" s="74"/>
    </row>
    <row r="6" spans="1:14" s="75" customFormat="1" ht="15" customHeight="1">
      <c r="A6" s="227"/>
      <c r="B6" s="462" t="s">
        <v>323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227"/>
      <c r="N6" s="74"/>
    </row>
    <row r="7" spans="1:14" s="75" customFormat="1" ht="15">
      <c r="A7" s="227"/>
      <c r="B7" s="466" t="s">
        <v>327</v>
      </c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227"/>
      <c r="N7" s="385"/>
    </row>
    <row r="8" spans="1:14" s="75" customFormat="1" ht="22.5" customHeight="1">
      <c r="A8" s="227"/>
      <c r="B8" s="467" t="str">
        <f>IF(J80=J174,F162,F161)</f>
        <v>Richiedi via mail il TUO codice di proprietà per EXCEL:</v>
      </c>
      <c r="C8" s="467"/>
      <c r="D8" s="467"/>
      <c r="E8" s="467"/>
      <c r="F8" s="467"/>
      <c r="G8" s="467"/>
      <c r="H8" s="467"/>
      <c r="I8" s="451" t="s">
        <v>173</v>
      </c>
      <c r="J8" s="451"/>
      <c r="K8" s="451"/>
      <c r="L8" s="227"/>
      <c r="M8" s="227"/>
      <c r="N8" s="387"/>
    </row>
    <row r="9" spans="1:14" s="75" customFormat="1" ht="12" customHeight="1">
      <c r="A9" s="228"/>
      <c r="B9" s="452" t="s">
        <v>341</v>
      </c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228"/>
      <c r="N9" s="74"/>
    </row>
    <row r="10" spans="1:14" s="75" customFormat="1" ht="20.25" customHeight="1">
      <c r="A10" s="226"/>
      <c r="B10" s="454" t="s">
        <v>260</v>
      </c>
      <c r="C10" s="454"/>
      <c r="D10" s="454"/>
      <c r="E10" s="454"/>
      <c r="F10" s="454"/>
      <c r="G10" s="382"/>
      <c r="H10" s="382"/>
      <c r="I10" s="382"/>
      <c r="J10" s="382"/>
      <c r="K10" s="453" t="s">
        <v>321</v>
      </c>
      <c r="L10" s="453"/>
      <c r="M10" s="226"/>
      <c r="N10" s="74"/>
    </row>
    <row r="11" spans="1:14" s="75" customFormat="1" ht="6.75" customHeight="1">
      <c r="A11" s="74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74"/>
      <c r="N11" s="74"/>
    </row>
    <row r="12" spans="1:14" s="75" customFormat="1">
      <c r="A12" s="74"/>
      <c r="B12" s="468" t="s">
        <v>261</v>
      </c>
      <c r="C12" s="468"/>
      <c r="D12" s="468"/>
      <c r="E12" s="468"/>
      <c r="F12" s="468"/>
      <c r="G12" s="329"/>
      <c r="H12" s="450" t="s">
        <v>262</v>
      </c>
      <c r="I12" s="450"/>
      <c r="J12" s="450"/>
      <c r="K12" s="450"/>
      <c r="L12" s="450"/>
      <c r="M12" s="74"/>
      <c r="N12" s="74"/>
    </row>
    <row r="13" spans="1:14" s="75" customFormat="1">
      <c r="A13" s="74"/>
      <c r="B13" s="424" t="s">
        <v>243</v>
      </c>
      <c r="C13" s="424"/>
      <c r="D13" s="424"/>
      <c r="E13" s="424"/>
      <c r="F13" s="424"/>
      <c r="G13" s="330"/>
      <c r="H13" s="425" t="s">
        <v>263</v>
      </c>
      <c r="I13" s="425"/>
      <c r="J13" s="425"/>
      <c r="K13" s="425"/>
      <c r="L13" s="425"/>
      <c r="M13" s="74"/>
      <c r="N13" s="74"/>
    </row>
    <row r="14" spans="1:14" s="75" customFormat="1">
      <c r="A14" s="74"/>
      <c r="B14" s="426" t="s">
        <v>244</v>
      </c>
      <c r="C14" s="426"/>
      <c r="D14" s="426"/>
      <c r="E14" s="426"/>
      <c r="F14" s="426"/>
      <c r="G14" s="330"/>
      <c r="H14" s="427" t="s">
        <v>326</v>
      </c>
      <c r="I14" s="427"/>
      <c r="J14" s="427"/>
      <c r="K14" s="427"/>
      <c r="L14" s="427"/>
      <c r="M14" s="74"/>
      <c r="N14" s="74"/>
    </row>
    <row r="15" spans="1:14" s="75" customFormat="1" ht="16.5" customHeight="1">
      <c r="A15" s="74"/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74"/>
      <c r="N15" s="74"/>
    </row>
    <row r="16" spans="1:14" s="75" customFormat="1" ht="16.5" customHeight="1">
      <c r="A16" s="74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74"/>
      <c r="N16" s="74"/>
    </row>
    <row r="17" spans="1:25" s="75" customFormat="1" ht="16.5" customHeight="1">
      <c r="A17" s="74"/>
      <c r="B17" s="332"/>
      <c r="C17" s="332"/>
      <c r="D17" s="332"/>
      <c r="E17" s="332"/>
      <c r="F17" s="332"/>
      <c r="G17" s="437" t="s">
        <v>322</v>
      </c>
      <c r="H17" s="437"/>
      <c r="I17" s="437"/>
      <c r="J17" s="332"/>
      <c r="K17" s="332"/>
      <c r="L17" s="332"/>
      <c r="M17" s="74"/>
      <c r="N17" s="74"/>
    </row>
    <row r="18" spans="1:25" s="75" customFormat="1" ht="16.5" customHeight="1">
      <c r="A18" s="74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74"/>
      <c r="N18" s="74"/>
    </row>
    <row r="19" spans="1:25" s="75" customFormat="1">
      <c r="A19" s="227"/>
      <c r="B19" s="461" t="s">
        <v>221</v>
      </c>
      <c r="C19" s="461"/>
      <c r="D19" s="461"/>
      <c r="E19" s="461"/>
      <c r="F19" s="461"/>
      <c r="G19" s="461"/>
      <c r="H19" s="461"/>
      <c r="I19" s="461"/>
      <c r="J19" s="461"/>
      <c r="K19" s="461"/>
      <c r="L19" s="238" t="s">
        <v>170</v>
      </c>
      <c r="M19" s="227"/>
      <c r="N19" s="74"/>
    </row>
    <row r="20" spans="1:25" s="75" customFormat="1" ht="7.5" customHeight="1">
      <c r="A20" s="227"/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227"/>
      <c r="N20" s="74"/>
    </row>
    <row r="21" spans="1:25" s="75" customFormat="1" ht="20.25" customHeight="1">
      <c r="A21" s="227"/>
      <c r="B21" s="464" t="s">
        <v>171</v>
      </c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227"/>
      <c r="N21" s="74"/>
    </row>
    <row r="22" spans="1:25" ht="14.25" customHeight="1">
      <c r="A22" s="274"/>
      <c r="B22" s="239" t="s">
        <v>148</v>
      </c>
      <c r="C22" s="465" t="s">
        <v>276</v>
      </c>
      <c r="D22" s="465"/>
      <c r="E22" s="465"/>
      <c r="F22" s="465"/>
      <c r="G22" s="465"/>
      <c r="H22" s="465"/>
      <c r="I22" s="465"/>
      <c r="J22" s="465"/>
      <c r="K22" s="465"/>
      <c r="L22" s="465"/>
      <c r="M22" s="215"/>
      <c r="N22" s="212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</row>
    <row r="23" spans="1:25" s="220" customFormat="1">
      <c r="A23" s="274"/>
      <c r="B23" s="216"/>
      <c r="C23" s="446" t="s">
        <v>216</v>
      </c>
      <c r="D23" s="446"/>
      <c r="E23" s="446"/>
      <c r="F23" s="446"/>
      <c r="G23" s="446"/>
      <c r="H23" s="446"/>
      <c r="I23" s="446"/>
      <c r="J23" s="446"/>
      <c r="K23" s="446"/>
      <c r="L23" s="446"/>
      <c r="M23" s="215"/>
      <c r="N23" s="342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</row>
    <row r="24" spans="1:25" s="220" customFormat="1">
      <c r="A24" s="274"/>
      <c r="B24" s="216"/>
      <c r="C24" s="446" t="s">
        <v>266</v>
      </c>
      <c r="D24" s="446"/>
      <c r="E24" s="446"/>
      <c r="F24" s="446"/>
      <c r="G24" s="446"/>
      <c r="H24" s="446"/>
      <c r="I24" s="446"/>
      <c r="J24" s="446"/>
      <c r="K24" s="446"/>
      <c r="L24" s="446"/>
      <c r="M24" s="215"/>
      <c r="N24" s="342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25" s="220" customFormat="1">
      <c r="A25" s="274"/>
      <c r="B25" s="216"/>
      <c r="C25" s="446" t="s">
        <v>217</v>
      </c>
      <c r="D25" s="446"/>
      <c r="E25" s="446"/>
      <c r="F25" s="446"/>
      <c r="G25" s="446"/>
      <c r="H25" s="446"/>
      <c r="I25" s="446"/>
      <c r="J25" s="446"/>
      <c r="K25" s="446"/>
      <c r="L25" s="446"/>
      <c r="M25" s="215"/>
      <c r="N25" s="342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</row>
    <row r="26" spans="1:25" s="220" customFormat="1">
      <c r="A26" s="274"/>
      <c r="B26" s="216"/>
      <c r="C26" s="459" t="s">
        <v>267</v>
      </c>
      <c r="D26" s="459"/>
      <c r="E26" s="459"/>
      <c r="F26" s="459"/>
      <c r="G26" s="459"/>
      <c r="H26" s="459"/>
      <c r="I26" s="459"/>
      <c r="J26" s="459"/>
      <c r="K26" s="459"/>
      <c r="L26" s="459"/>
      <c r="M26" s="215"/>
      <c r="N26" s="342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</row>
    <row r="27" spans="1:25" ht="6.75" customHeight="1">
      <c r="A27" s="274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5"/>
      <c r="N27" s="212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</row>
    <row r="28" spans="1:25" ht="14.25" customHeight="1">
      <c r="A28" s="274"/>
      <c r="B28" s="239" t="s">
        <v>149</v>
      </c>
      <c r="C28" s="428" t="s">
        <v>155</v>
      </c>
      <c r="D28" s="428"/>
      <c r="E28" s="428"/>
      <c r="F28" s="428"/>
      <c r="G28" s="428"/>
      <c r="H28" s="428"/>
      <c r="I28" s="428"/>
      <c r="J28" s="428"/>
      <c r="K28" s="428"/>
      <c r="L28" s="428"/>
      <c r="M28" s="215"/>
      <c r="N28" s="212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29" spans="1:25" ht="14.25" customHeight="1">
      <c r="A29" s="274"/>
      <c r="B29" s="239"/>
      <c r="C29" s="458" t="s">
        <v>270</v>
      </c>
      <c r="D29" s="458"/>
      <c r="E29" s="458"/>
      <c r="F29" s="458"/>
      <c r="G29" s="458"/>
      <c r="H29" s="458"/>
      <c r="I29" s="458"/>
      <c r="J29" s="458"/>
      <c r="K29" s="458"/>
      <c r="L29" s="458"/>
      <c r="M29" s="215"/>
      <c r="N29" s="212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</row>
    <row r="30" spans="1:25">
      <c r="A30" s="274"/>
      <c r="B30" s="21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215"/>
      <c r="N30" s="212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</row>
    <row r="31" spans="1:25" ht="16.5" customHeight="1">
      <c r="A31" s="250"/>
      <c r="B31" s="74"/>
      <c r="C31" s="74"/>
      <c r="D31" s="74"/>
      <c r="E31" s="74"/>
      <c r="F31" s="74"/>
      <c r="G31" s="74"/>
      <c r="H31" s="74"/>
      <c r="I31" s="74"/>
      <c r="J31" s="74"/>
      <c r="K31" s="216"/>
      <c r="L31" s="216"/>
      <c r="M31" s="215"/>
      <c r="N31" s="212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</row>
    <row r="32" spans="1:25" ht="16.5" customHeight="1">
      <c r="A32" s="250"/>
      <c r="B32" s="74"/>
      <c r="C32" s="74"/>
      <c r="D32" s="74"/>
      <c r="E32" s="74"/>
      <c r="F32" s="74"/>
      <c r="G32" s="74"/>
      <c r="H32" s="74"/>
      <c r="I32" s="74"/>
      <c r="J32" s="74"/>
      <c r="K32" s="216"/>
      <c r="L32" s="216"/>
      <c r="M32" s="215"/>
      <c r="N32" s="212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</row>
    <row r="33" spans="1:25" ht="16.5" customHeight="1">
      <c r="A33" s="250"/>
      <c r="B33" s="221"/>
      <c r="C33" s="221"/>
      <c r="D33" s="221"/>
      <c r="E33" s="221"/>
      <c r="F33" s="221"/>
      <c r="G33" s="221"/>
      <c r="H33" s="221"/>
      <c r="I33" s="221"/>
      <c r="J33" s="74"/>
      <c r="K33" s="216"/>
      <c r="L33" s="216"/>
      <c r="M33" s="215"/>
      <c r="N33" s="212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</row>
    <row r="34" spans="1:25" ht="16.5" customHeight="1">
      <c r="A34" s="250"/>
      <c r="B34" s="221"/>
      <c r="C34" s="221"/>
      <c r="D34" s="221"/>
      <c r="E34" s="221"/>
      <c r="F34" s="221"/>
      <c r="G34" s="221"/>
      <c r="H34" s="221"/>
      <c r="I34" s="221"/>
      <c r="J34" s="74"/>
      <c r="K34" s="216"/>
      <c r="L34" s="216"/>
      <c r="M34" s="215"/>
      <c r="N34" s="212"/>
    </row>
    <row r="35" spans="1:25" ht="16.5" customHeight="1">
      <c r="A35" s="250"/>
      <c r="B35" s="221"/>
      <c r="C35" s="221"/>
      <c r="D35" s="221"/>
      <c r="E35" s="221"/>
      <c r="F35" s="221"/>
      <c r="G35" s="221"/>
      <c r="H35" s="221"/>
      <c r="I35" s="221"/>
      <c r="J35" s="74"/>
      <c r="K35" s="216"/>
      <c r="L35" s="216"/>
      <c r="M35" s="215"/>
      <c r="N35" s="212"/>
    </row>
    <row r="36" spans="1:25" ht="16.5" customHeight="1">
      <c r="A36" s="250"/>
      <c r="B36" s="221"/>
      <c r="C36" s="221"/>
      <c r="D36" s="221"/>
      <c r="E36" s="221"/>
      <c r="F36" s="221"/>
      <c r="G36" s="221"/>
      <c r="H36" s="221"/>
      <c r="I36" s="221"/>
      <c r="J36" s="74"/>
      <c r="K36" s="216"/>
      <c r="L36" s="216"/>
      <c r="M36" s="215"/>
      <c r="N36" s="212"/>
    </row>
    <row r="37" spans="1:25" ht="16.5" customHeight="1">
      <c r="A37" s="250"/>
      <c r="B37" s="221"/>
      <c r="C37" s="221"/>
      <c r="D37" s="221"/>
      <c r="E37" s="221"/>
      <c r="F37" s="221"/>
      <c r="G37" s="221"/>
      <c r="H37" s="221"/>
      <c r="I37" s="221"/>
      <c r="J37" s="74"/>
      <c r="K37" s="216"/>
      <c r="L37" s="216"/>
      <c r="M37" s="215"/>
      <c r="N37" s="212"/>
    </row>
    <row r="38" spans="1:25" ht="16.5" customHeight="1">
      <c r="A38" s="250"/>
      <c r="B38" s="221"/>
      <c r="C38" s="221"/>
      <c r="D38" s="221"/>
      <c r="E38" s="221"/>
      <c r="F38" s="221"/>
      <c r="G38" s="221"/>
      <c r="H38" s="221"/>
      <c r="I38" s="221"/>
      <c r="J38" s="74"/>
      <c r="K38" s="216"/>
      <c r="L38" s="216"/>
      <c r="M38" s="215"/>
      <c r="N38" s="212"/>
    </row>
    <row r="39" spans="1:25" ht="16.5" customHeight="1">
      <c r="A39" s="250"/>
      <c r="B39" s="221"/>
      <c r="C39" s="221"/>
      <c r="D39" s="221"/>
      <c r="E39" s="221"/>
      <c r="F39" s="221"/>
      <c r="G39" s="221"/>
      <c r="H39" s="221"/>
      <c r="I39" s="221"/>
      <c r="J39" s="74"/>
      <c r="K39" s="216"/>
      <c r="L39" s="216"/>
      <c r="M39" s="215"/>
      <c r="N39" s="212"/>
    </row>
    <row r="40" spans="1:25" ht="16.5" customHeight="1">
      <c r="A40" s="250"/>
      <c r="B40" s="221"/>
      <c r="C40" s="221"/>
      <c r="D40" s="221"/>
      <c r="E40" s="221"/>
      <c r="F40" s="221"/>
      <c r="G40" s="221"/>
      <c r="H40" s="221"/>
      <c r="I40" s="221"/>
      <c r="J40" s="74"/>
      <c r="K40" s="216"/>
      <c r="L40" s="216"/>
      <c r="M40" s="215"/>
      <c r="N40" s="212"/>
    </row>
    <row r="41" spans="1:25" ht="16.5" customHeight="1">
      <c r="A41" s="250"/>
      <c r="B41" s="221"/>
      <c r="C41" s="221"/>
      <c r="D41" s="221"/>
      <c r="E41" s="221"/>
      <c r="F41" s="221"/>
      <c r="G41" s="221"/>
      <c r="H41" s="221"/>
      <c r="I41" s="221"/>
      <c r="J41" s="74"/>
      <c r="K41" s="216"/>
      <c r="L41" s="216"/>
      <c r="M41" s="215"/>
      <c r="N41" s="212"/>
    </row>
    <row r="42" spans="1:25" ht="16.5" customHeight="1">
      <c r="A42" s="250"/>
      <c r="B42" s="221"/>
      <c r="C42" s="221"/>
      <c r="D42" s="221"/>
      <c r="E42" s="221"/>
      <c r="F42" s="221"/>
      <c r="G42" s="221"/>
      <c r="H42" s="221"/>
      <c r="I42" s="221"/>
      <c r="J42" s="74"/>
      <c r="K42" s="216"/>
      <c r="L42" s="216"/>
      <c r="M42" s="215"/>
      <c r="N42" s="212"/>
    </row>
    <row r="43" spans="1:25" ht="16.5" customHeight="1">
      <c r="A43" s="250"/>
      <c r="B43" s="221"/>
      <c r="C43" s="221"/>
      <c r="D43" s="221"/>
      <c r="E43" s="221"/>
      <c r="F43" s="221"/>
      <c r="G43" s="221"/>
      <c r="H43" s="221"/>
      <c r="I43" s="221"/>
      <c r="J43" s="74"/>
      <c r="K43" s="216"/>
      <c r="L43" s="216"/>
      <c r="M43" s="215"/>
      <c r="N43" s="212"/>
    </row>
    <row r="44" spans="1:25" ht="16.5" customHeight="1">
      <c r="A44" s="250"/>
      <c r="B44" s="221"/>
      <c r="C44" s="221"/>
      <c r="D44" s="221"/>
      <c r="E44" s="221"/>
      <c r="F44" s="221"/>
      <c r="G44" s="221"/>
      <c r="H44" s="221"/>
      <c r="I44" s="221"/>
      <c r="J44" s="74"/>
      <c r="K44" s="216"/>
      <c r="L44" s="216"/>
      <c r="M44" s="215"/>
      <c r="N44" s="212"/>
    </row>
    <row r="45" spans="1:25" ht="16.5" customHeight="1">
      <c r="A45" s="250"/>
      <c r="B45" s="221"/>
      <c r="C45" s="221"/>
      <c r="D45" s="221"/>
      <c r="E45" s="221"/>
      <c r="F45" s="221"/>
      <c r="G45" s="221"/>
      <c r="H45" s="221"/>
      <c r="I45" s="221"/>
      <c r="J45" s="74"/>
      <c r="K45" s="216"/>
      <c r="L45" s="216"/>
      <c r="M45" s="215"/>
      <c r="N45" s="212"/>
    </row>
    <row r="46" spans="1:25" ht="16.5" customHeight="1">
      <c r="A46" s="250"/>
      <c r="B46" s="221"/>
      <c r="C46" s="221"/>
      <c r="D46" s="221"/>
      <c r="E46" s="221"/>
      <c r="F46" s="221"/>
      <c r="G46" s="221"/>
      <c r="H46" s="221"/>
      <c r="I46" s="221"/>
      <c r="J46" s="74"/>
      <c r="K46" s="216"/>
      <c r="L46" s="216"/>
      <c r="M46" s="215"/>
      <c r="N46" s="212"/>
    </row>
    <row r="47" spans="1:25" ht="11.25" customHeight="1">
      <c r="A47" s="250"/>
      <c r="B47" s="221"/>
      <c r="C47" s="221"/>
      <c r="D47" s="221"/>
      <c r="E47" s="221"/>
      <c r="F47" s="221"/>
      <c r="G47" s="221"/>
      <c r="H47" s="221"/>
      <c r="I47" s="221"/>
      <c r="J47" s="74"/>
      <c r="K47" s="216"/>
      <c r="L47" s="216"/>
      <c r="M47" s="215"/>
      <c r="N47" s="212"/>
    </row>
    <row r="48" spans="1:25" ht="15.75" customHeight="1">
      <c r="A48" s="250"/>
      <c r="B48" s="221"/>
      <c r="C48" s="449" t="s">
        <v>275</v>
      </c>
      <c r="D48" s="449"/>
      <c r="E48" s="449"/>
      <c r="F48" s="449"/>
      <c r="G48" s="449"/>
      <c r="H48" s="449"/>
      <c r="I48" s="449"/>
      <c r="J48" s="449"/>
      <c r="K48" s="449"/>
      <c r="L48" s="449"/>
      <c r="M48" s="215"/>
      <c r="N48" s="212"/>
    </row>
    <row r="49" spans="1:14">
      <c r="A49" s="250"/>
      <c r="B49" s="221"/>
      <c r="C49" s="473" t="s">
        <v>271</v>
      </c>
      <c r="D49" s="473"/>
      <c r="E49" s="473"/>
      <c r="F49" s="473"/>
      <c r="G49" s="473"/>
      <c r="H49" s="473"/>
      <c r="I49" s="473"/>
      <c r="J49" s="473"/>
      <c r="K49" s="473"/>
      <c r="L49" s="473"/>
      <c r="M49" s="215"/>
      <c r="N49" s="212"/>
    </row>
    <row r="50" spans="1:14" ht="15.75" customHeight="1">
      <c r="A50" s="250"/>
      <c r="B50" s="221"/>
      <c r="C50" s="474" t="s">
        <v>272</v>
      </c>
      <c r="D50" s="474"/>
      <c r="E50" s="474"/>
      <c r="F50" s="474"/>
      <c r="G50" s="474"/>
      <c r="H50" s="474"/>
      <c r="I50" s="474"/>
      <c r="J50" s="474"/>
      <c r="K50" s="474"/>
      <c r="L50" s="474"/>
      <c r="M50" s="215"/>
      <c r="N50" s="212"/>
    </row>
    <row r="51" spans="1:14" ht="15.75" customHeight="1">
      <c r="A51" s="250"/>
      <c r="B51" s="221"/>
      <c r="C51" s="475" t="s">
        <v>273</v>
      </c>
      <c r="D51" s="475"/>
      <c r="E51" s="475"/>
      <c r="F51" s="475"/>
      <c r="G51" s="475"/>
      <c r="H51" s="475"/>
      <c r="I51" s="475"/>
      <c r="J51" s="475"/>
      <c r="K51" s="475"/>
      <c r="L51" s="475"/>
      <c r="M51" s="215"/>
      <c r="N51" s="212"/>
    </row>
    <row r="52" spans="1:14" ht="15.75" customHeight="1">
      <c r="A52" s="250"/>
      <c r="B52" s="221"/>
      <c r="C52" s="474" t="s">
        <v>274</v>
      </c>
      <c r="D52" s="474"/>
      <c r="E52" s="474"/>
      <c r="F52" s="474"/>
      <c r="G52" s="474"/>
      <c r="H52" s="474"/>
      <c r="I52" s="474"/>
      <c r="J52" s="474"/>
      <c r="K52" s="474"/>
      <c r="L52" s="474"/>
      <c r="M52" s="215"/>
      <c r="N52" s="212"/>
    </row>
    <row r="53" spans="1:14">
      <c r="A53" s="274"/>
      <c r="B53" s="216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5"/>
      <c r="N53" s="212"/>
    </row>
    <row r="54" spans="1:14" ht="14.25" customHeight="1">
      <c r="A54" s="274"/>
      <c r="B54" s="239" t="s">
        <v>150</v>
      </c>
      <c r="C54" s="476" t="s">
        <v>277</v>
      </c>
      <c r="D54" s="476"/>
      <c r="E54" s="476"/>
      <c r="F54" s="476"/>
      <c r="G54" s="476"/>
      <c r="H54" s="476"/>
      <c r="I54" s="476"/>
      <c r="J54" s="476"/>
      <c r="K54" s="476"/>
      <c r="L54" s="476"/>
      <c r="M54" s="215"/>
      <c r="N54" s="212"/>
    </row>
    <row r="55" spans="1:14" ht="15.75" hidden="1" customHeight="1">
      <c r="A55" s="274"/>
      <c r="B55" s="230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215"/>
      <c r="N55" s="212"/>
    </row>
    <row r="56" spans="1:14" ht="15.75" hidden="1" customHeight="1">
      <c r="A56" s="274"/>
      <c r="B56" s="230"/>
      <c r="C56" s="503"/>
      <c r="D56" s="503"/>
      <c r="E56" s="503"/>
      <c r="F56" s="503"/>
      <c r="G56" s="503"/>
      <c r="H56" s="503"/>
      <c r="I56" s="503"/>
      <c r="J56" s="503"/>
      <c r="K56" s="503"/>
      <c r="L56" s="503"/>
      <c r="M56" s="215"/>
      <c r="N56" s="212"/>
    </row>
    <row r="57" spans="1:14" ht="18" customHeight="1">
      <c r="A57" s="274"/>
      <c r="B57" s="219"/>
      <c r="C57" s="337" t="s">
        <v>147</v>
      </c>
      <c r="D57" s="218"/>
      <c r="E57" s="218"/>
      <c r="F57" s="218"/>
      <c r="G57" s="218"/>
      <c r="H57" s="218"/>
      <c r="I57" s="218"/>
      <c r="J57" s="218"/>
      <c r="K57" s="218"/>
      <c r="L57" s="218"/>
      <c r="M57" s="215"/>
      <c r="N57" s="212"/>
    </row>
    <row r="58" spans="1:14">
      <c r="A58" s="274"/>
      <c r="B58" s="216"/>
      <c r="C58" s="446" t="s">
        <v>278</v>
      </c>
      <c r="D58" s="446"/>
      <c r="E58" s="446"/>
      <c r="F58" s="446"/>
      <c r="G58" s="446"/>
      <c r="H58" s="446"/>
      <c r="I58" s="446"/>
      <c r="J58" s="446"/>
      <c r="K58" s="446"/>
      <c r="L58" s="446"/>
      <c r="M58" s="215"/>
      <c r="N58" s="212"/>
    </row>
    <row r="59" spans="1:14" ht="18.75" customHeight="1">
      <c r="A59" s="274"/>
      <c r="B59" s="216"/>
      <c r="C59" s="481" t="s">
        <v>335</v>
      </c>
      <c r="D59" s="481"/>
      <c r="E59" s="481"/>
      <c r="F59" s="481"/>
      <c r="G59" s="481"/>
      <c r="H59" s="481"/>
      <c r="I59" s="481"/>
      <c r="J59" s="481"/>
      <c r="K59" s="481"/>
      <c r="L59" s="481"/>
      <c r="M59" s="215"/>
      <c r="N59" s="212"/>
    </row>
    <row r="60" spans="1:14" ht="14.25" customHeight="1">
      <c r="A60" s="274"/>
      <c r="B60" s="239" t="s">
        <v>151</v>
      </c>
      <c r="C60" s="428" t="s">
        <v>281</v>
      </c>
      <c r="D60" s="428"/>
      <c r="E60" s="428"/>
      <c r="F60" s="428"/>
      <c r="G60" s="428"/>
      <c r="H60" s="428"/>
      <c r="I60" s="428"/>
      <c r="J60" s="428"/>
      <c r="K60" s="428"/>
      <c r="L60" s="428"/>
      <c r="M60" s="215"/>
      <c r="N60" s="212"/>
    </row>
    <row r="61" spans="1:14">
      <c r="A61" s="274"/>
      <c r="B61" s="216"/>
      <c r="C61" s="476" t="s">
        <v>279</v>
      </c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212"/>
    </row>
    <row r="62" spans="1:14" ht="18.75" customHeight="1">
      <c r="A62" s="274"/>
      <c r="B62" s="216"/>
      <c r="C62" s="445" t="s">
        <v>280</v>
      </c>
      <c r="D62" s="445"/>
      <c r="E62" s="445"/>
      <c r="F62" s="445"/>
      <c r="G62" s="445"/>
      <c r="H62" s="445"/>
      <c r="I62" s="445"/>
      <c r="J62" s="445"/>
      <c r="K62" s="445"/>
      <c r="L62" s="445"/>
      <c r="M62" s="215"/>
      <c r="N62" s="212"/>
    </row>
    <row r="63" spans="1:14" ht="14.25" customHeight="1">
      <c r="A63" s="274"/>
      <c r="B63" s="239" t="s">
        <v>152</v>
      </c>
      <c r="C63" s="476" t="s">
        <v>282</v>
      </c>
      <c r="D63" s="476"/>
      <c r="E63" s="476"/>
      <c r="F63" s="476"/>
      <c r="G63" s="476"/>
      <c r="H63" s="476"/>
      <c r="I63" s="476"/>
      <c r="J63" s="476"/>
      <c r="K63" s="476"/>
      <c r="L63" s="476"/>
      <c r="M63" s="215"/>
      <c r="N63" s="212"/>
    </row>
    <row r="64" spans="1:14" s="75" customFormat="1" ht="24" customHeight="1">
      <c r="A64" s="22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74"/>
    </row>
    <row r="65" spans="1:108" ht="25.5" customHeight="1">
      <c r="A65" s="215"/>
      <c r="B65" s="504" t="str">
        <f>H2</f>
        <v>Dichiarazioni d' Intento 1.6 per EXCEL .xlsm</v>
      </c>
      <c r="C65" s="504"/>
      <c r="D65" s="504"/>
      <c r="E65" s="504"/>
      <c r="F65" s="504"/>
      <c r="G65" s="504"/>
      <c r="H65" s="215"/>
      <c r="I65" s="215"/>
      <c r="J65" s="215"/>
      <c r="K65" s="76"/>
      <c r="L65" s="479" t="s">
        <v>154</v>
      </c>
      <c r="M65" s="479"/>
      <c r="N65" s="74"/>
    </row>
    <row r="66" spans="1:108" s="75" customForma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08" s="75" customFormat="1" ht="18" customHeight="1">
      <c r="A67" s="74"/>
      <c r="B67" s="478" t="str">
        <f ca="1">IF(I157=1,F4,IF(ISERROR(L157),N162,N161))</f>
        <v>Il sistema risulta funzionante al 100% e rileva tutti i fogli che lo compongono.</v>
      </c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74"/>
      <c r="N67" s="74"/>
    </row>
    <row r="68" spans="1:108" s="75" customFormat="1" ht="18" customHeight="1">
      <c r="A68" s="74"/>
      <c r="B68" s="482" t="s">
        <v>250</v>
      </c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74"/>
      <c r="N68" s="74"/>
    </row>
    <row r="69" spans="1:108" s="75" customFormat="1" ht="15" customHeight="1">
      <c r="A69" s="74"/>
      <c r="B69" s="447"/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74"/>
      <c r="N69" s="74"/>
    </row>
    <row r="70" spans="1:108" s="75" customFormat="1" ht="16.5" customHeight="1">
      <c r="A70" s="227"/>
      <c r="B70" s="477" t="s">
        <v>251</v>
      </c>
      <c r="C70" s="477"/>
      <c r="D70" s="480" t="s">
        <v>289</v>
      </c>
      <c r="E70" s="480"/>
      <c r="F70" s="480"/>
      <c r="G70" s="480"/>
      <c r="H70" s="480"/>
      <c r="I70" s="480"/>
      <c r="J70" s="480"/>
      <c r="K70" s="480"/>
      <c r="L70" s="480"/>
      <c r="M70" s="227"/>
      <c r="N70" s="74"/>
      <c r="O70" s="74"/>
      <c r="P70" s="74"/>
      <c r="Q70" s="74"/>
    </row>
    <row r="71" spans="1:108" s="75" customFormat="1" ht="16.5" customHeight="1">
      <c r="A71" s="227"/>
      <c r="B71" s="448" t="s">
        <v>329</v>
      </c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227"/>
      <c r="N71" s="74"/>
      <c r="O71" s="74"/>
      <c r="P71" s="74"/>
      <c r="Q71" s="74"/>
    </row>
    <row r="72" spans="1:108" s="75" customFormat="1" ht="16.5" customHeight="1">
      <c r="A72" s="227"/>
      <c r="B72" s="430" t="s">
        <v>330</v>
      </c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227"/>
      <c r="N72" s="74"/>
      <c r="O72" s="74"/>
      <c r="P72" s="74"/>
      <c r="Q72" s="74"/>
    </row>
    <row r="73" spans="1:108" s="284" customFormat="1" ht="19.5" customHeight="1">
      <c r="A73" s="283"/>
      <c r="B73" s="283"/>
      <c r="C73" s="283"/>
      <c r="D73" s="283"/>
      <c r="E73" s="431" t="str">
        <f>IF(J80=J174,N163,"")</f>
        <v/>
      </c>
      <c r="F73" s="431"/>
      <c r="G73" s="431"/>
      <c r="H73" s="431"/>
      <c r="I73" s="431"/>
      <c r="J73" s="431"/>
      <c r="K73" s="431"/>
      <c r="L73" s="431"/>
      <c r="M73" s="283"/>
      <c r="N73" s="74"/>
      <c r="O73" s="283"/>
      <c r="P73" s="283"/>
      <c r="Q73" s="283"/>
    </row>
    <row r="74" spans="1:108" s="284" customFormat="1" ht="18.75" customHeight="1">
      <c r="A74" s="283"/>
      <c r="B74" s="283"/>
      <c r="C74" s="432" t="s">
        <v>252</v>
      </c>
      <c r="D74" s="432"/>
      <c r="E74" s="421" t="str">
        <f>IF(IMPOSTAZIONI!D12="",IMPOSTAZIONI!F17,CONCATENATE(IMPOSTAZIONI!D12," ",IMPOSTAZIONI!Y12))</f>
        <v>NOME DELLA DITTA</v>
      </c>
      <c r="F74" s="422"/>
      <c r="G74" s="422"/>
      <c r="H74" s="422"/>
      <c r="I74" s="422"/>
      <c r="J74" s="422"/>
      <c r="K74" s="422"/>
      <c r="L74" s="423"/>
      <c r="M74" s="283"/>
      <c r="N74" s="74"/>
      <c r="O74" s="283"/>
      <c r="P74" s="283"/>
      <c r="Q74" s="283"/>
    </row>
    <row r="75" spans="1:108" s="284" customFormat="1" ht="4.5" customHeight="1">
      <c r="A75" s="283"/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74"/>
      <c r="O75" s="283"/>
      <c r="P75" s="283"/>
      <c r="Q75" s="283"/>
    </row>
    <row r="76" spans="1:108" s="284" customFormat="1" ht="18.75" customHeight="1">
      <c r="A76" s="283"/>
      <c r="B76" s="283"/>
      <c r="C76" s="283"/>
      <c r="D76" s="283"/>
      <c r="E76" s="283"/>
      <c r="F76" s="283"/>
      <c r="G76" s="283"/>
      <c r="H76" s="443" t="s">
        <v>253</v>
      </c>
      <c r="I76" s="444"/>
      <c r="J76" s="469" t="str">
        <f>IMPOSTAZIONI!E9</f>
        <v>012345678910</v>
      </c>
      <c r="K76" s="470"/>
      <c r="L76" s="471"/>
      <c r="M76" s="283"/>
      <c r="N76" s="74"/>
      <c r="O76" s="283"/>
      <c r="P76" s="283"/>
      <c r="Q76" s="283"/>
    </row>
    <row r="77" spans="1:108" s="284" customFormat="1" ht="4.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74"/>
      <c r="O77" s="283"/>
      <c r="P77" s="283"/>
      <c r="Q77" s="283"/>
    </row>
    <row r="78" spans="1:108" s="284" customFormat="1" ht="18.75" customHeight="1">
      <c r="A78" s="283"/>
      <c r="B78" s="283"/>
      <c r="C78" s="484" t="s">
        <v>254</v>
      </c>
      <c r="D78" s="484"/>
      <c r="E78" s="485" t="str">
        <f>IF(IMPOSTAZIONI!D12="",CONCATENATE(IMPOSTAZIONI!C21," - ",IMPOSTAZIONI!U21," - ",IMPOSTAZIONI!X21," - ",IMPOSTAZIONI!AN21),CONCATENATE(IMPOSTAZIONI!S15," - ",IMPOSTAZIONI!AN15))</f>
        <v>inserisci - 00000 - inserisci - XX</v>
      </c>
      <c r="F78" s="485"/>
      <c r="G78" s="485"/>
      <c r="H78" s="485"/>
      <c r="I78" s="485"/>
      <c r="J78" s="485"/>
      <c r="K78" s="485"/>
      <c r="L78" s="485"/>
      <c r="M78" s="283"/>
      <c r="N78" s="74"/>
      <c r="O78" s="283"/>
      <c r="P78" s="283"/>
      <c r="Q78" s="283"/>
    </row>
    <row r="79" spans="1:108" s="284" customFormat="1" ht="11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74"/>
      <c r="O79" s="341"/>
      <c r="P79" s="341"/>
      <c r="Q79" s="341"/>
    </row>
    <row r="80" spans="1:108" s="284" customFormat="1" ht="18.75" customHeight="1">
      <c r="A80" s="283"/>
      <c r="B80" s="283"/>
      <c r="C80" s="283"/>
      <c r="D80" s="283"/>
      <c r="E80" s="283"/>
      <c r="F80" s="487" t="s">
        <v>255</v>
      </c>
      <c r="G80" s="487"/>
      <c r="H80" s="487"/>
      <c r="I80" s="487"/>
      <c r="J80" s="488"/>
      <c r="K80" s="489"/>
      <c r="L80" s="490"/>
      <c r="M80" s="319">
        <f>IF(ISBLANK(J80),0,1)</f>
        <v>0</v>
      </c>
      <c r="N80" s="384"/>
      <c r="O80" s="384"/>
      <c r="P80" s="341"/>
      <c r="Q80" s="341"/>
      <c r="DD80" s="320"/>
    </row>
    <row r="81" spans="1:37" s="284" customFormat="1" ht="15.7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486"/>
      <c r="K81" s="486"/>
      <c r="L81" s="486"/>
      <c r="M81" s="319">
        <f>IF(MID(J80,4,1)="-",1,0)</f>
        <v>0</v>
      </c>
      <c r="N81" s="384"/>
      <c r="O81" s="341"/>
      <c r="P81" s="341"/>
      <c r="Q81" s="341"/>
    </row>
    <row r="82" spans="1:37" s="75" customFormat="1" ht="21.75" customHeight="1">
      <c r="B82" s="401">
        <f ca="1">C181</f>
        <v>334</v>
      </c>
      <c r="C82" s="402" t="s">
        <v>319</v>
      </c>
      <c r="D82" s="403" t="s">
        <v>320</v>
      </c>
      <c r="E82" s="74"/>
      <c r="F82" s="74"/>
      <c r="G82" s="379"/>
      <c r="H82" s="483" t="str">
        <f>IF(J80="","",IF(J174=J80,B161,B162))</f>
        <v/>
      </c>
      <c r="I82" s="483"/>
      <c r="J82" s="483"/>
      <c r="K82" s="483"/>
      <c r="L82" s="483"/>
      <c r="M82" s="321"/>
      <c r="N82" s="384"/>
      <c r="O82" s="341"/>
      <c r="P82" s="341"/>
      <c r="Q82" s="341"/>
      <c r="R82" s="284"/>
      <c r="S82" s="284"/>
      <c r="T82" s="284"/>
      <c r="U82" s="284"/>
      <c r="V82" s="284"/>
      <c r="W82" s="284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</row>
    <row r="83" spans="1:37" s="75" customFormat="1" ht="21.75" customHeight="1">
      <c r="A83" s="74"/>
      <c r="B83" s="438" t="str">
        <f ca="1">IF(J80=J174,N165,IF(H82=B162,N166,IF(B82&lt;0,"","")))</f>
        <v/>
      </c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323"/>
      <c r="N83" s="74"/>
      <c r="O83" s="284"/>
      <c r="P83" s="284"/>
      <c r="Q83" s="284"/>
      <c r="R83" s="284"/>
      <c r="S83" s="284"/>
      <c r="T83" s="284"/>
      <c r="U83" s="284"/>
      <c r="V83" s="284"/>
      <c r="W83" s="284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</row>
    <row r="84" spans="1:37" s="75" customFormat="1" ht="20.25" customHeight="1">
      <c r="A84" s="74"/>
      <c r="B84" s="440" t="s">
        <v>312</v>
      </c>
      <c r="C84" s="440"/>
      <c r="D84" s="440"/>
      <c r="E84" s="440"/>
      <c r="F84" s="440"/>
      <c r="G84" s="441" t="s">
        <v>343</v>
      </c>
      <c r="H84" s="441"/>
      <c r="I84" s="441"/>
      <c r="J84" s="441"/>
      <c r="K84" s="441"/>
      <c r="L84" s="441"/>
      <c r="M84" s="74"/>
      <c r="N84" s="74"/>
    </row>
    <row r="85" spans="1:37" s="75" customFormat="1">
      <c r="A85" s="74"/>
      <c r="B85" s="492" t="str">
        <f>H2</f>
        <v>Dichiarazioni d' Intento 1.6 per EXCEL .xlsm</v>
      </c>
      <c r="C85" s="492"/>
      <c r="D85" s="492"/>
      <c r="E85" s="492"/>
      <c r="F85" s="492"/>
      <c r="G85" s="492"/>
      <c r="H85" s="492"/>
      <c r="I85" s="492"/>
      <c r="J85" s="492"/>
      <c r="K85" s="493" t="s">
        <v>154</v>
      </c>
      <c r="L85" s="493"/>
      <c r="M85" s="74"/>
      <c r="N85" s="74"/>
    </row>
    <row r="86" spans="1:37" s="75" customFormat="1" ht="22.5" customHeight="1">
      <c r="A86" s="74"/>
      <c r="B86" s="315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74"/>
      <c r="N86" s="74"/>
    </row>
    <row r="87" spans="1:37" s="75" customFormat="1" ht="19.5" customHeight="1">
      <c r="A87" s="74"/>
      <c r="B87" s="506" t="s">
        <v>245</v>
      </c>
      <c r="C87" s="506"/>
      <c r="D87" s="506"/>
      <c r="E87" s="506"/>
      <c r="F87" s="507" t="s">
        <v>246</v>
      </c>
      <c r="G87" s="507"/>
      <c r="H87" s="507"/>
      <c r="I87" s="507"/>
      <c r="J87" s="507"/>
      <c r="K87" s="507"/>
      <c r="L87" s="507"/>
      <c r="M87" s="74"/>
      <c r="N87" s="74"/>
    </row>
    <row r="88" spans="1:37" s="236" customFormat="1" ht="50.25" customHeight="1">
      <c r="A88" s="231"/>
      <c r="B88" s="500" t="s">
        <v>247</v>
      </c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223"/>
      <c r="N88" s="74"/>
      <c r="O88" s="75"/>
      <c r="P88" s="75"/>
      <c r="Q88" s="75"/>
      <c r="R88" s="75"/>
    </row>
    <row r="89" spans="1:37" s="236" customFormat="1">
      <c r="A89" s="231"/>
      <c r="B89" s="419" t="s">
        <v>328</v>
      </c>
      <c r="C89" s="237"/>
      <c r="D89" s="237"/>
      <c r="E89" s="237"/>
      <c r="F89" s="420"/>
      <c r="G89" s="237"/>
      <c r="H89" s="237"/>
      <c r="I89" s="237"/>
      <c r="J89" s="237"/>
      <c r="K89" s="237"/>
      <c r="L89" s="237"/>
      <c r="M89" s="237"/>
      <c r="N89" s="74"/>
      <c r="O89" s="75"/>
      <c r="P89" s="75"/>
      <c r="Q89" s="75"/>
      <c r="R89" s="75"/>
    </row>
    <row r="90" spans="1:37" s="75" customFormat="1" ht="24" customHeight="1">
      <c r="A90" s="74"/>
      <c r="B90" s="442" t="s">
        <v>256</v>
      </c>
      <c r="C90" s="442"/>
      <c r="D90" s="442"/>
      <c r="E90" s="442"/>
      <c r="F90" s="442"/>
      <c r="G90" s="442"/>
      <c r="H90" s="442"/>
      <c r="I90" s="442"/>
      <c r="J90" s="442"/>
      <c r="K90" s="442"/>
      <c r="L90" s="442"/>
      <c r="M90" s="74"/>
      <c r="N90" s="74"/>
    </row>
    <row r="91" spans="1:37" s="75" customFormat="1" ht="14.25" customHeight="1">
      <c r="A91" s="74"/>
      <c r="B91" s="472" t="s">
        <v>259</v>
      </c>
      <c r="C91" s="472"/>
      <c r="D91" s="472"/>
      <c r="E91" s="472"/>
      <c r="F91" s="472"/>
      <c r="G91" s="472"/>
      <c r="H91" s="472"/>
      <c r="I91" s="472"/>
      <c r="J91" s="472"/>
      <c r="K91" s="472"/>
      <c r="L91" s="472"/>
      <c r="M91" s="74"/>
      <c r="N91" s="74"/>
    </row>
    <row r="92" spans="1:37" s="75" customFormat="1">
      <c r="A92" s="74"/>
      <c r="B92" s="497" t="s">
        <v>257</v>
      </c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74"/>
      <c r="N92" s="74"/>
    </row>
    <row r="93" spans="1:37" s="75" customFormat="1">
      <c r="A93" s="74"/>
      <c r="B93" s="439"/>
      <c r="C93" s="439"/>
      <c r="D93" s="439"/>
      <c r="E93" s="439"/>
      <c r="F93" s="439"/>
      <c r="G93" s="439"/>
      <c r="H93" s="439"/>
      <c r="I93" s="439"/>
      <c r="J93" s="439"/>
      <c r="K93" s="439"/>
      <c r="L93" s="439"/>
      <c r="M93" s="74"/>
      <c r="N93" s="74"/>
    </row>
    <row r="94" spans="1:37" s="75" customFormat="1" ht="12.75" customHeight="1">
      <c r="A94" s="74"/>
      <c r="B94" s="499" t="s">
        <v>331</v>
      </c>
      <c r="C94" s="499"/>
      <c r="D94" s="499"/>
      <c r="E94" s="499"/>
      <c r="F94" s="499"/>
      <c r="G94" s="499"/>
      <c r="H94" s="499"/>
      <c r="I94" s="499"/>
      <c r="J94" s="499"/>
      <c r="K94" s="499"/>
      <c r="L94" s="499"/>
      <c r="M94" s="74"/>
      <c r="N94" s="74"/>
    </row>
    <row r="95" spans="1:37" s="75" customFormat="1">
      <c r="A95" s="74"/>
      <c r="B95" s="505" t="s">
        <v>332</v>
      </c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74"/>
      <c r="N95" s="74"/>
    </row>
    <row r="96" spans="1:37" s="75" customFormat="1" ht="22.5" customHeight="1">
      <c r="A96" s="74"/>
      <c r="B96" s="447"/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74"/>
      <c r="N96" s="74"/>
    </row>
    <row r="97" spans="1:14" s="75" customFormat="1" ht="15">
      <c r="A97" s="74"/>
      <c r="B97" s="495" t="s">
        <v>241</v>
      </c>
      <c r="C97" s="495"/>
      <c r="D97" s="495"/>
      <c r="E97" s="495"/>
      <c r="F97" s="316" t="s">
        <v>249</v>
      </c>
      <c r="G97" s="451" t="s">
        <v>248</v>
      </c>
      <c r="H97" s="451"/>
      <c r="I97" s="496" t="s">
        <v>173</v>
      </c>
      <c r="J97" s="496"/>
      <c r="K97" s="74"/>
      <c r="L97" s="74"/>
      <c r="M97" s="74"/>
      <c r="N97" s="74"/>
    </row>
    <row r="98" spans="1:14" s="75" customFormat="1" ht="26.25" customHeight="1">
      <c r="A98" s="74"/>
      <c r="B98" s="509"/>
      <c r="C98" s="509"/>
      <c r="D98" s="509"/>
      <c r="E98" s="509"/>
      <c r="F98" s="509"/>
      <c r="G98" s="509"/>
      <c r="H98" s="509"/>
      <c r="I98" s="509"/>
      <c r="J98" s="509"/>
      <c r="K98" s="509"/>
      <c r="L98" s="509"/>
      <c r="M98" s="74"/>
      <c r="N98" s="74"/>
    </row>
    <row r="99" spans="1:14" s="75" customForma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s="75" customForma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1:14" s="75" customForma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s="75" customForma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1:14" s="75" customForma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1:14" s="75" customFormat="1" ht="18.75" customHeight="1">
      <c r="A104" s="74"/>
      <c r="B104" s="491" t="s">
        <v>227</v>
      </c>
      <c r="C104" s="491"/>
      <c r="D104" s="491"/>
      <c r="E104" s="491"/>
      <c r="F104" s="491"/>
      <c r="G104" s="491"/>
      <c r="H104" s="491"/>
      <c r="I104" s="491"/>
      <c r="J104" s="491"/>
      <c r="K104" s="491"/>
      <c r="L104" s="491"/>
      <c r="M104" s="74"/>
      <c r="N104" s="74"/>
    </row>
    <row r="105" spans="1:14" s="75" customFormat="1" ht="15" customHeight="1">
      <c r="A105" s="74"/>
      <c r="B105" s="472" t="s">
        <v>242</v>
      </c>
      <c r="C105" s="472"/>
      <c r="D105" s="472"/>
      <c r="E105" s="472"/>
      <c r="F105" s="472"/>
      <c r="G105" s="472"/>
      <c r="H105" s="472"/>
      <c r="I105" s="472"/>
      <c r="J105" s="472"/>
      <c r="K105" s="472"/>
      <c r="L105" s="472"/>
      <c r="M105" s="74"/>
      <c r="N105" s="74"/>
    </row>
    <row r="106" spans="1:14" s="75" customFormat="1">
      <c r="A106" s="74"/>
      <c r="B106" s="494" t="s">
        <v>228</v>
      </c>
      <c r="C106" s="494"/>
      <c r="D106" s="494"/>
      <c r="E106" s="494"/>
      <c r="F106" s="494"/>
      <c r="G106" s="494"/>
      <c r="H106" s="494"/>
      <c r="I106" s="494"/>
      <c r="J106" s="494"/>
      <c r="K106" s="494"/>
      <c r="L106" s="494"/>
      <c r="M106" s="74"/>
      <c r="N106" s="74"/>
    </row>
    <row r="107" spans="1:14" s="75" customFormat="1" ht="15" customHeight="1">
      <c r="A107" s="74"/>
      <c r="B107" s="508" t="s">
        <v>333</v>
      </c>
      <c r="C107" s="508"/>
      <c r="D107" s="508"/>
      <c r="E107" s="508"/>
      <c r="F107" s="508"/>
      <c r="G107" s="508"/>
      <c r="H107" s="508"/>
      <c r="I107" s="508"/>
      <c r="J107" s="508"/>
      <c r="K107" s="508"/>
      <c r="L107" s="508"/>
      <c r="M107" s="74"/>
      <c r="N107" s="386" t="s">
        <v>334</v>
      </c>
    </row>
    <row r="108" spans="1:14" s="75" customFormat="1">
      <c r="A108" s="74"/>
      <c r="B108" s="447"/>
      <c r="C108" s="447"/>
      <c r="D108" s="447"/>
      <c r="E108" s="447"/>
      <c r="F108" s="447"/>
      <c r="G108" s="447"/>
      <c r="H108" s="447"/>
      <c r="I108" s="447"/>
      <c r="J108" s="447"/>
      <c r="K108" s="447"/>
      <c r="L108" s="447"/>
      <c r="M108" s="74"/>
      <c r="N108" s="74"/>
    </row>
    <row r="109" spans="1:14" s="75" customFormat="1">
      <c r="A109" s="74"/>
      <c r="B109" s="447"/>
      <c r="C109" s="447"/>
      <c r="D109" s="447"/>
      <c r="E109" s="447"/>
      <c r="F109" s="447"/>
      <c r="G109" s="447"/>
      <c r="H109" s="447"/>
      <c r="I109" s="447"/>
      <c r="J109" s="447"/>
      <c r="K109" s="447"/>
      <c r="L109" s="447"/>
      <c r="M109" s="74"/>
      <c r="N109" s="74"/>
    </row>
    <row r="110" spans="1:14" s="75" customForma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1:14" s="75" customForma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</row>
    <row r="112" spans="1:14" s="75" customForma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</row>
    <row r="113" spans="1:39" s="75" customFormat="1" ht="18" customHeight="1">
      <c r="A113" s="227"/>
      <c r="B113" s="504" t="str">
        <f>B65</f>
        <v>Dichiarazioni d' Intento 1.6 per EXCEL .xlsm</v>
      </c>
      <c r="C113" s="504"/>
      <c r="D113" s="504"/>
      <c r="E113" s="504"/>
      <c r="F113" s="504"/>
      <c r="G113" s="504"/>
      <c r="H113" s="227"/>
      <c r="I113" s="227"/>
      <c r="J113" s="227"/>
      <c r="K113" s="76"/>
      <c r="L113" s="479" t="s">
        <v>154</v>
      </c>
      <c r="M113" s="479"/>
      <c r="N113" s="74"/>
    </row>
    <row r="114" spans="1:39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74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</row>
    <row r="115" spans="1:39" s="284" customFormat="1">
      <c r="A115" s="283"/>
      <c r="B115" s="283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75"/>
      <c r="P115" s="75"/>
      <c r="Q115" s="75"/>
      <c r="R115" s="75"/>
      <c r="S115" s="75"/>
      <c r="T115" s="75"/>
      <c r="U115" s="75"/>
      <c r="V115" s="75"/>
      <c r="W115" s="322"/>
      <c r="X115" s="341"/>
      <c r="Y115" s="341"/>
      <c r="Z115" s="341"/>
      <c r="AA115" s="341"/>
      <c r="AB115" s="341"/>
      <c r="AC115" s="341"/>
      <c r="AD115" s="341"/>
      <c r="AE115" s="341"/>
      <c r="AF115" s="341"/>
      <c r="AG115" s="341"/>
      <c r="AH115" s="341"/>
      <c r="AI115" s="341"/>
      <c r="AJ115" s="341"/>
    </row>
    <row r="116" spans="1:39" s="284" customFormat="1" ht="14.25">
      <c r="A116" s="283"/>
      <c r="B116" s="283"/>
      <c r="C116" s="212"/>
      <c r="D116" s="285" t="s">
        <v>232</v>
      </c>
      <c r="E116" s="285"/>
      <c r="F116" s="285"/>
      <c r="G116" s="285"/>
      <c r="H116" s="285"/>
      <c r="I116" s="285"/>
      <c r="J116" s="285"/>
      <c r="K116" s="285"/>
      <c r="L116" s="212"/>
      <c r="M116" s="212"/>
      <c r="N116" s="212"/>
      <c r="O116" s="75"/>
      <c r="P116" s="75"/>
      <c r="Q116" s="75"/>
      <c r="R116" s="75"/>
      <c r="S116" s="75"/>
      <c r="T116" s="75"/>
      <c r="U116" s="75"/>
      <c r="V116" s="75"/>
      <c r="W116" s="322"/>
      <c r="X116" s="341"/>
      <c r="Y116" s="341"/>
      <c r="Z116" s="341"/>
      <c r="AA116" s="341"/>
      <c r="AB116" s="341"/>
      <c r="AC116" s="341"/>
      <c r="AD116" s="341"/>
      <c r="AE116" s="341"/>
      <c r="AF116" s="341"/>
      <c r="AG116" s="341"/>
      <c r="AH116" s="341"/>
      <c r="AI116" s="341"/>
      <c r="AJ116" s="341"/>
    </row>
    <row r="117" spans="1:39" s="284" customFormat="1" ht="14.25">
      <c r="A117" s="283"/>
      <c r="B117" s="283"/>
      <c r="C117" s="212"/>
      <c r="D117" s="286" t="s">
        <v>233</v>
      </c>
      <c r="E117" s="285"/>
      <c r="F117" s="285"/>
      <c r="G117" s="378" t="s">
        <v>316</v>
      </c>
      <c r="H117" s="287"/>
      <c r="I117" s="287"/>
      <c r="J117" s="287"/>
      <c r="K117" s="434" t="s">
        <v>122</v>
      </c>
      <c r="L117" s="433" t="str">
        <f>IF(K117=J163,"P","")</f>
        <v>P</v>
      </c>
      <c r="M117" s="212"/>
      <c r="N117" s="212"/>
      <c r="O117" s="75"/>
      <c r="P117" s="75"/>
      <c r="Q117" s="75"/>
      <c r="R117" s="75"/>
      <c r="S117" s="75"/>
      <c r="T117" s="75"/>
      <c r="U117" s="75"/>
      <c r="V117" s="75"/>
      <c r="W117" s="322"/>
      <c r="X117" s="341"/>
      <c r="Y117" s="341"/>
      <c r="Z117" s="341"/>
      <c r="AA117" s="341"/>
      <c r="AB117" s="341"/>
      <c r="AC117" s="341"/>
      <c r="AD117" s="341"/>
      <c r="AE117" s="341"/>
      <c r="AF117" s="341"/>
      <c r="AG117" s="341"/>
      <c r="AH117" s="341"/>
      <c r="AI117" s="341"/>
      <c r="AJ117" s="341"/>
    </row>
    <row r="118" spans="1:39" s="284" customFormat="1" ht="14.25">
      <c r="A118" s="283"/>
      <c r="B118" s="283"/>
      <c r="C118" s="212"/>
      <c r="D118" s="288" t="s">
        <v>234</v>
      </c>
      <c r="E118" s="285"/>
      <c r="F118" s="285"/>
      <c r="G118" s="377" t="s">
        <v>235</v>
      </c>
      <c r="H118" s="289"/>
      <c r="I118" s="289"/>
      <c r="J118" s="289"/>
      <c r="K118" s="435"/>
      <c r="L118" s="433"/>
      <c r="M118" s="212"/>
      <c r="N118" s="212"/>
      <c r="O118" s="75"/>
      <c r="P118" s="75"/>
      <c r="Q118" s="75"/>
      <c r="R118" s="75"/>
      <c r="S118" s="75"/>
      <c r="T118" s="75"/>
      <c r="U118" s="75"/>
      <c r="V118" s="75"/>
      <c r="W118" s="322"/>
      <c r="X118" s="341"/>
      <c r="Y118" s="341"/>
      <c r="Z118" s="341"/>
      <c r="AA118" s="341"/>
      <c r="AB118" s="341"/>
      <c r="AC118" s="341"/>
      <c r="AD118" s="341"/>
      <c r="AE118" s="341"/>
      <c r="AF118" s="341"/>
      <c r="AG118" s="341"/>
      <c r="AH118" s="341"/>
      <c r="AI118" s="341"/>
      <c r="AJ118" s="341"/>
    </row>
    <row r="119" spans="1:39" s="284" customFormat="1" ht="14.25">
      <c r="A119" s="283"/>
      <c r="B119" s="283"/>
      <c r="C119" s="212"/>
      <c r="D119" s="288" t="s">
        <v>315</v>
      </c>
      <c r="E119" s="285"/>
      <c r="F119" s="285"/>
      <c r="G119" s="377"/>
      <c r="H119" s="289"/>
      <c r="I119" s="289"/>
      <c r="J119" s="289"/>
      <c r="K119" s="283"/>
      <c r="L119" s="212"/>
      <c r="M119" s="212"/>
      <c r="N119" s="212"/>
      <c r="O119" s="75"/>
      <c r="P119" s="75"/>
      <c r="Q119" s="75"/>
      <c r="R119" s="75"/>
      <c r="S119" s="75"/>
      <c r="T119" s="75"/>
      <c r="U119" s="75"/>
      <c r="V119" s="75"/>
      <c r="W119" s="322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</row>
    <row r="120" spans="1:39" s="284" customFormat="1" ht="14.25">
      <c r="A120" s="283"/>
      <c r="B120" s="283"/>
      <c r="C120" s="212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75"/>
      <c r="P120" s="75"/>
      <c r="Q120" s="75"/>
      <c r="R120" s="75"/>
      <c r="S120" s="75"/>
      <c r="T120" s="75"/>
      <c r="U120" s="75"/>
      <c r="V120" s="75"/>
      <c r="W120" s="322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41"/>
    </row>
    <row r="121" spans="1:39" s="284" customFormat="1" ht="14.25">
      <c r="A121" s="283"/>
      <c r="B121" s="283"/>
      <c r="C121" s="212"/>
      <c r="D121" s="338" t="s">
        <v>297</v>
      </c>
      <c r="E121" s="338"/>
      <c r="F121" s="338"/>
      <c r="G121" s="338"/>
      <c r="H121" s="338"/>
      <c r="I121" s="338"/>
      <c r="J121" s="338"/>
      <c r="K121" s="338"/>
      <c r="L121" s="338"/>
      <c r="M121" s="338"/>
      <c r="N121" s="338"/>
      <c r="O121" s="75"/>
      <c r="P121" s="75"/>
      <c r="Q121" s="75"/>
      <c r="R121" s="75"/>
      <c r="S121" s="75"/>
      <c r="T121" s="75"/>
      <c r="U121" s="75"/>
      <c r="V121" s="75"/>
      <c r="W121" s="322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  <c r="AJ121" s="341"/>
    </row>
    <row r="122" spans="1:39" s="284" customFormat="1" ht="14.25">
      <c r="A122" s="283"/>
      <c r="B122" s="283"/>
      <c r="C122" s="212"/>
      <c r="D122" s="287" t="s">
        <v>348</v>
      </c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75"/>
      <c r="P122" s="75"/>
      <c r="Q122" s="75"/>
      <c r="R122" s="75"/>
      <c r="S122" s="75"/>
      <c r="T122" s="75"/>
      <c r="U122" s="75"/>
      <c r="V122" s="75"/>
      <c r="W122" s="322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</row>
    <row r="123" spans="1:39" s="284" customFormat="1" ht="14.25">
      <c r="A123" s="283"/>
      <c r="B123" s="283"/>
      <c r="C123" s="212"/>
      <c r="D123" s="289" t="s">
        <v>349</v>
      </c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75"/>
      <c r="P123" s="75"/>
      <c r="Q123" s="75"/>
      <c r="R123" s="75"/>
      <c r="S123" s="75"/>
      <c r="T123" s="75"/>
      <c r="U123" s="75"/>
      <c r="V123" s="75"/>
      <c r="W123" s="322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</row>
    <row r="124" spans="1:39" s="284" customFormat="1" ht="12" customHeight="1">
      <c r="A124" s="283"/>
      <c r="B124" s="283"/>
      <c r="C124" s="212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75"/>
      <c r="P124" s="75"/>
      <c r="Q124" s="75"/>
      <c r="R124" s="75"/>
      <c r="S124" s="75"/>
      <c r="T124" s="75"/>
      <c r="U124" s="75"/>
      <c r="V124" s="75"/>
      <c r="W124" s="322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  <c r="AJ124" s="341"/>
    </row>
    <row r="125" spans="1:39" s="284" customFormat="1" ht="14.25">
      <c r="A125" s="283"/>
      <c r="B125" s="283"/>
      <c r="C125" s="212"/>
      <c r="D125" s="339" t="s">
        <v>350</v>
      </c>
      <c r="E125" s="339"/>
      <c r="F125" s="339"/>
      <c r="G125" s="339"/>
      <c r="H125" s="339"/>
      <c r="I125" s="339"/>
      <c r="J125" s="339"/>
      <c r="K125" s="339"/>
      <c r="L125" s="339"/>
      <c r="M125" s="339"/>
      <c r="N125" s="339"/>
      <c r="O125" s="75"/>
      <c r="P125" s="75"/>
      <c r="Q125" s="75"/>
      <c r="R125" s="75"/>
      <c r="S125" s="75"/>
      <c r="T125" s="75"/>
      <c r="U125" s="75"/>
      <c r="V125" s="75"/>
      <c r="W125" s="322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  <c r="AJ125" s="341"/>
    </row>
    <row r="126" spans="1:39" s="284" customFormat="1" ht="14.25">
      <c r="A126" s="283"/>
      <c r="B126" s="283"/>
      <c r="C126" s="212"/>
      <c r="D126" s="288" t="s">
        <v>351</v>
      </c>
      <c r="E126" s="340"/>
      <c r="F126" s="340"/>
      <c r="G126" s="340"/>
      <c r="H126" s="340"/>
      <c r="I126" s="340"/>
      <c r="J126" s="340"/>
      <c r="K126" s="340"/>
      <c r="L126" s="340"/>
      <c r="M126" s="340"/>
      <c r="N126" s="340"/>
      <c r="O126" s="75"/>
      <c r="P126" s="75"/>
      <c r="Q126" s="75"/>
      <c r="R126" s="75"/>
      <c r="S126" s="75"/>
      <c r="T126" s="75"/>
      <c r="U126" s="75"/>
      <c r="V126" s="75"/>
      <c r="W126" s="322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  <c r="AJ126" s="341"/>
    </row>
    <row r="127" spans="1:39" s="284" customFormat="1" ht="21" customHeight="1">
      <c r="A127" s="283"/>
      <c r="B127" s="283"/>
      <c r="C127" s="212"/>
      <c r="D127" s="288" t="s">
        <v>352</v>
      </c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75"/>
      <c r="P127" s="75"/>
      <c r="Q127" s="75"/>
      <c r="R127" s="75"/>
      <c r="S127" s="75"/>
      <c r="T127" s="75"/>
      <c r="U127" s="75"/>
      <c r="V127" s="75"/>
      <c r="W127" s="322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</row>
    <row r="128" spans="1:39" s="284" customFormat="1" ht="21" customHeight="1">
      <c r="A128" s="283"/>
      <c r="B128" s="283"/>
      <c r="C128" s="212"/>
      <c r="D128" s="339" t="s">
        <v>353</v>
      </c>
      <c r="E128" s="339"/>
      <c r="F128" s="339"/>
      <c r="G128" s="339"/>
      <c r="H128" s="339"/>
      <c r="I128" s="339"/>
      <c r="J128" s="339"/>
      <c r="K128" s="339"/>
      <c r="L128" s="339"/>
      <c r="M128" s="339"/>
      <c r="N128" s="339"/>
      <c r="O128" s="75"/>
      <c r="P128" s="75"/>
      <c r="Q128" s="75"/>
      <c r="R128" s="75"/>
      <c r="S128" s="75"/>
      <c r="T128" s="75"/>
      <c r="U128" s="75"/>
      <c r="V128" s="75"/>
      <c r="W128" s="322"/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  <c r="AI128" s="341"/>
      <c r="AJ128" s="341"/>
    </row>
    <row r="129" spans="1:39" s="284" customFormat="1" ht="14.25">
      <c r="A129" s="283"/>
      <c r="B129" s="283"/>
      <c r="C129" s="212"/>
      <c r="D129" s="288" t="s">
        <v>354</v>
      </c>
      <c r="E129" s="288"/>
      <c r="F129" s="288"/>
      <c r="G129" s="288"/>
      <c r="H129" s="288"/>
      <c r="I129" s="288"/>
      <c r="J129" s="288"/>
      <c r="K129" s="288"/>
      <c r="L129" s="288"/>
      <c r="M129" s="288"/>
      <c r="N129" s="288"/>
      <c r="O129" s="75"/>
      <c r="P129" s="75"/>
      <c r="Q129" s="75"/>
      <c r="R129" s="75"/>
      <c r="S129" s="75"/>
      <c r="T129" s="75"/>
      <c r="U129" s="75"/>
      <c r="V129" s="75"/>
      <c r="W129" s="322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/>
    </row>
    <row r="130" spans="1:39" s="284" customFormat="1" ht="14.25">
      <c r="A130" s="283"/>
      <c r="B130" s="283"/>
      <c r="C130" s="212"/>
      <c r="D130" s="339"/>
      <c r="E130" s="339"/>
      <c r="F130" s="339"/>
      <c r="G130" s="339"/>
      <c r="H130" s="339"/>
      <c r="I130" s="339"/>
      <c r="J130" s="339"/>
      <c r="K130" s="339"/>
      <c r="L130" s="339"/>
      <c r="M130" s="339"/>
      <c r="N130" s="339"/>
      <c r="O130" s="75"/>
      <c r="P130" s="75"/>
      <c r="Q130" s="75"/>
      <c r="R130" s="75"/>
      <c r="S130" s="75"/>
      <c r="T130" s="75"/>
      <c r="U130" s="75"/>
      <c r="V130" s="75"/>
      <c r="W130" s="322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1"/>
    </row>
    <row r="131" spans="1:39" s="284" customFormat="1" ht="14.25">
      <c r="A131" s="283"/>
      <c r="B131" s="283"/>
      <c r="C131" s="212"/>
      <c r="D131" s="405" t="s">
        <v>355</v>
      </c>
      <c r="E131" s="286"/>
      <c r="F131" s="286"/>
      <c r="G131" s="286"/>
      <c r="H131" s="286"/>
      <c r="I131" s="286"/>
      <c r="J131" s="286"/>
      <c r="K131" s="286"/>
      <c r="L131" s="286"/>
      <c r="M131" s="286"/>
      <c r="N131" s="404"/>
      <c r="O131" s="75"/>
      <c r="P131" s="75"/>
      <c r="Q131" s="75"/>
      <c r="R131" s="75"/>
      <c r="S131" s="75"/>
      <c r="T131" s="75"/>
      <c r="U131" s="75"/>
      <c r="V131" s="75"/>
      <c r="W131" s="322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41"/>
    </row>
    <row r="132" spans="1:39" s="75" customFormat="1">
      <c r="A132" s="74"/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74"/>
      <c r="N132" s="74"/>
    </row>
    <row r="133" spans="1:39">
      <c r="A133" s="212"/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74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</row>
    <row r="134" spans="1:39" s="75" customFormat="1" ht="15" customHeight="1">
      <c r="A134" s="74"/>
      <c r="B134" s="74"/>
      <c r="C134" s="326"/>
      <c r="D134" s="326"/>
      <c r="E134" s="326"/>
      <c r="F134" s="326"/>
      <c r="G134" s="326"/>
      <c r="H134" s="326"/>
      <c r="I134" s="326"/>
      <c r="J134" s="326"/>
      <c r="K134" s="326"/>
      <c r="L134" s="326"/>
      <c r="M134" s="326"/>
      <c r="N134" s="74"/>
      <c r="V134" s="322"/>
      <c r="W134" s="322"/>
      <c r="X134" s="322"/>
      <c r="Y134" s="322"/>
      <c r="Z134" s="322"/>
      <c r="AA134" s="322"/>
      <c r="AB134" s="322"/>
      <c r="AC134" s="322"/>
      <c r="AD134" s="322"/>
      <c r="AE134" s="322"/>
      <c r="AF134" s="322"/>
      <c r="AG134" s="322"/>
      <c r="AH134" s="322"/>
      <c r="AI134" s="322"/>
    </row>
    <row r="135" spans="1:39" s="75" customFormat="1" ht="15" customHeight="1">
      <c r="A135" s="74"/>
      <c r="B135" s="413" t="str">
        <f>IF(J80=J174,L168,F168)</f>
        <v>Il codice che hai inserito nel sistema non è stato riconosciuto.</v>
      </c>
      <c r="C135" s="407"/>
      <c r="D135" s="407"/>
      <c r="E135" s="407"/>
      <c r="F135" s="407"/>
      <c r="G135" s="407"/>
      <c r="H135" s="407"/>
      <c r="I135" s="407"/>
      <c r="J135" s="407"/>
      <c r="K135" s="407"/>
      <c r="L135" s="407"/>
      <c r="M135" s="74"/>
      <c r="N135" s="74"/>
    </row>
    <row r="136" spans="1:39" s="75" customFormat="1" ht="15" customHeight="1">
      <c r="A136" s="74"/>
      <c r="B136" s="412" t="str">
        <f>IF(J80=J174,L169,F169)</f>
        <v>Le cause possono essere le seguenti:</v>
      </c>
      <c r="C136" s="408"/>
      <c r="D136" s="408"/>
      <c r="E136" s="408"/>
      <c r="F136" s="408"/>
      <c r="G136" s="408"/>
      <c r="H136" s="408"/>
      <c r="I136" s="408"/>
      <c r="J136" s="408"/>
      <c r="K136" s="408"/>
      <c r="L136" s="408"/>
      <c r="M136" s="74"/>
      <c r="N136" s="74"/>
    </row>
    <row r="137" spans="1:39" s="75" customFormat="1" ht="15" customHeight="1">
      <c r="A137" s="74"/>
      <c r="B137" s="324"/>
      <c r="C137" s="324"/>
      <c r="D137" s="324"/>
      <c r="E137" s="324"/>
      <c r="F137" s="324"/>
      <c r="G137" s="324"/>
      <c r="H137" s="324"/>
      <c r="I137" s="324"/>
      <c r="J137" s="324"/>
      <c r="K137" s="324"/>
      <c r="L137" s="324"/>
      <c r="M137" s="74"/>
      <c r="N137" s="386" t="s">
        <v>334</v>
      </c>
    </row>
    <row r="138" spans="1:39" s="75" customFormat="1" ht="15" customHeight="1">
      <c r="A138" s="74"/>
      <c r="B138" s="414" t="s">
        <v>356</v>
      </c>
      <c r="C138" s="409"/>
      <c r="D138" s="409"/>
      <c r="E138" s="409"/>
      <c r="F138" s="409"/>
      <c r="G138" s="409"/>
      <c r="H138" s="409"/>
      <c r="I138" s="409"/>
      <c r="J138" s="409"/>
      <c r="K138" s="409"/>
      <c r="L138" s="409"/>
      <c r="M138" s="74"/>
      <c r="N138" s="74"/>
    </row>
    <row r="139" spans="1:39" s="75" customFormat="1" ht="15" customHeight="1">
      <c r="A139" s="74"/>
      <c r="B139" s="417" t="s">
        <v>258</v>
      </c>
      <c r="C139" s="410"/>
      <c r="D139" s="410"/>
      <c r="E139" s="410"/>
      <c r="F139" s="410"/>
      <c r="G139" s="410"/>
      <c r="H139" s="410"/>
      <c r="I139" s="410"/>
      <c r="J139" s="410"/>
      <c r="K139" s="410"/>
      <c r="L139" s="410"/>
      <c r="M139" s="74"/>
      <c r="N139" s="74"/>
    </row>
    <row r="140" spans="1:39" s="75" customFormat="1" ht="15" customHeight="1">
      <c r="A140" s="74"/>
      <c r="B140" s="415" t="s">
        <v>357</v>
      </c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74"/>
      <c r="N140" s="74"/>
    </row>
    <row r="141" spans="1:39" s="75" customFormat="1" ht="15" customHeight="1">
      <c r="A141" s="74"/>
      <c r="B141" s="416" t="s">
        <v>314</v>
      </c>
      <c r="C141" s="409"/>
      <c r="D141" s="409"/>
      <c r="E141" s="409"/>
      <c r="F141" s="409"/>
      <c r="G141" s="409"/>
      <c r="H141" s="409"/>
      <c r="I141" s="409"/>
      <c r="J141" s="409"/>
      <c r="K141" s="409"/>
      <c r="L141" s="409"/>
      <c r="M141" s="74"/>
      <c r="N141" s="74"/>
    </row>
    <row r="142" spans="1:39" s="75" customFormat="1" ht="15" customHeight="1">
      <c r="A142" s="74"/>
      <c r="B142" s="416" t="s">
        <v>313</v>
      </c>
      <c r="C142" s="409"/>
      <c r="D142" s="409"/>
      <c r="E142" s="409"/>
      <c r="F142" s="409"/>
      <c r="G142" s="409"/>
      <c r="H142" s="409"/>
      <c r="I142" s="409"/>
      <c r="J142" s="409"/>
      <c r="K142" s="409"/>
      <c r="L142" s="409"/>
      <c r="M142" s="74"/>
      <c r="N142" s="74"/>
      <c r="V142" s="322"/>
      <c r="W142" s="322"/>
      <c r="X142" s="322"/>
      <c r="Y142" s="322"/>
      <c r="Z142" s="322"/>
      <c r="AA142" s="322"/>
      <c r="AB142" s="322"/>
      <c r="AC142" s="322"/>
      <c r="AD142" s="322"/>
      <c r="AE142" s="322"/>
      <c r="AF142" s="322"/>
      <c r="AG142" s="322"/>
      <c r="AH142" s="322"/>
    </row>
    <row r="143" spans="1:39" s="75" customFormat="1" ht="15" customHeight="1">
      <c r="A143" s="74"/>
      <c r="B143" s="417" t="s">
        <v>318</v>
      </c>
      <c r="C143" s="410"/>
      <c r="D143" s="410"/>
      <c r="E143" s="410"/>
      <c r="F143" s="410"/>
      <c r="G143" s="410"/>
      <c r="H143" s="410"/>
      <c r="I143" s="410"/>
      <c r="J143" s="410"/>
      <c r="K143" s="410"/>
      <c r="L143" s="410"/>
      <c r="M143" s="74"/>
      <c r="N143" s="74"/>
      <c r="V143" s="322"/>
      <c r="W143" s="322"/>
      <c r="X143" s="322"/>
      <c r="Y143" s="322"/>
      <c r="Z143" s="322"/>
      <c r="AA143" s="322"/>
      <c r="AB143" s="322"/>
      <c r="AC143" s="322"/>
      <c r="AD143" s="322"/>
      <c r="AE143" s="322"/>
      <c r="AF143" s="322"/>
      <c r="AG143" s="322"/>
      <c r="AH143" s="322"/>
    </row>
    <row r="144" spans="1:39" s="75" customFormat="1" ht="15" customHeight="1">
      <c r="A144" s="74"/>
      <c r="B144" s="415" t="s">
        <v>344</v>
      </c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74"/>
      <c r="N144" s="74"/>
      <c r="V144" s="322"/>
      <c r="W144" s="322"/>
      <c r="X144" s="322"/>
      <c r="Y144" s="322"/>
      <c r="Z144" s="322"/>
      <c r="AA144" s="322"/>
      <c r="AB144" s="322"/>
      <c r="AC144" s="322"/>
      <c r="AD144" s="322"/>
      <c r="AE144" s="322"/>
      <c r="AF144" s="322"/>
      <c r="AG144" s="322"/>
      <c r="AH144" s="322"/>
    </row>
    <row r="145" spans="1:36" s="75" customFormat="1" ht="15" customHeight="1">
      <c r="A145" s="74"/>
      <c r="B145" s="416" t="s">
        <v>345</v>
      </c>
      <c r="C145" s="409"/>
      <c r="D145" s="409"/>
      <c r="E145" s="409"/>
      <c r="F145" s="409"/>
      <c r="G145" s="409"/>
      <c r="H145" s="409"/>
      <c r="I145" s="409"/>
      <c r="J145" s="409"/>
      <c r="K145" s="409"/>
      <c r="L145" s="409"/>
      <c r="M145" s="74"/>
      <c r="N145" s="74"/>
      <c r="V145" s="322"/>
      <c r="W145" s="322"/>
      <c r="X145" s="322"/>
      <c r="Y145" s="322"/>
      <c r="Z145" s="322"/>
      <c r="AA145" s="322"/>
      <c r="AB145" s="322"/>
      <c r="AC145" s="322"/>
      <c r="AD145" s="322"/>
      <c r="AE145" s="322"/>
      <c r="AF145" s="322"/>
      <c r="AG145" s="322"/>
      <c r="AH145" s="322"/>
    </row>
    <row r="146" spans="1:36" s="75" customFormat="1" ht="15" customHeight="1">
      <c r="A146" s="74"/>
      <c r="B146" s="418" t="s">
        <v>346</v>
      </c>
      <c r="C146" s="410"/>
      <c r="D146" s="410"/>
      <c r="E146" s="410"/>
      <c r="F146" s="410"/>
      <c r="G146" s="410"/>
      <c r="H146" s="410"/>
      <c r="I146" s="410"/>
      <c r="J146" s="410"/>
      <c r="K146" s="410"/>
      <c r="L146" s="410"/>
      <c r="M146" s="74"/>
      <c r="N146" s="74"/>
      <c r="V146" s="322"/>
      <c r="W146" s="322"/>
      <c r="X146" s="322"/>
      <c r="Y146" s="322"/>
      <c r="Z146" s="322"/>
      <c r="AA146" s="322"/>
      <c r="AB146" s="322"/>
      <c r="AC146" s="322"/>
      <c r="AD146" s="322"/>
      <c r="AE146" s="322"/>
      <c r="AF146" s="322"/>
      <c r="AG146" s="322"/>
      <c r="AH146" s="322"/>
    </row>
    <row r="147" spans="1:36" s="75" customFormat="1" ht="15" customHeight="1">
      <c r="A147" s="74"/>
      <c r="B147" s="325"/>
      <c r="C147" s="325"/>
      <c r="D147" s="325"/>
      <c r="E147" s="325"/>
      <c r="F147" s="325"/>
      <c r="G147" s="325"/>
      <c r="H147" s="325"/>
      <c r="I147" s="325"/>
      <c r="J147" s="325"/>
      <c r="K147" s="325"/>
      <c r="L147" s="325"/>
      <c r="M147" s="74"/>
      <c r="N147" s="74"/>
      <c r="V147" s="322"/>
      <c r="W147" s="322"/>
      <c r="X147" s="322"/>
      <c r="Y147" s="322"/>
      <c r="Z147" s="322"/>
      <c r="AA147" s="322"/>
      <c r="AB147" s="322"/>
      <c r="AC147" s="322"/>
      <c r="AD147" s="322"/>
      <c r="AE147" s="322"/>
      <c r="AF147" s="322"/>
      <c r="AG147" s="322"/>
      <c r="AH147" s="322"/>
    </row>
    <row r="148" spans="1:36" s="75" customFormat="1" ht="15" customHeight="1">
      <c r="A148" s="74"/>
      <c r="B148" s="412" t="s">
        <v>347</v>
      </c>
      <c r="C148" s="408"/>
      <c r="D148" s="408"/>
      <c r="E148" s="408"/>
      <c r="F148" s="408"/>
      <c r="G148" s="408"/>
      <c r="H148" s="408"/>
      <c r="I148" s="408"/>
      <c r="J148" s="408"/>
      <c r="K148" s="408"/>
      <c r="L148" s="408"/>
      <c r="M148" s="74"/>
      <c r="N148" s="74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</row>
    <row r="149" spans="1:36" s="284" customFormat="1">
      <c r="A149" s="283"/>
      <c r="B149" s="283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404"/>
      <c r="O149" s="75"/>
      <c r="P149" s="75"/>
      <c r="Q149" s="75"/>
      <c r="R149" s="75"/>
      <c r="S149" s="75"/>
      <c r="T149" s="75"/>
      <c r="U149" s="75"/>
      <c r="V149" s="75"/>
      <c r="W149" s="322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41"/>
      <c r="AH149" s="341"/>
      <c r="AI149" s="341"/>
      <c r="AJ149" s="341"/>
    </row>
    <row r="150" spans="1:36">
      <c r="A150" s="212"/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75"/>
      <c r="P150" s="75"/>
      <c r="Q150" s="75"/>
      <c r="R150" s="75"/>
      <c r="S150" s="75"/>
      <c r="T150" s="75"/>
      <c r="U150" s="75"/>
      <c r="V150" s="75"/>
      <c r="W150" s="322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  <c r="AH150" s="318"/>
      <c r="AI150" s="318"/>
      <c r="AJ150" s="318"/>
    </row>
    <row r="151" spans="1:36">
      <c r="A151" s="212"/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322"/>
      <c r="P151" s="322"/>
      <c r="Q151" s="322"/>
      <c r="R151" s="322"/>
      <c r="S151" s="406"/>
      <c r="T151" s="322"/>
      <c r="U151" s="322"/>
      <c r="V151" s="322"/>
      <c r="W151" s="322"/>
      <c r="X151" s="318"/>
      <c r="Y151" s="318"/>
      <c r="Z151" s="318"/>
      <c r="AA151" s="318"/>
      <c r="AB151" s="318"/>
      <c r="AC151" s="318"/>
      <c r="AD151" s="318"/>
      <c r="AE151" s="318"/>
      <c r="AF151" s="318"/>
      <c r="AG151" s="318"/>
      <c r="AH151" s="318"/>
      <c r="AI151" s="318"/>
      <c r="AJ151" s="318"/>
    </row>
    <row r="152" spans="1:36" ht="15" hidden="1">
      <c r="A152" s="212"/>
      <c r="B152" s="212"/>
      <c r="C152" s="212"/>
      <c r="D152" s="212"/>
      <c r="E152" s="212"/>
      <c r="F152" s="366"/>
      <c r="G152" s="366"/>
      <c r="H152" s="366"/>
      <c r="I152" s="366"/>
      <c r="J152" s="366"/>
      <c r="K152" s="366"/>
      <c r="L152" s="366"/>
      <c r="M152" s="366"/>
      <c r="N152" s="366"/>
      <c r="O152" s="322"/>
      <c r="P152" s="322"/>
      <c r="Q152" s="322"/>
      <c r="R152" s="322"/>
      <c r="S152" s="322"/>
      <c r="T152" s="322"/>
      <c r="U152" s="322"/>
      <c r="V152" s="322"/>
      <c r="W152" s="322"/>
      <c r="X152" s="318"/>
      <c r="Y152" s="318"/>
      <c r="Z152" s="318"/>
      <c r="AA152" s="318"/>
      <c r="AB152" s="318"/>
      <c r="AC152" s="318"/>
      <c r="AD152" s="318"/>
      <c r="AE152" s="318"/>
      <c r="AF152" s="318"/>
      <c r="AG152" s="318"/>
      <c r="AH152" s="318"/>
    </row>
    <row r="153" spans="1:36" hidden="1">
      <c r="A153" s="212"/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322"/>
      <c r="P153" s="322"/>
      <c r="Q153" s="322"/>
      <c r="R153" s="322"/>
      <c r="S153" s="322"/>
      <c r="T153" s="322"/>
      <c r="U153" s="322"/>
      <c r="V153" s="322"/>
      <c r="W153" s="322"/>
      <c r="X153" s="318"/>
      <c r="Y153" s="318"/>
      <c r="Z153" s="318"/>
      <c r="AA153" s="318"/>
      <c r="AB153" s="318"/>
      <c r="AC153" s="318"/>
      <c r="AD153" s="318"/>
      <c r="AE153" s="318"/>
      <c r="AF153" s="318"/>
      <c r="AG153" s="318"/>
      <c r="AH153" s="318"/>
      <c r="AI153" s="318"/>
      <c r="AJ153" s="318"/>
    </row>
    <row r="154" spans="1:36" hidden="1">
      <c r="A154" s="212"/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74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  <c r="AA154" s="318"/>
      <c r="AB154" s="318"/>
      <c r="AC154" s="318"/>
      <c r="AD154" s="318"/>
      <c r="AE154" s="318"/>
      <c r="AF154" s="318"/>
      <c r="AG154" s="318"/>
      <c r="AH154" s="318"/>
      <c r="AI154" s="318"/>
    </row>
    <row r="155" spans="1:36" hidden="1">
      <c r="A155" s="212"/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  <c r="AA155" s="318"/>
      <c r="AB155" s="318"/>
      <c r="AC155" s="318"/>
      <c r="AD155" s="318"/>
      <c r="AE155" s="318"/>
      <c r="AF155" s="318"/>
      <c r="AG155" s="318"/>
      <c r="AH155" s="318"/>
      <c r="AI155" s="318"/>
    </row>
    <row r="156" spans="1:36" s="376" customFormat="1" ht="12.75" hidden="1" customHeight="1"/>
    <row r="157" spans="1:36" s="376" customFormat="1" ht="12.75" hidden="1" customHeight="1">
      <c r="B157" s="376">
        <v>1</v>
      </c>
      <c r="C157" s="376" t="s">
        <v>146</v>
      </c>
      <c r="F157" s="376">
        <f>IF(J174=J80,1,0)</f>
        <v>0</v>
      </c>
      <c r="G157" s="376" t="s">
        <v>251</v>
      </c>
      <c r="I157" s="376">
        <f ca="1">IF(F4=K161,1,IF(K164=FALSE,1,0))</f>
        <v>0</v>
      </c>
      <c r="J157" s="376" t="s">
        <v>285</v>
      </c>
      <c r="L157" s="376">
        <f>CARTACEO!C64</f>
        <v>7</v>
      </c>
      <c r="M157" s="376" t="s">
        <v>286</v>
      </c>
    </row>
    <row r="158" spans="1:36" s="376" customFormat="1" ht="12.75" hidden="1" customHeight="1">
      <c r="F158" s="376">
        <f>IF(Presentazione!K164=FALSE,0,1)</f>
        <v>1</v>
      </c>
      <c r="G158" s="376" t="s">
        <v>236</v>
      </c>
      <c r="J158" s="376" t="str">
        <f ca="1">IF(K164=FALSE,K162,IF(J80=J174,"",IF(B82&lt;0,K161,"")))</f>
        <v/>
      </c>
    </row>
    <row r="159" spans="1:36" s="376" customFormat="1" ht="12.75" hidden="1" customHeight="1"/>
    <row r="160" spans="1:36" s="376" customFormat="1" ht="12.75" hidden="1" customHeight="1">
      <c r="N160" s="376" t="str">
        <f ca="1">IF(C181=0,"Sistema parzialmente attivato. Inserisci il tuo CODICE di PROPRIETA' nel foglio Presentazione.",CONCATENATE("Sistema attivato dal ",TEXT(D4,"GG/MM")," al ",TEXT(E4,"GG/MM"),". Mancano ",B82," ",C82," ",D82,"."))</f>
        <v>Sistema attivato dal 01/01 al 30/11. Mancano 334 giorni al primo mese disattivato.</v>
      </c>
    </row>
    <row r="161" spans="2:107" s="376" customFormat="1" ht="12.75" hidden="1" customHeight="1">
      <c r="B161" s="376" t="s">
        <v>218</v>
      </c>
      <c r="F161" s="376" t="s">
        <v>264</v>
      </c>
      <c r="K161" s="376" t="s">
        <v>219</v>
      </c>
      <c r="N161" s="376" t="s">
        <v>283</v>
      </c>
    </row>
    <row r="162" spans="2:107" s="376" customFormat="1" ht="12.75" hidden="1" customHeight="1">
      <c r="B162" s="376" t="s">
        <v>290</v>
      </c>
      <c r="F162" s="376" t="s">
        <v>265</v>
      </c>
      <c r="K162" s="376" t="s">
        <v>287</v>
      </c>
      <c r="N162" s="376" t="s">
        <v>284</v>
      </c>
    </row>
    <row r="163" spans="2:107" s="376" customFormat="1" ht="12.75" hidden="1" customHeight="1">
      <c r="J163" s="381" t="s">
        <v>122</v>
      </c>
      <c r="N163" s="376" t="s">
        <v>288</v>
      </c>
    </row>
    <row r="164" spans="2:107" s="376" customFormat="1" ht="12.75" hidden="1" customHeight="1">
      <c r="B164" s="376">
        <v>1</v>
      </c>
      <c r="C164" s="376" t="s">
        <v>146</v>
      </c>
      <c r="J164" s="381" t="s">
        <v>317</v>
      </c>
      <c r="K164" s="381" t="b">
        <f>IF(K117=J163,TRUE,FALSE)</f>
        <v>1</v>
      </c>
    </row>
    <row r="165" spans="2:107" s="376" customFormat="1" ht="12.75" hidden="1" customHeight="1">
      <c r="N165" s="376" t="s">
        <v>291</v>
      </c>
    </row>
    <row r="166" spans="2:107" s="376" customFormat="1" ht="12.75" hidden="1" customHeight="1">
      <c r="N166" s="376" t="s">
        <v>292</v>
      </c>
    </row>
    <row r="167" spans="2:107" s="376" customFormat="1" ht="12.75" hidden="1" customHeight="1"/>
    <row r="168" spans="2:107" s="376" customFormat="1" ht="12.75" hidden="1" customHeight="1">
      <c r="F168" s="376" t="s">
        <v>293</v>
      </c>
      <c r="L168" s="376" t="s">
        <v>295</v>
      </c>
    </row>
    <row r="169" spans="2:107" s="376" customFormat="1" ht="12.75" hidden="1" customHeight="1">
      <c r="F169" s="376" t="s">
        <v>294</v>
      </c>
      <c r="L169" s="376" t="s">
        <v>296</v>
      </c>
    </row>
    <row r="170" spans="2:107" s="376" customFormat="1" ht="12.75" hidden="1" customHeight="1"/>
    <row r="171" spans="2:107" s="376" customFormat="1" ht="12.75" hidden="1" customHeight="1"/>
    <row r="172" spans="2:107" s="376" customFormat="1" ht="12.75" hidden="1" customHeight="1">
      <c r="B172" s="376" t="s">
        <v>203</v>
      </c>
      <c r="M172" s="376">
        <v>1</v>
      </c>
      <c r="N172" s="376">
        <v>2</v>
      </c>
      <c r="O172" s="376">
        <v>3</v>
      </c>
      <c r="P172" s="376">
        <v>4</v>
      </c>
      <c r="Q172" s="376">
        <v>5</v>
      </c>
      <c r="R172" s="376">
        <v>6</v>
      </c>
      <c r="S172" s="376">
        <v>7</v>
      </c>
      <c r="T172" s="376">
        <v>8</v>
      </c>
      <c r="U172" s="376">
        <v>9</v>
      </c>
      <c r="V172" s="376">
        <v>10</v>
      </c>
      <c r="W172" s="376">
        <v>11</v>
      </c>
      <c r="Z172" s="376">
        <f>M174</f>
        <v>0</v>
      </c>
      <c r="AA172" s="376">
        <f>ROUND((Z172+AC172)*3,1)</f>
        <v>3</v>
      </c>
      <c r="AB172" s="376">
        <v>61</v>
      </c>
      <c r="AC172" s="376">
        <f>N174</f>
        <v>1</v>
      </c>
      <c r="AD172" s="376">
        <f>ROUND((AC172+AF172)*3,1)</f>
        <v>9</v>
      </c>
      <c r="AE172" s="376">
        <f>AB172-5</f>
        <v>56</v>
      </c>
      <c r="AF172" s="376">
        <f>O174</f>
        <v>2</v>
      </c>
      <c r="AG172" s="376">
        <f>ROUND((AF172+AI172)*3,1)</f>
        <v>15</v>
      </c>
      <c r="AH172" s="376">
        <f>AE172-5</f>
        <v>51</v>
      </c>
      <c r="AI172" s="376">
        <f>P174</f>
        <v>3</v>
      </c>
      <c r="AJ172" s="376">
        <f>ROUND((AI172+AL172)*3,1)</f>
        <v>21</v>
      </c>
      <c r="AK172" s="376">
        <f>AH172-5</f>
        <v>46</v>
      </c>
      <c r="AL172" s="376">
        <f>Q174</f>
        <v>4</v>
      </c>
      <c r="AM172" s="376">
        <f>ROUND((AL172+AO172)*3,1)</f>
        <v>27</v>
      </c>
      <c r="AN172" s="376">
        <f>AK172-5</f>
        <v>41</v>
      </c>
      <c r="AO172" s="376">
        <f>R174</f>
        <v>5</v>
      </c>
      <c r="AP172" s="376">
        <f>ROUND((AO172+AR172)*3,1)</f>
        <v>33</v>
      </c>
      <c r="AQ172" s="376">
        <f>AN172-5</f>
        <v>36</v>
      </c>
      <c r="AR172" s="376">
        <f>S174</f>
        <v>6</v>
      </c>
      <c r="AS172" s="376">
        <f>ROUND((AR172+AU172)*3,1)</f>
        <v>39</v>
      </c>
      <c r="AT172" s="376">
        <f>AQ172-5</f>
        <v>31</v>
      </c>
      <c r="AU172" s="376">
        <f>T174</f>
        <v>7</v>
      </c>
      <c r="AV172" s="376">
        <f>ROUND((AU172+AX172)*3,1)</f>
        <v>45</v>
      </c>
      <c r="AW172" s="376">
        <f>AT172-5</f>
        <v>26</v>
      </c>
      <c r="AX172" s="376">
        <f>U174</f>
        <v>8</v>
      </c>
      <c r="AY172" s="376">
        <f>ROUND((AX172+BA172)*3,1)</f>
        <v>51</v>
      </c>
      <c r="AZ172" s="376">
        <f>AW172-5</f>
        <v>21</v>
      </c>
      <c r="BA172" s="376">
        <f>V174</f>
        <v>9</v>
      </c>
      <c r="BB172" s="376">
        <f>ROUND((BA172+BD172)*3,1)</f>
        <v>30</v>
      </c>
      <c r="BC172" s="376">
        <f>AZ172-5</f>
        <v>16</v>
      </c>
      <c r="BD172" s="376">
        <f>W174</f>
        <v>1</v>
      </c>
      <c r="BE172" s="376">
        <f>ROUND((BD172+Z172)*3,1)</f>
        <v>3</v>
      </c>
      <c r="BF172" s="376">
        <f>BC172-5</f>
        <v>11</v>
      </c>
      <c r="BI172" s="376" t="s">
        <v>118</v>
      </c>
      <c r="BJ172" s="376" t="s">
        <v>174</v>
      </c>
      <c r="BK172" s="376" t="s">
        <v>175</v>
      </c>
      <c r="BL172" s="376" t="s">
        <v>176</v>
      </c>
      <c r="BM172" s="376" t="s">
        <v>22</v>
      </c>
      <c r="BN172" s="376" t="s">
        <v>177</v>
      </c>
      <c r="BO172" s="376" t="s">
        <v>180</v>
      </c>
      <c r="BP172" s="376" t="s">
        <v>178</v>
      </c>
      <c r="BQ172" s="376" t="s">
        <v>179</v>
      </c>
      <c r="BR172" s="376" t="s">
        <v>182</v>
      </c>
      <c r="BS172" s="376" t="s">
        <v>181</v>
      </c>
      <c r="BT172" s="376" t="s">
        <v>184</v>
      </c>
      <c r="BU172" s="376" t="s">
        <v>183</v>
      </c>
      <c r="BV172" s="376" t="s">
        <v>21</v>
      </c>
      <c r="BW172" s="376" t="s">
        <v>186</v>
      </c>
      <c r="BX172" s="376" t="s">
        <v>185</v>
      </c>
      <c r="BY172" s="376" t="s">
        <v>189</v>
      </c>
      <c r="BZ172" s="376" t="s">
        <v>187</v>
      </c>
      <c r="CA172" s="376" t="s">
        <v>188</v>
      </c>
      <c r="CB172" s="376" t="s">
        <v>191</v>
      </c>
      <c r="CC172" s="376" t="s">
        <v>190</v>
      </c>
      <c r="CD172" s="376" t="s">
        <v>69</v>
      </c>
      <c r="CE172" s="376" t="s">
        <v>192</v>
      </c>
      <c r="CF172" s="376" t="s">
        <v>193</v>
      </c>
      <c r="CG172" s="376" t="s">
        <v>195</v>
      </c>
      <c r="CH172" s="376" t="s">
        <v>194</v>
      </c>
      <c r="CI172" s="376" t="s">
        <v>198</v>
      </c>
      <c r="CJ172" s="376" t="s">
        <v>196</v>
      </c>
      <c r="CK172" s="376" t="s">
        <v>197</v>
      </c>
      <c r="CL172" s="376" t="s">
        <v>204</v>
      </c>
      <c r="CM172" s="376" t="s">
        <v>199</v>
      </c>
      <c r="CN172" s="376" t="s">
        <v>200</v>
      </c>
      <c r="CO172" s="376" t="s">
        <v>169</v>
      </c>
      <c r="CP172" s="376" t="s">
        <v>205</v>
      </c>
      <c r="CQ172" s="376" t="s">
        <v>201</v>
      </c>
      <c r="CR172" s="376" t="s">
        <v>172</v>
      </c>
      <c r="CS172" s="376" t="s">
        <v>208</v>
      </c>
      <c r="CT172" s="376" t="s">
        <v>206</v>
      </c>
      <c r="CU172" s="376" t="s">
        <v>207</v>
      </c>
      <c r="CV172" s="376" t="s">
        <v>210</v>
      </c>
      <c r="CW172" s="376" t="s">
        <v>209</v>
      </c>
      <c r="CX172" s="376" t="s">
        <v>213</v>
      </c>
      <c r="CY172" s="376" t="s">
        <v>211</v>
      </c>
      <c r="CZ172" s="376" t="s">
        <v>212</v>
      </c>
      <c r="DA172" s="376" t="s">
        <v>215</v>
      </c>
      <c r="DB172" s="376" t="s">
        <v>214</v>
      </c>
      <c r="DC172" s="376" t="s">
        <v>202</v>
      </c>
    </row>
    <row r="173" spans="2:107" s="376" customFormat="1" ht="12.75" hidden="1" customHeight="1"/>
    <row r="174" spans="2:107" s="376" customFormat="1" ht="12.75" hidden="1" customHeight="1">
      <c r="B174" s="376" t="str">
        <f>IMPOSTAZIONI!D12&amp;IMPOSTAZIONI!Y12&amp;IMPOSTAZIONI!F17</f>
        <v>NOME DELLA DITTA</v>
      </c>
      <c r="G174" s="376" t="str">
        <f>IMPOSTAZIONI!E9</f>
        <v>012345678910</v>
      </c>
      <c r="J174" s="376" t="str">
        <f>IF(AND(B174="",G174=0),1,CONCATENATE(J178,"-",J179,"-",J180))</f>
        <v>273-BKBCC-354</v>
      </c>
      <c r="M174" s="376">
        <f>VALUE(MID(G174,M172,1))</f>
        <v>0</v>
      </c>
      <c r="N174" s="376">
        <f>VALUE(MID(G174,N172,1))</f>
        <v>1</v>
      </c>
      <c r="O174" s="376">
        <f>VALUE(MID(G174,O172,1))</f>
        <v>2</v>
      </c>
      <c r="P174" s="376">
        <f>VALUE(MID(G174,P172,1))</f>
        <v>3</v>
      </c>
      <c r="Q174" s="376">
        <f>VALUE(MID(G174,Q172,1))</f>
        <v>4</v>
      </c>
      <c r="R174" s="376">
        <f>VALUE(MID(G174,R172,1))</f>
        <v>5</v>
      </c>
      <c r="S174" s="376">
        <f>VALUE(MID(G174,S172,1))</f>
        <v>6</v>
      </c>
      <c r="T174" s="376">
        <f>VALUE(MID(G174,T172,1))</f>
        <v>7</v>
      </c>
      <c r="U174" s="376">
        <f>VALUE(MID(G174,U172,1))</f>
        <v>8</v>
      </c>
      <c r="V174" s="376">
        <f>VALUE(MID(G174,V172,1))</f>
        <v>9</v>
      </c>
      <c r="W174" s="376">
        <f>VALUE(MID(G174,W172,1))</f>
        <v>1</v>
      </c>
      <c r="Z174" s="376" t="e">
        <f t="shared" ref="Z174:BF174" si="0">HLOOKUP(MID($B174,Z172,1),$BI172:$DC174,3,FALSE)</f>
        <v>#VALUE!</v>
      </c>
      <c r="AA174" s="376">
        <f t="shared" si="0"/>
        <v>14</v>
      </c>
      <c r="AB174" s="376">
        <f t="shared" si="0"/>
        <v>33</v>
      </c>
      <c r="AC174" s="376">
        <f t="shared" si="0"/>
        <v>12</v>
      </c>
      <c r="AD174" s="376">
        <f t="shared" si="0"/>
        <v>13</v>
      </c>
      <c r="AE174" s="376">
        <f t="shared" si="0"/>
        <v>33</v>
      </c>
      <c r="AF174" s="376">
        <f t="shared" si="0"/>
        <v>16</v>
      </c>
      <c r="AG174" s="376">
        <f t="shared" si="0"/>
        <v>21</v>
      </c>
      <c r="AH174" s="376">
        <f t="shared" si="0"/>
        <v>33</v>
      </c>
      <c r="AI174" s="376">
        <f t="shared" si="0"/>
        <v>14</v>
      </c>
      <c r="AJ174" s="376">
        <f t="shared" si="0"/>
        <v>33</v>
      </c>
      <c r="AK174" s="376">
        <f t="shared" si="0"/>
        <v>33</v>
      </c>
      <c r="AL174" s="376">
        <f t="shared" si="0"/>
        <v>6</v>
      </c>
      <c r="AM174" s="376">
        <f t="shared" si="0"/>
        <v>33</v>
      </c>
      <c r="AN174" s="376">
        <f t="shared" si="0"/>
        <v>33</v>
      </c>
      <c r="AO174" s="376">
        <f t="shared" si="0"/>
        <v>47</v>
      </c>
      <c r="AP174" s="376">
        <f t="shared" si="0"/>
        <v>33</v>
      </c>
      <c r="AQ174" s="376">
        <f t="shared" si="0"/>
        <v>33</v>
      </c>
      <c r="AR174" s="376">
        <f t="shared" si="0"/>
        <v>4</v>
      </c>
      <c r="AS174" s="376">
        <f t="shared" si="0"/>
        <v>33</v>
      </c>
      <c r="AT174" s="376">
        <f t="shared" si="0"/>
        <v>33</v>
      </c>
      <c r="AU174" s="376">
        <f t="shared" si="0"/>
        <v>6</v>
      </c>
      <c r="AV174" s="376">
        <f t="shared" si="0"/>
        <v>33</v>
      </c>
      <c r="AW174" s="376">
        <f t="shared" si="0"/>
        <v>33</v>
      </c>
      <c r="AX174" s="376">
        <f t="shared" si="0"/>
        <v>13</v>
      </c>
      <c r="AY174" s="376">
        <f t="shared" si="0"/>
        <v>33</v>
      </c>
      <c r="AZ174" s="376">
        <f t="shared" si="0"/>
        <v>33</v>
      </c>
      <c r="BA174" s="376">
        <f t="shared" si="0"/>
        <v>13</v>
      </c>
      <c r="BB174" s="376">
        <f t="shared" si="0"/>
        <v>33</v>
      </c>
      <c r="BC174" s="376">
        <f t="shared" si="0"/>
        <v>1</v>
      </c>
      <c r="BD174" s="376">
        <f t="shared" si="0"/>
        <v>12</v>
      </c>
      <c r="BE174" s="376">
        <f t="shared" si="0"/>
        <v>14</v>
      </c>
      <c r="BF174" s="376">
        <f t="shared" si="0"/>
        <v>47</v>
      </c>
      <c r="BI174" s="376">
        <v>1</v>
      </c>
      <c r="BJ174" s="376">
        <v>2</v>
      </c>
      <c r="BK174" s="376">
        <v>3</v>
      </c>
      <c r="BL174" s="376">
        <v>4</v>
      </c>
      <c r="BM174" s="376">
        <v>5</v>
      </c>
      <c r="BN174" s="376">
        <v>6</v>
      </c>
      <c r="BO174" s="376">
        <v>7</v>
      </c>
      <c r="BP174" s="376">
        <v>8</v>
      </c>
      <c r="BQ174" s="376">
        <v>9</v>
      </c>
      <c r="BR174" s="376">
        <v>10</v>
      </c>
      <c r="BS174" s="376">
        <v>11</v>
      </c>
      <c r="BT174" s="376">
        <v>12</v>
      </c>
      <c r="BU174" s="376">
        <v>13</v>
      </c>
      <c r="BV174" s="376">
        <v>14</v>
      </c>
      <c r="BW174" s="376">
        <v>15</v>
      </c>
      <c r="BX174" s="376">
        <v>16</v>
      </c>
      <c r="BY174" s="376">
        <v>17</v>
      </c>
      <c r="BZ174" s="376">
        <v>18</v>
      </c>
      <c r="CA174" s="376">
        <v>19</v>
      </c>
      <c r="CB174" s="376">
        <v>20</v>
      </c>
      <c r="CC174" s="376">
        <v>21</v>
      </c>
      <c r="CD174" s="376">
        <v>22</v>
      </c>
      <c r="CE174" s="376">
        <v>23</v>
      </c>
      <c r="CF174" s="376">
        <v>24</v>
      </c>
      <c r="CG174" s="376">
        <v>25</v>
      </c>
      <c r="CH174" s="376">
        <v>26</v>
      </c>
      <c r="CI174" s="376">
        <v>27</v>
      </c>
      <c r="CJ174" s="376">
        <v>28</v>
      </c>
      <c r="CK174" s="376">
        <v>29</v>
      </c>
      <c r="CL174" s="376">
        <v>30</v>
      </c>
      <c r="CM174" s="376">
        <v>31</v>
      </c>
      <c r="CN174" s="376">
        <v>32</v>
      </c>
      <c r="CO174" s="376">
        <v>33</v>
      </c>
      <c r="CP174" s="376">
        <v>34</v>
      </c>
      <c r="CQ174" s="376">
        <v>35</v>
      </c>
      <c r="CR174" s="376">
        <v>36</v>
      </c>
      <c r="CS174" s="376">
        <v>37</v>
      </c>
      <c r="CT174" s="376">
        <v>38</v>
      </c>
      <c r="CU174" s="376">
        <v>39</v>
      </c>
      <c r="CV174" s="376">
        <v>40</v>
      </c>
      <c r="CW174" s="376">
        <v>41</v>
      </c>
      <c r="CX174" s="376">
        <v>42</v>
      </c>
      <c r="CY174" s="376">
        <v>43</v>
      </c>
      <c r="CZ174" s="376">
        <v>44</v>
      </c>
      <c r="DA174" s="376">
        <v>45</v>
      </c>
      <c r="DB174" s="376">
        <v>46</v>
      </c>
      <c r="DC174" s="376">
        <v>47</v>
      </c>
    </row>
    <row r="175" spans="2:107" s="376" customFormat="1" ht="12.75" hidden="1" customHeight="1">
      <c r="BI175" s="376" t="s">
        <v>118</v>
      </c>
      <c r="BJ175" s="376" t="s">
        <v>174</v>
      </c>
      <c r="BK175" s="376" t="s">
        <v>175</v>
      </c>
      <c r="BL175" s="376" t="s">
        <v>176</v>
      </c>
      <c r="BM175" s="376" t="s">
        <v>177</v>
      </c>
      <c r="BN175" s="376" t="s">
        <v>22</v>
      </c>
      <c r="BO175" s="376" t="s">
        <v>178</v>
      </c>
      <c r="BP175" s="376" t="s">
        <v>179</v>
      </c>
      <c r="BQ175" s="376" t="s">
        <v>180</v>
      </c>
      <c r="BR175" s="376" t="s">
        <v>181</v>
      </c>
      <c r="BS175" s="376" t="s">
        <v>182</v>
      </c>
      <c r="BT175" s="376" t="s">
        <v>183</v>
      </c>
      <c r="BU175" s="376" t="s">
        <v>21</v>
      </c>
      <c r="BV175" s="376" t="s">
        <v>184</v>
      </c>
      <c r="BW175" s="376" t="s">
        <v>185</v>
      </c>
      <c r="BX175" s="376" t="s">
        <v>186</v>
      </c>
      <c r="BY175" s="376" t="s">
        <v>187</v>
      </c>
      <c r="BZ175" s="376" t="s">
        <v>188</v>
      </c>
      <c r="CA175" s="376" t="s">
        <v>189</v>
      </c>
      <c r="CB175" s="376" t="s">
        <v>190</v>
      </c>
      <c r="CC175" s="376" t="s">
        <v>191</v>
      </c>
      <c r="CD175" s="376" t="s">
        <v>192</v>
      </c>
      <c r="CE175" s="376" t="s">
        <v>193</v>
      </c>
      <c r="CF175" s="376" t="s">
        <v>69</v>
      </c>
      <c r="CG175" s="376" t="s">
        <v>194</v>
      </c>
      <c r="CH175" s="376" t="s">
        <v>195</v>
      </c>
      <c r="CS175" s="376">
        <f t="shared" ref="CS175:DB175" si="1">COUNTIF($Z172:$BF172,CS172)</f>
        <v>3</v>
      </c>
      <c r="CT175" s="376">
        <f t="shared" si="1"/>
        <v>2</v>
      </c>
      <c r="CU175" s="376">
        <f t="shared" si="1"/>
        <v>1</v>
      </c>
      <c r="CV175" s="376">
        <f t="shared" si="1"/>
        <v>1</v>
      </c>
      <c r="CW175" s="376">
        <f t="shared" si="1"/>
        <v>1</v>
      </c>
      <c r="CX175" s="376">
        <f t="shared" si="1"/>
        <v>1</v>
      </c>
      <c r="CY175" s="376">
        <f t="shared" si="1"/>
        <v>1</v>
      </c>
      <c r="CZ175" s="376">
        <f t="shared" si="1"/>
        <v>1</v>
      </c>
      <c r="DA175" s="376">
        <f t="shared" si="1"/>
        <v>1</v>
      </c>
      <c r="DB175" s="376">
        <f t="shared" si="1"/>
        <v>2</v>
      </c>
      <c r="DC175" s="376" t="s">
        <v>202</v>
      </c>
    </row>
    <row r="176" spans="2:107" s="376" customFormat="1" ht="12.75" hidden="1" customHeight="1">
      <c r="B176" s="376">
        <v>12</v>
      </c>
      <c r="X176" s="376">
        <f>IF(X179&lt;0,X179*-1,X179)</f>
        <v>227</v>
      </c>
      <c r="BG176" s="376">
        <f>IF(BG179&lt;0,BG179*-1,BG179)</f>
        <v>4523</v>
      </c>
      <c r="CQ176" s="376">
        <v>15</v>
      </c>
      <c r="CS176" s="376" t="str">
        <f>IF(ISERROR(HLOOKUP(SMALL($Z172:$BF172,CS172),$BI174:$CH175,2,FALSE)),HLOOKUP(SMALL($Z172:$BF172,CS172),$BI174:$CH175,2,TRUE),HLOOKUP(SMALL($Z172:$BF172,CS172),$BI174:$CH175,2,FALSE))</f>
        <v>A</v>
      </c>
      <c r="CT176" s="376" t="str">
        <f>IF(ISERROR(HLOOKUP(SMALL($Z172:$BF172,CT172+SUM($CS175:CS175)),$BI174:$CH175,2,FALSE)),HLOOKUP(SMALL($Z172:$BF172,CT172+SUM($CS175:CS175)),$BI174:$CH175,2,TRUE),HLOOKUP(SMALL($Z172:$BF172,CT172+SUM($CS175:CS175)),$BI174:$CH175,2,FALSE))</f>
        <v>B</v>
      </c>
      <c r="CU176" s="376" t="str">
        <f>IF(ISERROR(HLOOKUP(SMALL($Z172:$BF172,CU172+SUM($CS175:CT175)),$BI174:$CH175,2,FALSE)),HLOOKUP(SMALL($Z172:$BF172,CU172+SUM($CS175:CT175)),$BI174:$CH175,2,TRUE),HLOOKUP(SMALL($Z172:$BF172,CU172+SUM($CS175:CT175)),$BI174:$CH175,2,FALSE))</f>
        <v>C</v>
      </c>
      <c r="CV176" s="376" t="str">
        <f>IF(ISERROR(HLOOKUP(SMALL($Z172:$BF172,CV172+SUM($CS175:CU175)),$BI174:$CH175,2,FALSE)),HLOOKUP(SMALL($Z172:$BF172,CV172+SUM($CS175:CU175)),$BI174:$CH175,2,TRUE),HLOOKUP(SMALL($Z172:$BF172,CV172+SUM($CS175:CU175)),$BI174:$CH175,2,FALSE))</f>
        <v>G</v>
      </c>
      <c r="CW176" s="376" t="str">
        <f>IF(ISERROR(HLOOKUP(SMALL($Z172:$BF172,CW172+SUM($CS175:CV175)),$BI174:$CH175,2,FALSE)),HLOOKUP(SMALL($Z172:$BF172,CW172+SUM($CS175:CV175)),$BI174:$CH175,2,TRUE),HLOOKUP(SMALL($Z172:$BF172,CW172+SUM($CS175:CV175)),$BI174:$CH175,2,FALSE))</f>
        <v>G</v>
      </c>
      <c r="CX176" s="376" t="str">
        <f>IF(ISERROR(HLOOKUP(SMALL($Z172:$BF172,CX172+SUM($CS175:CW175)),$BI174:$CH175,2,FALSE)),HLOOKUP(SMALL($Z172:$BF172,CX172+SUM($CS175:CW175)),$BI174:$CH175,2,TRUE),HLOOKUP(SMALL($Z172:$BF172,CX172+SUM($CS175:CW175)),$BI174:$CH175,2,FALSE))</f>
        <v>O</v>
      </c>
      <c r="CY176" s="376" t="str">
        <f>IF(ISERROR(HLOOKUP(SMALL($Z172:$BF172,CY172+SUM($CS175:CX175)),$BI174:$CH175,2,FALSE)),HLOOKUP(SMALL($Z172:$BF172,CY172+SUM($CS175:CX175)),$BI174:$CH175,2,TRUE),HLOOKUP(SMALL($Z172:$BF172,CY172+SUM($CS175:CX175)),$BI174:$CH175,2,FALSE))</f>
        <v>K</v>
      </c>
      <c r="CZ176" s="376" t="str">
        <f>IF(ISERROR(HLOOKUP(SMALL($Z172:$BF172,CZ172+SUM($CS175:CY175)),$BI174:$CH175,2,FALSE)),HLOOKUP(SMALL($Z172:$BF172,CZ172+SUM($CS175:CY175)),$BI174:$CH175,2,TRUE),HLOOKUP(SMALL($Z172:$BF172,CZ172+SUM($CS175:CY175)),$BI174:$CH175,2,FALSE))</f>
        <v>P</v>
      </c>
      <c r="DA176" s="376" t="str">
        <f>IF(ISERROR(HLOOKUP(SMALL($Z172:$BF172,DA172+SUM($CS175:CZ175)),$BI174:$CH175,2,FALSE)),HLOOKUP(SMALL($Z172:$BF172,DA172+SUM($CS175:CZ175)),$BI174:$CH175,2,TRUE),HLOOKUP(SMALL($Z172:$BF172,DA172+SUM($CS175:CZ175)),$BI174:$CH175,2,FALSE))</f>
        <v>G</v>
      </c>
      <c r="DB176" s="376" t="str">
        <f>IF(ISERROR(HLOOKUP(SMALL($Z172:$BF172,CQ176),$BI174:$CH175,2,FALSE)),HLOOKUP(SMALL($Z172:$BF172,CQ176),$BI174:$CH175,2,TRUE),HLOOKUP(SMALL($Z172:$BF172,CQ176),$BI174:$CH175,2,FALSE))</f>
        <v>K</v>
      </c>
    </row>
    <row r="177" spans="1:106" s="376" customFormat="1" ht="12.75" hidden="1" customHeight="1">
      <c r="M177" s="376">
        <f>M174*$B176</f>
        <v>0</v>
      </c>
      <c r="O177" s="376">
        <f>O174*$B176</f>
        <v>24</v>
      </c>
      <c r="Q177" s="376">
        <f>Q174*$B176</f>
        <v>48</v>
      </c>
      <c r="S177" s="376">
        <f>S174*$B176</f>
        <v>72</v>
      </c>
      <c r="U177" s="376">
        <f>U174*$B176</f>
        <v>96</v>
      </c>
      <c r="W177" s="376">
        <f>W174*$B176</f>
        <v>12</v>
      </c>
      <c r="X177" s="376">
        <f>IF(X180&lt;0,X180*-1,X180)</f>
        <v>280</v>
      </c>
      <c r="Z177" s="376" t="e">
        <f>Z174*$B176</f>
        <v>#VALUE!</v>
      </c>
      <c r="AB177" s="376">
        <f>AB174*$B176</f>
        <v>396</v>
      </c>
      <c r="AD177" s="376">
        <f>AD174*$B176</f>
        <v>156</v>
      </c>
      <c r="AF177" s="376">
        <f>AF174*$B176</f>
        <v>192</v>
      </c>
      <c r="AH177" s="376">
        <f>AH174*$B176</f>
        <v>396</v>
      </c>
      <c r="AJ177" s="376">
        <f>AJ174*$B176</f>
        <v>396</v>
      </c>
      <c r="AL177" s="376">
        <f>AL174*$B176</f>
        <v>72</v>
      </c>
      <c r="AN177" s="376">
        <f>AN174*$B176</f>
        <v>396</v>
      </c>
      <c r="AP177" s="376">
        <f>AP174*$B176</f>
        <v>396</v>
      </c>
      <c r="AR177" s="376">
        <f>AR174*$B176</f>
        <v>48</v>
      </c>
      <c r="AT177" s="376">
        <f>AT174*$B176</f>
        <v>396</v>
      </c>
      <c r="AV177" s="376">
        <f>AV174*$B176</f>
        <v>396</v>
      </c>
      <c r="AX177" s="376">
        <f>AX174*$B176</f>
        <v>156</v>
      </c>
      <c r="AZ177" s="376">
        <f>AZ174*$B176</f>
        <v>396</v>
      </c>
      <c r="BB177" s="376">
        <f>BB174*$B176</f>
        <v>396</v>
      </c>
      <c r="BD177" s="376">
        <f>BD174*$B176</f>
        <v>144</v>
      </c>
      <c r="BF177" s="376">
        <f>BF174*$B176</f>
        <v>564</v>
      </c>
      <c r="BG177" s="376">
        <f>IF(BG180&lt;0,BG180*-1,BG180)</f>
        <v>4068</v>
      </c>
      <c r="CS177" s="376" t="str">
        <f t="shared" ref="CS177:DB177" si="2">IF(ISERROR(CS176),0,CS176)</f>
        <v>A</v>
      </c>
      <c r="CT177" s="376" t="str">
        <f t="shared" si="2"/>
        <v>B</v>
      </c>
      <c r="CU177" s="376" t="str">
        <f t="shared" si="2"/>
        <v>C</v>
      </c>
      <c r="CV177" s="376" t="str">
        <f t="shared" si="2"/>
        <v>G</v>
      </c>
      <c r="CW177" s="376" t="str">
        <f t="shared" si="2"/>
        <v>G</v>
      </c>
      <c r="CX177" s="376" t="str">
        <f t="shared" si="2"/>
        <v>O</v>
      </c>
      <c r="CY177" s="376" t="str">
        <f t="shared" si="2"/>
        <v>K</v>
      </c>
      <c r="CZ177" s="376" t="str">
        <f t="shared" si="2"/>
        <v>P</v>
      </c>
      <c r="DA177" s="376" t="str">
        <f t="shared" si="2"/>
        <v>G</v>
      </c>
      <c r="DB177" s="376" t="str">
        <f t="shared" si="2"/>
        <v>K</v>
      </c>
    </row>
    <row r="178" spans="1:106" s="376" customFormat="1" ht="12.75" hidden="1" customHeight="1">
      <c r="B178" s="376">
        <f>DAY(E178)</f>
        <v>30</v>
      </c>
      <c r="C178" s="376">
        <f>MONTH(E178)</f>
        <v>11</v>
      </c>
      <c r="D178" s="376">
        <f>YEAR(E178)</f>
        <v>2024</v>
      </c>
      <c r="E178" s="376">
        <f>E4</f>
        <v>45626</v>
      </c>
      <c r="J178" s="376" t="str">
        <f>CONCATENATE(AE183,AF183,AG183)</f>
        <v>273</v>
      </c>
      <c r="N178" s="376">
        <f>N174*$B176</f>
        <v>12</v>
      </c>
      <c r="P178" s="376">
        <f>P174*$B176</f>
        <v>36</v>
      </c>
      <c r="R178" s="376">
        <f>R174*$B176</f>
        <v>60</v>
      </c>
      <c r="T178" s="376">
        <f>T174*$B176</f>
        <v>84</v>
      </c>
      <c r="V178" s="376">
        <f>V174*$B176</f>
        <v>108</v>
      </c>
      <c r="X178" s="376">
        <f>IF(X181&lt;0,X181*-1,X181)</f>
        <v>1105</v>
      </c>
      <c r="AA178" s="376">
        <f>AA174*$B176</f>
        <v>168</v>
      </c>
      <c r="AC178" s="376">
        <f>AC174*$B176</f>
        <v>144</v>
      </c>
      <c r="AE178" s="376">
        <f>AE174*$B176</f>
        <v>396</v>
      </c>
      <c r="AG178" s="376">
        <f>AG174*$B176</f>
        <v>252</v>
      </c>
      <c r="AI178" s="376">
        <f>AI174*$B176</f>
        <v>168</v>
      </c>
      <c r="AK178" s="376">
        <f>AK174*$B176</f>
        <v>396</v>
      </c>
      <c r="AM178" s="376">
        <f>AM174*$B176</f>
        <v>396</v>
      </c>
      <c r="AO178" s="376">
        <f>AO174*$B176</f>
        <v>564</v>
      </c>
      <c r="AQ178" s="376">
        <f>AQ174*$B176</f>
        <v>396</v>
      </c>
      <c r="AS178" s="376">
        <f>AS174*$B176</f>
        <v>396</v>
      </c>
      <c r="AU178" s="376">
        <f>AU174*$B176</f>
        <v>72</v>
      </c>
      <c r="AW178" s="376">
        <f>AW174*$B176</f>
        <v>396</v>
      </c>
      <c r="AY178" s="376">
        <f>AY174*$B176</f>
        <v>396</v>
      </c>
      <c r="BA178" s="376">
        <f>BA174*$B176</f>
        <v>156</v>
      </c>
      <c r="BC178" s="376">
        <f>BC174*$B176</f>
        <v>12</v>
      </c>
      <c r="BE178" s="376">
        <f>BE174*$B176</f>
        <v>168</v>
      </c>
      <c r="BG178" s="376">
        <f>IF(BG181&lt;0,BG181*-1,BG181)</f>
        <v>18744</v>
      </c>
    </row>
    <row r="179" spans="1:106" s="376" customFormat="1" ht="12.75" hidden="1" customHeight="1">
      <c r="B179" s="376">
        <f ca="1">DAY(E179)</f>
        <v>1</v>
      </c>
      <c r="C179" s="376">
        <f ca="1">MONTH(E179)</f>
        <v>1</v>
      </c>
      <c r="D179" s="376">
        <f>YEAR(E178)</f>
        <v>2024</v>
      </c>
      <c r="E179" s="376">
        <f ca="1">TODAY()</f>
        <v>45292</v>
      </c>
      <c r="J179" s="376" t="str">
        <f>CONCATENATE(R183,S183,T183,U183,V183)</f>
        <v>BKBCC</v>
      </c>
      <c r="M179" s="376">
        <f>M177-N174</f>
        <v>-1</v>
      </c>
      <c r="O179" s="376">
        <f>O177-P174</f>
        <v>21</v>
      </c>
      <c r="Q179" s="376">
        <f>Q177-R174</f>
        <v>43</v>
      </c>
      <c r="S179" s="376">
        <f>S177-T174</f>
        <v>65</v>
      </c>
      <c r="U179" s="376">
        <f>U177-V174</f>
        <v>87</v>
      </c>
      <c r="W179" s="376">
        <f>W177-M174</f>
        <v>12</v>
      </c>
      <c r="X179" s="376">
        <f>SUM(M179:W179)</f>
        <v>227</v>
      </c>
      <c r="Z179" s="376" t="e">
        <f>Z177-BF174</f>
        <v>#VALUE!</v>
      </c>
      <c r="AB179" s="376">
        <f>AB177-AA174</f>
        <v>382</v>
      </c>
      <c r="AD179" s="376">
        <f>AD177-AC174</f>
        <v>144</v>
      </c>
      <c r="AF179" s="376">
        <f>AF177-AE174</f>
        <v>159</v>
      </c>
      <c r="AH179" s="376">
        <f>AH177-AG174</f>
        <v>375</v>
      </c>
      <c r="AJ179" s="376">
        <f>AJ177-AI174</f>
        <v>382</v>
      </c>
      <c r="AL179" s="376">
        <f>AL177-AK174</f>
        <v>39</v>
      </c>
      <c r="AN179" s="376">
        <f>AN177-AM174</f>
        <v>363</v>
      </c>
      <c r="AP179" s="376">
        <f>AP177-AO174</f>
        <v>349</v>
      </c>
      <c r="AR179" s="376">
        <f>AR177-AQ174</f>
        <v>15</v>
      </c>
      <c r="AT179" s="376">
        <f>AT177-AS174</f>
        <v>363</v>
      </c>
      <c r="AV179" s="376">
        <f>AV177-AU174</f>
        <v>390</v>
      </c>
      <c r="AX179" s="376">
        <f>AX177-AW174</f>
        <v>123</v>
      </c>
      <c r="AZ179" s="376">
        <f>AZ177-AY174</f>
        <v>363</v>
      </c>
      <c r="BB179" s="376">
        <f>BB177-BA174</f>
        <v>383</v>
      </c>
      <c r="BD179" s="376">
        <f>BD177-BC174</f>
        <v>143</v>
      </c>
      <c r="BF179" s="376">
        <f>BF177-BE174</f>
        <v>550</v>
      </c>
      <c r="BG179" s="376">
        <f>SUMIF(Z179:BF179,"&gt;0")</f>
        <v>4523</v>
      </c>
      <c r="CS179" s="376" t="s">
        <v>118</v>
      </c>
      <c r="CT179" s="376" t="s">
        <v>176</v>
      </c>
      <c r="CU179" s="376" t="s">
        <v>177</v>
      </c>
      <c r="CV179" s="376" t="s">
        <v>178</v>
      </c>
      <c r="CW179" s="376" t="s">
        <v>185</v>
      </c>
      <c r="CX179" s="376" t="s">
        <v>186</v>
      </c>
      <c r="CY179" s="376" t="s">
        <v>188</v>
      </c>
      <c r="CZ179" s="376" t="s">
        <v>188</v>
      </c>
      <c r="DA179" s="376" t="s">
        <v>189</v>
      </c>
      <c r="DB179" s="376" t="s">
        <v>191</v>
      </c>
    </row>
    <row r="180" spans="1:106" s="376" customFormat="1" ht="12.75" hidden="1" customHeight="1">
      <c r="J180" s="376" t="str">
        <f>CONCATENATE(AH183,AI183,AJ183)</f>
        <v>354</v>
      </c>
      <c r="N180" s="376">
        <f>N178-M174</f>
        <v>12</v>
      </c>
      <c r="P180" s="376">
        <f>P178-O174</f>
        <v>34</v>
      </c>
      <c r="R180" s="376">
        <f>R178-Q174</f>
        <v>56</v>
      </c>
      <c r="T180" s="376">
        <f>T178-S174</f>
        <v>78</v>
      </c>
      <c r="V180" s="376">
        <f>V178-U174</f>
        <v>100</v>
      </c>
      <c r="X180" s="376">
        <f>SUM(M180:W180)</f>
        <v>280</v>
      </c>
      <c r="AA180" s="376">
        <f>AA178-AB174</f>
        <v>135</v>
      </c>
      <c r="AC180" s="376">
        <f>AC178-AD174</f>
        <v>131</v>
      </c>
      <c r="AE180" s="376">
        <f>AE178-AF174</f>
        <v>380</v>
      </c>
      <c r="AG180" s="376">
        <f>AG178-AH174</f>
        <v>219</v>
      </c>
      <c r="AI180" s="376">
        <f>AI178-AJ174</f>
        <v>135</v>
      </c>
      <c r="AK180" s="376">
        <f>AK178-AL174</f>
        <v>390</v>
      </c>
      <c r="AM180" s="376">
        <f>AM178-AN174</f>
        <v>363</v>
      </c>
      <c r="AO180" s="376">
        <f>AO178-AP174</f>
        <v>531</v>
      </c>
      <c r="AQ180" s="376">
        <f>AQ178-AR174</f>
        <v>392</v>
      </c>
      <c r="AS180" s="376">
        <f>AS178-AT174</f>
        <v>363</v>
      </c>
      <c r="AU180" s="376">
        <f>AU178-AV174</f>
        <v>39</v>
      </c>
      <c r="AW180" s="376">
        <f>AW178-AX174</f>
        <v>383</v>
      </c>
      <c r="AY180" s="376">
        <f>AY178-AZ174</f>
        <v>363</v>
      </c>
      <c r="BA180" s="376">
        <f>BA178-BB174</f>
        <v>123</v>
      </c>
      <c r="BC180" s="376">
        <f>BC178-BD174</f>
        <v>0</v>
      </c>
      <c r="BE180" s="376">
        <f>BE178-BF174</f>
        <v>121</v>
      </c>
      <c r="BG180" s="376">
        <f>SUMIF(Z180:BF180,"&gt;0")</f>
        <v>4068</v>
      </c>
      <c r="CS180" s="376" t="str">
        <f t="shared" ref="CS180:DB180" si="3">IF(CS177=0,CS179,CS176)</f>
        <v>A</v>
      </c>
      <c r="CT180" s="376" t="str">
        <f t="shared" si="3"/>
        <v>B</v>
      </c>
      <c r="CU180" s="376" t="str">
        <f t="shared" si="3"/>
        <v>C</v>
      </c>
      <c r="CV180" s="376" t="str">
        <f t="shared" si="3"/>
        <v>G</v>
      </c>
      <c r="CW180" s="376" t="str">
        <f t="shared" si="3"/>
        <v>G</v>
      </c>
      <c r="CX180" s="376" t="str">
        <f t="shared" si="3"/>
        <v>O</v>
      </c>
      <c r="CY180" s="376" t="str">
        <f t="shared" si="3"/>
        <v>K</v>
      </c>
      <c r="CZ180" s="376" t="str">
        <f t="shared" si="3"/>
        <v>P</v>
      </c>
      <c r="DA180" s="376" t="str">
        <f t="shared" si="3"/>
        <v>G</v>
      </c>
      <c r="DB180" s="376" t="str">
        <f t="shared" si="3"/>
        <v>K</v>
      </c>
    </row>
    <row r="181" spans="1:106" s="376" customFormat="1" ht="12.75" hidden="1" customHeight="1">
      <c r="B181" s="376">
        <f>DATE(D178,C178,B178)</f>
        <v>45626</v>
      </c>
      <c r="C181" s="381">
        <f ca="1">IF((B181-B182)&lt;0,0,B181-B182)</f>
        <v>334</v>
      </c>
      <c r="M181" s="376">
        <f>M174+M177+M179</f>
        <v>-1</v>
      </c>
      <c r="N181" s="376">
        <f>N174+N178+N180</f>
        <v>25</v>
      </c>
      <c r="O181" s="376">
        <f>O174+O177+O179</f>
        <v>47</v>
      </c>
      <c r="P181" s="376">
        <f>P174+P178+P180</f>
        <v>73</v>
      </c>
      <c r="Q181" s="376">
        <f>Q174+Q177+Q179</f>
        <v>95</v>
      </c>
      <c r="R181" s="376">
        <f>R174+R178+R180</f>
        <v>121</v>
      </c>
      <c r="S181" s="376">
        <f>S174+S177+S179</f>
        <v>143</v>
      </c>
      <c r="T181" s="376">
        <f>T174+T178+T180</f>
        <v>169</v>
      </c>
      <c r="U181" s="376">
        <f>U174+U177+U179</f>
        <v>191</v>
      </c>
      <c r="V181" s="376">
        <f>V174+V178+V180</f>
        <v>217</v>
      </c>
      <c r="W181" s="376">
        <f>W174+W177+W179</f>
        <v>25</v>
      </c>
      <c r="X181" s="376">
        <f>SUM(M181:W181)</f>
        <v>1105</v>
      </c>
      <c r="Z181" s="376" t="e">
        <f>Z174+Z177+Z179</f>
        <v>#VALUE!</v>
      </c>
      <c r="AA181" s="376">
        <f>AA174+AA178+AA180</f>
        <v>317</v>
      </c>
      <c r="AB181" s="376">
        <f>AB174+AB177+AB179</f>
        <v>811</v>
      </c>
      <c r="AC181" s="376">
        <f>AC174+AC178+AC180</f>
        <v>287</v>
      </c>
      <c r="AD181" s="376">
        <f>AD174+AD177+AD179</f>
        <v>313</v>
      </c>
      <c r="AE181" s="376">
        <f>AE174+AE178+AE180</f>
        <v>809</v>
      </c>
      <c r="AF181" s="376">
        <f>AF174+AF177+AF179</f>
        <v>367</v>
      </c>
      <c r="AG181" s="376">
        <f>AG174+AG178+AG180</f>
        <v>492</v>
      </c>
      <c r="AH181" s="376">
        <f>AH174+AH177+AH179</f>
        <v>804</v>
      </c>
      <c r="AI181" s="376">
        <f>AI174+AI178+AI180</f>
        <v>317</v>
      </c>
      <c r="AJ181" s="376">
        <f>AJ174+AJ177+AJ179</f>
        <v>811</v>
      </c>
      <c r="AK181" s="376">
        <f>AK174+AK178+AK180</f>
        <v>819</v>
      </c>
      <c r="AL181" s="376">
        <f>AL174+AL177+AL179</f>
        <v>117</v>
      </c>
      <c r="AM181" s="376">
        <f>AM174+AM178+AM180</f>
        <v>792</v>
      </c>
      <c r="AN181" s="376">
        <f>AN174+AN177+AN179</f>
        <v>792</v>
      </c>
      <c r="AO181" s="376">
        <f>AO174+AO178+AO180</f>
        <v>1142</v>
      </c>
      <c r="AP181" s="376">
        <f>AP174+AP177+AP179</f>
        <v>778</v>
      </c>
      <c r="AQ181" s="376">
        <f>AQ174+AQ178+AQ180</f>
        <v>821</v>
      </c>
      <c r="AR181" s="376">
        <f>AR174+AR177+AR179</f>
        <v>67</v>
      </c>
      <c r="AS181" s="376">
        <f>AS174+AS178+AS180</f>
        <v>792</v>
      </c>
      <c r="AT181" s="376">
        <f>AT174+AT177+AT179</f>
        <v>792</v>
      </c>
      <c r="AU181" s="376">
        <f>AU174+AU178+AU180</f>
        <v>117</v>
      </c>
      <c r="AV181" s="376">
        <f>AV174+AV177+AV179</f>
        <v>819</v>
      </c>
      <c r="AW181" s="376">
        <f>AW174+AW178+AW180</f>
        <v>812</v>
      </c>
      <c r="AX181" s="376">
        <f>AX174+AX177+AX179</f>
        <v>292</v>
      </c>
      <c r="AY181" s="376">
        <f>AY174+AY178+AY180</f>
        <v>792</v>
      </c>
      <c r="AZ181" s="376">
        <f>AZ174+AZ177+AZ179</f>
        <v>792</v>
      </c>
      <c r="BA181" s="376">
        <f>BA174+BA178+BA180</f>
        <v>292</v>
      </c>
      <c r="BB181" s="376">
        <f>BB174+BB177+BB179</f>
        <v>812</v>
      </c>
      <c r="BC181" s="376">
        <f>BC174+BC178+BC180</f>
        <v>13</v>
      </c>
      <c r="BD181" s="376">
        <f>BD174+BD177+BD179</f>
        <v>299</v>
      </c>
      <c r="BE181" s="376">
        <f>BE174+BE178+BE180</f>
        <v>303</v>
      </c>
      <c r="BF181" s="376">
        <f>BF174+BF177+BF179</f>
        <v>1161</v>
      </c>
      <c r="BG181" s="376">
        <f>SUMIF(Z181:BF181,"&gt;0")</f>
        <v>18744</v>
      </c>
    </row>
    <row r="182" spans="1:106" s="376" customFormat="1" ht="12.75" hidden="1" customHeight="1">
      <c r="B182" s="376">
        <f ca="1">DATE(D179,C179,B179)</f>
        <v>45292</v>
      </c>
    </row>
    <row r="183" spans="1:106" s="376" customFormat="1" ht="12.75" hidden="1" customHeight="1">
      <c r="M183" s="376">
        <f>SUM(X179:X181)</f>
        <v>1612</v>
      </c>
      <c r="Q183" s="376">
        <f>LEN(TEXT(M183,"@"))</f>
        <v>4</v>
      </c>
      <c r="R183" s="376" t="str">
        <f>IF(Q183&gt;0,HLOOKUP(MID(TEXT($M183,"@"),1,1),$CS172:$DB180,9,FALSE),"")</f>
        <v>B</v>
      </c>
      <c r="S183" s="376" t="str">
        <f>IF($Q183&gt;1,HLOOKUP(MID(TEXT($M183,"@"),2,1),$CS172:$DB180,9,FALSE),HLOOKUP(MID(TEXT($X183,"@"),1,1),$CS172:$DB180,9,FALSE))</f>
        <v>K</v>
      </c>
      <c r="T183" s="376" t="str">
        <f>IF($Q183&gt;2,HLOOKUP(MID(TEXT($M183,"@"),3,1),$CS172:$DB180,9,FALSE),HLOOKUP(MID(TEXT($X183,"@"),2,1),$CS172:$DB180,9,FALSE))</f>
        <v>B</v>
      </c>
      <c r="U183" s="376" t="str">
        <f>IF($Q183&gt;3,HLOOKUP(MID(TEXT($M183,"@"),4,1),$CS172:$DB180,9,FALSE),HLOOKUP(MID(TEXT($X183,"@"),3,1),$CS172:$DB180,9,FALSE))</f>
        <v>C</v>
      </c>
      <c r="V183" s="376" t="str">
        <f>IF($Q183&gt;4,HLOOKUP(MID(TEXT($M183,"@"),5,1),$CS172:$DB180,9,FALSE),HLOOKUP(MID(TEXT($X183,"@"),4,1),$CS172:$DB180,9,FALSE))</f>
        <v>C</v>
      </c>
      <c r="W183" s="376">
        <f>LEN(TEXT(CONCATENATE(TEXT(X176,"@"),TEXT(X177,"@"),TEXT(X178,"@")),"@"))</f>
        <v>10</v>
      </c>
      <c r="X183" s="376" t="str">
        <f>IF(W183&lt;4,CONCATENATE(TEXT(CQ176,"@"),TEXT(X176,"@"),TEXT(X177,"@"),TEXT(X178,"@")),CONCATENATE(TEXT(X176,"@"),TEXT(X177,"@"),TEXT(X178,"@")))</f>
        <v>2272801105</v>
      </c>
      <c r="Z183" s="376">
        <f>SUM(BG179:BG181)</f>
        <v>27335</v>
      </c>
      <c r="AD183" s="376">
        <f>LEN(TEXT(Z183,"@"))</f>
        <v>5</v>
      </c>
      <c r="AE183" s="376" t="str">
        <f>IF(AD183&gt;0,MID(TEXT($Z183,"@"),1,1),"")</f>
        <v>2</v>
      </c>
      <c r="AF183" s="376" t="str">
        <f>IF($AD183&gt;1,MID(TEXT($Z183,"@"),2,1),MID(TEXT($BG183,"@"),1,1))</f>
        <v>7</v>
      </c>
      <c r="AG183" s="376" t="str">
        <f>IF($AD183&gt;2,MID(TEXT($Z183,"@"),3,1),MID(TEXT($BG183,"@"),2,1))</f>
        <v>3</v>
      </c>
      <c r="AH183" s="376" t="str">
        <f>IF($AD183&gt;3,MID(TEXT($Z183,"@"),4,1),MID(TEXT($BG183,"@"),3,1))</f>
        <v>3</v>
      </c>
      <c r="AI183" s="376" t="str">
        <f>IF($AD183&gt;4,MID(TEXT($Z183,"@"),5,1),MID(TEXT($BG183,"@"),4,1))</f>
        <v>5</v>
      </c>
      <c r="AJ183" s="376" t="str">
        <f>IF($AD183&gt;5,MID(TEXT($Z183,"@"),6,1),MID(TEXT($BG183,"@"),5,1))</f>
        <v>4</v>
      </c>
      <c r="AK183" s="376">
        <f>LEN(TEXT(CONCATENATE(TEXT(BG176,"@"),TEXT(BG177,"@")),"@"))</f>
        <v>8</v>
      </c>
      <c r="BG183" s="376" t="str">
        <f>IF(AK183&lt;5,CONCATENATE(TEXT(BG178,"@"),TEXT(BG176,"@"),TEXT(BG177,"@")),CONCATENATE(TEXT(BG176,"@"),TEXT(BG177,"@")))</f>
        <v>45234068</v>
      </c>
    </row>
    <row r="184" spans="1:106" s="376" customFormat="1" ht="12.75" hidden="1" customHeight="1"/>
    <row r="185" spans="1:106" s="376" customFormat="1" ht="12.75" hidden="1" customHeight="1"/>
    <row r="186" spans="1:106" s="376" customFormat="1" ht="12.75" hidden="1" customHeight="1"/>
    <row r="187" spans="1:106" s="376" customFormat="1" ht="12.75" hidden="1" customHeight="1">
      <c r="A187" s="380"/>
      <c r="B187" s="380"/>
      <c r="C187" s="380"/>
      <c r="D187" s="380"/>
      <c r="E187" s="380"/>
      <c r="F187" s="380"/>
      <c r="G187" s="380"/>
      <c r="H187" s="380"/>
      <c r="I187" s="380"/>
      <c r="J187" s="380"/>
      <c r="K187" s="380"/>
      <c r="L187" s="380"/>
      <c r="M187" s="380"/>
      <c r="N187" s="380"/>
      <c r="O187" s="380"/>
      <c r="P187" s="380"/>
      <c r="Q187" s="380"/>
      <c r="R187" s="380"/>
    </row>
    <row r="188" spans="1:106" s="376" customFormat="1" ht="12.75" hidden="1" customHeight="1">
      <c r="A188" s="380"/>
      <c r="B188" s="380"/>
      <c r="C188" s="380"/>
      <c r="D188" s="380"/>
      <c r="E188" s="380"/>
      <c r="F188" s="380"/>
      <c r="G188" s="380"/>
      <c r="H188" s="380"/>
      <c r="I188" s="380"/>
      <c r="J188" s="380"/>
      <c r="K188" s="380"/>
      <c r="L188" s="380"/>
      <c r="M188" s="380"/>
      <c r="N188" s="380"/>
      <c r="O188" s="380"/>
      <c r="P188" s="380"/>
      <c r="Q188" s="380"/>
      <c r="R188" s="380"/>
    </row>
    <row r="189" spans="1:106" hidden="1"/>
    <row r="190" spans="1:106" hidden="1"/>
  </sheetData>
  <sheetProtection algorithmName="SHA-512" hashValue="z/LITvCCUr3GuxwQor8XuNYevNodNJxMXtqpH1YT1+y83ppieKuA8Jt3dOqUAOvxJAfFKliq9KYegjhx0nxWlA==" saltValue="5YLuMiH5ZJJylJMNR65/TA==" spinCount="100000" sheet="1" objects="1" scenarios="1" selectLockedCells="1"/>
  <mergeCells count="94">
    <mergeCell ref="L113:M113"/>
    <mergeCell ref="B88:L88"/>
    <mergeCell ref="B4:C4"/>
    <mergeCell ref="F4:L4"/>
    <mergeCell ref="C61:M61"/>
    <mergeCell ref="C56:L56"/>
    <mergeCell ref="C58:L58"/>
    <mergeCell ref="B65:G65"/>
    <mergeCell ref="C25:L25"/>
    <mergeCell ref="B95:L95"/>
    <mergeCell ref="B96:L96"/>
    <mergeCell ref="B113:G113"/>
    <mergeCell ref="B87:E87"/>
    <mergeCell ref="F87:L87"/>
    <mergeCell ref="B107:L107"/>
    <mergeCell ref="B98:L98"/>
    <mergeCell ref="B104:L104"/>
    <mergeCell ref="B85:J85"/>
    <mergeCell ref="K85:L85"/>
    <mergeCell ref="B106:L106"/>
    <mergeCell ref="B105:L105"/>
    <mergeCell ref="B97:E97"/>
    <mergeCell ref="I97:J97"/>
    <mergeCell ref="G97:H97"/>
    <mergeCell ref="B92:L92"/>
    <mergeCell ref="B94:L94"/>
    <mergeCell ref="C78:D78"/>
    <mergeCell ref="E78:L78"/>
    <mergeCell ref="J81:L81"/>
    <mergeCell ref="F80:I80"/>
    <mergeCell ref="J80:L80"/>
    <mergeCell ref="J76:L76"/>
    <mergeCell ref="B91:L91"/>
    <mergeCell ref="C49:L49"/>
    <mergeCell ref="C52:L52"/>
    <mergeCell ref="C50:L50"/>
    <mergeCell ref="C51:L51"/>
    <mergeCell ref="C54:L54"/>
    <mergeCell ref="B70:C70"/>
    <mergeCell ref="C63:L63"/>
    <mergeCell ref="B67:L67"/>
    <mergeCell ref="L65:M65"/>
    <mergeCell ref="D70:L70"/>
    <mergeCell ref="B69:L69"/>
    <mergeCell ref="C59:L59"/>
    <mergeCell ref="B68:L68"/>
    <mergeCell ref="H82:L82"/>
    <mergeCell ref="H2:L2"/>
    <mergeCell ref="D3:E3"/>
    <mergeCell ref="C29:L29"/>
    <mergeCell ref="C28:L28"/>
    <mergeCell ref="C26:L26"/>
    <mergeCell ref="B5:K5"/>
    <mergeCell ref="B19:K19"/>
    <mergeCell ref="B6:L6"/>
    <mergeCell ref="B20:L20"/>
    <mergeCell ref="B21:L21"/>
    <mergeCell ref="C23:L23"/>
    <mergeCell ref="C24:L24"/>
    <mergeCell ref="C22:L22"/>
    <mergeCell ref="B7:L7"/>
    <mergeCell ref="B8:H8"/>
    <mergeCell ref="B12:F12"/>
    <mergeCell ref="H12:L12"/>
    <mergeCell ref="I8:K8"/>
    <mergeCell ref="B9:L9"/>
    <mergeCell ref="K10:L10"/>
    <mergeCell ref="B10:F10"/>
    <mergeCell ref="L117:L118"/>
    <mergeCell ref="K117:K118"/>
    <mergeCell ref="B15:L15"/>
    <mergeCell ref="G17:I17"/>
    <mergeCell ref="B83:L83"/>
    <mergeCell ref="B93:L93"/>
    <mergeCell ref="B84:F84"/>
    <mergeCell ref="G84:L84"/>
    <mergeCell ref="B90:L90"/>
    <mergeCell ref="H76:I76"/>
    <mergeCell ref="C62:L62"/>
    <mergeCell ref="C30:L30"/>
    <mergeCell ref="B108:L108"/>
    <mergeCell ref="B109:L109"/>
    <mergeCell ref="B71:L71"/>
    <mergeCell ref="C48:L48"/>
    <mergeCell ref="E74:L74"/>
    <mergeCell ref="B13:F13"/>
    <mergeCell ref="H13:L13"/>
    <mergeCell ref="B14:F14"/>
    <mergeCell ref="H14:L14"/>
    <mergeCell ref="C60:L60"/>
    <mergeCell ref="C55:L55"/>
    <mergeCell ref="B72:L72"/>
    <mergeCell ref="E73:L73"/>
    <mergeCell ref="C74:D74"/>
  </mergeCells>
  <phoneticPr fontId="60" type="noConversion"/>
  <conditionalFormatting sqref="B147:L147 B137:L137">
    <cfRule type="expression" dxfId="140" priority="5" stopIfTrue="1">
      <formula>$H$70=#REF!</formula>
    </cfRule>
  </conditionalFormatting>
  <conditionalFormatting sqref="D130 D124 D120">
    <cfRule type="expression" dxfId="139" priority="6" stopIfTrue="1">
      <formula>#REF!=TRUE</formula>
    </cfRule>
  </conditionalFormatting>
  <conditionalFormatting sqref="E125:N126 E128:N129 E131:M131">
    <cfRule type="expression" dxfId="138" priority="7" stopIfTrue="1">
      <formula>$K$57=FALSE</formula>
    </cfRule>
  </conditionalFormatting>
  <conditionalFormatting sqref="E121:N123">
    <cfRule type="expression" dxfId="137" priority="8" stopIfTrue="1">
      <formula>$K$57=FALSE</formula>
    </cfRule>
  </conditionalFormatting>
  <conditionalFormatting sqref="B148:L148">
    <cfRule type="expression" dxfId="136" priority="9" stopIfTrue="1">
      <formula>$H$82=$B$162</formula>
    </cfRule>
  </conditionalFormatting>
  <conditionalFormatting sqref="B138:L146">
    <cfRule type="expression" dxfId="135" priority="12" stopIfTrue="1">
      <formula>$H$82=$B$162</formula>
    </cfRule>
  </conditionalFormatting>
  <conditionalFormatting sqref="D116:D119 D125:D126 D128:D129 D131">
    <cfRule type="expression" dxfId="134" priority="14" stopIfTrue="1">
      <formula>$K$164=FALSE</formula>
    </cfRule>
  </conditionalFormatting>
  <conditionalFormatting sqref="D121:D123 G117:J119">
    <cfRule type="expression" dxfId="133" priority="15" stopIfTrue="1">
      <formula>$K$164=FALSE</formula>
    </cfRule>
  </conditionalFormatting>
  <conditionalFormatting sqref="B86:L86">
    <cfRule type="expression" dxfId="132" priority="16" stopIfTrue="1">
      <formula>$D$111=1</formula>
    </cfRule>
  </conditionalFormatting>
  <conditionalFormatting sqref="D4:E4">
    <cfRule type="expression" dxfId="131" priority="23" stopIfTrue="1">
      <formula>$F$157=1</formula>
    </cfRule>
  </conditionalFormatting>
  <conditionalFormatting sqref="B4:C4 B6:L7">
    <cfRule type="expression" dxfId="130" priority="24" stopIfTrue="1">
      <formula>$F$157=1</formula>
    </cfRule>
  </conditionalFormatting>
  <conditionalFormatting sqref="D3:E3">
    <cfRule type="expression" dxfId="129" priority="25" stopIfTrue="1">
      <formula>$F$157=1</formula>
    </cfRule>
  </conditionalFormatting>
  <conditionalFormatting sqref="J163:J164 K164 C181">
    <cfRule type="expression" dxfId="128" priority="30" stopIfTrue="1">
      <formula>#REF!=#REF!</formula>
    </cfRule>
  </conditionalFormatting>
  <conditionalFormatting sqref="K117:K118">
    <cfRule type="expression" dxfId="127" priority="31" stopIfTrue="1">
      <formula>$K$117=$J$163</formula>
    </cfRule>
  </conditionalFormatting>
  <conditionalFormatting sqref="N137 G82 C82 N107">
    <cfRule type="expression" dxfId="126" priority="33" stopIfTrue="1">
      <formula>$J$80=$J$174</formula>
    </cfRule>
  </conditionalFormatting>
  <conditionalFormatting sqref="B135:L136">
    <cfRule type="expression" dxfId="125" priority="70" stopIfTrue="1">
      <formula>$H$82=$B$162</formula>
    </cfRule>
    <cfRule type="expression" dxfId="124" priority="71" stopIfTrue="1">
      <formula>$J$80=$J$174</formula>
    </cfRule>
  </conditionalFormatting>
  <conditionalFormatting sqref="B82">
    <cfRule type="expression" dxfId="123" priority="148" stopIfTrue="1">
      <formula>$J$80=$J$174</formula>
    </cfRule>
    <cfRule type="cellIs" dxfId="122" priority="149" stopIfTrue="1" operator="lessThan">
      <formula>0</formula>
    </cfRule>
  </conditionalFormatting>
  <conditionalFormatting sqref="F80:I80">
    <cfRule type="expression" dxfId="121" priority="150" stopIfTrue="1">
      <formula>$J$68=$K$123</formula>
    </cfRule>
    <cfRule type="expression" dxfId="120" priority="151" stopIfTrue="1">
      <formula>AND($M$68=1,$J$68&lt;&gt;$K$123)</formula>
    </cfRule>
  </conditionalFormatting>
  <conditionalFormatting sqref="D82">
    <cfRule type="expression" dxfId="119" priority="152" stopIfTrue="1">
      <formula>$J$80=$J$174</formula>
    </cfRule>
  </conditionalFormatting>
  <conditionalFormatting sqref="B67:L67">
    <cfRule type="expression" dxfId="118" priority="153" stopIfTrue="1">
      <formula>$B$67&lt;&gt;$N$161</formula>
    </cfRule>
  </conditionalFormatting>
  <conditionalFormatting sqref="B83:L83">
    <cfRule type="expression" dxfId="117" priority="154" stopIfTrue="1">
      <formula>$H$82=$B$162</formula>
    </cfRule>
  </conditionalFormatting>
  <conditionalFormatting sqref="J80:L80">
    <cfRule type="expression" dxfId="116" priority="155" stopIfTrue="1">
      <formula>$J$80=$J$174</formula>
    </cfRule>
    <cfRule type="expression" dxfId="115" priority="156" stopIfTrue="1">
      <formula>AND($M$80=1,$J$80&lt;&gt;$J$174)</formula>
    </cfRule>
  </conditionalFormatting>
  <conditionalFormatting sqref="E74:L74 J76:L76">
    <cfRule type="expression" dxfId="114" priority="157" stopIfTrue="1">
      <formula>$J$80=$J$174</formula>
    </cfRule>
    <cfRule type="cellIs" dxfId="113" priority="158" stopIfTrue="1" operator="equal">
      <formula>0</formula>
    </cfRule>
  </conditionalFormatting>
  <conditionalFormatting sqref="B84:F84">
    <cfRule type="expression" dxfId="112" priority="161" stopIfTrue="1">
      <formula>$J$80=$J$174</formula>
    </cfRule>
  </conditionalFormatting>
  <conditionalFormatting sqref="D127">
    <cfRule type="expression" dxfId="111" priority="1" stopIfTrue="1">
      <formula>$K$164=FALSE</formula>
    </cfRule>
  </conditionalFormatting>
  <dataValidations count="1">
    <dataValidation type="list" allowBlank="1" showInputMessage="1" showErrorMessage="1" sqref="K117:K118">
      <formula1>$J$163:$J$164</formula1>
    </dataValidation>
  </dataValidations>
  <hyperlinks>
    <hyperlink ref="K10" r:id="rId1" display="homepage"/>
    <hyperlink ref="L19" r:id="rId2"/>
    <hyperlink ref="F97" r:id="rId3"/>
    <hyperlink ref="I97" r:id="rId4"/>
    <hyperlink ref="K10:L10" r:id="rId5" display="Area Download. xlsm"/>
    <hyperlink ref="G97:H97" r:id="rId6" display="Sezione F.A.Q."/>
    <hyperlink ref="I8" r:id="rId7" display="mpiccoli@marcopiccoli.it"/>
    <hyperlink ref="I8:K8" r:id="rId8" display="info@marcopiccoli.it"/>
    <hyperlink ref="N107" location="Presentazione!A1" display="Torna su"/>
    <hyperlink ref="N137" location="Presentazione!A1" display="Torna su"/>
    <hyperlink ref="D127" r:id="rId9"/>
  </hyperlinks>
  <pageMargins left="0.19685039370078741" right="0" top="0.39370078740157483" bottom="0.19685039370078741" header="0.51181102362204722" footer="0.51181102362204722"/>
  <pageSetup paperSize="9" scale="80" orientation="portrait" r:id="rId10"/>
  <headerFooter alignWithMargins="0"/>
  <rowBreaks count="2" manualBreakCount="2">
    <brk id="65" max="16383" man="1"/>
    <brk id="113" max="16383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4">
    <pageSetUpPr autoPageBreaks="0"/>
  </sheetPr>
  <dimension ref="A1:AU91"/>
  <sheetViews>
    <sheetView showGridLines="0" showRowColHeaders="0" workbookViewId="0">
      <selection activeCell="G31" sqref="G31:I31"/>
    </sheetView>
  </sheetViews>
  <sheetFormatPr defaultRowHeight="12.75"/>
  <cols>
    <col min="1" max="1" width="7.7109375" style="75" customWidth="1"/>
    <col min="2" max="2" width="1.7109375" style="75" customWidth="1"/>
    <col min="3" max="3" width="10.42578125" style="75" customWidth="1"/>
    <col min="4" max="42" width="2.7109375" style="75" customWidth="1"/>
    <col min="43" max="43" width="1.7109375" style="75" customWidth="1"/>
    <col min="44" max="44" width="6.7109375" style="75" customWidth="1"/>
    <col min="45" max="45" width="4.7109375" style="75" hidden="1" customWidth="1"/>
    <col min="46" max="47" width="4.85546875" style="75" hidden="1" customWidth="1"/>
    <col min="48" max="16384" width="9.140625" style="75"/>
  </cols>
  <sheetData>
    <row r="1" spans="1:47">
      <c r="A1" s="250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</row>
    <row r="2" spans="1:47" ht="16.5" customHeight="1">
      <c r="A2" s="74"/>
      <c r="B2" s="240" t="s">
        <v>138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</row>
    <row r="3" spans="1:47" ht="20.25" customHeight="1">
      <c r="A3" s="74"/>
      <c r="B3" s="649" t="s">
        <v>157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8" t="str">
        <f>IF(Presentazione!J80=Presentazione!J174,"Titolare del Sistema","")</f>
        <v/>
      </c>
      <c r="Q3" s="648"/>
      <c r="R3" s="648"/>
      <c r="S3" s="648"/>
      <c r="T3" s="648"/>
      <c r="U3" s="648"/>
      <c r="V3" s="648"/>
      <c r="W3" s="648"/>
      <c r="X3" s="232"/>
      <c r="Y3" s="232"/>
      <c r="Z3" s="232"/>
      <c r="AA3" s="232"/>
      <c r="AB3" s="232"/>
      <c r="AC3" s="232"/>
      <c r="AD3" s="232"/>
      <c r="AE3" s="74"/>
      <c r="AF3" s="74"/>
      <c r="AG3" s="74"/>
      <c r="AH3" s="74"/>
      <c r="AI3" s="74"/>
      <c r="AJ3" s="74"/>
      <c r="AK3" s="314" t="s">
        <v>77</v>
      </c>
      <c r="AL3" s="631">
        <v>2024</v>
      </c>
      <c r="AM3" s="632"/>
      <c r="AN3" s="632"/>
      <c r="AO3" s="632"/>
      <c r="AP3" s="633"/>
      <c r="AQ3" s="74"/>
      <c r="AR3" s="74"/>
      <c r="AS3" s="74"/>
      <c r="AT3" s="74"/>
      <c r="AU3" s="74"/>
    </row>
    <row r="4" spans="1:47" ht="5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</row>
    <row r="5" spans="1:47">
      <c r="A5" s="74"/>
      <c r="B5" s="74"/>
      <c r="C5" s="77" t="s">
        <v>52</v>
      </c>
      <c r="D5" s="78"/>
      <c r="E5" s="78"/>
      <c r="F5" s="646" t="s">
        <v>53</v>
      </c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646"/>
      <c r="AH5" s="646"/>
      <c r="AI5" s="646"/>
      <c r="AJ5" s="646"/>
      <c r="AK5" s="646"/>
      <c r="AL5" s="646"/>
      <c r="AM5" s="646"/>
      <c r="AN5" s="646"/>
      <c r="AO5" s="646"/>
      <c r="AP5" s="646"/>
      <c r="AQ5" s="74"/>
      <c r="AR5" s="74"/>
      <c r="AS5" s="74"/>
      <c r="AT5" s="74"/>
      <c r="AU5" s="74"/>
    </row>
    <row r="6" spans="1:47" ht="16.5" customHeight="1">
      <c r="A6" s="74"/>
      <c r="B6" s="74"/>
      <c r="C6" s="79"/>
      <c r="D6" s="79"/>
      <c r="E6" s="79"/>
      <c r="F6" s="647" t="s">
        <v>54</v>
      </c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79"/>
      <c r="AJ6" s="79"/>
      <c r="AK6" s="79"/>
      <c r="AL6" s="79"/>
      <c r="AM6" s="79"/>
      <c r="AN6" s="79"/>
      <c r="AO6" s="79"/>
      <c r="AP6" s="79"/>
      <c r="AQ6" s="74"/>
      <c r="AR6" s="74"/>
      <c r="AS6" s="74"/>
      <c r="AT6" s="74"/>
      <c r="AU6" s="74"/>
    </row>
    <row r="7" spans="1:47" ht="9" customHeight="1">
      <c r="A7" s="74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2"/>
      <c r="AR7" s="74"/>
      <c r="AS7" s="74"/>
      <c r="AT7" s="74"/>
      <c r="AU7" s="74"/>
    </row>
    <row r="8" spans="1:47" ht="18" customHeight="1">
      <c r="A8" s="83"/>
      <c r="B8" s="84"/>
      <c r="C8" s="241" t="s">
        <v>5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6"/>
      <c r="AQ8" s="87"/>
      <c r="AR8" s="83"/>
      <c r="AS8" s="88">
        <f>IF(ISBLANK(E9),0,1)</f>
        <v>1</v>
      </c>
      <c r="AT8" s="89" t="str">
        <f>IF(AND(AS8=1,AS9=2),"OK","!!!")</f>
        <v>OK</v>
      </c>
      <c r="AU8" s="89"/>
    </row>
    <row r="9" spans="1:47" ht="15.75" customHeight="1">
      <c r="A9" s="83"/>
      <c r="B9" s="84"/>
      <c r="C9" s="90" t="s">
        <v>6</v>
      </c>
      <c r="D9" s="91"/>
      <c r="E9" s="634" t="s">
        <v>336</v>
      </c>
      <c r="F9" s="634"/>
      <c r="G9" s="634"/>
      <c r="H9" s="634"/>
      <c r="I9" s="634"/>
      <c r="J9" s="634"/>
      <c r="K9" s="634"/>
      <c r="L9" s="634"/>
      <c r="M9" s="634"/>
      <c r="N9" s="92"/>
      <c r="O9" s="93" t="s">
        <v>7</v>
      </c>
      <c r="P9" s="94"/>
      <c r="Q9" s="94"/>
      <c r="R9" s="94"/>
      <c r="S9" s="91"/>
      <c r="T9" s="91"/>
      <c r="U9" s="91"/>
      <c r="V9" s="91"/>
      <c r="W9" s="91"/>
      <c r="X9" s="636" t="s">
        <v>337</v>
      </c>
      <c r="Y9" s="636"/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6"/>
      <c r="AO9" s="636"/>
      <c r="AP9" s="637"/>
      <c r="AQ9" s="87"/>
      <c r="AR9" s="83"/>
      <c r="AS9" s="88">
        <f>IF(ISBLANK(X9),0,2)</f>
        <v>2</v>
      </c>
      <c r="AT9" s="88"/>
      <c r="AU9" s="89"/>
    </row>
    <row r="10" spans="1:47" ht="15.75" customHeight="1">
      <c r="A10" s="83"/>
      <c r="B10" s="84"/>
      <c r="C10" s="95" t="s">
        <v>8</v>
      </c>
      <c r="D10" s="96"/>
      <c r="E10" s="635"/>
      <c r="F10" s="635"/>
      <c r="G10" s="635"/>
      <c r="H10" s="635"/>
      <c r="I10" s="635"/>
      <c r="J10" s="635"/>
      <c r="K10" s="635"/>
      <c r="L10" s="635"/>
      <c r="M10" s="635"/>
      <c r="N10" s="97"/>
      <c r="O10" s="98" t="s">
        <v>9</v>
      </c>
      <c r="P10" s="99"/>
      <c r="Q10" s="99"/>
      <c r="R10" s="99"/>
      <c r="S10" s="96"/>
      <c r="T10" s="96"/>
      <c r="U10" s="96"/>
      <c r="V10" s="96"/>
      <c r="W10" s="96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9"/>
      <c r="AQ10" s="87"/>
      <c r="AR10" s="83"/>
      <c r="AS10" s="88">
        <f>IF(ISBLANK(D12),0,3)</f>
        <v>0</v>
      </c>
      <c r="AT10" s="74"/>
      <c r="AU10" s="89"/>
    </row>
    <row r="11" spans="1:47" ht="15.75" customHeight="1">
      <c r="A11" s="83"/>
      <c r="B11" s="84"/>
      <c r="C11" s="242" t="s">
        <v>10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1"/>
      <c r="AQ11" s="87"/>
      <c r="AR11" s="83"/>
      <c r="AS11" s="88">
        <f>IF(ISBLANK(Y12),0,4)</f>
        <v>0</v>
      </c>
      <c r="AT11" s="88"/>
      <c r="AU11" s="88"/>
    </row>
    <row r="12" spans="1:47" ht="15.75" customHeight="1">
      <c r="A12" s="83"/>
      <c r="B12" s="84"/>
      <c r="C12" s="102" t="s">
        <v>11</v>
      </c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1"/>
      <c r="V12" s="103" t="s">
        <v>12</v>
      </c>
      <c r="W12" s="104"/>
      <c r="X12" s="105"/>
      <c r="Y12" s="640"/>
      <c r="Z12" s="640"/>
      <c r="AA12" s="640"/>
      <c r="AB12" s="640"/>
      <c r="AC12" s="640"/>
      <c r="AD12" s="640"/>
      <c r="AE12" s="640"/>
      <c r="AF12" s="640"/>
      <c r="AG12" s="640"/>
      <c r="AH12" s="640"/>
      <c r="AI12" s="640"/>
      <c r="AJ12" s="640"/>
      <c r="AK12" s="640"/>
      <c r="AL12" s="640"/>
      <c r="AM12" s="640"/>
      <c r="AN12" s="640"/>
      <c r="AO12" s="640"/>
      <c r="AP12" s="644"/>
      <c r="AQ12" s="87"/>
      <c r="AR12" s="83"/>
      <c r="AS12" s="88">
        <f>IF(ISBLANK(D15),0,5)</f>
        <v>0</v>
      </c>
      <c r="AT12" s="106" t="str">
        <f>IF(SUM(AS10:AS17)&gt;0,"PF","X")</f>
        <v>X</v>
      </c>
      <c r="AU12" s="106">
        <f>IF(AT12="PF",1,0)</f>
        <v>0</v>
      </c>
    </row>
    <row r="13" spans="1:47" ht="15.75" customHeight="1">
      <c r="A13" s="83"/>
      <c r="B13" s="84"/>
      <c r="C13" s="107"/>
      <c r="D13" s="642"/>
      <c r="E13" s="642"/>
      <c r="F13" s="642"/>
      <c r="G13" s="642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3"/>
      <c r="V13" s="108"/>
      <c r="W13" s="109"/>
      <c r="X13" s="110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5"/>
      <c r="AQ13" s="87"/>
      <c r="AR13" s="83"/>
      <c r="AS13" s="88">
        <f>IF(ISBLANK(G15),0,6)</f>
        <v>0</v>
      </c>
      <c r="AT13" s="88"/>
      <c r="AU13" s="88"/>
    </row>
    <row r="14" spans="1:47" ht="15.75" customHeight="1">
      <c r="A14" s="83"/>
      <c r="B14" s="84"/>
      <c r="C14" s="102" t="s">
        <v>13</v>
      </c>
      <c r="D14" s="624" t="s">
        <v>14</v>
      </c>
      <c r="E14" s="624"/>
      <c r="F14" s="624"/>
      <c r="G14" s="624" t="s">
        <v>15</v>
      </c>
      <c r="H14" s="624"/>
      <c r="I14" s="624"/>
      <c r="J14" s="624" t="s">
        <v>16</v>
      </c>
      <c r="K14" s="624"/>
      <c r="L14" s="624"/>
      <c r="M14" s="111"/>
      <c r="N14" s="624" t="s">
        <v>17</v>
      </c>
      <c r="O14" s="624"/>
      <c r="P14" s="624"/>
      <c r="Q14" s="624"/>
      <c r="R14" s="112"/>
      <c r="S14" s="113" t="s">
        <v>18</v>
      </c>
      <c r="T14" s="104"/>
      <c r="U14" s="114"/>
      <c r="V14" s="115"/>
      <c r="W14" s="115"/>
      <c r="X14" s="115"/>
      <c r="Y14" s="115"/>
      <c r="Z14" s="115"/>
      <c r="AA14" s="115"/>
      <c r="AB14" s="115"/>
      <c r="AC14" s="115"/>
      <c r="AD14" s="116"/>
      <c r="AE14" s="104"/>
      <c r="AF14" s="105"/>
      <c r="AG14" s="105"/>
      <c r="AH14" s="115"/>
      <c r="AI14" s="115"/>
      <c r="AJ14" s="115"/>
      <c r="AK14" s="115"/>
      <c r="AL14" s="115"/>
      <c r="AM14" s="117"/>
      <c r="AN14" s="602" t="s">
        <v>19</v>
      </c>
      <c r="AO14" s="603"/>
      <c r="AP14" s="604"/>
      <c r="AQ14" s="118"/>
      <c r="AR14" s="83"/>
      <c r="AS14" s="88">
        <f>IF(ISBLANK(J15),0,7)</f>
        <v>0</v>
      </c>
      <c r="AT14" s="88"/>
      <c r="AU14" s="88"/>
    </row>
    <row r="15" spans="1:47" ht="15.75" customHeight="1">
      <c r="A15" s="83"/>
      <c r="B15" s="84"/>
      <c r="C15" s="95" t="s">
        <v>20</v>
      </c>
      <c r="D15" s="625"/>
      <c r="E15" s="625"/>
      <c r="F15" s="625"/>
      <c r="G15" s="626"/>
      <c r="H15" s="625"/>
      <c r="I15" s="627"/>
      <c r="J15" s="600"/>
      <c r="K15" s="600"/>
      <c r="L15" s="600"/>
      <c r="M15" s="96"/>
      <c r="N15" s="628"/>
      <c r="O15" s="629"/>
      <c r="P15" s="629"/>
      <c r="Q15" s="630"/>
      <c r="R15" s="119"/>
      <c r="S15" s="595"/>
      <c r="T15" s="593"/>
      <c r="U15" s="593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3"/>
      <c r="AH15" s="593"/>
      <c r="AI15" s="593"/>
      <c r="AJ15" s="593"/>
      <c r="AK15" s="593"/>
      <c r="AL15" s="593"/>
      <c r="AM15" s="594"/>
      <c r="AN15" s="599"/>
      <c r="AO15" s="600"/>
      <c r="AP15" s="601"/>
      <c r="AQ15" s="120"/>
      <c r="AR15" s="83"/>
      <c r="AS15" s="88">
        <f>IF(ISBLANK(N15),0,8)</f>
        <v>0</v>
      </c>
      <c r="AT15" s="89" t="str">
        <f>IF(AT12="PF",IF(SUM(AS12:AS16)=35,"OK","!!!"),IF(SUM(AS10:AS17)=0,"OK","X"))</f>
        <v>OK</v>
      </c>
      <c r="AU15" s="88"/>
    </row>
    <row r="16" spans="1:47" ht="15.75" customHeight="1">
      <c r="A16" s="83"/>
      <c r="B16" s="84"/>
      <c r="C16" s="242" t="s">
        <v>23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87"/>
      <c r="AR16" s="83"/>
      <c r="AS16" s="88">
        <f>IF(ISBLANK(S15),0,9)</f>
        <v>0</v>
      </c>
      <c r="AT16" s="88"/>
      <c r="AU16" s="88"/>
    </row>
    <row r="17" spans="1:47" ht="15.75" customHeight="1">
      <c r="A17" s="83"/>
      <c r="B17" s="84"/>
      <c r="C17" s="102" t="s">
        <v>24</v>
      </c>
      <c r="D17" s="104"/>
      <c r="E17" s="104"/>
      <c r="F17" s="588" t="s">
        <v>238</v>
      </c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588"/>
      <c r="AG17" s="588"/>
      <c r="AH17" s="588"/>
      <c r="AI17" s="588"/>
      <c r="AJ17" s="588"/>
      <c r="AK17" s="588"/>
      <c r="AL17" s="588"/>
      <c r="AM17" s="588"/>
      <c r="AN17" s="588"/>
      <c r="AO17" s="588"/>
      <c r="AP17" s="589"/>
      <c r="AQ17" s="87"/>
      <c r="AR17" s="83"/>
      <c r="AS17" s="121">
        <f>IF(ISBLANK(AN15),0,10)</f>
        <v>0</v>
      </c>
      <c r="AT17" s="106" t="str">
        <f>IF(SUM(AS18)&gt;0,"PG","X")</f>
        <v>PG</v>
      </c>
      <c r="AU17" s="106">
        <f>IF(AT17="PG",1,0)</f>
        <v>1</v>
      </c>
    </row>
    <row r="18" spans="1:47" ht="15.75" customHeight="1">
      <c r="A18" s="83"/>
      <c r="B18" s="84"/>
      <c r="C18" s="95" t="s">
        <v>25</v>
      </c>
      <c r="D18" s="96"/>
      <c r="E18" s="96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0"/>
      <c r="AO18" s="590"/>
      <c r="AP18" s="591"/>
      <c r="AQ18" s="87"/>
      <c r="AR18" s="83"/>
      <c r="AS18" s="88">
        <f>IF(ISBLANK(F17),0,11)</f>
        <v>11</v>
      </c>
      <c r="AT18" s="89"/>
      <c r="AU18" s="89"/>
    </row>
    <row r="19" spans="1:47" ht="15.75" customHeight="1">
      <c r="A19" s="83"/>
      <c r="B19" s="84"/>
      <c r="C19" s="242" t="s">
        <v>26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1"/>
      <c r="AQ19" s="87"/>
      <c r="AR19" s="83"/>
      <c r="AS19" s="88">
        <f>IF(ISBLANK(C21),0,12)</f>
        <v>12</v>
      </c>
      <c r="AT19" s="89" t="str">
        <f>IF(SUM(AS19:AS23)=54,"OK","!!!")</f>
        <v>OK</v>
      </c>
      <c r="AU19" s="89"/>
    </row>
    <row r="20" spans="1:47" ht="15.75" customHeight="1">
      <c r="A20" s="83"/>
      <c r="B20" s="84"/>
      <c r="C20" s="102" t="s">
        <v>27</v>
      </c>
      <c r="D20" s="122"/>
      <c r="E20" s="122"/>
      <c r="F20" s="122"/>
      <c r="G20" s="122"/>
      <c r="H20" s="12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598" t="s">
        <v>28</v>
      </c>
      <c r="V20" s="596"/>
      <c r="W20" s="597"/>
      <c r="X20" s="124" t="s">
        <v>29</v>
      </c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596"/>
      <c r="AL20" s="596"/>
      <c r="AM20" s="597"/>
      <c r="AN20" s="602" t="s">
        <v>19</v>
      </c>
      <c r="AO20" s="603"/>
      <c r="AP20" s="604"/>
      <c r="AQ20" s="118"/>
      <c r="AR20" s="83"/>
      <c r="AS20" s="88">
        <f>IF(ISBLANK(U21),0,13)</f>
        <v>13</v>
      </c>
      <c r="AT20" s="88"/>
      <c r="AU20" s="88"/>
    </row>
    <row r="21" spans="1:47" ht="15.75" customHeight="1">
      <c r="A21" s="83"/>
      <c r="B21" s="84"/>
      <c r="C21" s="592" t="s">
        <v>230</v>
      </c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3"/>
      <c r="T21" s="594"/>
      <c r="U21" s="621" t="s">
        <v>231</v>
      </c>
      <c r="V21" s="622"/>
      <c r="W21" s="623"/>
      <c r="X21" s="595" t="s">
        <v>230</v>
      </c>
      <c r="Y21" s="593"/>
      <c r="Z21" s="593"/>
      <c r="AA21" s="593"/>
      <c r="AB21" s="593"/>
      <c r="AC21" s="593"/>
      <c r="AD21" s="593"/>
      <c r="AE21" s="593"/>
      <c r="AF21" s="593"/>
      <c r="AG21" s="593"/>
      <c r="AH21" s="593"/>
      <c r="AI21" s="593"/>
      <c r="AJ21" s="593"/>
      <c r="AK21" s="593"/>
      <c r="AL21" s="593"/>
      <c r="AM21" s="594"/>
      <c r="AN21" s="599" t="s">
        <v>163</v>
      </c>
      <c r="AO21" s="600"/>
      <c r="AP21" s="601"/>
      <c r="AQ21" s="120"/>
      <c r="AR21" s="83"/>
      <c r="AS21" s="88">
        <f>IF(ISBLANK(X21),0,14)</f>
        <v>14</v>
      </c>
      <c r="AT21" s="88"/>
      <c r="AU21" s="88"/>
    </row>
    <row r="22" spans="1:47" ht="9" customHeight="1">
      <c r="A22" s="74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8"/>
      <c r="AR22" s="74"/>
      <c r="AS22" s="534">
        <f>IF(ISBLANK(AN21),0,15)</f>
        <v>15</v>
      </c>
      <c r="AT22" s="532"/>
      <c r="AU22" s="532"/>
    </row>
    <row r="23" spans="1:47" ht="6.7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83"/>
      <c r="AR23" s="83"/>
      <c r="AS23" s="535"/>
      <c r="AT23" s="532"/>
      <c r="AU23" s="532"/>
    </row>
    <row r="24" spans="1:47">
      <c r="A24" s="74"/>
      <c r="B24" s="74"/>
      <c r="C24" s="77" t="s">
        <v>52</v>
      </c>
      <c r="D24" s="78"/>
      <c r="E24" s="78"/>
      <c r="F24" s="533" t="s">
        <v>55</v>
      </c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4"/>
      <c r="AR24" s="74"/>
      <c r="AS24" s="74"/>
      <c r="AT24" s="74"/>
      <c r="AU24" s="74"/>
    </row>
    <row r="25" spans="1:47">
      <c r="A25" s="74"/>
      <c r="B25" s="74"/>
      <c r="C25" s="77" t="s">
        <v>52</v>
      </c>
      <c r="D25" s="78"/>
      <c r="E25" s="78"/>
      <c r="F25" s="533" t="s">
        <v>56</v>
      </c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4"/>
      <c r="AR25" s="74"/>
      <c r="AS25" s="74"/>
      <c r="AT25" s="74"/>
      <c r="AU25" s="74"/>
    </row>
    <row r="26" spans="1:47">
      <c r="A26" s="74"/>
      <c r="B26" s="74"/>
      <c r="C26" s="77" t="s">
        <v>52</v>
      </c>
      <c r="D26" s="78"/>
      <c r="E26" s="78"/>
      <c r="F26" s="533" t="s">
        <v>57</v>
      </c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3"/>
      <c r="AE26" s="533"/>
      <c r="AF26" s="78"/>
      <c r="AG26" s="78"/>
      <c r="AH26" s="78"/>
      <c r="AI26" s="207"/>
      <c r="AJ26" s="207"/>
      <c r="AK26" s="207"/>
      <c r="AL26" s="207"/>
      <c r="AM26" s="78"/>
      <c r="AN26" s="78"/>
      <c r="AO26" s="78"/>
      <c r="AP26" s="78"/>
      <c r="AQ26" s="74"/>
      <c r="AR26" s="74"/>
      <c r="AS26" s="74"/>
      <c r="AT26" s="74"/>
      <c r="AU26" s="74"/>
    </row>
    <row r="27" spans="1:47" ht="16.5" customHeight="1">
      <c r="A27" s="74"/>
      <c r="B27" s="240" t="s">
        <v>139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</row>
    <row r="28" spans="1:47" ht="20.25" customHeight="1">
      <c r="A28" s="74"/>
      <c r="B28" s="244" t="s">
        <v>158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</row>
    <row r="29" spans="1:47" ht="20.25" customHeight="1">
      <c r="A29" s="83"/>
      <c r="B29" s="83"/>
      <c r="C29" s="567" t="s">
        <v>30</v>
      </c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  <c r="AF29" s="567"/>
      <c r="AG29" s="130"/>
      <c r="AH29" s="78"/>
      <c r="AI29" s="207"/>
      <c r="AJ29" s="207"/>
      <c r="AK29" s="207"/>
      <c r="AL29" s="207"/>
      <c r="AM29" s="78"/>
      <c r="AN29" s="78"/>
      <c r="AO29" s="206"/>
      <c r="AP29" s="206"/>
      <c r="AQ29" s="206"/>
      <c r="AR29" s="130"/>
      <c r="AS29" s="130"/>
      <c r="AT29" s="130"/>
      <c r="AU29" s="130"/>
    </row>
    <row r="30" spans="1:47" ht="20.25" customHeight="1">
      <c r="A30" s="83"/>
      <c r="B30" s="83"/>
      <c r="C30" s="605" t="s">
        <v>31</v>
      </c>
      <c r="D30" s="605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05"/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5"/>
      <c r="AF30" s="605"/>
      <c r="AG30" s="132"/>
      <c r="AH30" s="78"/>
      <c r="AI30" s="207"/>
      <c r="AJ30" s="207"/>
      <c r="AK30" s="207"/>
      <c r="AL30" s="207"/>
      <c r="AM30" s="78"/>
      <c r="AN30" s="78"/>
      <c r="AO30" s="132"/>
      <c r="AP30" s="132"/>
      <c r="AQ30" s="132"/>
      <c r="AR30" s="132"/>
      <c r="AS30" s="132"/>
      <c r="AT30" s="132"/>
      <c r="AU30" s="132"/>
    </row>
    <row r="31" spans="1:47" ht="20.25" customHeight="1">
      <c r="A31" s="83"/>
      <c r="B31" s="83"/>
      <c r="C31" s="606" t="s">
        <v>32</v>
      </c>
      <c r="D31" s="606"/>
      <c r="E31" s="606"/>
      <c r="F31" s="607"/>
      <c r="G31" s="610" t="s">
        <v>58</v>
      </c>
      <c r="H31" s="611"/>
      <c r="I31" s="611"/>
      <c r="J31" s="608" t="s">
        <v>59</v>
      </c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9"/>
      <c r="AF31" s="609"/>
      <c r="AG31" s="130"/>
      <c r="AH31" s="345" t="str">
        <f>CONCATENATE(G31," è un campo modificabile")</f>
        <v>8 c. [ ] è un campo modificabile</v>
      </c>
      <c r="AI31" s="207"/>
      <c r="AJ31" s="207"/>
      <c r="AK31" s="207"/>
      <c r="AL31" s="207"/>
      <c r="AM31" s="78"/>
      <c r="AN31" s="78"/>
      <c r="AO31" s="130"/>
      <c r="AP31" s="130"/>
      <c r="AQ31" s="130"/>
      <c r="AR31" s="130"/>
      <c r="AS31" s="130"/>
      <c r="AT31" s="83"/>
      <c r="AU31" s="83"/>
    </row>
    <row r="32" spans="1:47" ht="24.75" customHeight="1">
      <c r="A32" s="83"/>
      <c r="B32" s="83"/>
      <c r="C32" s="133" t="s">
        <v>60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540" t="s">
        <v>124</v>
      </c>
      <c r="Z32" s="540"/>
      <c r="AA32" s="540"/>
      <c r="AB32" s="540"/>
      <c r="AC32" s="540"/>
      <c r="AD32" s="540"/>
      <c r="AE32" s="540"/>
      <c r="AF32" s="133"/>
      <c r="AG32" s="130"/>
      <c r="AH32" s="344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 ht="20.25" customHeight="1">
      <c r="A33" s="333">
        <v>1</v>
      </c>
      <c r="B33" s="83"/>
      <c r="C33" s="618" t="s">
        <v>61</v>
      </c>
      <c r="D33" s="619"/>
      <c r="E33" s="619"/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  <c r="Q33" s="619"/>
      <c r="R33" s="619"/>
      <c r="S33" s="619"/>
      <c r="T33" s="619"/>
      <c r="U33" s="619"/>
      <c r="V33" s="619"/>
      <c r="W33" s="619"/>
      <c r="X33" s="619"/>
      <c r="Y33" s="619"/>
      <c r="Z33" s="619"/>
      <c r="AA33" s="619"/>
      <c r="AB33" s="619"/>
      <c r="AC33" s="619"/>
      <c r="AD33" s="619"/>
      <c r="AE33" s="620"/>
      <c r="AF33" s="133"/>
      <c r="AG33" s="132"/>
      <c r="AH33" s="134" t="s">
        <v>62</v>
      </c>
      <c r="AI33" s="135"/>
      <c r="AJ33" s="135"/>
      <c r="AK33" s="135"/>
      <c r="AL33" s="135"/>
      <c r="AM33" s="135"/>
      <c r="AN33" s="135"/>
      <c r="AO33" s="135"/>
      <c r="AP33" s="135"/>
      <c r="AQ33" s="130"/>
      <c r="AR33" s="130"/>
      <c r="AS33" s="132"/>
      <c r="AT33" s="132"/>
      <c r="AU33" s="132"/>
    </row>
    <row r="34" spans="1:47" ht="3" customHeight="1">
      <c r="A34" s="243"/>
      <c r="B34" s="83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3"/>
      <c r="AG34" s="132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2"/>
      <c r="AT34" s="132"/>
      <c r="AU34" s="132"/>
    </row>
    <row r="35" spans="1:47" ht="20.25" customHeight="1">
      <c r="A35" s="333">
        <v>2</v>
      </c>
      <c r="B35" s="83"/>
      <c r="C35" s="612" t="s">
        <v>63</v>
      </c>
      <c r="D35" s="613"/>
      <c r="E35" s="613"/>
      <c r="F35" s="613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4"/>
      <c r="AF35" s="133"/>
      <c r="AG35" s="132"/>
      <c r="AH35" s="134" t="s">
        <v>64</v>
      </c>
      <c r="AI35" s="135"/>
      <c r="AJ35" s="135"/>
      <c r="AK35" s="135"/>
      <c r="AL35" s="135"/>
      <c r="AM35" s="135"/>
      <c r="AN35" s="135"/>
      <c r="AO35" s="135"/>
      <c r="AP35" s="135"/>
      <c r="AQ35" s="130"/>
      <c r="AR35" s="130"/>
      <c r="AS35" s="132"/>
      <c r="AT35" s="132"/>
      <c r="AU35" s="132"/>
    </row>
    <row r="36" spans="1:47" ht="20.25" customHeight="1">
      <c r="A36" s="83"/>
      <c r="B36" s="83"/>
      <c r="C36" s="615" t="s">
        <v>65</v>
      </c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6"/>
      <c r="S36" s="616"/>
      <c r="T36" s="616"/>
      <c r="U36" s="616"/>
      <c r="V36" s="616"/>
      <c r="W36" s="616"/>
      <c r="X36" s="616"/>
      <c r="Y36" s="616"/>
      <c r="Z36" s="616"/>
      <c r="AA36" s="616"/>
      <c r="AB36" s="616"/>
      <c r="AC36" s="616"/>
      <c r="AD36" s="616"/>
      <c r="AE36" s="617"/>
      <c r="AF36" s="133"/>
      <c r="AG36" s="132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2"/>
      <c r="AT36" s="132"/>
      <c r="AU36" s="132"/>
    </row>
    <row r="37" spans="1:47" ht="9" customHeight="1">
      <c r="A37" s="83"/>
      <c r="B37" s="83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3"/>
      <c r="AG37" s="132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2"/>
      <c r="AT37" s="132"/>
      <c r="AU37" s="132"/>
    </row>
    <row r="38" spans="1:47" ht="20.25" customHeight="1">
      <c r="A38" s="334" t="s">
        <v>268</v>
      </c>
      <c r="B38" s="83"/>
      <c r="C38" s="536" t="s">
        <v>66</v>
      </c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8"/>
      <c r="AF38" s="133"/>
      <c r="AG38" s="132"/>
      <c r="AH38" s="134" t="s">
        <v>67</v>
      </c>
      <c r="AI38" s="135"/>
      <c r="AJ38" s="135"/>
      <c r="AK38" s="135"/>
      <c r="AL38" s="135"/>
      <c r="AM38" s="135"/>
      <c r="AN38" s="135"/>
      <c r="AO38" s="135"/>
      <c r="AP38" s="135"/>
      <c r="AQ38" s="130"/>
      <c r="AR38" s="130"/>
      <c r="AS38" s="132"/>
      <c r="AT38" s="132"/>
      <c r="AU38" s="132"/>
    </row>
    <row r="39" spans="1:47" ht="20.25" customHeight="1">
      <c r="A39" s="335" t="s">
        <v>269</v>
      </c>
      <c r="B39" s="83"/>
      <c r="C39" s="557" t="s">
        <v>68</v>
      </c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9"/>
      <c r="AF39" s="133"/>
      <c r="AG39" s="132"/>
      <c r="AH39" s="566"/>
      <c r="AI39" s="566"/>
      <c r="AJ39" s="566"/>
      <c r="AK39" s="566"/>
      <c r="AL39" s="566"/>
      <c r="AM39" s="566"/>
      <c r="AN39" s="566"/>
      <c r="AO39" s="566"/>
      <c r="AP39" s="566"/>
      <c r="AQ39" s="130"/>
      <c r="AR39" s="130"/>
      <c r="AS39" s="132"/>
      <c r="AT39" s="132"/>
      <c r="AU39" s="132"/>
    </row>
    <row r="40" spans="1:47" ht="41.25" customHeight="1">
      <c r="A40" s="83"/>
      <c r="B40" s="83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133"/>
      <c r="AG40" s="132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2"/>
      <c r="AT40" s="132"/>
      <c r="AU40" s="132"/>
    </row>
    <row r="41" spans="1:47" ht="16.5" customHeight="1">
      <c r="A41" s="74"/>
      <c r="B41" s="240" t="s">
        <v>140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</row>
    <row r="42" spans="1:47" ht="20.25" customHeight="1">
      <c r="A42" s="74"/>
      <c r="B42" s="244" t="s">
        <v>159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</row>
    <row r="43" spans="1:47" ht="14.25" customHeight="1">
      <c r="A43" s="83"/>
      <c r="B43" s="83"/>
      <c r="C43" s="567" t="s">
        <v>36</v>
      </c>
      <c r="D43" s="567"/>
      <c r="E43" s="567"/>
      <c r="F43" s="567"/>
      <c r="G43" s="567"/>
      <c r="H43" s="567"/>
      <c r="I43" s="567"/>
      <c r="J43" s="567"/>
      <c r="K43" s="567"/>
      <c r="L43" s="567"/>
      <c r="M43" s="567"/>
      <c r="N43" s="567"/>
      <c r="O43" s="567"/>
      <c r="P43" s="567"/>
      <c r="Q43" s="567"/>
      <c r="R43" s="567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  <c r="AD43" s="567"/>
      <c r="AE43" s="567"/>
      <c r="AF43" s="567"/>
      <c r="AG43" s="130"/>
      <c r="AH43" s="130"/>
      <c r="AI43" s="83"/>
      <c r="AJ43" s="83"/>
      <c r="AK43" s="83"/>
      <c r="AL43" s="83"/>
      <c r="AM43" s="83"/>
      <c r="AN43" s="83"/>
      <c r="AO43" s="83"/>
      <c r="AP43" s="83"/>
      <c r="AQ43" s="130"/>
      <c r="AR43" s="130"/>
      <c r="AS43" s="130"/>
      <c r="AT43" s="130"/>
      <c r="AU43" s="130"/>
    </row>
    <row r="44" spans="1:47" ht="16.5" customHeight="1">
      <c r="A44" s="83"/>
      <c r="B44" s="83"/>
      <c r="C44" s="568" t="s">
        <v>156</v>
      </c>
      <c r="D44" s="568"/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</row>
    <row r="45" spans="1:47" ht="7.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</row>
    <row r="46" spans="1:47" ht="21" customHeight="1">
      <c r="A46" s="83"/>
      <c r="B46" s="83"/>
      <c r="C46" s="130"/>
      <c r="D46" s="560" t="s">
        <v>69</v>
      </c>
      <c r="E46" s="561"/>
      <c r="F46" s="83"/>
      <c r="G46" s="546" t="s">
        <v>37</v>
      </c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83"/>
      <c r="S46" s="83"/>
      <c r="T46" s="83"/>
      <c r="U46" s="83"/>
      <c r="V46" s="83"/>
      <c r="W46" s="83"/>
      <c r="X46" s="83"/>
      <c r="Y46" s="83"/>
      <c r="Z46" s="541" t="s">
        <v>70</v>
      </c>
      <c r="AA46" s="541"/>
      <c r="AB46" s="543" t="s">
        <v>71</v>
      </c>
      <c r="AC46" s="543"/>
      <c r="AD46" s="543"/>
      <c r="AE46" s="544">
        <v>1</v>
      </c>
      <c r="AF46" s="545"/>
      <c r="AG46" s="83"/>
      <c r="AH46" s="209"/>
      <c r="AI46" s="209"/>
      <c r="AJ46" s="209"/>
      <c r="AK46" s="209"/>
      <c r="AL46" s="209"/>
      <c r="AM46" s="209"/>
      <c r="AN46" s="209"/>
      <c r="AO46" s="209"/>
      <c r="AP46" s="83"/>
      <c r="AQ46" s="83"/>
      <c r="AR46" s="83"/>
      <c r="AS46" s="83"/>
      <c r="AT46" s="83"/>
      <c r="AU46" s="83"/>
    </row>
    <row r="47" spans="1:47" ht="14.25" customHeight="1">
      <c r="A47" s="83"/>
      <c r="B47" s="83"/>
      <c r="C47" s="83"/>
      <c r="D47" s="59"/>
      <c r="E47" s="59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139"/>
      <c r="AA47" s="139"/>
      <c r="AB47" s="139"/>
      <c r="AC47" s="139"/>
      <c r="AD47" s="139"/>
      <c r="AE47" s="166"/>
      <c r="AF47" s="166"/>
      <c r="AG47" s="83"/>
      <c r="AH47" s="209"/>
      <c r="AI47" s="209"/>
      <c r="AJ47" s="209"/>
      <c r="AK47" s="209"/>
      <c r="AL47" s="209"/>
      <c r="AM47" s="209"/>
      <c r="AN47" s="209"/>
      <c r="AO47" s="209"/>
      <c r="AP47" s="83"/>
      <c r="AQ47" s="83"/>
      <c r="AR47" s="83"/>
      <c r="AS47" s="83"/>
      <c r="AT47" s="83"/>
      <c r="AU47" s="83"/>
    </row>
    <row r="48" spans="1:47" ht="21" customHeight="1">
      <c r="A48" s="83"/>
      <c r="B48" s="83"/>
      <c r="C48" s="130"/>
      <c r="D48" s="560" t="s">
        <v>69</v>
      </c>
      <c r="E48" s="561"/>
      <c r="F48" s="83"/>
      <c r="G48" s="546" t="s">
        <v>39</v>
      </c>
      <c r="H48" s="546"/>
      <c r="I48" s="546"/>
      <c r="J48" s="546"/>
      <c r="K48" s="546"/>
      <c r="L48" s="546"/>
      <c r="M48" s="546"/>
      <c r="N48" s="546"/>
      <c r="O48" s="546"/>
      <c r="P48" s="547"/>
      <c r="Q48" s="581">
        <v>1000000</v>
      </c>
      <c r="R48" s="582"/>
      <c r="S48" s="582"/>
      <c r="T48" s="582"/>
      <c r="U48" s="582"/>
      <c r="V48" s="582"/>
      <c r="W48" s="582"/>
      <c r="X48" s="583"/>
      <c r="Y48" s="83"/>
      <c r="Z48" s="541" t="s">
        <v>70</v>
      </c>
      <c r="AA48" s="541"/>
      <c r="AB48" s="543" t="s">
        <v>71</v>
      </c>
      <c r="AC48" s="543"/>
      <c r="AD48" s="543"/>
      <c r="AE48" s="544">
        <v>2</v>
      </c>
      <c r="AF48" s="545"/>
      <c r="AG48" s="83"/>
      <c r="AH48" s="209"/>
      <c r="AI48" s="209"/>
      <c r="AJ48" s="209"/>
      <c r="AK48" s="209"/>
      <c r="AL48" s="209"/>
      <c r="AM48" s="209"/>
      <c r="AN48" s="209"/>
      <c r="AO48" s="209"/>
      <c r="AP48" s="140"/>
      <c r="AQ48" s="83"/>
      <c r="AR48" s="83"/>
      <c r="AS48" s="83"/>
      <c r="AT48" s="83"/>
      <c r="AU48" s="83"/>
    </row>
    <row r="49" spans="1:47" ht="14.25" customHeight="1">
      <c r="A49" s="83"/>
      <c r="B49" s="83"/>
      <c r="C49" s="83"/>
      <c r="D49" s="59"/>
      <c r="E49" s="59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539"/>
      <c r="R49" s="539"/>
      <c r="S49" s="539"/>
      <c r="T49" s="539"/>
      <c r="U49" s="539" t="s">
        <v>14</v>
      </c>
      <c r="V49" s="539"/>
      <c r="W49" s="539" t="s">
        <v>15</v>
      </c>
      <c r="X49" s="539"/>
      <c r="Y49" s="83"/>
      <c r="Z49" s="139"/>
      <c r="AA49" s="139"/>
      <c r="AB49" s="139"/>
      <c r="AC49" s="139"/>
      <c r="AD49" s="139"/>
      <c r="AE49" s="166"/>
      <c r="AF49" s="166"/>
      <c r="AG49" s="83"/>
      <c r="AH49" s="209"/>
      <c r="AI49" s="209"/>
      <c r="AJ49" s="209"/>
      <c r="AK49" s="209"/>
      <c r="AL49" s="209"/>
      <c r="AM49" s="209"/>
      <c r="AN49" s="209"/>
      <c r="AO49" s="209"/>
      <c r="AP49" s="132"/>
      <c r="AQ49" s="83"/>
      <c r="AR49" s="83"/>
      <c r="AS49" s="83"/>
      <c r="AT49" s="83"/>
      <c r="AU49" s="83"/>
    </row>
    <row r="50" spans="1:47" ht="21" customHeight="1">
      <c r="A50" s="83"/>
      <c r="B50" s="83"/>
      <c r="C50" s="130"/>
      <c r="D50" s="560" t="s">
        <v>69</v>
      </c>
      <c r="E50" s="561"/>
      <c r="F50" s="83"/>
      <c r="G50" s="565" t="s">
        <v>358</v>
      </c>
      <c r="H50" s="546"/>
      <c r="I50" s="546"/>
      <c r="J50" s="546"/>
      <c r="K50" s="546"/>
      <c r="L50" s="546"/>
      <c r="M50" s="546"/>
      <c r="N50" s="546"/>
      <c r="O50" s="546"/>
      <c r="P50" s="546"/>
      <c r="Q50" s="577" t="s">
        <v>14</v>
      </c>
      <c r="R50" s="578"/>
      <c r="S50" s="579" t="s">
        <v>15</v>
      </c>
      <c r="T50" s="580"/>
      <c r="U50" s="553">
        <v>31</v>
      </c>
      <c r="V50" s="554"/>
      <c r="W50" s="555">
        <v>12</v>
      </c>
      <c r="X50" s="556"/>
      <c r="Y50" s="83"/>
      <c r="Z50" s="541" t="s">
        <v>70</v>
      </c>
      <c r="AA50" s="541"/>
      <c r="AB50" s="543" t="s">
        <v>71</v>
      </c>
      <c r="AC50" s="543"/>
      <c r="AD50" s="543"/>
      <c r="AE50" s="544">
        <v>3</v>
      </c>
      <c r="AF50" s="545"/>
      <c r="AG50" s="83"/>
      <c r="AH50" s="209"/>
      <c r="AI50" s="209"/>
      <c r="AJ50" s="209"/>
      <c r="AK50" s="209"/>
      <c r="AL50" s="209"/>
      <c r="AM50" s="209"/>
      <c r="AN50" s="209"/>
      <c r="AO50" s="209"/>
      <c r="AP50" s="130"/>
      <c r="AQ50" s="83"/>
      <c r="AR50" s="83"/>
      <c r="AS50" s="83"/>
      <c r="AT50" s="83"/>
      <c r="AU50" s="83"/>
    </row>
    <row r="51" spans="1:47" ht="16.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574" t="s">
        <v>304</v>
      </c>
      <c r="R51" s="575"/>
      <c r="S51" s="575"/>
      <c r="T51" s="576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209"/>
      <c r="AI51" s="209"/>
      <c r="AJ51" s="209"/>
      <c r="AK51" s="209"/>
      <c r="AL51" s="209"/>
      <c r="AM51" s="209"/>
      <c r="AN51" s="209"/>
      <c r="AO51" s="209"/>
      <c r="AP51" s="83"/>
      <c r="AQ51" s="83"/>
      <c r="AR51" s="83"/>
      <c r="AS51" s="83"/>
      <c r="AT51" s="83"/>
      <c r="AU51" s="83"/>
    </row>
    <row r="52" spans="1:47" ht="19.5" customHeight="1">
      <c r="A52" s="83"/>
      <c r="B52" s="83"/>
      <c r="C52" s="130"/>
      <c r="D52" s="130"/>
      <c r="E52" s="130"/>
      <c r="F52" s="83"/>
      <c r="G52" s="137"/>
      <c r="H52" s="137"/>
      <c r="I52" s="137"/>
      <c r="J52" s="137"/>
      <c r="K52" s="137"/>
      <c r="L52" s="245"/>
      <c r="M52" s="569" t="s">
        <v>301</v>
      </c>
      <c r="N52" s="570"/>
      <c r="O52" s="137"/>
      <c r="P52" s="137"/>
      <c r="Q52" s="572">
        <v>1</v>
      </c>
      <c r="R52" s="573"/>
      <c r="S52" s="551">
        <v>12</v>
      </c>
      <c r="T52" s="552"/>
      <c r="U52" s="138"/>
      <c r="V52" s="138"/>
      <c r="W52" s="138"/>
      <c r="X52" s="138"/>
      <c r="Y52" s="83"/>
      <c r="Z52" s="143"/>
      <c r="AA52" s="143"/>
      <c r="AB52" s="144"/>
      <c r="AC52" s="144"/>
      <c r="AD52" s="144"/>
      <c r="AE52" s="144"/>
      <c r="AF52" s="144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</row>
    <row r="53" spans="1:47" ht="19.5" customHeight="1">
      <c r="A53" s="83"/>
      <c r="B53" s="83"/>
      <c r="C53" s="130"/>
      <c r="D53" s="130"/>
      <c r="E53" s="130"/>
      <c r="F53" s="83"/>
      <c r="G53" s="137"/>
      <c r="H53" s="137"/>
      <c r="I53" s="137"/>
      <c r="J53" s="137"/>
      <c r="K53" s="137"/>
      <c r="L53" s="246"/>
      <c r="M53" s="569" t="s">
        <v>302</v>
      </c>
      <c r="N53" s="570"/>
      <c r="O53" s="137"/>
      <c r="P53" s="137"/>
      <c r="Q53" s="562" t="s">
        <v>72</v>
      </c>
      <c r="R53" s="563"/>
      <c r="S53" s="563"/>
      <c r="T53" s="564"/>
      <c r="U53" s="138"/>
      <c r="V53" s="138"/>
      <c r="W53" s="138"/>
      <c r="X53" s="138"/>
      <c r="Y53" s="83"/>
      <c r="Z53" s="143"/>
      <c r="AA53" s="143"/>
      <c r="AB53" s="144"/>
      <c r="AC53" s="144"/>
      <c r="AD53" s="144"/>
      <c r="AE53" s="144"/>
      <c r="AF53" s="144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</row>
    <row r="54" spans="1:47" ht="19.5" customHeight="1">
      <c r="A54" s="83"/>
      <c r="B54" s="83"/>
      <c r="C54" s="130"/>
      <c r="D54" s="130"/>
      <c r="E54" s="130"/>
      <c r="F54" s="83"/>
      <c r="G54" s="137"/>
      <c r="H54" s="137"/>
      <c r="I54" s="137"/>
      <c r="J54" s="137"/>
      <c r="K54" s="137"/>
      <c r="L54" s="137"/>
      <c r="M54" s="569" t="s">
        <v>303</v>
      </c>
      <c r="N54" s="570"/>
      <c r="O54" s="137"/>
      <c r="P54" s="137"/>
      <c r="Q54" s="548" t="s">
        <v>73</v>
      </c>
      <c r="R54" s="549"/>
      <c r="S54" s="549"/>
      <c r="T54" s="550"/>
      <c r="U54" s="138"/>
      <c r="V54" s="138"/>
      <c r="W54" s="138"/>
      <c r="X54" s="138"/>
      <c r="Y54" s="83"/>
      <c r="Z54" s="143"/>
      <c r="AA54" s="143"/>
      <c r="AB54" s="144"/>
      <c r="AC54" s="144"/>
      <c r="AD54" s="144"/>
      <c r="AE54" s="144"/>
      <c r="AF54" s="144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</row>
    <row r="55" spans="1:47" ht="9.75" customHeight="1">
      <c r="A55" s="83"/>
      <c r="B55" s="83"/>
      <c r="C55" s="167"/>
      <c r="D55" s="167"/>
      <c r="E55" s="167"/>
      <c r="F55" s="167"/>
      <c r="G55" s="168"/>
      <c r="H55" s="168"/>
      <c r="I55" s="168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83"/>
      <c r="AU55" s="83"/>
    </row>
    <row r="56" spans="1:47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542" t="s">
        <v>125</v>
      </c>
      <c r="Y56" s="542"/>
      <c r="Z56" s="542"/>
      <c r="AA56" s="542"/>
      <c r="AB56" s="542"/>
      <c r="AC56" s="542"/>
      <c r="AD56" s="542"/>
      <c r="AE56" s="169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74"/>
      <c r="AS56" s="74"/>
      <c r="AT56" s="74"/>
      <c r="AU56" s="74"/>
    </row>
    <row r="57" spans="1:47" ht="12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74"/>
      <c r="AS57" s="74"/>
      <c r="AT57" s="74"/>
      <c r="AU57" s="74"/>
    </row>
    <row r="58" spans="1:47" ht="12" customHeight="1">
      <c r="A58" s="74"/>
      <c r="B58" s="74"/>
      <c r="C58" s="247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74"/>
      <c r="AS58" s="74"/>
      <c r="AT58" s="74"/>
      <c r="AU58" s="74"/>
    </row>
    <row r="59" spans="1:47" ht="12" customHeight="1">
      <c r="A59" s="74"/>
      <c r="B59" s="74"/>
      <c r="C59" s="247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74"/>
      <c r="AS59" s="74"/>
      <c r="AT59" s="74"/>
      <c r="AU59" s="74"/>
    </row>
    <row r="60" spans="1:47" ht="12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74"/>
      <c r="AS60" s="74"/>
      <c r="AT60" s="74"/>
      <c r="AU60" s="74"/>
    </row>
    <row r="61" spans="1:47">
      <c r="A61" s="74"/>
      <c r="B61" s="74"/>
      <c r="C61" s="248" t="s">
        <v>142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584"/>
      <c r="AJ61" s="584"/>
      <c r="AK61" s="584"/>
      <c r="AL61" s="584"/>
      <c r="AM61" s="584"/>
      <c r="AN61" s="584"/>
      <c r="AO61" s="584"/>
      <c r="AP61" s="584"/>
      <c r="AQ61" s="83"/>
      <c r="AR61" s="74"/>
      <c r="AS61" s="74"/>
      <c r="AT61" s="74"/>
      <c r="AU61" s="74"/>
    </row>
    <row r="62" spans="1:47">
      <c r="A62" s="74"/>
      <c r="B62" s="74"/>
      <c r="C62" s="249" t="s">
        <v>143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5"/>
      <c r="AL62" s="585"/>
      <c r="AM62" s="585"/>
      <c r="AN62" s="585"/>
      <c r="AO62" s="585"/>
      <c r="AP62" s="585"/>
      <c r="AQ62" s="83"/>
      <c r="AR62" s="74"/>
      <c r="AS62" s="74"/>
      <c r="AT62" s="74"/>
      <c r="AU62" s="74"/>
    </row>
    <row r="63" spans="1:47" ht="16.5" customHeight="1">
      <c r="A63" s="74"/>
      <c r="B63" s="74"/>
      <c r="C63" s="211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586" t="s">
        <v>222</v>
      </c>
      <c r="Y63" s="586"/>
      <c r="Z63" s="586"/>
      <c r="AA63" s="586"/>
      <c r="AB63" s="586"/>
      <c r="AC63" s="586"/>
      <c r="AD63" s="586"/>
      <c r="AE63" s="586"/>
      <c r="AF63" s="586"/>
      <c r="AG63" s="586"/>
      <c r="AH63" s="586"/>
      <c r="AI63" s="586"/>
      <c r="AJ63" s="586"/>
      <c r="AK63" s="586"/>
      <c r="AL63" s="586"/>
      <c r="AM63" s="586"/>
      <c r="AN63" s="586"/>
      <c r="AO63" s="586"/>
      <c r="AP63" s="586"/>
      <c r="AQ63" s="346"/>
      <c r="AR63" s="74"/>
      <c r="AS63" s="74"/>
      <c r="AT63" s="74"/>
      <c r="AU63" s="74"/>
    </row>
    <row r="64" spans="1:47" ht="15.75" customHeight="1">
      <c r="A64" s="74"/>
      <c r="B64" s="74"/>
      <c r="D64" s="74"/>
      <c r="E64" s="74"/>
      <c r="F64" s="74"/>
      <c r="G64" s="74"/>
      <c r="H64" s="74"/>
      <c r="I64" s="74"/>
      <c r="J64" s="74"/>
      <c r="K64" s="368" t="str">
        <f ca="1">Presentazione!F4</f>
        <v/>
      </c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346"/>
      <c r="Y64" s="346"/>
      <c r="Z64" s="346"/>
      <c r="AA64" s="346"/>
      <c r="AB64" s="346"/>
      <c r="AC64" s="346"/>
      <c r="AD64" s="346"/>
      <c r="AE64" s="346"/>
      <c r="AF64" s="346"/>
      <c r="AG64" s="346"/>
      <c r="AH64" s="346"/>
      <c r="AI64" s="346"/>
      <c r="AJ64" s="346"/>
      <c r="AK64" s="346"/>
      <c r="AL64" s="346"/>
      <c r="AM64" s="346"/>
      <c r="AN64" s="346"/>
      <c r="AO64" s="346"/>
      <c r="AP64" s="346"/>
      <c r="AQ64" s="346"/>
      <c r="AR64" s="74"/>
      <c r="AS64" s="74"/>
      <c r="AT64" s="74"/>
      <c r="AU64" s="74"/>
    </row>
    <row r="65" spans="1:47" ht="15.75" customHeight="1">
      <c r="A65" s="516" t="str">
        <f>Presentazione!B65</f>
        <v>Dichiarazioni d' Intento 1.6 per EXCEL .xlsm</v>
      </c>
      <c r="B65" s="516"/>
      <c r="C65" s="516"/>
      <c r="D65" s="516"/>
      <c r="E65" s="516"/>
      <c r="F65" s="516"/>
      <c r="G65" s="74"/>
      <c r="H65" s="74"/>
      <c r="I65" s="74"/>
      <c r="J65" s="74"/>
      <c r="K65" s="367" t="str">
        <f ca="1">IF(Presentazione!J80=Presentazione!J174,CONCATENATE(Presentazione!E74,"   -   ","P.I./C.F ",Presentazione!J76),Presentazione!N160)</f>
        <v>Sistema attivato dal 01/01 al 30/11. Mancano 334 giorni al primo mese disattivato.</v>
      </c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587" t="s">
        <v>154</v>
      </c>
      <c r="AL65" s="587"/>
      <c r="AM65" s="587"/>
      <c r="AN65" s="587"/>
      <c r="AO65" s="587"/>
      <c r="AP65" s="587"/>
      <c r="AQ65" s="587"/>
      <c r="AR65" s="587"/>
      <c r="AS65" s="74"/>
      <c r="AT65" s="74"/>
      <c r="AU65" s="74"/>
    </row>
    <row r="66" spans="1:47" hidden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</row>
    <row r="67" spans="1:47" hidden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</row>
    <row r="68" spans="1:47" hidden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</row>
    <row r="69" spans="1:47" hidden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</row>
    <row r="70" spans="1:47" ht="15" hidden="1" customHeight="1">
      <c r="A70" s="74"/>
      <c r="B70" s="74"/>
      <c r="C70" s="145" t="b">
        <v>1</v>
      </c>
      <c r="D70" s="74"/>
      <c r="E70" s="142">
        <v>1</v>
      </c>
      <c r="F70" s="74"/>
      <c r="G70" s="524" t="s">
        <v>74</v>
      </c>
      <c r="H70" s="525"/>
      <c r="I70" s="525"/>
      <c r="J70" s="525"/>
      <c r="K70" s="526"/>
      <c r="L70" s="74"/>
      <c r="M70" s="524" t="str">
        <f>CONCATENATE(TEXT(Q52,"00"),"/",TEXT(S52,"00"),"/",AL3)</f>
        <v>01/12/2024</v>
      </c>
      <c r="N70" s="525"/>
      <c r="O70" s="525"/>
      <c r="P70" s="526"/>
      <c r="Q70" s="74"/>
      <c r="R70" s="214">
        <v>1</v>
      </c>
      <c r="S70" s="214" t="s">
        <v>146</v>
      </c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351">
        <f>IF(AH70=AF70,1,0)</f>
        <v>1</v>
      </c>
      <c r="AF70" s="520">
        <v>1</v>
      </c>
      <c r="AG70" s="521"/>
      <c r="AH70" s="510">
        <f>IF(AND(AF70&gt;=S$74,AF70&lt;=U$74),AF70,S$76)</f>
        <v>1</v>
      </c>
      <c r="AI70" s="511"/>
      <c r="AJ70" s="512"/>
      <c r="AK70" s="74"/>
      <c r="AL70" s="352">
        <v>1</v>
      </c>
      <c r="AM70" s="510">
        <f>IF(AL70&gt;AE$82,S$76,VLOOKUP(AL70,AE$70:AH$81,4,FALSE))</f>
        <v>1</v>
      </c>
      <c r="AN70" s="511"/>
      <c r="AO70" s="512"/>
      <c r="AP70" s="74"/>
      <c r="AQ70" s="74"/>
      <c r="AR70" s="74"/>
    </row>
    <row r="71" spans="1:47" ht="15" hidden="1" customHeight="1">
      <c r="A71" s="74"/>
      <c r="B71" s="74"/>
      <c r="C71" s="145" t="b">
        <v>0</v>
      </c>
      <c r="D71" s="74"/>
      <c r="E71" s="142">
        <v>2</v>
      </c>
      <c r="F71" s="74"/>
      <c r="G71" s="524" t="s">
        <v>75</v>
      </c>
      <c r="H71" s="525"/>
      <c r="I71" s="525"/>
      <c r="J71" s="525"/>
      <c r="K71" s="526"/>
      <c r="L71" s="74"/>
      <c r="M71" s="524" t="str">
        <f>CONCATENATE("(",Q53,")")</f>
        <v>(data emiss.)</v>
      </c>
      <c r="N71" s="525"/>
      <c r="O71" s="525"/>
      <c r="P71" s="526"/>
      <c r="Q71" s="74"/>
      <c r="R71" s="214">
        <f>IF(Presentazione!J80=Presentazione!J174,1,0)</f>
        <v>0</v>
      </c>
      <c r="S71" s="214" t="s">
        <v>226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351">
        <f>IF(AH71=AF71,COUNTIF(AE$70:AE70,"&gt;0")+1,0)</f>
        <v>2</v>
      </c>
      <c r="AF71" s="522">
        <v>2</v>
      </c>
      <c r="AG71" s="523"/>
      <c r="AH71" s="513">
        <f>IF(AND(AF71&gt;=S$74,AF71&lt;=U$74),AF71,S$76)</f>
        <v>2</v>
      </c>
      <c r="AI71" s="514"/>
      <c r="AJ71" s="515"/>
      <c r="AK71" s="74"/>
      <c r="AL71" s="352">
        <v>2</v>
      </c>
      <c r="AM71" s="513">
        <f t="shared" ref="AM71:AM81" si="0">IF(AL71&gt;AE$82,S$76,VLOOKUP(AL71,AE$70:AH$81,4,FALSE))</f>
        <v>2</v>
      </c>
      <c r="AN71" s="514"/>
      <c r="AO71" s="515"/>
      <c r="AP71" s="74"/>
      <c r="AQ71" s="74"/>
      <c r="AR71" s="74"/>
    </row>
    <row r="72" spans="1:47" ht="15" hidden="1" customHeight="1">
      <c r="A72" s="74"/>
      <c r="B72" s="74"/>
      <c r="C72" s="145" t="b">
        <v>0</v>
      </c>
      <c r="D72" s="74"/>
      <c r="E72" s="142">
        <v>3</v>
      </c>
      <c r="F72" s="74"/>
      <c r="G72" s="74"/>
      <c r="H72" s="74"/>
      <c r="I72" s="74"/>
      <c r="J72" s="74"/>
      <c r="K72" s="74"/>
      <c r="L72" s="74"/>
      <c r="M72" s="524" t="str">
        <f>CONCATENATE("(",Q54,")")</f>
        <v>(oggi)</v>
      </c>
      <c r="N72" s="525"/>
      <c r="O72" s="525"/>
      <c r="P72" s="526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351">
        <f>IF(AH72=AF72,COUNTIF(AE$70:AE71,"&gt;0")+1,0)</f>
        <v>3</v>
      </c>
      <c r="AF72" s="522">
        <v>3</v>
      </c>
      <c r="AG72" s="523"/>
      <c r="AH72" s="513">
        <f>IF(AND(AF72&gt;=S$74,AF72&lt;=U$74),AF72,S$76)</f>
        <v>3</v>
      </c>
      <c r="AI72" s="514"/>
      <c r="AJ72" s="515"/>
      <c r="AK72" s="74"/>
      <c r="AL72" s="352">
        <v>3</v>
      </c>
      <c r="AM72" s="513">
        <f t="shared" si="0"/>
        <v>3</v>
      </c>
      <c r="AN72" s="514"/>
      <c r="AO72" s="515"/>
      <c r="AP72" s="74"/>
      <c r="AQ72" s="74"/>
      <c r="AR72" s="74"/>
    </row>
    <row r="73" spans="1:47" ht="15" hidden="1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351">
        <f>IF(AH73=AF73,COUNTIF(AE$70:AE72,"&gt;0")+1,0)</f>
        <v>4</v>
      </c>
      <c r="AF73" s="522">
        <v>4</v>
      </c>
      <c r="AG73" s="523"/>
      <c r="AH73" s="513">
        <f>IF(AND(AF73&gt;=S$74,AF73&lt;=U$74),AF73,S$76)</f>
        <v>4</v>
      </c>
      <c r="AI73" s="514"/>
      <c r="AJ73" s="515"/>
      <c r="AK73" s="74"/>
      <c r="AL73" s="352">
        <v>4</v>
      </c>
      <c r="AM73" s="513">
        <f t="shared" si="0"/>
        <v>4</v>
      </c>
      <c r="AN73" s="514"/>
      <c r="AO73" s="515"/>
      <c r="AP73" s="74"/>
      <c r="AQ73" s="74"/>
      <c r="AR73" s="74"/>
    </row>
    <row r="74" spans="1:47" ht="15" hidden="1" customHeight="1">
      <c r="A74" s="74"/>
      <c r="B74" s="74"/>
      <c r="C74" s="145" t="b">
        <v>1</v>
      </c>
      <c r="D74" s="74"/>
      <c r="E74" s="142">
        <v>1</v>
      </c>
      <c r="F74" s="74"/>
      <c r="G74" s="517">
        <f>YEAR(Presentazione!E4)</f>
        <v>2024</v>
      </c>
      <c r="H74" s="518"/>
      <c r="I74" s="518"/>
      <c r="J74" s="518"/>
      <c r="K74" s="519"/>
      <c r="L74" s="74"/>
      <c r="M74" s="74"/>
      <c r="N74" s="74"/>
      <c r="O74" s="74"/>
      <c r="P74" s="74"/>
      <c r="Q74" s="74"/>
      <c r="R74" s="347" t="s">
        <v>298</v>
      </c>
      <c r="S74" s="527">
        <f>RIEPILOGO!L54</f>
        <v>1</v>
      </c>
      <c r="T74" s="528"/>
      <c r="U74" s="527">
        <f>RIEPILOGO!M54</f>
        <v>11</v>
      </c>
      <c r="V74" s="528"/>
      <c r="W74" s="74"/>
      <c r="X74" s="74"/>
      <c r="Y74" s="74"/>
      <c r="Z74" s="74"/>
      <c r="AA74" s="74"/>
      <c r="AB74" s="74"/>
      <c r="AC74" s="74"/>
      <c r="AD74" s="74"/>
      <c r="AE74" s="351">
        <f>IF(AH74=AF74,COUNTIF(AE$70:AE73,"&gt;0")+1,0)</f>
        <v>5</v>
      </c>
      <c r="AF74" s="522">
        <v>5</v>
      </c>
      <c r="AG74" s="523"/>
      <c r="AH74" s="513">
        <f t="shared" ref="AH74:AH80" si="1">IF(AND(AF74&gt;=S$74,AF74&lt;=U$74),AF74,S$76)</f>
        <v>5</v>
      </c>
      <c r="AI74" s="514"/>
      <c r="AJ74" s="515"/>
      <c r="AK74" s="74"/>
      <c r="AL74" s="352">
        <v>5</v>
      </c>
      <c r="AM74" s="513">
        <f t="shared" si="0"/>
        <v>5</v>
      </c>
      <c r="AN74" s="514"/>
      <c r="AO74" s="515"/>
      <c r="AP74" s="74"/>
      <c r="AQ74" s="74"/>
      <c r="AR74" s="74"/>
    </row>
    <row r="75" spans="1:47" ht="15" hidden="1" customHeight="1">
      <c r="A75" s="74"/>
      <c r="B75" s="74"/>
      <c r="C75" s="145" t="b">
        <v>1</v>
      </c>
      <c r="D75" s="74"/>
      <c r="E75" s="142">
        <v>2</v>
      </c>
      <c r="F75" s="74"/>
      <c r="G75" s="529">
        <f>IF(R71=1,2999,G74)</f>
        <v>2024</v>
      </c>
      <c r="H75" s="530"/>
      <c r="I75" s="530"/>
      <c r="J75" s="530"/>
      <c r="K75" s="531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351">
        <f>IF(AH75=AF75,COUNTIF(AE$70:AE74,"&gt;0")+1,0)</f>
        <v>6</v>
      </c>
      <c r="AF75" s="522">
        <v>6</v>
      </c>
      <c r="AG75" s="523"/>
      <c r="AH75" s="513">
        <f t="shared" si="1"/>
        <v>6</v>
      </c>
      <c r="AI75" s="514"/>
      <c r="AJ75" s="515"/>
      <c r="AK75" s="74"/>
      <c r="AL75" s="352">
        <v>6</v>
      </c>
      <c r="AM75" s="513">
        <f t="shared" si="0"/>
        <v>6</v>
      </c>
      <c r="AN75" s="514"/>
      <c r="AO75" s="515"/>
      <c r="AP75" s="74"/>
      <c r="AQ75" s="74"/>
      <c r="AR75" s="74"/>
    </row>
    <row r="76" spans="1:47" ht="15" hidden="1" customHeight="1">
      <c r="A76" s="74"/>
      <c r="B76" s="74"/>
      <c r="C76" s="145" t="b">
        <v>0</v>
      </c>
      <c r="D76" s="74"/>
      <c r="E76" s="142">
        <v>3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650" t="s">
        <v>299</v>
      </c>
      <c r="T76" s="651"/>
      <c r="U76" s="651"/>
      <c r="V76" s="652"/>
      <c r="W76" s="74"/>
      <c r="X76" s="74"/>
      <c r="Y76" s="74"/>
      <c r="Z76" s="74"/>
      <c r="AA76" s="74"/>
      <c r="AB76" s="74"/>
      <c r="AC76" s="74"/>
      <c r="AD76" s="74"/>
      <c r="AE76" s="351">
        <f>IF(AH76=AF76,COUNTIF(AE$70:AE75,"&gt;0")+1,0)</f>
        <v>7</v>
      </c>
      <c r="AF76" s="522">
        <v>7</v>
      </c>
      <c r="AG76" s="523"/>
      <c r="AH76" s="513">
        <f t="shared" si="1"/>
        <v>7</v>
      </c>
      <c r="AI76" s="514"/>
      <c r="AJ76" s="515"/>
      <c r="AK76" s="74"/>
      <c r="AL76" s="352">
        <v>7</v>
      </c>
      <c r="AM76" s="513">
        <f t="shared" si="0"/>
        <v>7</v>
      </c>
      <c r="AN76" s="514"/>
      <c r="AO76" s="515"/>
      <c r="AP76" s="74"/>
      <c r="AQ76" s="74"/>
      <c r="AR76" s="74"/>
    </row>
    <row r="77" spans="1:47" ht="15" hidden="1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351">
        <f>IF(AH77=AF77,COUNTIF(AE$70:AE76,"&gt;0")+1,0)</f>
        <v>8</v>
      </c>
      <c r="AF77" s="522">
        <v>8</v>
      </c>
      <c r="AG77" s="523"/>
      <c r="AH77" s="513">
        <f t="shared" si="1"/>
        <v>8</v>
      </c>
      <c r="AI77" s="514"/>
      <c r="AJ77" s="515"/>
      <c r="AK77" s="74"/>
      <c r="AL77" s="352">
        <v>8</v>
      </c>
      <c r="AM77" s="513">
        <f t="shared" si="0"/>
        <v>8</v>
      </c>
      <c r="AN77" s="514"/>
      <c r="AO77" s="515"/>
      <c r="AP77" s="74"/>
      <c r="AQ77" s="74"/>
      <c r="AR77" s="74"/>
    </row>
    <row r="78" spans="1:47" ht="15" hidden="1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351">
        <f>IF(AH78=AF78,COUNTIF(AE$70:AE77,"&gt;0")+1,0)</f>
        <v>9</v>
      </c>
      <c r="AF78" s="522">
        <v>9</v>
      </c>
      <c r="AG78" s="523"/>
      <c r="AH78" s="513">
        <f t="shared" si="1"/>
        <v>9</v>
      </c>
      <c r="AI78" s="514"/>
      <c r="AJ78" s="515"/>
      <c r="AK78" s="74"/>
      <c r="AL78" s="352">
        <v>9</v>
      </c>
      <c r="AM78" s="513">
        <f t="shared" si="0"/>
        <v>9</v>
      </c>
      <c r="AN78" s="514"/>
      <c r="AO78" s="515"/>
      <c r="AP78" s="74"/>
      <c r="AQ78" s="74"/>
      <c r="AR78" s="74"/>
    </row>
    <row r="79" spans="1:47" ht="15" hidden="1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351">
        <f>IF(AH79=AF79,COUNTIF(AE$70:AE78,"&gt;0")+1,0)</f>
        <v>10</v>
      </c>
      <c r="AF79" s="522">
        <v>10</v>
      </c>
      <c r="AG79" s="523"/>
      <c r="AH79" s="513">
        <f t="shared" si="1"/>
        <v>10</v>
      </c>
      <c r="AI79" s="514"/>
      <c r="AJ79" s="515"/>
      <c r="AK79" s="74"/>
      <c r="AL79" s="352">
        <v>10</v>
      </c>
      <c r="AM79" s="513">
        <f t="shared" si="0"/>
        <v>10</v>
      </c>
      <c r="AN79" s="514"/>
      <c r="AO79" s="515"/>
      <c r="AP79" s="74"/>
      <c r="AQ79" s="74"/>
      <c r="AR79" s="74"/>
    </row>
    <row r="80" spans="1:47" ht="15" hidden="1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351">
        <f>IF(AH80=AF80,COUNTIF(AE$70:AE79,"&gt;0")+1,0)</f>
        <v>11</v>
      </c>
      <c r="AF80" s="522">
        <v>11</v>
      </c>
      <c r="AG80" s="523"/>
      <c r="AH80" s="656">
        <f t="shared" si="1"/>
        <v>11</v>
      </c>
      <c r="AI80" s="657"/>
      <c r="AJ80" s="658"/>
      <c r="AK80" s="74"/>
      <c r="AL80" s="352">
        <v>11</v>
      </c>
      <c r="AM80" s="513">
        <f t="shared" si="0"/>
        <v>11</v>
      </c>
      <c r="AN80" s="514"/>
      <c r="AO80" s="515"/>
      <c r="AP80" s="74"/>
      <c r="AQ80" s="74"/>
      <c r="AR80" s="74"/>
    </row>
    <row r="81" spans="1:44" ht="15" hidden="1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351">
        <f>IF(AH81=AF81,COUNTIF(AE$70:AE80,"&gt;0")+1,0)</f>
        <v>12</v>
      </c>
      <c r="AF81" s="654">
        <v>12</v>
      </c>
      <c r="AG81" s="655"/>
      <c r="AH81" s="662">
        <f>AF81</f>
        <v>12</v>
      </c>
      <c r="AI81" s="663"/>
      <c r="AJ81" s="664"/>
      <c r="AK81" s="74"/>
      <c r="AL81" s="352">
        <v>12</v>
      </c>
      <c r="AM81" s="659">
        <f t="shared" si="0"/>
        <v>12</v>
      </c>
      <c r="AN81" s="660"/>
      <c r="AO81" s="661"/>
      <c r="AP81" s="74"/>
      <c r="AQ81" s="74"/>
      <c r="AR81" s="74"/>
    </row>
    <row r="82" spans="1:44" ht="15" hidden="1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353" t="s">
        <v>300</v>
      </c>
      <c r="AE82" s="351">
        <f>MAX(AE70:AE81)</f>
        <v>12</v>
      </c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</row>
    <row r="83" spans="1:44" ht="15" hidden="1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</row>
    <row r="84" spans="1:44" ht="15" hidden="1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</row>
    <row r="85" spans="1:44" hidden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</row>
    <row r="86" spans="1:44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</row>
    <row r="87" spans="1:44">
      <c r="A87" s="74"/>
      <c r="B87" s="74"/>
      <c r="C87" s="653" t="s">
        <v>223</v>
      </c>
      <c r="D87" s="653"/>
      <c r="E87" s="653"/>
      <c r="F87" s="653"/>
      <c r="G87" s="653"/>
      <c r="H87" s="653"/>
      <c r="I87" s="653"/>
      <c r="J87" s="653"/>
      <c r="K87" s="653"/>
      <c r="L87" s="653"/>
      <c r="M87" s="653"/>
      <c r="N87" s="653"/>
      <c r="O87" s="653"/>
      <c r="P87" s="653"/>
      <c r="Q87" s="653"/>
      <c r="R87" s="653"/>
      <c r="S87" s="653"/>
      <c r="T87" s="653"/>
      <c r="U87" s="653"/>
      <c r="V87" s="653"/>
      <c r="W87" s="653"/>
      <c r="X87" s="653"/>
      <c r="Y87" s="653"/>
      <c r="Z87" s="653"/>
      <c r="AA87" s="653"/>
      <c r="AB87" s="653"/>
      <c r="AC87" s="653"/>
      <c r="AD87" s="653"/>
      <c r="AE87" s="653"/>
      <c r="AF87" s="653"/>
      <c r="AG87" s="653"/>
      <c r="AH87" s="653"/>
      <c r="AI87" s="653"/>
      <c r="AJ87" s="653"/>
      <c r="AK87" s="653"/>
      <c r="AL87" s="653"/>
      <c r="AM87" s="653"/>
      <c r="AN87" s="653"/>
      <c r="AO87" s="653"/>
      <c r="AP87" s="653"/>
      <c r="AQ87" s="653"/>
      <c r="AR87" s="74"/>
    </row>
    <row r="88" spans="1:44">
      <c r="A88" s="74"/>
      <c r="B88" s="74"/>
      <c r="C88" s="653" t="s">
        <v>168</v>
      </c>
      <c r="D88" s="653"/>
      <c r="E88" s="653"/>
      <c r="F88" s="653"/>
      <c r="G88" s="653"/>
      <c r="H88" s="653"/>
      <c r="I88" s="653"/>
      <c r="J88" s="653"/>
      <c r="K88" s="653"/>
      <c r="L88" s="653"/>
      <c r="M88" s="653"/>
      <c r="N88" s="653"/>
      <c r="O88" s="653"/>
      <c r="P88" s="653"/>
      <c r="Q88" s="653"/>
      <c r="R88" s="653"/>
      <c r="S88" s="653"/>
      <c r="T88" s="653"/>
      <c r="U88" s="653"/>
      <c r="V88" s="653"/>
      <c r="W88" s="653"/>
      <c r="X88" s="653"/>
      <c r="Y88" s="653"/>
      <c r="Z88" s="653"/>
      <c r="AA88" s="653"/>
      <c r="AB88" s="653"/>
      <c r="AC88" s="653"/>
      <c r="AD88" s="653"/>
      <c r="AE88" s="653"/>
      <c r="AF88" s="653"/>
      <c r="AG88" s="653"/>
      <c r="AH88" s="653"/>
      <c r="AI88" s="653"/>
      <c r="AJ88" s="653"/>
      <c r="AK88" s="653"/>
      <c r="AL88" s="653"/>
      <c r="AM88" s="653"/>
      <c r="AN88" s="653"/>
      <c r="AO88" s="653"/>
      <c r="AP88" s="653"/>
      <c r="AQ88" s="653"/>
      <c r="AR88" s="74"/>
    </row>
    <row r="89" spans="1:44">
      <c r="A89" s="74"/>
      <c r="B89" s="7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74"/>
    </row>
    <row r="90" spans="1:44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225"/>
      <c r="P90" s="225"/>
      <c r="Q90" s="225"/>
      <c r="R90" s="571" t="s">
        <v>220</v>
      </c>
      <c r="S90" s="571"/>
      <c r="T90" s="571"/>
      <c r="U90" s="571"/>
      <c r="V90" s="571"/>
      <c r="W90" s="571"/>
      <c r="X90" s="571"/>
      <c r="Y90" s="571"/>
      <c r="Z90" s="571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</row>
    <row r="91" spans="1:44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</row>
  </sheetData>
  <sheetProtection algorithmName="SHA-512" hashValue="KXr3Tfgf8U0gbEIAHDYsxyIyZI4tOmkwPPc0Ocr6huCsaqYGPVI/K3VQU2r3MxGLs7D8EVjN0tDmcfgTYEEdbA==" saltValue="MiDOY/gcF6tmwnT02KaJrw==" spinCount="100000" sheet="1" objects="1" scenarios="1" selectLockedCells="1"/>
  <mergeCells count="134">
    <mergeCell ref="AF78:AG78"/>
    <mergeCell ref="AH77:AJ77"/>
    <mergeCell ref="AH78:AJ78"/>
    <mergeCell ref="S76:V76"/>
    <mergeCell ref="AH75:AJ75"/>
    <mergeCell ref="AH76:AJ76"/>
    <mergeCell ref="AM78:AO78"/>
    <mergeCell ref="C88:AQ88"/>
    <mergeCell ref="AF79:AG79"/>
    <mergeCell ref="AF80:AG80"/>
    <mergeCell ref="AF81:AG81"/>
    <mergeCell ref="AH79:AJ79"/>
    <mergeCell ref="AH80:AJ80"/>
    <mergeCell ref="AM81:AO81"/>
    <mergeCell ref="AH81:AJ81"/>
    <mergeCell ref="AM79:AO79"/>
    <mergeCell ref="AM80:AO80"/>
    <mergeCell ref="C87:AQ87"/>
    <mergeCell ref="AM75:AO75"/>
    <mergeCell ref="AM76:AO76"/>
    <mergeCell ref="AF75:AG75"/>
    <mergeCell ref="AF76:AG76"/>
    <mergeCell ref="AL3:AP3"/>
    <mergeCell ref="E9:M10"/>
    <mergeCell ref="X9:AP10"/>
    <mergeCell ref="D12:U13"/>
    <mergeCell ref="Y12:AP13"/>
    <mergeCell ref="F5:AP5"/>
    <mergeCell ref="F6:AH6"/>
    <mergeCell ref="P3:W3"/>
    <mergeCell ref="B3:O3"/>
    <mergeCell ref="D14:F14"/>
    <mergeCell ref="D15:F15"/>
    <mergeCell ref="G15:I15"/>
    <mergeCell ref="AN15:AP15"/>
    <mergeCell ref="N14:Q14"/>
    <mergeCell ref="S15:AM15"/>
    <mergeCell ref="AN14:AP14"/>
    <mergeCell ref="J14:L14"/>
    <mergeCell ref="G14:I14"/>
    <mergeCell ref="N15:Q15"/>
    <mergeCell ref="J15:L15"/>
    <mergeCell ref="AB46:AD46"/>
    <mergeCell ref="F24:AD24"/>
    <mergeCell ref="F25:AD25"/>
    <mergeCell ref="C35:AE35"/>
    <mergeCell ref="C36:AE36"/>
    <mergeCell ref="C33:AE33"/>
    <mergeCell ref="AE46:AF46"/>
    <mergeCell ref="U21:W21"/>
    <mergeCell ref="C29:AF29"/>
    <mergeCell ref="F17:AP18"/>
    <mergeCell ref="C21:T21"/>
    <mergeCell ref="X21:AM21"/>
    <mergeCell ref="AK20:AM20"/>
    <mergeCell ref="U20:W20"/>
    <mergeCell ref="AN21:AP21"/>
    <mergeCell ref="AN20:AP20"/>
    <mergeCell ref="C30:AF30"/>
    <mergeCell ref="C31:F31"/>
    <mergeCell ref="J31:AF31"/>
    <mergeCell ref="G31:I31"/>
    <mergeCell ref="AH39:AP39"/>
    <mergeCell ref="C43:AF43"/>
    <mergeCell ref="C44:O44"/>
    <mergeCell ref="M54:N54"/>
    <mergeCell ref="D48:E48"/>
    <mergeCell ref="R90:Z90"/>
    <mergeCell ref="G71:K71"/>
    <mergeCell ref="Q52:R52"/>
    <mergeCell ref="U49:V49"/>
    <mergeCell ref="G70:K70"/>
    <mergeCell ref="Q51:T51"/>
    <mergeCell ref="M52:N52"/>
    <mergeCell ref="M53:N53"/>
    <mergeCell ref="Q50:R50"/>
    <mergeCell ref="S50:T50"/>
    <mergeCell ref="AB48:AD48"/>
    <mergeCell ref="Q48:X48"/>
    <mergeCell ref="Z48:AA48"/>
    <mergeCell ref="G46:Q46"/>
    <mergeCell ref="D46:E46"/>
    <mergeCell ref="X61:AP62"/>
    <mergeCell ref="AF74:AG74"/>
    <mergeCell ref="X63:AP63"/>
    <mergeCell ref="AK65:AR65"/>
    <mergeCell ref="AT22:AT23"/>
    <mergeCell ref="AU22:AU23"/>
    <mergeCell ref="F26:AE26"/>
    <mergeCell ref="AS22:AS23"/>
    <mergeCell ref="C38:AE38"/>
    <mergeCell ref="S49:T49"/>
    <mergeCell ref="Y32:AE32"/>
    <mergeCell ref="Z46:AA46"/>
    <mergeCell ref="X56:AD56"/>
    <mergeCell ref="W49:X49"/>
    <mergeCell ref="Z50:AA50"/>
    <mergeCell ref="AB50:AD50"/>
    <mergeCell ref="AE50:AF50"/>
    <mergeCell ref="AE48:AF48"/>
    <mergeCell ref="G48:P48"/>
    <mergeCell ref="Q54:T54"/>
    <mergeCell ref="S52:T52"/>
    <mergeCell ref="U50:V50"/>
    <mergeCell ref="W50:X50"/>
    <mergeCell ref="C39:AE39"/>
    <mergeCell ref="D50:E50"/>
    <mergeCell ref="Q53:T53"/>
    <mergeCell ref="G50:P50"/>
    <mergeCell ref="Q49:R49"/>
    <mergeCell ref="AH70:AJ70"/>
    <mergeCell ref="AH71:AJ71"/>
    <mergeCell ref="AH72:AJ72"/>
    <mergeCell ref="AH73:AJ73"/>
    <mergeCell ref="AH74:AJ74"/>
    <mergeCell ref="AM70:AO70"/>
    <mergeCell ref="AM77:AO77"/>
    <mergeCell ref="A65:F65"/>
    <mergeCell ref="G74:K74"/>
    <mergeCell ref="AF70:AG70"/>
    <mergeCell ref="AF71:AG71"/>
    <mergeCell ref="AF72:AG72"/>
    <mergeCell ref="AF73:AG73"/>
    <mergeCell ref="M70:P70"/>
    <mergeCell ref="S74:T74"/>
    <mergeCell ref="M71:P71"/>
    <mergeCell ref="M72:P72"/>
    <mergeCell ref="AF77:AG77"/>
    <mergeCell ref="G75:K75"/>
    <mergeCell ref="AM71:AO71"/>
    <mergeCell ref="AM72:AO72"/>
    <mergeCell ref="AM73:AO73"/>
    <mergeCell ref="AM74:AO74"/>
    <mergeCell ref="U74:V74"/>
  </mergeCells>
  <phoneticPr fontId="22" type="noConversion"/>
  <conditionalFormatting sqref="F25:AD25">
    <cfRule type="expression" dxfId="110" priority="1" stopIfTrue="1">
      <formula>$AT$15="!!!"</formula>
    </cfRule>
  </conditionalFormatting>
  <conditionalFormatting sqref="C25">
    <cfRule type="expression" dxfId="109" priority="2" stopIfTrue="1">
      <formula>$AT$15="!!!"</formula>
    </cfRule>
  </conditionalFormatting>
  <conditionalFormatting sqref="C5">
    <cfRule type="expression" dxfId="108" priority="3" stopIfTrue="1">
      <formula>SUM($AU$12+$AU$17)=2</formula>
    </cfRule>
  </conditionalFormatting>
  <conditionalFormatting sqref="F5:AP5 F6:AH6">
    <cfRule type="expression" dxfId="107" priority="4" stopIfTrue="1">
      <formula>SUM($AU$12+$AU$17)=2</formula>
    </cfRule>
  </conditionalFormatting>
  <conditionalFormatting sqref="C24">
    <cfRule type="expression" dxfId="106" priority="5" stopIfTrue="1">
      <formula>ISBLANK($E$9)</formula>
    </cfRule>
    <cfRule type="expression" dxfId="105" priority="6" stopIfTrue="1">
      <formula>$AT$8="!!!"</formula>
    </cfRule>
  </conditionalFormatting>
  <conditionalFormatting sqref="F24:AD24">
    <cfRule type="expression" dxfId="104" priority="7" stopIfTrue="1">
      <formula>ISBLANK($E$9)</formula>
    </cfRule>
    <cfRule type="expression" dxfId="103" priority="8" stopIfTrue="1">
      <formula>$AT$8="!!!"</formula>
    </cfRule>
  </conditionalFormatting>
  <conditionalFormatting sqref="C26">
    <cfRule type="expression" dxfId="102" priority="9" stopIfTrue="1">
      <formula>ISBLANK($E$9)</formula>
    </cfRule>
    <cfRule type="expression" dxfId="101" priority="10" stopIfTrue="1">
      <formula>$AT$19="!!!"</formula>
    </cfRule>
  </conditionalFormatting>
  <conditionalFormatting sqref="F26:AE26">
    <cfRule type="expression" dxfId="100" priority="11" stopIfTrue="1">
      <formula>ISBLANK($E$9)</formula>
    </cfRule>
    <cfRule type="expression" dxfId="99" priority="12" stopIfTrue="1">
      <formula>$AT$19="!!!"</formula>
    </cfRule>
  </conditionalFormatting>
  <conditionalFormatting sqref="P3:W3">
    <cfRule type="expression" dxfId="98" priority="13" stopIfTrue="1">
      <formula>ISERROR($P$3)</formula>
    </cfRule>
  </conditionalFormatting>
  <conditionalFormatting sqref="Q52:T52">
    <cfRule type="expression" dxfId="97" priority="14" stopIfTrue="1">
      <formula>$C$70=FALSE</formula>
    </cfRule>
  </conditionalFormatting>
  <conditionalFormatting sqref="Q53:T53">
    <cfRule type="expression" dxfId="96" priority="15" stopIfTrue="1">
      <formula>$C$71=FALSE</formula>
    </cfRule>
  </conditionalFormatting>
  <conditionalFormatting sqref="Q54:T54">
    <cfRule type="expression" dxfId="95" priority="16" stopIfTrue="1">
      <formula>$C$72=FALSE</formula>
    </cfRule>
  </conditionalFormatting>
  <conditionalFormatting sqref="AH70:AJ81 AM70:AO81">
    <cfRule type="cellIs" dxfId="94" priority="17" stopIfTrue="1" operator="equal">
      <formula>$S$76</formula>
    </cfRule>
  </conditionalFormatting>
  <conditionalFormatting sqref="AL70:AL81 AE70:AE82">
    <cfRule type="cellIs" dxfId="93" priority="18" stopIfTrue="1" operator="equal">
      <formula>0</formula>
    </cfRule>
  </conditionalFormatting>
  <dataValidations count="4">
    <dataValidation type="whole" operator="lessThanOrEqual" allowBlank="1" showInputMessage="1" showErrorMessage="1" sqref="AL3:AP3">
      <formula1>G75</formula1>
    </dataValidation>
    <dataValidation type="list" allowBlank="1" showInputMessage="1" showErrorMessage="1" sqref="N15:Q15">
      <formula1>$G$70:$G$71</formula1>
    </dataValidation>
    <dataValidation type="list" allowBlank="1" showInputMessage="1" showErrorMessage="1" sqref="S52:T52 W50:X50">
      <formula1>$AM$69:$AM$81</formula1>
    </dataValidation>
    <dataValidation type="textLength" operator="greaterThanOrEqual" allowBlank="1" showInputMessage="1" showErrorMessage="1" sqref="E9:M10">
      <formula1>11</formula1>
    </dataValidation>
  </dataValidations>
  <hyperlinks>
    <hyperlink ref="R90:W90" r:id="rId1" display="ATTIVA COMANDI"/>
  </hyperlinks>
  <printOptions horizontalCentered="1" verticalCentered="1"/>
  <pageMargins left="0" right="0" top="0" bottom="0" header="0" footer="0"/>
  <pageSetup paperSize="9" scale="78" orientation="portrait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49" r:id="rId5" name="CheckBox1">
          <controlPr defaultSize="0" autoLine="0" linkedCell="C74" r:id="rId6">
            <anchor moveWithCells="1">
              <from>
                <xdr:col>31</xdr:col>
                <xdr:colOff>66675</xdr:colOff>
                <xdr:row>32</xdr:row>
                <xdr:rowOff>9525</xdr:rowOff>
              </from>
              <to>
                <xdr:col>32</xdr:col>
                <xdr:colOff>95250</xdr:colOff>
                <xdr:row>33</xdr:row>
                <xdr:rowOff>0</xdr:rowOff>
              </to>
            </anchor>
          </controlPr>
        </control>
      </mc:Choice>
      <mc:Fallback>
        <control shapeId="2049" r:id="rId5" name="CheckBox1"/>
      </mc:Fallback>
    </mc:AlternateContent>
    <mc:AlternateContent xmlns:mc="http://schemas.openxmlformats.org/markup-compatibility/2006">
      <mc:Choice Requires="x14">
        <control shapeId="2050" r:id="rId7" name="CheckBox2">
          <controlPr defaultSize="0" autoLine="0" r:id="rId8">
            <anchor moveWithCells="1">
              <from>
                <xdr:col>31</xdr:col>
                <xdr:colOff>66675</xdr:colOff>
                <xdr:row>34</xdr:row>
                <xdr:rowOff>9525</xdr:rowOff>
              </from>
              <to>
                <xdr:col>32</xdr:col>
                <xdr:colOff>95250</xdr:colOff>
                <xdr:row>35</xdr:row>
                <xdr:rowOff>0</xdr:rowOff>
              </to>
            </anchor>
          </controlPr>
        </control>
      </mc:Choice>
      <mc:Fallback>
        <control shapeId="2050" r:id="rId7" name="CheckBox2"/>
      </mc:Fallback>
    </mc:AlternateContent>
    <mc:AlternateContent xmlns:mc="http://schemas.openxmlformats.org/markup-compatibility/2006">
      <mc:Choice Requires="x14">
        <control shapeId="2051" r:id="rId9" name="CheckBox3">
          <controlPr defaultSize="0" autoLine="0" linkedCell="C75" r:id="rId6">
            <anchor moveWithCells="1">
              <from>
                <xdr:col>31</xdr:col>
                <xdr:colOff>66675</xdr:colOff>
                <xdr:row>34</xdr:row>
                <xdr:rowOff>9525</xdr:rowOff>
              </from>
              <to>
                <xdr:col>32</xdr:col>
                <xdr:colOff>95250</xdr:colOff>
                <xdr:row>35</xdr:row>
                <xdr:rowOff>0</xdr:rowOff>
              </to>
            </anchor>
          </controlPr>
        </control>
      </mc:Choice>
      <mc:Fallback>
        <control shapeId="2051" r:id="rId9" name="CheckBox3"/>
      </mc:Fallback>
    </mc:AlternateContent>
    <mc:AlternateContent xmlns:mc="http://schemas.openxmlformats.org/markup-compatibility/2006">
      <mc:Choice Requires="x14">
        <control shapeId="2052" r:id="rId10" name="CheckBox4">
          <controlPr defaultSize="0" autoLine="0" linkedCell="C76" r:id="rId8">
            <anchor moveWithCells="1">
              <from>
                <xdr:col>31</xdr:col>
                <xdr:colOff>66675</xdr:colOff>
                <xdr:row>37</xdr:row>
                <xdr:rowOff>9525</xdr:rowOff>
              </from>
              <to>
                <xdr:col>32</xdr:col>
                <xdr:colOff>95250</xdr:colOff>
                <xdr:row>38</xdr:row>
                <xdr:rowOff>0</xdr:rowOff>
              </to>
            </anchor>
          </controlPr>
        </control>
      </mc:Choice>
      <mc:Fallback>
        <control shapeId="2052" r:id="rId10" name="CheckBox4"/>
      </mc:Fallback>
    </mc:AlternateContent>
    <mc:AlternateContent xmlns:mc="http://schemas.openxmlformats.org/markup-compatibility/2006">
      <mc:Choice Requires="x14">
        <control shapeId="2053" r:id="rId11" name="OptionButton1">
          <controlPr defaultSize="0" autoLine="0" linkedCell="C70" r:id="rId12">
            <anchor moveWithCells="1">
              <from>
                <xdr:col>14</xdr:col>
                <xdr:colOff>142875</xdr:colOff>
                <xdr:row>51</xdr:row>
                <xdr:rowOff>28575</xdr:rowOff>
              </from>
              <to>
                <xdr:col>15</xdr:col>
                <xdr:colOff>142875</xdr:colOff>
                <xdr:row>52</xdr:row>
                <xdr:rowOff>0</xdr:rowOff>
              </to>
            </anchor>
          </controlPr>
        </control>
      </mc:Choice>
      <mc:Fallback>
        <control shapeId="2053" r:id="rId11" name="OptionButton1"/>
      </mc:Fallback>
    </mc:AlternateContent>
    <mc:AlternateContent xmlns:mc="http://schemas.openxmlformats.org/markup-compatibility/2006">
      <mc:Choice Requires="x14">
        <control shapeId="2054" r:id="rId13" name="OptionButton2">
          <controlPr defaultSize="0" autoLine="0" linkedCell="C71" r:id="rId14">
            <anchor moveWithCells="1">
              <from>
                <xdr:col>14</xdr:col>
                <xdr:colOff>142875</xdr:colOff>
                <xdr:row>52</xdr:row>
                <xdr:rowOff>28575</xdr:rowOff>
              </from>
              <to>
                <xdr:col>15</xdr:col>
                <xdr:colOff>142875</xdr:colOff>
                <xdr:row>53</xdr:row>
                <xdr:rowOff>0</xdr:rowOff>
              </to>
            </anchor>
          </controlPr>
        </control>
      </mc:Choice>
      <mc:Fallback>
        <control shapeId="2054" r:id="rId13" name="OptionButton2"/>
      </mc:Fallback>
    </mc:AlternateContent>
    <mc:AlternateContent xmlns:mc="http://schemas.openxmlformats.org/markup-compatibility/2006">
      <mc:Choice Requires="x14">
        <control shapeId="2055" r:id="rId15" name="OptionButton3">
          <controlPr defaultSize="0" autoLine="0" linkedCell="C72" r:id="rId14">
            <anchor moveWithCells="1">
              <from>
                <xdr:col>14</xdr:col>
                <xdr:colOff>142875</xdr:colOff>
                <xdr:row>53</xdr:row>
                <xdr:rowOff>28575</xdr:rowOff>
              </from>
              <to>
                <xdr:col>15</xdr:col>
                <xdr:colOff>142875</xdr:colOff>
                <xdr:row>54</xdr:row>
                <xdr:rowOff>0</xdr:rowOff>
              </to>
            </anchor>
          </controlPr>
        </control>
      </mc:Choice>
      <mc:Fallback>
        <control shapeId="2055" r:id="rId15" name="Option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autoPageBreaks="0"/>
  </sheetPr>
  <dimension ref="A1:O58"/>
  <sheetViews>
    <sheetView showGridLines="0" showRowColHeaders="0" workbookViewId="0"/>
  </sheetViews>
  <sheetFormatPr defaultRowHeight="12.75"/>
  <cols>
    <col min="1" max="1" width="7.7109375" style="75" customWidth="1"/>
    <col min="2" max="2" width="6.42578125" style="75" customWidth="1"/>
    <col min="3" max="3" width="13.7109375" style="75" customWidth="1"/>
    <col min="4" max="5" width="16" style="75" customWidth="1"/>
    <col min="6" max="6" width="1.7109375" style="75" customWidth="1"/>
    <col min="7" max="8" width="8" style="75" customWidth="1"/>
    <col min="9" max="9" width="16" style="75" customWidth="1"/>
    <col min="10" max="10" width="1.7109375" style="75" customWidth="1"/>
    <col min="11" max="11" width="16" style="75" customWidth="1"/>
    <col min="12" max="13" width="8" style="75" customWidth="1"/>
    <col min="14" max="14" width="2.7109375" style="75" customWidth="1"/>
    <col min="15" max="15" width="5.5703125" style="75" customWidth="1"/>
    <col min="16" max="16384" width="9.140625" style="75"/>
  </cols>
  <sheetData>
    <row r="1" spans="1:15" ht="12.75" customHeight="1">
      <c r="A1" s="250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6.5" customHeight="1">
      <c r="A2" s="74"/>
      <c r="B2" s="74"/>
      <c r="C2" s="686" t="s">
        <v>76</v>
      </c>
      <c r="D2" s="686"/>
      <c r="E2" s="686"/>
      <c r="F2" s="686"/>
      <c r="G2" s="686"/>
      <c r="H2" s="74"/>
      <c r="I2" s="685" t="str">
        <f>IF(Presentazione!K164=FALSE,Presentazione!K162,"")</f>
        <v/>
      </c>
      <c r="J2" s="685"/>
      <c r="K2" s="685"/>
      <c r="L2" s="685"/>
      <c r="M2" s="685"/>
      <c r="N2" s="74"/>
      <c r="O2" s="74"/>
    </row>
    <row r="3" spans="1:15" ht="18" customHeight="1">
      <c r="A3" s="74"/>
      <c r="B3" s="74"/>
      <c r="C3" s="687" t="s">
        <v>51</v>
      </c>
      <c r="D3" s="687"/>
      <c r="E3" s="687"/>
      <c r="F3" s="687"/>
      <c r="G3" s="687"/>
      <c r="H3" s="74"/>
      <c r="I3" s="74"/>
      <c r="J3" s="74"/>
      <c r="K3" s="74"/>
      <c r="L3" s="74"/>
      <c r="M3" s="74"/>
      <c r="N3" s="74"/>
      <c r="O3" s="74"/>
    </row>
    <row r="4" spans="1:15" ht="22.5" customHeight="1">
      <c r="A4" s="74"/>
      <c r="B4" s="74"/>
      <c r="C4" s="684" t="str">
        <f>IF(Presentazione!J80=Presentazione!J174,"P.IVA:"&amp;" "&amp;Presentazione!G174&amp;" "&amp;IMPOSTAZIONI!P3,"")</f>
        <v/>
      </c>
      <c r="D4" s="684"/>
      <c r="E4" s="684"/>
      <c r="F4" s="684"/>
      <c r="G4" s="684"/>
      <c r="H4" s="684"/>
      <c r="I4" s="684"/>
      <c r="J4" s="74"/>
      <c r="K4" s="74"/>
      <c r="L4" s="147"/>
      <c r="M4" s="147" t="s">
        <v>123</v>
      </c>
      <c r="N4" s="74"/>
      <c r="O4" s="74"/>
    </row>
    <row r="5" spans="1:15" ht="18" customHeight="1">
      <c r="A5" s="74"/>
      <c r="B5" s="74"/>
      <c r="C5" s="146"/>
      <c r="D5" s="670" t="str">
        <f>IF((D23+E23)&gt;L25,"SPLAFONAMENTO !!!","")</f>
        <v/>
      </c>
      <c r="E5" s="671"/>
      <c r="F5" s="74"/>
      <c r="G5" s="74"/>
      <c r="H5" s="74"/>
      <c r="I5" s="74"/>
      <c r="J5" s="74"/>
      <c r="K5" s="251" t="s">
        <v>77</v>
      </c>
      <c r="L5" s="679">
        <f>IMPOSTAZIONI!AL3</f>
        <v>2024</v>
      </c>
      <c r="M5" s="680"/>
      <c r="N5" s="74"/>
      <c r="O5" s="74"/>
    </row>
    <row r="6" spans="1:15" ht="18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20.25" customHeight="1">
      <c r="A7" s="83"/>
      <c r="B7" s="83"/>
      <c r="C7" s="140"/>
      <c r="D7" s="672" t="s">
        <v>78</v>
      </c>
      <c r="E7" s="673"/>
      <c r="F7" s="140"/>
      <c r="G7" s="672" t="str">
        <f>CONCATENATE("Anno d' Imposta   ",TEXT($L$5,"@"))</f>
        <v>Anno d' Imposta   2024</v>
      </c>
      <c r="H7" s="674"/>
      <c r="I7" s="673"/>
      <c r="J7" s="140"/>
      <c r="K7" s="672" t="str">
        <f>CONCATENATE("Anno d' Imposta   ",TEXT($L$5-1,"@"))</f>
        <v>Anno d' Imposta   2023</v>
      </c>
      <c r="L7" s="674"/>
      <c r="M7" s="673"/>
      <c r="N7" s="83"/>
      <c r="O7" s="83"/>
    </row>
    <row r="8" spans="1:15" ht="14.25" customHeight="1">
      <c r="A8" s="83"/>
      <c r="B8" s="83"/>
      <c r="C8" s="140"/>
      <c r="D8" s="148" t="s">
        <v>79</v>
      </c>
      <c r="E8" s="148" t="s">
        <v>80</v>
      </c>
      <c r="F8" s="140"/>
      <c r="G8" s="677" t="s">
        <v>81</v>
      </c>
      <c r="H8" s="677"/>
      <c r="I8" s="675" t="s">
        <v>82</v>
      </c>
      <c r="J8" s="140"/>
      <c r="K8" s="149" t="s">
        <v>81</v>
      </c>
      <c r="L8" s="675" t="s">
        <v>82</v>
      </c>
      <c r="M8" s="675"/>
      <c r="N8" s="83"/>
      <c r="O8" s="83"/>
    </row>
    <row r="9" spans="1:15" ht="14.25" customHeight="1">
      <c r="A9" s="83"/>
      <c r="B9" s="83"/>
      <c r="C9" s="140"/>
      <c r="D9" s="150" t="s">
        <v>83</v>
      </c>
      <c r="E9" s="150" t="s">
        <v>84</v>
      </c>
      <c r="F9" s="140"/>
      <c r="G9" s="678" t="s">
        <v>85</v>
      </c>
      <c r="H9" s="678"/>
      <c r="I9" s="676"/>
      <c r="J9" s="140"/>
      <c r="K9" s="150" t="s">
        <v>85</v>
      </c>
      <c r="L9" s="681"/>
      <c r="M9" s="681"/>
      <c r="N9" s="83"/>
      <c r="O9" s="83"/>
    </row>
    <row r="10" spans="1:15" ht="20.25" customHeight="1">
      <c r="A10" s="83"/>
      <c r="B10" s="253" t="s">
        <v>86</v>
      </c>
      <c r="C10" s="252" t="s">
        <v>87</v>
      </c>
      <c r="D10" s="298">
        <v>11</v>
      </c>
      <c r="E10" s="299"/>
      <c r="F10" s="140"/>
      <c r="G10" s="667"/>
      <c r="H10" s="668"/>
      <c r="I10" s="299"/>
      <c r="J10" s="140"/>
      <c r="K10" s="298"/>
      <c r="L10" s="669">
        <v>10</v>
      </c>
      <c r="M10" s="668"/>
      <c r="N10" s="83"/>
      <c r="O10" s="83"/>
    </row>
    <row r="11" spans="1:15" ht="20.25" customHeight="1">
      <c r="A11" s="83"/>
      <c r="B11" s="253" t="s">
        <v>88</v>
      </c>
      <c r="C11" s="252" t="s">
        <v>89</v>
      </c>
      <c r="D11" s="298">
        <v>21</v>
      </c>
      <c r="E11" s="299"/>
      <c r="F11" s="140"/>
      <c r="G11" s="667"/>
      <c r="H11" s="668"/>
      <c r="I11" s="299"/>
      <c r="J11" s="140"/>
      <c r="K11" s="298"/>
      <c r="L11" s="669">
        <v>20</v>
      </c>
      <c r="M11" s="668"/>
      <c r="N11" s="83"/>
      <c r="O11" s="83"/>
    </row>
    <row r="12" spans="1:15" ht="20.25" customHeight="1">
      <c r="A12" s="83"/>
      <c r="B12" s="253" t="s">
        <v>90</v>
      </c>
      <c r="C12" s="252" t="s">
        <v>91</v>
      </c>
      <c r="D12" s="298">
        <v>31</v>
      </c>
      <c r="E12" s="299"/>
      <c r="F12" s="140"/>
      <c r="G12" s="667"/>
      <c r="H12" s="668"/>
      <c r="I12" s="299"/>
      <c r="J12" s="140"/>
      <c r="K12" s="298"/>
      <c r="L12" s="669">
        <v>30</v>
      </c>
      <c r="M12" s="668"/>
      <c r="N12" s="83"/>
      <c r="O12" s="83"/>
    </row>
    <row r="13" spans="1:15" ht="20.25" customHeight="1">
      <c r="A13" s="83"/>
      <c r="B13" s="253" t="s">
        <v>92</v>
      </c>
      <c r="C13" s="252" t="s">
        <v>93</v>
      </c>
      <c r="D13" s="298">
        <v>41</v>
      </c>
      <c r="E13" s="299"/>
      <c r="F13" s="140"/>
      <c r="G13" s="667"/>
      <c r="H13" s="668"/>
      <c r="I13" s="299"/>
      <c r="J13" s="140"/>
      <c r="K13" s="298"/>
      <c r="L13" s="669">
        <v>40</v>
      </c>
      <c r="M13" s="668"/>
      <c r="N13" s="83"/>
      <c r="O13" s="83"/>
    </row>
    <row r="14" spans="1:15" ht="20.25" customHeight="1">
      <c r="A14" s="83"/>
      <c r="B14" s="253" t="s">
        <v>94</v>
      </c>
      <c r="C14" s="252" t="s">
        <v>95</v>
      </c>
      <c r="D14" s="298">
        <v>51</v>
      </c>
      <c r="E14" s="299"/>
      <c r="F14" s="140"/>
      <c r="G14" s="667"/>
      <c r="H14" s="668"/>
      <c r="I14" s="299"/>
      <c r="J14" s="140"/>
      <c r="K14" s="298"/>
      <c r="L14" s="669">
        <v>50</v>
      </c>
      <c r="M14" s="668"/>
      <c r="N14" s="83"/>
      <c r="O14" s="83"/>
    </row>
    <row r="15" spans="1:15" ht="20.25" customHeight="1">
      <c r="A15" s="83"/>
      <c r="B15" s="253" t="s">
        <v>96</v>
      </c>
      <c r="C15" s="252" t="s">
        <v>97</v>
      </c>
      <c r="D15" s="298">
        <v>61</v>
      </c>
      <c r="E15" s="299"/>
      <c r="F15" s="140"/>
      <c r="G15" s="667"/>
      <c r="H15" s="668"/>
      <c r="I15" s="299"/>
      <c r="J15" s="140"/>
      <c r="K15" s="298"/>
      <c r="L15" s="669">
        <v>60</v>
      </c>
      <c r="M15" s="668"/>
      <c r="N15" s="83"/>
      <c r="O15" s="83"/>
    </row>
    <row r="16" spans="1:15" ht="20.25" customHeight="1">
      <c r="A16" s="83"/>
      <c r="B16" s="253" t="s">
        <v>98</v>
      </c>
      <c r="C16" s="252" t="s">
        <v>99</v>
      </c>
      <c r="D16" s="298">
        <v>71</v>
      </c>
      <c r="E16" s="299"/>
      <c r="F16" s="140"/>
      <c r="G16" s="667"/>
      <c r="H16" s="668"/>
      <c r="I16" s="299"/>
      <c r="J16" s="140"/>
      <c r="K16" s="298"/>
      <c r="L16" s="669">
        <v>70</v>
      </c>
      <c r="M16" s="668"/>
      <c r="N16" s="83"/>
      <c r="O16" s="83"/>
    </row>
    <row r="17" spans="1:15" ht="20.25" customHeight="1">
      <c r="A17" s="83"/>
      <c r="B17" s="253" t="s">
        <v>100</v>
      </c>
      <c r="C17" s="252" t="s">
        <v>101</v>
      </c>
      <c r="D17" s="298">
        <v>81</v>
      </c>
      <c r="E17" s="299"/>
      <c r="F17" s="140"/>
      <c r="G17" s="667"/>
      <c r="H17" s="668"/>
      <c r="I17" s="299"/>
      <c r="J17" s="140"/>
      <c r="K17" s="298"/>
      <c r="L17" s="669">
        <v>80</v>
      </c>
      <c r="M17" s="668"/>
      <c r="N17" s="83"/>
      <c r="O17" s="83"/>
    </row>
    <row r="18" spans="1:15" ht="20.25" customHeight="1">
      <c r="A18" s="83"/>
      <c r="B18" s="253" t="s">
        <v>102</v>
      </c>
      <c r="C18" s="252" t="s">
        <v>103</v>
      </c>
      <c r="D18" s="298">
        <v>91</v>
      </c>
      <c r="E18" s="299"/>
      <c r="F18" s="140"/>
      <c r="G18" s="667"/>
      <c r="H18" s="668"/>
      <c r="I18" s="299"/>
      <c r="J18" s="140"/>
      <c r="K18" s="298"/>
      <c r="L18" s="669">
        <v>90</v>
      </c>
      <c r="M18" s="668"/>
      <c r="N18" s="83"/>
      <c r="O18" s="83"/>
    </row>
    <row r="19" spans="1:15" ht="20.25" customHeight="1">
      <c r="A19" s="83"/>
      <c r="B19" s="253" t="s">
        <v>104</v>
      </c>
      <c r="C19" s="252" t="s">
        <v>105</v>
      </c>
      <c r="D19" s="298">
        <v>101</v>
      </c>
      <c r="E19" s="299"/>
      <c r="F19" s="140"/>
      <c r="G19" s="667"/>
      <c r="H19" s="668"/>
      <c r="I19" s="299"/>
      <c r="J19" s="140"/>
      <c r="K19" s="298"/>
      <c r="L19" s="669">
        <v>100</v>
      </c>
      <c r="M19" s="668"/>
      <c r="N19" s="83"/>
      <c r="O19" s="83"/>
    </row>
    <row r="20" spans="1:15" ht="20.25" customHeight="1">
      <c r="A20" s="83"/>
      <c r="B20" s="253" t="s">
        <v>106</v>
      </c>
      <c r="C20" s="252" t="s">
        <v>107</v>
      </c>
      <c r="D20" s="298">
        <v>111</v>
      </c>
      <c r="E20" s="299"/>
      <c r="F20" s="140"/>
      <c r="G20" s="667"/>
      <c r="H20" s="668"/>
      <c r="I20" s="299"/>
      <c r="J20" s="140"/>
      <c r="K20" s="298"/>
      <c r="L20" s="669">
        <v>110</v>
      </c>
      <c r="M20" s="668"/>
      <c r="N20" s="83"/>
      <c r="O20" s="83"/>
    </row>
    <row r="21" spans="1:15" ht="20.25" customHeight="1">
      <c r="A21" s="83"/>
      <c r="B21" s="253" t="s">
        <v>108</v>
      </c>
      <c r="C21" s="252" t="s">
        <v>109</v>
      </c>
      <c r="D21" s="298"/>
      <c r="E21" s="299"/>
      <c r="F21" s="140"/>
      <c r="G21" s="667"/>
      <c r="H21" s="668"/>
      <c r="I21" s="299"/>
      <c r="J21" s="140"/>
      <c r="K21" s="298"/>
      <c r="L21" s="669">
        <v>120</v>
      </c>
      <c r="M21" s="668"/>
      <c r="N21" s="83"/>
      <c r="O21" s="83"/>
    </row>
    <row r="22" spans="1:15" ht="3" customHeight="1">
      <c r="A22" s="74"/>
      <c r="B22" s="25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20.25" customHeight="1">
      <c r="A23" s="83"/>
      <c r="B23" s="253" t="s">
        <v>110</v>
      </c>
      <c r="C23" s="255" t="s">
        <v>111</v>
      </c>
      <c r="D23" s="296">
        <f>SUM(D10:D21)</f>
        <v>671</v>
      </c>
      <c r="E23" s="297">
        <f>SUM(E10:E21)</f>
        <v>0</v>
      </c>
      <c r="F23" s="140"/>
      <c r="G23" s="665">
        <f>SUM(G10:G21)</f>
        <v>0</v>
      </c>
      <c r="H23" s="666"/>
      <c r="I23" s="297">
        <f>SUM(I10:I21)</f>
        <v>0</v>
      </c>
      <c r="J23" s="140"/>
      <c r="K23" s="296">
        <f>SUM(K10:K21)</f>
        <v>0</v>
      </c>
      <c r="L23" s="665">
        <f>SUM(L10:L21)</f>
        <v>780</v>
      </c>
      <c r="M23" s="666"/>
      <c r="N23" s="83"/>
      <c r="O23" s="83"/>
    </row>
    <row r="24" spans="1:15" ht="9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5" ht="20.25" customHeight="1">
      <c r="A25" s="83"/>
      <c r="B25" s="253" t="s">
        <v>112</v>
      </c>
      <c r="C25" s="151"/>
      <c r="D25" s="151"/>
      <c r="E25" s="151"/>
      <c r="F25" s="151"/>
      <c r="G25" s="151"/>
      <c r="H25" s="151"/>
      <c r="I25" s="152"/>
      <c r="J25" s="152"/>
      <c r="K25" s="311" t="s">
        <v>113</v>
      </c>
      <c r="L25" s="682">
        <v>779</v>
      </c>
      <c r="M25" s="683"/>
      <c r="N25" s="83"/>
      <c r="O25" s="83"/>
    </row>
    <row r="26" spans="1:15" ht="24" customHeight="1" thickBot="1">
      <c r="A26" s="7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400" t="s">
        <v>340</v>
      </c>
      <c r="N26" s="83"/>
      <c r="O26" s="74"/>
    </row>
    <row r="27" spans="1:15" ht="24" customHeight="1" thickTop="1">
      <c r="A27" s="74"/>
      <c r="B27" s="74"/>
      <c r="C27" s="77"/>
      <c r="D27" s="78"/>
      <c r="E27" s="78"/>
      <c r="F27" s="533"/>
      <c r="G27" s="533"/>
      <c r="H27" s="533"/>
      <c r="I27" s="533"/>
      <c r="J27" s="533"/>
      <c r="K27" s="533"/>
      <c r="L27" s="533"/>
      <c r="M27" s="129"/>
      <c r="N27" s="74"/>
      <c r="O27" s="74"/>
    </row>
    <row r="28" spans="1:15" ht="20.25" customHeight="1">
      <c r="A28" s="83"/>
      <c r="B28" s="259" t="s">
        <v>114</v>
      </c>
      <c r="C28" s="300">
        <f>L25</f>
        <v>779</v>
      </c>
      <c r="D28" s="256" t="s">
        <v>115</v>
      </c>
      <c r="E28" s="151"/>
      <c r="F28" s="151"/>
      <c r="G28" s="74"/>
      <c r="H28" s="151"/>
      <c r="I28" s="152"/>
      <c r="J28" s="152"/>
      <c r="K28" s="153"/>
      <c r="L28" s="74"/>
      <c r="M28" s="74"/>
      <c r="N28" s="83"/>
      <c r="O28" s="83"/>
    </row>
    <row r="29" spans="1:15" ht="11.25" customHeight="1">
      <c r="A29" s="74"/>
      <c r="B29" s="74"/>
      <c r="C29" s="131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1:15" ht="20.25" customHeight="1">
      <c r="A30" s="83"/>
      <c r="B30" s="74"/>
      <c r="C30" s="155"/>
      <c r="D30" s="257" t="s">
        <v>224</v>
      </c>
      <c r="E30" s="310" t="s">
        <v>116</v>
      </c>
      <c r="F30" s="74"/>
      <c r="G30" s="689" t="s">
        <v>117</v>
      </c>
      <c r="H30" s="700" t="s">
        <v>145</v>
      </c>
      <c r="I30" s="700"/>
      <c r="J30" s="700"/>
      <c r="K30" s="700"/>
      <c r="L30" s="689" t="s">
        <v>118</v>
      </c>
      <c r="M30" s="141"/>
      <c r="N30" s="83"/>
      <c r="O30" s="83"/>
    </row>
    <row r="31" spans="1:15" ht="7.5" customHeight="1">
      <c r="A31" s="83"/>
      <c r="B31" s="74"/>
      <c r="C31" s="156"/>
      <c r="D31" s="157"/>
      <c r="E31" s="140"/>
      <c r="F31" s="74"/>
      <c r="G31" s="690"/>
      <c r="H31" s="701"/>
      <c r="I31" s="701"/>
      <c r="J31" s="701"/>
      <c r="K31" s="701"/>
      <c r="L31" s="690"/>
      <c r="M31" s="141"/>
      <c r="N31" s="83"/>
      <c r="O31" s="83"/>
    </row>
    <row r="32" spans="1:15" ht="20.25" customHeight="1">
      <c r="A32" s="83"/>
      <c r="B32" s="158">
        <v>1</v>
      </c>
      <c r="C32" s="258" t="s">
        <v>87</v>
      </c>
      <c r="D32" s="301">
        <f>C28</f>
        <v>779</v>
      </c>
      <c r="E32" s="302">
        <f t="shared" ref="E32:E43" si="0">CEILING(D32/C$28*100,1)</f>
        <v>100</v>
      </c>
      <c r="F32" s="74"/>
      <c r="G32" s="303">
        <v>0</v>
      </c>
      <c r="H32" s="691" t="s">
        <v>119</v>
      </c>
      <c r="I32" s="692"/>
      <c r="J32" s="692"/>
      <c r="K32" s="693"/>
      <c r="L32" s="307">
        <v>5</v>
      </c>
      <c r="M32" s="159"/>
      <c r="N32" s="83"/>
      <c r="O32" s="83"/>
    </row>
    <row r="33" spans="1:15" ht="20.25" customHeight="1" thickBot="1">
      <c r="A33" s="83"/>
      <c r="B33" s="158">
        <v>2</v>
      </c>
      <c r="C33" s="258" t="s">
        <v>89</v>
      </c>
      <c r="D33" s="301">
        <f>IF(SUM(D10:E10)=0,0,D32-(D10+E10))</f>
        <v>768</v>
      </c>
      <c r="E33" s="302">
        <f t="shared" si="0"/>
        <v>99</v>
      </c>
      <c r="F33" s="74"/>
      <c r="G33" s="304">
        <f>L32+1</f>
        <v>6</v>
      </c>
      <c r="H33" s="694" t="s">
        <v>120</v>
      </c>
      <c r="I33" s="695"/>
      <c r="J33" s="695"/>
      <c r="K33" s="696"/>
      <c r="L33" s="308">
        <v>15</v>
      </c>
      <c r="M33" s="160"/>
      <c r="N33" s="83"/>
      <c r="O33" s="83"/>
    </row>
    <row r="34" spans="1:15" ht="20.25" customHeight="1" thickTop="1">
      <c r="A34" s="83"/>
      <c r="B34" s="158">
        <v>3</v>
      </c>
      <c r="C34" s="258" t="s">
        <v>91</v>
      </c>
      <c r="D34" s="301">
        <f t="shared" ref="D34:D43" si="1">IF(SUM(D11:E11)=0,0,D33-(D11+E11))</f>
        <v>747</v>
      </c>
      <c r="E34" s="302">
        <f t="shared" si="0"/>
        <v>96</v>
      </c>
      <c r="F34" s="74"/>
      <c r="G34" s="305">
        <f>L33+1</f>
        <v>16</v>
      </c>
      <c r="H34" s="697" t="s">
        <v>121</v>
      </c>
      <c r="I34" s="698"/>
      <c r="J34" s="698"/>
      <c r="K34" s="699"/>
      <c r="L34" s="309">
        <v>25</v>
      </c>
      <c r="M34" s="159"/>
      <c r="N34" s="83"/>
      <c r="O34" s="83"/>
    </row>
    <row r="35" spans="1:15" ht="20.25" customHeight="1">
      <c r="A35" s="83"/>
      <c r="B35" s="158">
        <v>4</v>
      </c>
      <c r="C35" s="258" t="s">
        <v>93</v>
      </c>
      <c r="D35" s="301">
        <f t="shared" si="1"/>
        <v>716</v>
      </c>
      <c r="E35" s="302">
        <f t="shared" si="0"/>
        <v>92</v>
      </c>
      <c r="F35" s="74"/>
      <c r="G35" s="306">
        <f>L34+1</f>
        <v>26</v>
      </c>
      <c r="H35" s="702" t="s">
        <v>122</v>
      </c>
      <c r="I35" s="703"/>
      <c r="J35" s="703"/>
      <c r="K35" s="704"/>
      <c r="L35" s="306">
        <v>100</v>
      </c>
      <c r="M35" s="160"/>
      <c r="N35" s="83"/>
      <c r="O35" s="83"/>
    </row>
    <row r="36" spans="1:15" ht="20.25" customHeight="1">
      <c r="A36" s="83"/>
      <c r="B36" s="158">
        <v>5</v>
      </c>
      <c r="C36" s="258" t="s">
        <v>95</v>
      </c>
      <c r="D36" s="301">
        <f t="shared" si="1"/>
        <v>675</v>
      </c>
      <c r="E36" s="302">
        <f t="shared" si="0"/>
        <v>87</v>
      </c>
      <c r="F36" s="74"/>
      <c r="G36" s="74"/>
      <c r="H36" s="74"/>
      <c r="I36" s="74"/>
      <c r="J36" s="74"/>
      <c r="K36" s="74"/>
      <c r="L36" s="74"/>
      <c r="M36" s="74"/>
      <c r="N36" s="83"/>
      <c r="O36" s="83"/>
    </row>
    <row r="37" spans="1:15" ht="20.25" customHeight="1">
      <c r="A37" s="83"/>
      <c r="B37" s="158">
        <v>6</v>
      </c>
      <c r="C37" s="258" t="s">
        <v>97</v>
      </c>
      <c r="D37" s="301">
        <f t="shared" si="1"/>
        <v>624</v>
      </c>
      <c r="E37" s="302">
        <f t="shared" si="0"/>
        <v>81</v>
      </c>
      <c r="F37" s="74"/>
      <c r="G37" s="74"/>
      <c r="H37" s="161"/>
      <c r="I37" s="161"/>
      <c r="J37" s="161"/>
      <c r="K37" s="161"/>
      <c r="L37" s="161"/>
      <c r="M37" s="161"/>
      <c r="N37" s="83"/>
      <c r="O37" s="83"/>
    </row>
    <row r="38" spans="1:15" ht="20.25" customHeight="1">
      <c r="A38" s="83"/>
      <c r="B38" s="158">
        <v>7</v>
      </c>
      <c r="C38" s="258" t="s">
        <v>99</v>
      </c>
      <c r="D38" s="301">
        <f t="shared" si="1"/>
        <v>563</v>
      </c>
      <c r="E38" s="302">
        <f t="shared" si="0"/>
        <v>73</v>
      </c>
      <c r="F38" s="74"/>
      <c r="G38" s="74"/>
      <c r="H38" s="161"/>
      <c r="I38" s="282" t="s">
        <v>125</v>
      </c>
      <c r="J38" s="83"/>
      <c r="K38" s="83"/>
      <c r="L38" s="83"/>
      <c r="M38" s="161"/>
      <c r="N38" s="83"/>
      <c r="O38" s="83"/>
    </row>
    <row r="39" spans="1:15" ht="20.25" customHeight="1">
      <c r="A39" s="83"/>
      <c r="B39" s="158">
        <v>8</v>
      </c>
      <c r="C39" s="258" t="s">
        <v>101</v>
      </c>
      <c r="D39" s="301">
        <f t="shared" si="1"/>
        <v>492</v>
      </c>
      <c r="E39" s="302">
        <f t="shared" si="0"/>
        <v>64</v>
      </c>
      <c r="F39" s="74"/>
      <c r="G39" s="74"/>
      <c r="H39" s="74"/>
      <c r="I39" s="83"/>
      <c r="J39" s="83"/>
      <c r="K39" s="83"/>
      <c r="L39" s="83"/>
      <c r="M39" s="161"/>
      <c r="N39" s="83"/>
      <c r="O39" s="83"/>
    </row>
    <row r="40" spans="1:15" ht="20.25" customHeight="1">
      <c r="A40" s="83"/>
      <c r="B40" s="158">
        <v>9</v>
      </c>
      <c r="C40" s="258" t="s">
        <v>103</v>
      </c>
      <c r="D40" s="301">
        <f t="shared" si="1"/>
        <v>411</v>
      </c>
      <c r="E40" s="302">
        <f t="shared" si="0"/>
        <v>53</v>
      </c>
      <c r="F40" s="74"/>
      <c r="G40" s="74"/>
      <c r="H40" s="74"/>
      <c r="I40" s="83"/>
      <c r="J40" s="83"/>
      <c r="K40" s="83"/>
      <c r="L40" s="83"/>
      <c r="M40" s="161"/>
      <c r="N40" s="83"/>
      <c r="O40" s="83"/>
    </row>
    <row r="41" spans="1:15" ht="20.25" customHeight="1">
      <c r="A41" s="83"/>
      <c r="B41" s="158">
        <v>10</v>
      </c>
      <c r="C41" s="258" t="s">
        <v>105</v>
      </c>
      <c r="D41" s="301">
        <f t="shared" si="1"/>
        <v>320</v>
      </c>
      <c r="E41" s="302">
        <f t="shared" si="0"/>
        <v>42</v>
      </c>
      <c r="F41" s="74"/>
      <c r="G41" s="74"/>
      <c r="H41" s="74"/>
      <c r="I41" s="83"/>
      <c r="J41" s="83"/>
      <c r="K41" s="83"/>
      <c r="L41" s="83"/>
      <c r="M41" s="161"/>
      <c r="N41" s="83"/>
      <c r="O41" s="83"/>
    </row>
    <row r="42" spans="1:15" ht="20.25" customHeight="1">
      <c r="A42" s="83"/>
      <c r="B42" s="158">
        <v>11</v>
      </c>
      <c r="C42" s="258" t="s">
        <v>107</v>
      </c>
      <c r="D42" s="301">
        <f t="shared" si="1"/>
        <v>219</v>
      </c>
      <c r="E42" s="302">
        <f t="shared" si="0"/>
        <v>29</v>
      </c>
      <c r="F42" s="74"/>
      <c r="G42" s="74"/>
      <c r="H42" s="74"/>
      <c r="I42" s="705"/>
      <c r="J42" s="705"/>
      <c r="K42" s="705"/>
      <c r="L42" s="705"/>
      <c r="M42" s="161"/>
      <c r="N42" s="83"/>
      <c r="O42" s="83"/>
    </row>
    <row r="43" spans="1:15" ht="20.25" customHeight="1">
      <c r="A43" s="83"/>
      <c r="B43" s="158">
        <v>12</v>
      </c>
      <c r="C43" s="258" t="s">
        <v>109</v>
      </c>
      <c r="D43" s="301">
        <f t="shared" si="1"/>
        <v>108</v>
      </c>
      <c r="E43" s="302">
        <f t="shared" si="0"/>
        <v>14</v>
      </c>
      <c r="F43" s="74"/>
      <c r="G43" s="74"/>
      <c r="H43" s="74"/>
      <c r="I43" s="688" t="s">
        <v>305</v>
      </c>
      <c r="J43" s="688"/>
      <c r="K43" s="688"/>
      <c r="L43" s="688"/>
      <c r="M43" s="161"/>
      <c r="N43" s="83"/>
      <c r="O43" s="83"/>
    </row>
    <row r="44" spans="1:15" ht="3" customHeight="1">
      <c r="A44" s="83"/>
      <c r="B44" s="74"/>
      <c r="C44" s="162"/>
      <c r="D44" s="163"/>
      <c r="E44" s="155"/>
      <c r="F44" s="140"/>
      <c r="H44" s="140"/>
      <c r="I44" s="74"/>
      <c r="J44" s="164"/>
      <c r="K44" s="164"/>
      <c r="L44" s="164"/>
      <c r="M44" s="161"/>
      <c r="N44" s="83"/>
      <c r="O44" s="83"/>
    </row>
    <row r="45" spans="1:15" ht="45" customHeight="1">
      <c r="A45" s="74"/>
      <c r="C45" s="204"/>
      <c r="D45" s="204"/>
      <c r="E45" s="373" t="str">
        <f ca="1">IMPOSTAZIONI!K64</f>
        <v/>
      </c>
      <c r="F45" s="204"/>
      <c r="G45" s="204"/>
      <c r="H45" s="74"/>
      <c r="I45" s="74"/>
      <c r="J45" s="74"/>
      <c r="L45" s="369"/>
      <c r="M45" s="369"/>
      <c r="N45" s="83"/>
      <c r="O45" s="83"/>
    </row>
    <row r="46" spans="1:15" ht="15" customHeight="1">
      <c r="A46" s="74"/>
      <c r="B46" s="336" t="str">
        <f>Presentazione!B65</f>
        <v>Dichiarazioni d' Intento 1.6 per EXCEL .xlsm</v>
      </c>
      <c r="C46" s="74"/>
      <c r="D46" s="74"/>
      <c r="E46" s="367" t="str">
        <f ca="1">IMPOSTAZIONI!K65</f>
        <v>Sistema attivato dal 01/01 al 30/11. Mancano 334 giorni al primo mese disattivato.</v>
      </c>
      <c r="F46" s="367"/>
      <c r="G46" s="367"/>
      <c r="H46" s="367"/>
      <c r="I46" s="367"/>
      <c r="J46" s="367"/>
      <c r="K46" s="367"/>
      <c r="L46" s="74"/>
      <c r="M46" s="370" t="s">
        <v>154</v>
      </c>
      <c r="N46" s="74"/>
      <c r="O46" s="74"/>
    </row>
    <row r="47" spans="1: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1:15" hidden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1:15" hidden="1">
      <c r="A52" s="74"/>
      <c r="B52" s="74"/>
      <c r="C52" s="214">
        <v>1</v>
      </c>
      <c r="D52" s="214" t="s">
        <v>146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1:15" hidden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1:15" hidden="1">
      <c r="A54" s="74"/>
      <c r="B54" s="74"/>
      <c r="C54" s="1"/>
      <c r="D54" s="350" t="s">
        <v>153</v>
      </c>
      <c r="E54" s="349">
        <f ca="1">IF(H56=1,1,DOCUMENTO!AD76)</f>
        <v>0</v>
      </c>
      <c r="F54" s="294"/>
      <c r="G54" s="294"/>
      <c r="H54" s="327">
        <f>Presentazione!F157</f>
        <v>0</v>
      </c>
      <c r="I54" s="328" t="s">
        <v>251</v>
      </c>
      <c r="J54" s="74"/>
      <c r="K54" s="347" t="s">
        <v>298</v>
      </c>
      <c r="L54" s="348">
        <f>IF(H54=1,1,MONTH(Presentazione!D4))</f>
        <v>1</v>
      </c>
      <c r="M54" s="348">
        <f>IF(H54=1,12,MONTH(Presentazione!E4))</f>
        <v>11</v>
      </c>
      <c r="N54" s="74"/>
      <c r="O54" s="74"/>
    </row>
    <row r="55" spans="1:15" hidden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idden="1">
      <c r="A56" s="74"/>
      <c r="B56" s="74"/>
      <c r="C56" s="74"/>
      <c r="D56" s="74"/>
      <c r="E56" s="74"/>
      <c r="F56" s="74"/>
      <c r="G56" s="74"/>
      <c r="H56" s="327">
        <f ca="1">Presentazione!I157</f>
        <v>0</v>
      </c>
      <c r="I56" s="328" t="s">
        <v>285</v>
      </c>
      <c r="J56" s="74"/>
      <c r="K56" s="74"/>
      <c r="L56" s="74"/>
      <c r="M56" s="74"/>
      <c r="N56" s="74"/>
      <c r="O56" s="74"/>
    </row>
    <row r="57" spans="1:15" hidden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1:15" hidden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</sheetData>
  <sheetProtection password="9966" sheet="1" objects="1" scenarios="1" selectLockedCells="1"/>
  <mergeCells count="50">
    <mergeCell ref="I43:L43"/>
    <mergeCell ref="G30:G31"/>
    <mergeCell ref="L30:L31"/>
    <mergeCell ref="H32:K32"/>
    <mergeCell ref="H33:K33"/>
    <mergeCell ref="H34:K34"/>
    <mergeCell ref="H30:K31"/>
    <mergeCell ref="H35:K35"/>
    <mergeCell ref="I42:L42"/>
    <mergeCell ref="C4:I4"/>
    <mergeCell ref="I2:M2"/>
    <mergeCell ref="C2:G2"/>
    <mergeCell ref="C3:G3"/>
    <mergeCell ref="L14:M14"/>
    <mergeCell ref="L12:M12"/>
    <mergeCell ref="G13:H13"/>
    <mergeCell ref="G14:H14"/>
    <mergeCell ref="L20:M20"/>
    <mergeCell ref="L13:M13"/>
    <mergeCell ref="F27:L27"/>
    <mergeCell ref="L15:M15"/>
    <mergeCell ref="L5:M5"/>
    <mergeCell ref="K7:M7"/>
    <mergeCell ref="L8:M9"/>
    <mergeCell ref="L10:M10"/>
    <mergeCell ref="L11:M11"/>
    <mergeCell ref="L16:M16"/>
    <mergeCell ref="L23:M23"/>
    <mergeCell ref="L25:M25"/>
    <mergeCell ref="G21:H21"/>
    <mergeCell ref="L21:M21"/>
    <mergeCell ref="L17:M17"/>
    <mergeCell ref="L18:M18"/>
    <mergeCell ref="L19:M19"/>
    <mergeCell ref="D5:E5"/>
    <mergeCell ref="D7:E7"/>
    <mergeCell ref="G7:I7"/>
    <mergeCell ref="I8:I9"/>
    <mergeCell ref="G8:H8"/>
    <mergeCell ref="G9:H9"/>
    <mergeCell ref="G10:H10"/>
    <mergeCell ref="G11:H11"/>
    <mergeCell ref="G12:H12"/>
    <mergeCell ref="G23:H23"/>
    <mergeCell ref="G18:H18"/>
    <mergeCell ref="G15:H15"/>
    <mergeCell ref="G16:H16"/>
    <mergeCell ref="G17:H17"/>
    <mergeCell ref="G19:H19"/>
    <mergeCell ref="G20:H20"/>
  </mergeCells>
  <phoneticPr fontId="22" type="noConversion"/>
  <conditionalFormatting sqref="E32:E43">
    <cfRule type="expression" dxfId="92" priority="1" stopIfTrue="1">
      <formula>AND(SUM($D9:$E9)=0,$E32=0)</formula>
    </cfRule>
    <cfRule type="expression" dxfId="91" priority="2" stopIfTrue="1">
      <formula>ISERROR($E32)</formula>
    </cfRule>
    <cfRule type="expression" dxfId="90" priority="3" stopIfTrue="1">
      <formula>$E$54=1</formula>
    </cfRule>
  </conditionalFormatting>
  <conditionalFormatting sqref="D33:D43">
    <cfRule type="expression" dxfId="89" priority="4" stopIfTrue="1">
      <formula>$E$54=1</formula>
    </cfRule>
    <cfRule type="expression" dxfId="88" priority="5" stopIfTrue="1">
      <formula>AND(SUM($D10:$E10)=0,$D33=0)</formula>
    </cfRule>
  </conditionalFormatting>
  <conditionalFormatting sqref="C27">
    <cfRule type="expression" dxfId="87" priority="6" stopIfTrue="1">
      <formula>#REF!="!!!"</formula>
    </cfRule>
  </conditionalFormatting>
  <conditionalFormatting sqref="F27">
    <cfRule type="expression" dxfId="86" priority="7" stopIfTrue="1">
      <formula>#REF!="!!!"</formula>
    </cfRule>
  </conditionalFormatting>
  <conditionalFormatting sqref="D5:E5">
    <cfRule type="expression" dxfId="85" priority="8" stopIfTrue="1">
      <formula>$D$5=""</formula>
    </cfRule>
  </conditionalFormatting>
  <conditionalFormatting sqref="D32">
    <cfRule type="cellIs" dxfId="84" priority="9" stopIfTrue="1" operator="equal">
      <formula>0</formula>
    </cfRule>
    <cfRule type="expression" dxfId="83" priority="10" stopIfTrue="1">
      <formula>$E$54=1</formula>
    </cfRule>
  </conditionalFormatting>
  <conditionalFormatting sqref="L5:M5">
    <cfRule type="cellIs" dxfId="82" priority="11" stopIfTrue="1" operator="equal">
      <formula>0</formula>
    </cfRule>
  </conditionalFormatting>
  <conditionalFormatting sqref="C4">
    <cfRule type="expression" dxfId="81" priority="12" stopIfTrue="1">
      <formula>ISERROR($C$4)</formula>
    </cfRule>
  </conditionalFormatting>
  <dataValidations count="8">
    <dataValidation type="whole" operator="greaterThan" allowBlank="1" showInputMessage="1" showErrorMessage="1" sqref="G35 L35">
      <formula1>0</formula1>
    </dataValidation>
    <dataValidation type="whole" operator="greaterThan" allowBlank="1" showInputMessage="1" showErrorMessage="1" promptTitle="Nota per l' uso:" prompt="Immettere una percentuale MINORE di 100 E MAGGIORE del campo precedente" sqref="G34">
      <formula1>0</formula1>
    </dataValidation>
    <dataValidation type="whole" operator="greaterThan" allowBlank="1" showInputMessage="1" showErrorMessage="1" promptTitle="Nota per l' uso:" prompt="Immetti una soglia minima che ti RISERVI UN MARGINE per le opportune verifiche contabili." sqref="L32">
      <formula1>0</formula1>
    </dataValidation>
    <dataValidation type="whole" operator="greaterThan" allowBlank="1" showInputMessage="1" showErrorMessage="1" errorTitle="ATTENZIONE !!!" error="L' importo deve essere espresso SENZA DECIMALI" sqref="D10:E21 K10:M21 G10:I21">
      <formula1>0</formula1>
    </dataValidation>
    <dataValidation type="whole" operator="greaterThan" allowBlank="1" showInputMessage="1" showErrorMessage="1" promptTitle="Nota per l' uso:" prompt="Immettere una percentuale MAGGIORE della Vs. soglia minima e MINORE dell' area libera" sqref="G33">
      <formula1>0</formula1>
    </dataValidation>
    <dataValidation type="whole" operator="greaterThanOrEqual" allowBlank="1" showInputMessage="1" showErrorMessage="1" promptTitle="Nota per l' uso:" prompt="Immettere una soglia minima che Vi RISERVI UN MARGINE per le opportune verifiche contabili." sqref="G32">
      <formula1>0</formula1>
    </dataValidation>
    <dataValidation type="whole" operator="greaterThan" allowBlank="1" showInputMessage="1" showErrorMessage="1" promptTitle="Nota per l' uso:" prompt="Immetti una percentuale MAGGIORE della tua soglia minima e MINORE dell' area libera" sqref="L33">
      <formula1>0</formula1>
    </dataValidation>
    <dataValidation type="whole" operator="greaterThan" allowBlank="1" showInputMessage="1" showErrorMessage="1" promptTitle="Nota per l' uso:" prompt="Inserire una percentuale MINORE di 100 E MAGGIORE del campo precedente" sqref="L34">
      <formula1>0</formula1>
    </dataValidation>
  </dataValidations>
  <printOptions horizontalCentered="1"/>
  <pageMargins left="0" right="0" top="0.78740157480314965" bottom="0.59055118110236227" header="0.31496062992125984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autoPageBreaks="0"/>
  </sheetPr>
  <dimension ref="A1:AA457"/>
  <sheetViews>
    <sheetView showGridLines="0" showRowColHeaders="0" workbookViewId="0">
      <pane ySplit="5" topLeftCell="A6" activePane="bottomLeft" state="frozen"/>
      <selection activeCell="O80" sqref="O80"/>
      <selection pane="bottomLeft" activeCell="C8" sqref="C8"/>
    </sheetView>
  </sheetViews>
  <sheetFormatPr defaultRowHeight="12.75"/>
  <cols>
    <col min="1" max="1" width="2.140625" style="75" customWidth="1"/>
    <col min="2" max="2" width="7.85546875" style="75" customWidth="1"/>
    <col min="3" max="4" width="5" style="75" customWidth="1"/>
    <col min="5" max="6" width="27.7109375" style="75" customWidth="1"/>
    <col min="7" max="7" width="7.7109375" style="75" customWidth="1"/>
    <col min="8" max="8" width="17.7109375" style="75" customWidth="1"/>
    <col min="9" max="9" width="5.7109375" style="75" customWidth="1"/>
    <col min="10" max="10" width="13.7109375" style="75" customWidth="1"/>
    <col min="11" max="11" width="19.7109375" style="75" customWidth="1"/>
    <col min="12" max="12" width="13.7109375" style="75" customWidth="1"/>
    <col min="13" max="13" width="10.7109375" style="75" customWidth="1"/>
    <col min="14" max="14" width="11.7109375" style="75" customWidth="1"/>
    <col min="15" max="15" width="6.140625" style="75" bestFit="1" customWidth="1"/>
    <col min="16" max="16" width="1.7109375" style="75" customWidth="1"/>
    <col min="17" max="17" width="22.7109375" style="75" customWidth="1"/>
    <col min="18" max="18" width="1.7109375" style="75" customWidth="1"/>
    <col min="19" max="24" width="4.7109375" style="75" hidden="1" customWidth="1"/>
    <col min="25" max="25" width="1.7109375" style="75" hidden="1" customWidth="1"/>
    <col min="26" max="26" width="6.140625" style="75" customWidth="1"/>
    <col min="27" max="16384" width="9.140625" style="75"/>
  </cols>
  <sheetData>
    <row r="1" spans="1:27" ht="10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24.75" customHeight="1">
      <c r="A2" s="165"/>
      <c r="B2" s="389" t="str">
        <f>CONCATENATE(IMPOSTAZIONI!D12," ",IMPOSTAZIONI!Y12," ",IMPOSTAZIONI!F17," - P.IVA ",IMPOSTAZIONI!E9)</f>
        <v xml:space="preserve">  NOME DELLA DITTA - P.IVA 012345678910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390" t="s">
        <v>338</v>
      </c>
      <c r="P2" s="165"/>
      <c r="Q2" s="74"/>
      <c r="R2" s="165"/>
      <c r="S2" s="165"/>
      <c r="T2" s="165"/>
      <c r="U2" s="165"/>
      <c r="V2" s="165"/>
      <c r="W2" s="165"/>
      <c r="X2" s="165"/>
      <c r="Y2" s="165"/>
      <c r="Z2" s="74"/>
      <c r="AA2" s="74"/>
    </row>
    <row r="3" spans="1:27" ht="21" customHeight="1">
      <c r="A3" s="392">
        <f ca="1">DAY(B422)</f>
        <v>1</v>
      </c>
      <c r="B3" s="388" t="s">
        <v>128</v>
      </c>
      <c r="C3" s="710">
        <f>IMPOSTAZIONI!AL3</f>
        <v>2024</v>
      </c>
      <c r="D3" s="711"/>
      <c r="E3" s="707" t="s">
        <v>42</v>
      </c>
      <c r="F3" s="708"/>
      <c r="G3" s="708"/>
      <c r="H3" s="708"/>
      <c r="I3" s="708"/>
      <c r="J3" s="709"/>
      <c r="K3" s="266" t="s">
        <v>44</v>
      </c>
      <c r="L3" s="267" t="s">
        <v>127</v>
      </c>
      <c r="M3" s="268"/>
      <c r="N3" s="269"/>
      <c r="O3" s="170"/>
      <c r="P3" s="171"/>
      <c r="Q3" s="170"/>
      <c r="R3" s="165"/>
      <c r="S3" s="171"/>
      <c r="T3" s="171"/>
      <c r="U3" s="171"/>
      <c r="V3" s="171"/>
      <c r="W3" s="171"/>
      <c r="X3" s="171"/>
      <c r="Y3" s="165"/>
      <c r="Z3" s="74"/>
      <c r="AA3" s="74"/>
    </row>
    <row r="4" spans="1:27" ht="21" customHeight="1">
      <c r="A4" s="392">
        <f ca="1">MONTH(B422)</f>
        <v>1</v>
      </c>
      <c r="B4" s="391" t="s">
        <v>133</v>
      </c>
      <c r="C4" s="260" t="s">
        <v>14</v>
      </c>
      <c r="D4" s="261" t="s">
        <v>15</v>
      </c>
      <c r="E4" s="262" t="s">
        <v>25</v>
      </c>
      <c r="F4" s="263" t="s">
        <v>129</v>
      </c>
      <c r="G4" s="264" t="s">
        <v>130</v>
      </c>
      <c r="H4" s="263" t="s">
        <v>29</v>
      </c>
      <c r="I4" s="172" t="s">
        <v>19</v>
      </c>
      <c r="J4" s="265" t="s">
        <v>131</v>
      </c>
      <c r="K4" s="270" t="s">
        <v>43</v>
      </c>
      <c r="L4" s="263" t="s">
        <v>132</v>
      </c>
      <c r="M4" s="263" t="s">
        <v>133</v>
      </c>
      <c r="N4" s="265" t="s">
        <v>134</v>
      </c>
      <c r="O4" s="271" t="s">
        <v>135</v>
      </c>
      <c r="P4" s="173"/>
      <c r="Q4" s="272" t="s">
        <v>136</v>
      </c>
      <c r="R4" s="165"/>
      <c r="S4" s="171"/>
      <c r="T4" s="171"/>
      <c r="U4" s="171"/>
      <c r="V4" s="171"/>
      <c r="W4" s="171"/>
      <c r="X4" s="171"/>
      <c r="Y4" s="165"/>
      <c r="Z4" s="74"/>
      <c r="AA4" s="74"/>
    </row>
    <row r="5" spans="1:27" ht="9.75" customHeight="1">
      <c r="A5" s="165"/>
      <c r="B5" s="174"/>
      <c r="C5" s="175"/>
      <c r="D5" s="176"/>
      <c r="E5" s="177"/>
      <c r="F5" s="178"/>
      <c r="G5" s="178"/>
      <c r="H5" s="178"/>
      <c r="I5" s="178"/>
      <c r="J5" s="176"/>
      <c r="K5" s="179"/>
      <c r="L5" s="178"/>
      <c r="M5" s="178"/>
      <c r="N5" s="176"/>
      <c r="O5" s="180"/>
      <c r="P5" s="165"/>
      <c r="Q5" s="181"/>
      <c r="R5" s="165"/>
      <c r="S5" s="165"/>
      <c r="T5" s="165"/>
      <c r="U5" s="165"/>
      <c r="V5" s="165"/>
      <c r="W5" s="165"/>
      <c r="X5" s="165"/>
      <c r="Y5" s="165"/>
      <c r="Z5" s="74"/>
      <c r="AA5" s="74"/>
    </row>
    <row r="6" spans="1:27" ht="18" customHeight="1">
      <c r="A6" s="291">
        <f>DATE(IMPOSTAZIONI!$AL$3,D6,C6)</f>
        <v>45292</v>
      </c>
      <c r="B6" s="292">
        <v>1</v>
      </c>
      <c r="C6" s="362">
        <v>1</v>
      </c>
      <c r="D6" s="363">
        <v>1</v>
      </c>
      <c r="E6" s="182" t="s">
        <v>160</v>
      </c>
      <c r="F6" s="183" t="s">
        <v>161</v>
      </c>
      <c r="G6" s="184" t="s">
        <v>225</v>
      </c>
      <c r="H6" s="183" t="s">
        <v>162</v>
      </c>
      <c r="I6" s="184" t="s">
        <v>163</v>
      </c>
      <c r="J6" s="185" t="s">
        <v>164</v>
      </c>
      <c r="K6" s="186"/>
      <c r="L6" s="183"/>
      <c r="M6" s="183"/>
      <c r="N6" s="187"/>
      <c r="O6" s="273">
        <v>3</v>
      </c>
      <c r="P6" s="364"/>
      <c r="Q6" s="222"/>
      <c r="R6" s="165"/>
      <c r="S6" s="89">
        <f>IF(ISBLANK(E6),0,1)</f>
        <v>1</v>
      </c>
      <c r="T6" s="89">
        <f>IF(ISBLANK(K6),0,1)</f>
        <v>0</v>
      </c>
      <c r="U6" s="89">
        <f>SUM(S6:T6)</f>
        <v>1</v>
      </c>
      <c r="V6" s="89">
        <f>IF(ISBLANK(#REF!),1,0)</f>
        <v>0</v>
      </c>
      <c r="W6" s="359">
        <f>IF(AND(O6&lt;&gt;"",OR(K6&lt;&gt;"",E6&lt;&gt;""),D6&lt;&gt;"",C6&lt;&gt;""),B6,0)</f>
        <v>1</v>
      </c>
      <c r="X6" s="89">
        <f>SUM(V6)</f>
        <v>0</v>
      </c>
      <c r="Y6" s="165"/>
      <c r="Z6" s="361" t="str">
        <f>IF(D6="","",IF(AND(D6&gt;=G$435,D6&lt;=G$436),"",O$408))</f>
        <v/>
      </c>
      <c r="AA6" s="74"/>
    </row>
    <row r="7" spans="1:27" ht="18" customHeight="1">
      <c r="A7" s="290">
        <f>DATE(IMPOSTAZIONI!$AL$3,D7,C7)</f>
        <v>45293</v>
      </c>
      <c r="B7" s="293">
        <f>IF($F$431=0,0,B6+1)</f>
        <v>2</v>
      </c>
      <c r="C7" s="362">
        <v>2</v>
      </c>
      <c r="D7" s="363">
        <v>1</v>
      </c>
      <c r="E7" s="182"/>
      <c r="F7" s="183"/>
      <c r="G7" s="184"/>
      <c r="H7" s="183"/>
      <c r="I7" s="184"/>
      <c r="J7" s="185"/>
      <c r="K7" s="186" t="s">
        <v>165</v>
      </c>
      <c r="L7" s="183" t="s">
        <v>166</v>
      </c>
      <c r="M7" s="183" t="s">
        <v>167</v>
      </c>
      <c r="N7" s="187">
        <v>42384</v>
      </c>
      <c r="O7" s="273">
        <v>1</v>
      </c>
      <c r="P7" s="364"/>
      <c r="Q7" s="222"/>
      <c r="R7" s="165"/>
      <c r="S7" s="89">
        <f t="shared" ref="S7:S70" si="0">IF(ISBLANK(E7),0,1)</f>
        <v>0</v>
      </c>
      <c r="T7" s="89">
        <f t="shared" ref="T7:T70" si="1">IF(ISBLANK(K7),0,1)</f>
        <v>1</v>
      </c>
      <c r="U7" s="89">
        <f t="shared" ref="U7:U70" si="2">SUM(S7:T7)</f>
        <v>1</v>
      </c>
      <c r="V7" s="89">
        <f>IF(ISBLANK(#REF!),1,0)</f>
        <v>0</v>
      </c>
      <c r="W7" s="359">
        <f>IF(AND(O7&lt;&gt;"",OR(K7&lt;&gt;"",E7&lt;&gt;""),D7&lt;&gt;"",C7&lt;&gt;""),B7,0)</f>
        <v>2</v>
      </c>
      <c r="X7" s="89">
        <f t="shared" ref="X7:X70" si="3">SUM(V7)</f>
        <v>0</v>
      </c>
      <c r="Y7" s="165"/>
      <c r="Z7" s="361" t="str">
        <f t="shared" ref="Z7:Z70" si="4">IF(D7="","",IF(AND(D7&gt;=G$435,D7&lt;=G$436),"",O$408))</f>
        <v/>
      </c>
      <c r="AA7" s="74"/>
    </row>
    <row r="8" spans="1:27" ht="18" customHeight="1">
      <c r="A8" s="290">
        <f>DATE(IMPOSTAZIONI!$AL$3,D8,C8)</f>
        <v>45260</v>
      </c>
      <c r="B8" s="293">
        <f t="shared" ref="B8:B71" si="5">IF($F$431=0,0,B7+1)</f>
        <v>3</v>
      </c>
      <c r="C8" s="362"/>
      <c r="D8" s="363"/>
      <c r="E8" s="182"/>
      <c r="F8" s="183"/>
      <c r="G8" s="184"/>
      <c r="H8" s="183"/>
      <c r="I8" s="184"/>
      <c r="J8" s="185"/>
      <c r="K8" s="186"/>
      <c r="L8" s="183"/>
      <c r="M8" s="183"/>
      <c r="N8" s="187"/>
      <c r="O8" s="273"/>
      <c r="P8" s="364"/>
      <c r="Q8" s="222"/>
      <c r="R8" s="165"/>
      <c r="S8" s="89">
        <f t="shared" si="0"/>
        <v>0</v>
      </c>
      <c r="T8" s="89">
        <f t="shared" si="1"/>
        <v>0</v>
      </c>
      <c r="U8" s="89">
        <f t="shared" si="2"/>
        <v>0</v>
      </c>
      <c r="V8" s="89">
        <f>IF(ISBLANK(#REF!),1,0)</f>
        <v>0</v>
      </c>
      <c r="W8" s="359">
        <f t="shared" ref="W8:W71" si="6">IF(AND(O8&lt;&gt;"",OR(K8&lt;&gt;"",E8&lt;&gt;""),D8&lt;&gt;"",C8&lt;&gt;""),B8,0)</f>
        <v>0</v>
      </c>
      <c r="X8" s="89">
        <f t="shared" si="3"/>
        <v>0</v>
      </c>
      <c r="Y8" s="165"/>
      <c r="Z8" s="361" t="str">
        <f t="shared" si="4"/>
        <v/>
      </c>
      <c r="AA8" s="74"/>
    </row>
    <row r="9" spans="1:27" ht="18" customHeight="1">
      <c r="A9" s="290">
        <f>DATE(IMPOSTAZIONI!$AL$3,D9,C9)</f>
        <v>45260</v>
      </c>
      <c r="B9" s="293">
        <f t="shared" si="5"/>
        <v>4</v>
      </c>
      <c r="C9" s="362"/>
      <c r="D9" s="363"/>
      <c r="E9" s="182"/>
      <c r="F9" s="183"/>
      <c r="G9" s="184"/>
      <c r="H9" s="183"/>
      <c r="I9" s="184"/>
      <c r="J9" s="185"/>
      <c r="K9" s="186"/>
      <c r="L9" s="183"/>
      <c r="M9" s="183"/>
      <c r="N9" s="187"/>
      <c r="O9" s="273"/>
      <c r="P9" s="364"/>
      <c r="Q9" s="222"/>
      <c r="R9" s="165"/>
      <c r="S9" s="89">
        <f t="shared" si="0"/>
        <v>0</v>
      </c>
      <c r="T9" s="89">
        <f t="shared" si="1"/>
        <v>0</v>
      </c>
      <c r="U9" s="89">
        <f t="shared" si="2"/>
        <v>0</v>
      </c>
      <c r="V9" s="89">
        <f>IF(ISBLANK(#REF!),1,0)</f>
        <v>0</v>
      </c>
      <c r="W9" s="359">
        <f t="shared" si="6"/>
        <v>0</v>
      </c>
      <c r="X9" s="89">
        <f t="shared" si="3"/>
        <v>0</v>
      </c>
      <c r="Y9" s="165"/>
      <c r="Z9" s="361" t="str">
        <f t="shared" si="4"/>
        <v/>
      </c>
      <c r="AA9" s="74"/>
    </row>
    <row r="10" spans="1:27" ht="18" customHeight="1">
      <c r="A10" s="290">
        <f>DATE(IMPOSTAZIONI!$AL$3,D10,C10)</f>
        <v>45260</v>
      </c>
      <c r="B10" s="293">
        <f t="shared" si="5"/>
        <v>5</v>
      </c>
      <c r="C10" s="362"/>
      <c r="D10" s="363"/>
      <c r="E10" s="182"/>
      <c r="F10" s="183"/>
      <c r="G10" s="184"/>
      <c r="H10" s="183"/>
      <c r="I10" s="184"/>
      <c r="J10" s="185"/>
      <c r="K10" s="186"/>
      <c r="L10" s="183"/>
      <c r="M10" s="183"/>
      <c r="N10" s="187"/>
      <c r="O10" s="273"/>
      <c r="P10" s="364"/>
      <c r="Q10" s="222"/>
      <c r="R10" s="165"/>
      <c r="S10" s="89">
        <f t="shared" si="0"/>
        <v>0</v>
      </c>
      <c r="T10" s="89">
        <f t="shared" si="1"/>
        <v>0</v>
      </c>
      <c r="U10" s="89">
        <f t="shared" si="2"/>
        <v>0</v>
      </c>
      <c r="V10" s="89">
        <f>IF(ISBLANK(#REF!),1,0)</f>
        <v>0</v>
      </c>
      <c r="W10" s="359">
        <f t="shared" si="6"/>
        <v>0</v>
      </c>
      <c r="X10" s="89">
        <f t="shared" si="3"/>
        <v>0</v>
      </c>
      <c r="Y10" s="165"/>
      <c r="Z10" s="361" t="str">
        <f t="shared" si="4"/>
        <v/>
      </c>
      <c r="AA10" s="74"/>
    </row>
    <row r="11" spans="1:27" ht="18" customHeight="1">
      <c r="A11" s="290">
        <f>DATE(IMPOSTAZIONI!$AL$3,D11,C11)</f>
        <v>45260</v>
      </c>
      <c r="B11" s="293">
        <f t="shared" si="5"/>
        <v>6</v>
      </c>
      <c r="C11" s="362"/>
      <c r="D11" s="363"/>
      <c r="E11" s="182"/>
      <c r="F11" s="183"/>
      <c r="G11" s="184"/>
      <c r="H11" s="183"/>
      <c r="I11" s="184"/>
      <c r="J11" s="185"/>
      <c r="K11" s="186"/>
      <c r="L11" s="183"/>
      <c r="M11" s="183"/>
      <c r="N11" s="187"/>
      <c r="O11" s="273"/>
      <c r="P11" s="364"/>
      <c r="Q11" s="222"/>
      <c r="R11" s="165"/>
      <c r="S11" s="89">
        <f t="shared" si="0"/>
        <v>0</v>
      </c>
      <c r="T11" s="89">
        <f t="shared" si="1"/>
        <v>0</v>
      </c>
      <c r="U11" s="89">
        <f t="shared" si="2"/>
        <v>0</v>
      </c>
      <c r="V11" s="89">
        <f>IF(ISBLANK(#REF!),1,0)</f>
        <v>0</v>
      </c>
      <c r="W11" s="359">
        <f t="shared" si="6"/>
        <v>0</v>
      </c>
      <c r="X11" s="89">
        <f t="shared" si="3"/>
        <v>0</v>
      </c>
      <c r="Y11" s="165"/>
      <c r="Z11" s="361" t="str">
        <f t="shared" si="4"/>
        <v/>
      </c>
      <c r="AA11" s="74"/>
    </row>
    <row r="12" spans="1:27" ht="18" customHeight="1">
      <c r="A12" s="290">
        <f>DATE(IMPOSTAZIONI!$AL$3,D12,C12)</f>
        <v>45260</v>
      </c>
      <c r="B12" s="293">
        <f t="shared" si="5"/>
        <v>7</v>
      </c>
      <c r="C12" s="362"/>
      <c r="D12" s="363"/>
      <c r="E12" s="182"/>
      <c r="F12" s="183"/>
      <c r="G12" s="184"/>
      <c r="H12" s="183"/>
      <c r="I12" s="184"/>
      <c r="J12" s="185"/>
      <c r="K12" s="186"/>
      <c r="L12" s="183"/>
      <c r="M12" s="183"/>
      <c r="N12" s="187"/>
      <c r="O12" s="273"/>
      <c r="P12" s="364"/>
      <c r="Q12" s="222"/>
      <c r="R12" s="165"/>
      <c r="S12" s="89">
        <f t="shared" si="0"/>
        <v>0</v>
      </c>
      <c r="T12" s="89">
        <f t="shared" si="1"/>
        <v>0</v>
      </c>
      <c r="U12" s="89">
        <f t="shared" si="2"/>
        <v>0</v>
      </c>
      <c r="V12" s="89">
        <f>IF(ISBLANK(#REF!),1,0)</f>
        <v>0</v>
      </c>
      <c r="W12" s="359">
        <f t="shared" si="6"/>
        <v>0</v>
      </c>
      <c r="X12" s="89">
        <f t="shared" si="3"/>
        <v>0</v>
      </c>
      <c r="Y12" s="165"/>
      <c r="Z12" s="361" t="str">
        <f t="shared" si="4"/>
        <v/>
      </c>
      <c r="AA12" s="74"/>
    </row>
    <row r="13" spans="1:27" ht="18" customHeight="1">
      <c r="A13" s="290">
        <f>DATE(IMPOSTAZIONI!$AL$3,D13,C13)</f>
        <v>45260</v>
      </c>
      <c r="B13" s="293">
        <f t="shared" si="5"/>
        <v>8</v>
      </c>
      <c r="C13" s="362"/>
      <c r="D13" s="363"/>
      <c r="E13" s="182"/>
      <c r="F13" s="183"/>
      <c r="G13" s="184"/>
      <c r="H13" s="183"/>
      <c r="I13" s="184"/>
      <c r="J13" s="185"/>
      <c r="K13" s="186"/>
      <c r="L13" s="183"/>
      <c r="M13" s="183"/>
      <c r="N13" s="187"/>
      <c r="O13" s="273"/>
      <c r="P13" s="364"/>
      <c r="Q13" s="222"/>
      <c r="R13" s="165"/>
      <c r="S13" s="89">
        <f t="shared" si="0"/>
        <v>0</v>
      </c>
      <c r="T13" s="89">
        <f t="shared" si="1"/>
        <v>0</v>
      </c>
      <c r="U13" s="89">
        <f t="shared" si="2"/>
        <v>0</v>
      </c>
      <c r="V13" s="89">
        <f>IF(ISBLANK(#REF!),1,0)</f>
        <v>0</v>
      </c>
      <c r="W13" s="359">
        <f t="shared" si="6"/>
        <v>0</v>
      </c>
      <c r="X13" s="89">
        <f t="shared" si="3"/>
        <v>0</v>
      </c>
      <c r="Y13" s="165"/>
      <c r="Z13" s="361" t="str">
        <f t="shared" si="4"/>
        <v/>
      </c>
      <c r="AA13" s="74"/>
    </row>
    <row r="14" spans="1:27" ht="18" customHeight="1">
      <c r="A14" s="290">
        <f>DATE(IMPOSTAZIONI!$AL$3,D14,C14)</f>
        <v>45260</v>
      </c>
      <c r="B14" s="293">
        <f t="shared" si="5"/>
        <v>9</v>
      </c>
      <c r="C14" s="362"/>
      <c r="D14" s="363"/>
      <c r="E14" s="182"/>
      <c r="F14" s="183"/>
      <c r="G14" s="184"/>
      <c r="H14" s="183"/>
      <c r="I14" s="184"/>
      <c r="J14" s="185"/>
      <c r="K14" s="186"/>
      <c r="L14" s="183"/>
      <c r="M14" s="183"/>
      <c r="N14" s="187"/>
      <c r="O14" s="273"/>
      <c r="P14" s="364"/>
      <c r="Q14" s="222"/>
      <c r="R14" s="165"/>
      <c r="S14" s="89">
        <f t="shared" si="0"/>
        <v>0</v>
      </c>
      <c r="T14" s="89">
        <f t="shared" si="1"/>
        <v>0</v>
      </c>
      <c r="U14" s="89">
        <f t="shared" si="2"/>
        <v>0</v>
      </c>
      <c r="V14" s="89">
        <f>IF(ISBLANK(#REF!),1,0)</f>
        <v>0</v>
      </c>
      <c r="W14" s="359">
        <f t="shared" si="6"/>
        <v>0</v>
      </c>
      <c r="X14" s="89">
        <f t="shared" si="3"/>
        <v>0</v>
      </c>
      <c r="Y14" s="165"/>
      <c r="Z14" s="361" t="str">
        <f t="shared" si="4"/>
        <v/>
      </c>
      <c r="AA14" s="74"/>
    </row>
    <row r="15" spans="1:27" ht="18" customHeight="1">
      <c r="A15" s="290">
        <f>DATE(IMPOSTAZIONI!$AL$3,D15,C15)</f>
        <v>45260</v>
      </c>
      <c r="B15" s="293">
        <f t="shared" si="5"/>
        <v>10</v>
      </c>
      <c r="C15" s="362"/>
      <c r="D15" s="363"/>
      <c r="E15" s="182"/>
      <c r="F15" s="183"/>
      <c r="G15" s="184"/>
      <c r="H15" s="183"/>
      <c r="I15" s="184"/>
      <c r="J15" s="185"/>
      <c r="K15" s="186"/>
      <c r="L15" s="183"/>
      <c r="M15" s="183"/>
      <c r="N15" s="187"/>
      <c r="O15" s="273"/>
      <c r="P15" s="364"/>
      <c r="Q15" s="222"/>
      <c r="R15" s="165"/>
      <c r="S15" s="89">
        <f t="shared" si="0"/>
        <v>0</v>
      </c>
      <c r="T15" s="89">
        <f t="shared" si="1"/>
        <v>0</v>
      </c>
      <c r="U15" s="89">
        <f t="shared" si="2"/>
        <v>0</v>
      </c>
      <c r="V15" s="89">
        <f>IF(ISBLANK(#REF!),1,0)</f>
        <v>0</v>
      </c>
      <c r="W15" s="359">
        <f t="shared" si="6"/>
        <v>0</v>
      </c>
      <c r="X15" s="89">
        <f t="shared" si="3"/>
        <v>0</v>
      </c>
      <c r="Y15" s="165"/>
      <c r="Z15" s="361" t="str">
        <f t="shared" si="4"/>
        <v/>
      </c>
      <c r="AA15" s="74"/>
    </row>
    <row r="16" spans="1:27" ht="18" customHeight="1">
      <c r="A16" s="290">
        <f>DATE(IMPOSTAZIONI!$AL$3,D16,C16)</f>
        <v>45260</v>
      </c>
      <c r="B16" s="293">
        <f t="shared" si="5"/>
        <v>11</v>
      </c>
      <c r="C16" s="362"/>
      <c r="D16" s="363"/>
      <c r="E16" s="182"/>
      <c r="F16" s="183"/>
      <c r="G16" s="184"/>
      <c r="H16" s="183"/>
      <c r="I16" s="184"/>
      <c r="J16" s="185"/>
      <c r="K16" s="186"/>
      <c r="L16" s="183"/>
      <c r="M16" s="183"/>
      <c r="N16" s="187"/>
      <c r="O16" s="273"/>
      <c r="P16" s="364"/>
      <c r="Q16" s="222"/>
      <c r="R16" s="165"/>
      <c r="S16" s="89">
        <f t="shared" si="0"/>
        <v>0</v>
      </c>
      <c r="T16" s="89">
        <f t="shared" si="1"/>
        <v>0</v>
      </c>
      <c r="U16" s="89">
        <f t="shared" si="2"/>
        <v>0</v>
      </c>
      <c r="V16" s="89">
        <f>IF(ISBLANK(#REF!),1,0)</f>
        <v>0</v>
      </c>
      <c r="W16" s="359">
        <f t="shared" si="6"/>
        <v>0</v>
      </c>
      <c r="X16" s="89">
        <f t="shared" si="3"/>
        <v>0</v>
      </c>
      <c r="Y16" s="165"/>
      <c r="Z16" s="361" t="str">
        <f t="shared" si="4"/>
        <v/>
      </c>
      <c r="AA16" s="74"/>
    </row>
    <row r="17" spans="1:27" ht="18" customHeight="1">
      <c r="A17" s="290">
        <f>DATE(IMPOSTAZIONI!$AL$3,D17,C17)</f>
        <v>45260</v>
      </c>
      <c r="B17" s="293">
        <f t="shared" si="5"/>
        <v>12</v>
      </c>
      <c r="C17" s="362"/>
      <c r="D17" s="363"/>
      <c r="E17" s="182"/>
      <c r="F17" s="183"/>
      <c r="G17" s="184"/>
      <c r="H17" s="183"/>
      <c r="I17" s="184"/>
      <c r="J17" s="185"/>
      <c r="K17" s="186"/>
      <c r="L17" s="183"/>
      <c r="M17" s="183"/>
      <c r="N17" s="187"/>
      <c r="O17" s="273"/>
      <c r="P17" s="364"/>
      <c r="Q17" s="222"/>
      <c r="R17" s="165"/>
      <c r="S17" s="89">
        <f t="shared" si="0"/>
        <v>0</v>
      </c>
      <c r="T17" s="89">
        <f t="shared" si="1"/>
        <v>0</v>
      </c>
      <c r="U17" s="89">
        <f t="shared" si="2"/>
        <v>0</v>
      </c>
      <c r="V17" s="89">
        <f>IF(ISBLANK(#REF!),1,0)</f>
        <v>0</v>
      </c>
      <c r="W17" s="359">
        <f t="shared" si="6"/>
        <v>0</v>
      </c>
      <c r="X17" s="89">
        <f t="shared" si="3"/>
        <v>0</v>
      </c>
      <c r="Y17" s="165"/>
      <c r="Z17" s="361" t="str">
        <f t="shared" si="4"/>
        <v/>
      </c>
      <c r="AA17" s="74"/>
    </row>
    <row r="18" spans="1:27" ht="18" customHeight="1">
      <c r="A18" s="290">
        <f>DATE(IMPOSTAZIONI!$AL$3,D18,C18)</f>
        <v>45260</v>
      </c>
      <c r="B18" s="293">
        <f t="shared" si="5"/>
        <v>13</v>
      </c>
      <c r="C18" s="362"/>
      <c r="D18" s="363"/>
      <c r="E18" s="182"/>
      <c r="F18" s="183"/>
      <c r="G18" s="184"/>
      <c r="H18" s="183"/>
      <c r="I18" s="184"/>
      <c r="J18" s="185"/>
      <c r="K18" s="186"/>
      <c r="L18" s="183"/>
      <c r="M18" s="183"/>
      <c r="N18" s="187"/>
      <c r="O18" s="273"/>
      <c r="P18" s="364"/>
      <c r="Q18" s="222"/>
      <c r="R18" s="165"/>
      <c r="S18" s="89">
        <f t="shared" si="0"/>
        <v>0</v>
      </c>
      <c r="T18" s="89">
        <f t="shared" si="1"/>
        <v>0</v>
      </c>
      <c r="U18" s="89">
        <f t="shared" si="2"/>
        <v>0</v>
      </c>
      <c r="V18" s="89">
        <f>IF(ISBLANK(#REF!),1,0)</f>
        <v>0</v>
      </c>
      <c r="W18" s="359">
        <f t="shared" si="6"/>
        <v>0</v>
      </c>
      <c r="X18" s="89">
        <f t="shared" si="3"/>
        <v>0</v>
      </c>
      <c r="Y18" s="165"/>
      <c r="Z18" s="361" t="str">
        <f t="shared" si="4"/>
        <v/>
      </c>
      <c r="AA18" s="74"/>
    </row>
    <row r="19" spans="1:27" ht="18" customHeight="1">
      <c r="A19" s="290">
        <f>DATE(IMPOSTAZIONI!$AL$3,D19,C19)</f>
        <v>45260</v>
      </c>
      <c r="B19" s="293">
        <f t="shared" si="5"/>
        <v>14</v>
      </c>
      <c r="C19" s="362"/>
      <c r="D19" s="363"/>
      <c r="E19" s="182"/>
      <c r="F19" s="183"/>
      <c r="G19" s="184"/>
      <c r="H19" s="183"/>
      <c r="I19" s="184"/>
      <c r="J19" s="185"/>
      <c r="K19" s="186"/>
      <c r="L19" s="183"/>
      <c r="M19" s="183"/>
      <c r="N19" s="187"/>
      <c r="O19" s="273"/>
      <c r="P19" s="364"/>
      <c r="Q19" s="222"/>
      <c r="R19" s="165"/>
      <c r="S19" s="89">
        <f t="shared" si="0"/>
        <v>0</v>
      </c>
      <c r="T19" s="89">
        <f t="shared" si="1"/>
        <v>0</v>
      </c>
      <c r="U19" s="89">
        <f t="shared" si="2"/>
        <v>0</v>
      </c>
      <c r="V19" s="89">
        <f>IF(ISBLANK(#REF!),1,0)</f>
        <v>0</v>
      </c>
      <c r="W19" s="359">
        <f t="shared" si="6"/>
        <v>0</v>
      </c>
      <c r="X19" s="89">
        <f t="shared" si="3"/>
        <v>0</v>
      </c>
      <c r="Y19" s="165"/>
      <c r="Z19" s="361" t="str">
        <f t="shared" si="4"/>
        <v/>
      </c>
      <c r="AA19" s="74"/>
    </row>
    <row r="20" spans="1:27" ht="18" customHeight="1">
      <c r="A20" s="290">
        <f>DATE(IMPOSTAZIONI!$AL$3,D20,C20)</f>
        <v>45260</v>
      </c>
      <c r="B20" s="293">
        <f t="shared" si="5"/>
        <v>15</v>
      </c>
      <c r="C20" s="362"/>
      <c r="D20" s="363"/>
      <c r="E20" s="182"/>
      <c r="F20" s="183"/>
      <c r="G20" s="184"/>
      <c r="H20" s="183"/>
      <c r="I20" s="184"/>
      <c r="J20" s="185"/>
      <c r="K20" s="186"/>
      <c r="L20" s="183"/>
      <c r="M20" s="183"/>
      <c r="N20" s="187"/>
      <c r="O20" s="273"/>
      <c r="P20" s="364"/>
      <c r="Q20" s="222"/>
      <c r="R20" s="165"/>
      <c r="S20" s="89">
        <f t="shared" si="0"/>
        <v>0</v>
      </c>
      <c r="T20" s="89">
        <f t="shared" si="1"/>
        <v>0</v>
      </c>
      <c r="U20" s="89">
        <f t="shared" si="2"/>
        <v>0</v>
      </c>
      <c r="V20" s="89">
        <f>IF(ISBLANK(#REF!),1,0)</f>
        <v>0</v>
      </c>
      <c r="W20" s="359">
        <f t="shared" si="6"/>
        <v>0</v>
      </c>
      <c r="X20" s="89">
        <f t="shared" si="3"/>
        <v>0</v>
      </c>
      <c r="Y20" s="165"/>
      <c r="Z20" s="361" t="str">
        <f t="shared" si="4"/>
        <v/>
      </c>
      <c r="AA20" s="74"/>
    </row>
    <row r="21" spans="1:27" ht="18" customHeight="1">
      <c r="A21" s="290">
        <f>DATE(IMPOSTAZIONI!$AL$3,D21,C21)</f>
        <v>45260</v>
      </c>
      <c r="B21" s="293">
        <f t="shared" si="5"/>
        <v>16</v>
      </c>
      <c r="C21" s="362"/>
      <c r="D21" s="363"/>
      <c r="E21" s="182"/>
      <c r="F21" s="183"/>
      <c r="G21" s="184"/>
      <c r="H21" s="183"/>
      <c r="I21" s="184"/>
      <c r="J21" s="185"/>
      <c r="K21" s="186"/>
      <c r="L21" s="183"/>
      <c r="M21" s="183"/>
      <c r="N21" s="187"/>
      <c r="O21" s="273"/>
      <c r="P21" s="364"/>
      <c r="Q21" s="222"/>
      <c r="R21" s="165"/>
      <c r="S21" s="89">
        <f t="shared" si="0"/>
        <v>0</v>
      </c>
      <c r="T21" s="89">
        <f t="shared" si="1"/>
        <v>0</v>
      </c>
      <c r="U21" s="89">
        <f t="shared" si="2"/>
        <v>0</v>
      </c>
      <c r="V21" s="89">
        <f>IF(ISBLANK(#REF!),1,0)</f>
        <v>0</v>
      </c>
      <c r="W21" s="359">
        <f t="shared" si="6"/>
        <v>0</v>
      </c>
      <c r="X21" s="89">
        <f t="shared" si="3"/>
        <v>0</v>
      </c>
      <c r="Y21" s="165"/>
      <c r="Z21" s="361" t="str">
        <f t="shared" si="4"/>
        <v/>
      </c>
      <c r="AA21" s="74"/>
    </row>
    <row r="22" spans="1:27" ht="18" customHeight="1">
      <c r="A22" s="290">
        <f>DATE(IMPOSTAZIONI!$AL$3,D22,C22)</f>
        <v>45260</v>
      </c>
      <c r="B22" s="293">
        <f t="shared" si="5"/>
        <v>17</v>
      </c>
      <c r="C22" s="362"/>
      <c r="D22" s="363"/>
      <c r="E22" s="182"/>
      <c r="F22" s="183"/>
      <c r="G22" s="184"/>
      <c r="H22" s="183"/>
      <c r="I22" s="184"/>
      <c r="J22" s="185"/>
      <c r="K22" s="186"/>
      <c r="L22" s="183"/>
      <c r="M22" s="183"/>
      <c r="N22" s="187"/>
      <c r="O22" s="273"/>
      <c r="P22" s="364"/>
      <c r="Q22" s="222"/>
      <c r="R22" s="165"/>
      <c r="S22" s="89">
        <f t="shared" si="0"/>
        <v>0</v>
      </c>
      <c r="T22" s="89">
        <f t="shared" si="1"/>
        <v>0</v>
      </c>
      <c r="U22" s="89">
        <f t="shared" si="2"/>
        <v>0</v>
      </c>
      <c r="V22" s="89">
        <f>IF(ISBLANK(#REF!),1,0)</f>
        <v>0</v>
      </c>
      <c r="W22" s="359">
        <f t="shared" si="6"/>
        <v>0</v>
      </c>
      <c r="X22" s="89">
        <f t="shared" si="3"/>
        <v>0</v>
      </c>
      <c r="Y22" s="165"/>
      <c r="Z22" s="361" t="str">
        <f t="shared" si="4"/>
        <v/>
      </c>
      <c r="AA22" s="74"/>
    </row>
    <row r="23" spans="1:27" ht="18" customHeight="1">
      <c r="A23" s="290">
        <f>DATE(IMPOSTAZIONI!$AL$3,D23,C23)</f>
        <v>45260</v>
      </c>
      <c r="B23" s="293">
        <f t="shared" si="5"/>
        <v>18</v>
      </c>
      <c r="C23" s="362"/>
      <c r="D23" s="363"/>
      <c r="E23" s="182"/>
      <c r="F23" s="183"/>
      <c r="G23" s="184"/>
      <c r="H23" s="183"/>
      <c r="I23" s="184"/>
      <c r="J23" s="185"/>
      <c r="K23" s="186"/>
      <c r="L23" s="183"/>
      <c r="M23" s="183"/>
      <c r="N23" s="187"/>
      <c r="O23" s="273"/>
      <c r="P23" s="364"/>
      <c r="Q23" s="222"/>
      <c r="R23" s="165"/>
      <c r="S23" s="89">
        <f t="shared" si="0"/>
        <v>0</v>
      </c>
      <c r="T23" s="89">
        <f t="shared" si="1"/>
        <v>0</v>
      </c>
      <c r="U23" s="89">
        <f t="shared" si="2"/>
        <v>0</v>
      </c>
      <c r="V23" s="89">
        <f>IF(ISBLANK(#REF!),1,0)</f>
        <v>0</v>
      </c>
      <c r="W23" s="359">
        <f t="shared" si="6"/>
        <v>0</v>
      </c>
      <c r="X23" s="89">
        <f t="shared" si="3"/>
        <v>0</v>
      </c>
      <c r="Y23" s="165"/>
      <c r="Z23" s="361" t="str">
        <f t="shared" si="4"/>
        <v/>
      </c>
      <c r="AA23" s="74"/>
    </row>
    <row r="24" spans="1:27" ht="18" customHeight="1">
      <c r="A24" s="290">
        <f>DATE(IMPOSTAZIONI!$AL$3,D24,C24)</f>
        <v>45260</v>
      </c>
      <c r="B24" s="293">
        <f t="shared" si="5"/>
        <v>19</v>
      </c>
      <c r="C24" s="362"/>
      <c r="D24" s="363"/>
      <c r="E24" s="182"/>
      <c r="F24" s="183"/>
      <c r="G24" s="184"/>
      <c r="H24" s="183"/>
      <c r="I24" s="184"/>
      <c r="J24" s="185"/>
      <c r="K24" s="186"/>
      <c r="L24" s="183"/>
      <c r="M24" s="183"/>
      <c r="N24" s="187"/>
      <c r="O24" s="273"/>
      <c r="P24" s="364"/>
      <c r="Q24" s="222"/>
      <c r="R24" s="165"/>
      <c r="S24" s="89">
        <f t="shared" si="0"/>
        <v>0</v>
      </c>
      <c r="T24" s="89">
        <f t="shared" si="1"/>
        <v>0</v>
      </c>
      <c r="U24" s="89">
        <f t="shared" si="2"/>
        <v>0</v>
      </c>
      <c r="V24" s="89">
        <f>IF(ISBLANK(#REF!),1,0)</f>
        <v>0</v>
      </c>
      <c r="W24" s="359">
        <f t="shared" si="6"/>
        <v>0</v>
      </c>
      <c r="X24" s="89">
        <f t="shared" si="3"/>
        <v>0</v>
      </c>
      <c r="Y24" s="165"/>
      <c r="Z24" s="361" t="str">
        <f t="shared" si="4"/>
        <v/>
      </c>
      <c r="AA24" s="74"/>
    </row>
    <row r="25" spans="1:27" ht="18" customHeight="1">
      <c r="A25" s="290">
        <f>DATE(IMPOSTAZIONI!$AL$3,D25,C25)</f>
        <v>45260</v>
      </c>
      <c r="B25" s="293">
        <f t="shared" si="5"/>
        <v>20</v>
      </c>
      <c r="C25" s="362"/>
      <c r="D25" s="363"/>
      <c r="E25" s="182"/>
      <c r="F25" s="183"/>
      <c r="G25" s="184"/>
      <c r="H25" s="183"/>
      <c r="I25" s="184"/>
      <c r="J25" s="185"/>
      <c r="K25" s="186"/>
      <c r="L25" s="183"/>
      <c r="M25" s="183"/>
      <c r="N25" s="187"/>
      <c r="O25" s="273"/>
      <c r="P25" s="364"/>
      <c r="Q25" s="222"/>
      <c r="R25" s="165"/>
      <c r="S25" s="89">
        <f t="shared" si="0"/>
        <v>0</v>
      </c>
      <c r="T25" s="89">
        <f t="shared" si="1"/>
        <v>0</v>
      </c>
      <c r="U25" s="89">
        <f t="shared" si="2"/>
        <v>0</v>
      </c>
      <c r="V25" s="89">
        <f>IF(ISBLANK(#REF!),1,0)</f>
        <v>0</v>
      </c>
      <c r="W25" s="359">
        <f t="shared" si="6"/>
        <v>0</v>
      </c>
      <c r="X25" s="89">
        <f t="shared" si="3"/>
        <v>0</v>
      </c>
      <c r="Y25" s="165"/>
      <c r="Z25" s="361" t="str">
        <f t="shared" si="4"/>
        <v/>
      </c>
      <c r="AA25" s="74"/>
    </row>
    <row r="26" spans="1:27" ht="18" customHeight="1">
      <c r="A26" s="290">
        <f>DATE(IMPOSTAZIONI!$AL$3,D26,C26)</f>
        <v>45260</v>
      </c>
      <c r="B26" s="293">
        <f t="shared" si="5"/>
        <v>21</v>
      </c>
      <c r="C26" s="362"/>
      <c r="D26" s="363"/>
      <c r="E26" s="182"/>
      <c r="F26" s="183"/>
      <c r="G26" s="184"/>
      <c r="H26" s="183"/>
      <c r="I26" s="184"/>
      <c r="J26" s="185"/>
      <c r="K26" s="186"/>
      <c r="L26" s="183"/>
      <c r="M26" s="183"/>
      <c r="N26" s="187"/>
      <c r="O26" s="273"/>
      <c r="P26" s="364"/>
      <c r="Q26" s="222"/>
      <c r="R26" s="165"/>
      <c r="S26" s="89">
        <f t="shared" si="0"/>
        <v>0</v>
      </c>
      <c r="T26" s="89">
        <f t="shared" si="1"/>
        <v>0</v>
      </c>
      <c r="U26" s="89">
        <f t="shared" si="2"/>
        <v>0</v>
      </c>
      <c r="V26" s="89">
        <f>IF(ISBLANK(#REF!),1,0)</f>
        <v>0</v>
      </c>
      <c r="W26" s="359">
        <f t="shared" si="6"/>
        <v>0</v>
      </c>
      <c r="X26" s="89">
        <f t="shared" si="3"/>
        <v>0</v>
      </c>
      <c r="Y26" s="165"/>
      <c r="Z26" s="361" t="str">
        <f t="shared" si="4"/>
        <v/>
      </c>
      <c r="AA26" s="74"/>
    </row>
    <row r="27" spans="1:27" ht="18" customHeight="1">
      <c r="A27" s="290">
        <f>DATE(IMPOSTAZIONI!$AL$3,D27,C27)</f>
        <v>45260</v>
      </c>
      <c r="B27" s="293">
        <f t="shared" si="5"/>
        <v>22</v>
      </c>
      <c r="C27" s="362"/>
      <c r="D27" s="363"/>
      <c r="E27" s="182"/>
      <c r="F27" s="183"/>
      <c r="G27" s="184"/>
      <c r="H27" s="183"/>
      <c r="I27" s="184"/>
      <c r="J27" s="185"/>
      <c r="K27" s="186"/>
      <c r="L27" s="183"/>
      <c r="M27" s="183"/>
      <c r="N27" s="187"/>
      <c r="O27" s="273"/>
      <c r="P27" s="364"/>
      <c r="Q27" s="222"/>
      <c r="R27" s="165"/>
      <c r="S27" s="89">
        <f t="shared" si="0"/>
        <v>0</v>
      </c>
      <c r="T27" s="89">
        <f t="shared" si="1"/>
        <v>0</v>
      </c>
      <c r="U27" s="89">
        <f t="shared" si="2"/>
        <v>0</v>
      </c>
      <c r="V27" s="89">
        <f>IF(ISBLANK(#REF!),1,0)</f>
        <v>0</v>
      </c>
      <c r="W27" s="359">
        <f t="shared" si="6"/>
        <v>0</v>
      </c>
      <c r="X27" s="89">
        <f t="shared" si="3"/>
        <v>0</v>
      </c>
      <c r="Y27" s="165"/>
      <c r="Z27" s="361" t="str">
        <f t="shared" si="4"/>
        <v/>
      </c>
      <c r="AA27" s="74"/>
    </row>
    <row r="28" spans="1:27" ht="18" customHeight="1">
      <c r="A28" s="290">
        <f>DATE(IMPOSTAZIONI!$AL$3,D28,C28)</f>
        <v>45260</v>
      </c>
      <c r="B28" s="293">
        <f t="shared" si="5"/>
        <v>23</v>
      </c>
      <c r="C28" s="362"/>
      <c r="D28" s="363"/>
      <c r="E28" s="182"/>
      <c r="F28" s="183"/>
      <c r="G28" s="184"/>
      <c r="H28" s="183"/>
      <c r="I28" s="184"/>
      <c r="J28" s="185"/>
      <c r="K28" s="186"/>
      <c r="L28" s="183"/>
      <c r="M28" s="183"/>
      <c r="N28" s="187"/>
      <c r="O28" s="273"/>
      <c r="P28" s="364"/>
      <c r="Q28" s="222"/>
      <c r="R28" s="165"/>
      <c r="S28" s="89">
        <f t="shared" si="0"/>
        <v>0</v>
      </c>
      <c r="T28" s="89">
        <f t="shared" si="1"/>
        <v>0</v>
      </c>
      <c r="U28" s="89">
        <f t="shared" si="2"/>
        <v>0</v>
      </c>
      <c r="V28" s="89">
        <f>IF(ISBLANK(#REF!),1,0)</f>
        <v>0</v>
      </c>
      <c r="W28" s="359">
        <f t="shared" si="6"/>
        <v>0</v>
      </c>
      <c r="X28" s="89">
        <f t="shared" si="3"/>
        <v>0</v>
      </c>
      <c r="Y28" s="165"/>
      <c r="Z28" s="361" t="str">
        <f t="shared" si="4"/>
        <v/>
      </c>
      <c r="AA28" s="74"/>
    </row>
    <row r="29" spans="1:27" ht="18" customHeight="1">
      <c r="A29" s="290">
        <f>DATE(IMPOSTAZIONI!$AL$3,D29,C29)</f>
        <v>45260</v>
      </c>
      <c r="B29" s="293">
        <f t="shared" si="5"/>
        <v>24</v>
      </c>
      <c r="C29" s="362"/>
      <c r="D29" s="363"/>
      <c r="E29" s="182"/>
      <c r="F29" s="183"/>
      <c r="G29" s="184"/>
      <c r="H29" s="183"/>
      <c r="I29" s="184"/>
      <c r="J29" s="185"/>
      <c r="K29" s="186"/>
      <c r="L29" s="183"/>
      <c r="M29" s="183"/>
      <c r="N29" s="187"/>
      <c r="O29" s="273"/>
      <c r="P29" s="364"/>
      <c r="Q29" s="222"/>
      <c r="R29" s="165"/>
      <c r="S29" s="89">
        <f t="shared" si="0"/>
        <v>0</v>
      </c>
      <c r="T29" s="89">
        <f t="shared" si="1"/>
        <v>0</v>
      </c>
      <c r="U29" s="89">
        <f t="shared" si="2"/>
        <v>0</v>
      </c>
      <c r="V29" s="89">
        <f>IF(ISBLANK(#REF!),1,0)</f>
        <v>0</v>
      </c>
      <c r="W29" s="359">
        <f t="shared" si="6"/>
        <v>0</v>
      </c>
      <c r="X29" s="89">
        <f t="shared" si="3"/>
        <v>0</v>
      </c>
      <c r="Y29" s="165"/>
      <c r="Z29" s="361" t="str">
        <f t="shared" si="4"/>
        <v/>
      </c>
      <c r="AA29" s="74"/>
    </row>
    <row r="30" spans="1:27" ht="18" customHeight="1">
      <c r="A30" s="290">
        <f>DATE(IMPOSTAZIONI!$AL$3,D30,C30)</f>
        <v>45260</v>
      </c>
      <c r="B30" s="293">
        <f t="shared" si="5"/>
        <v>25</v>
      </c>
      <c r="C30" s="362"/>
      <c r="D30" s="363"/>
      <c r="E30" s="182"/>
      <c r="F30" s="183"/>
      <c r="G30" s="184"/>
      <c r="H30" s="183"/>
      <c r="I30" s="184"/>
      <c r="J30" s="185"/>
      <c r="K30" s="186"/>
      <c r="L30" s="183"/>
      <c r="M30" s="183"/>
      <c r="N30" s="187"/>
      <c r="O30" s="273"/>
      <c r="P30" s="364"/>
      <c r="Q30" s="222"/>
      <c r="R30" s="165"/>
      <c r="S30" s="89">
        <f t="shared" si="0"/>
        <v>0</v>
      </c>
      <c r="T30" s="89">
        <f t="shared" si="1"/>
        <v>0</v>
      </c>
      <c r="U30" s="89">
        <f t="shared" si="2"/>
        <v>0</v>
      </c>
      <c r="V30" s="89">
        <f>IF(ISBLANK(#REF!),1,0)</f>
        <v>0</v>
      </c>
      <c r="W30" s="359">
        <f t="shared" si="6"/>
        <v>0</v>
      </c>
      <c r="X30" s="89">
        <f t="shared" si="3"/>
        <v>0</v>
      </c>
      <c r="Y30" s="165"/>
      <c r="Z30" s="361" t="str">
        <f t="shared" si="4"/>
        <v/>
      </c>
      <c r="AA30" s="74"/>
    </row>
    <row r="31" spans="1:27" ht="18" customHeight="1">
      <c r="A31" s="290">
        <f>DATE(IMPOSTAZIONI!$AL$3,D31,C31)</f>
        <v>45260</v>
      </c>
      <c r="B31" s="293">
        <f t="shared" si="5"/>
        <v>26</v>
      </c>
      <c r="C31" s="362"/>
      <c r="D31" s="363"/>
      <c r="E31" s="182"/>
      <c r="F31" s="183"/>
      <c r="G31" s="184"/>
      <c r="H31" s="183"/>
      <c r="I31" s="184"/>
      <c r="J31" s="185"/>
      <c r="K31" s="186"/>
      <c r="L31" s="183"/>
      <c r="M31" s="183"/>
      <c r="N31" s="187"/>
      <c r="O31" s="273"/>
      <c r="P31" s="364"/>
      <c r="Q31" s="222"/>
      <c r="R31" s="165"/>
      <c r="S31" s="89">
        <f t="shared" si="0"/>
        <v>0</v>
      </c>
      <c r="T31" s="89">
        <f t="shared" si="1"/>
        <v>0</v>
      </c>
      <c r="U31" s="89">
        <f t="shared" si="2"/>
        <v>0</v>
      </c>
      <c r="V31" s="89">
        <f>IF(ISBLANK(#REF!),1,0)</f>
        <v>0</v>
      </c>
      <c r="W31" s="359">
        <f t="shared" si="6"/>
        <v>0</v>
      </c>
      <c r="X31" s="89">
        <f t="shared" si="3"/>
        <v>0</v>
      </c>
      <c r="Y31" s="165"/>
      <c r="Z31" s="361" t="str">
        <f t="shared" si="4"/>
        <v/>
      </c>
      <c r="AA31" s="74"/>
    </row>
    <row r="32" spans="1:27" ht="18" customHeight="1">
      <c r="A32" s="290">
        <f>DATE(IMPOSTAZIONI!$AL$3,D32,C32)</f>
        <v>45260</v>
      </c>
      <c r="B32" s="293">
        <f t="shared" si="5"/>
        <v>27</v>
      </c>
      <c r="C32" s="362"/>
      <c r="D32" s="363"/>
      <c r="E32" s="182"/>
      <c r="F32" s="183"/>
      <c r="G32" s="184"/>
      <c r="H32" s="183"/>
      <c r="I32" s="184"/>
      <c r="J32" s="185"/>
      <c r="K32" s="186"/>
      <c r="L32" s="183"/>
      <c r="M32" s="183"/>
      <c r="N32" s="187"/>
      <c r="O32" s="273"/>
      <c r="P32" s="364"/>
      <c r="Q32" s="222"/>
      <c r="R32" s="165"/>
      <c r="S32" s="89">
        <f t="shared" si="0"/>
        <v>0</v>
      </c>
      <c r="T32" s="89">
        <f t="shared" si="1"/>
        <v>0</v>
      </c>
      <c r="U32" s="89">
        <f t="shared" si="2"/>
        <v>0</v>
      </c>
      <c r="V32" s="89">
        <f>IF(ISBLANK(#REF!),1,0)</f>
        <v>0</v>
      </c>
      <c r="W32" s="359">
        <f t="shared" si="6"/>
        <v>0</v>
      </c>
      <c r="X32" s="89">
        <f t="shared" si="3"/>
        <v>0</v>
      </c>
      <c r="Y32" s="165"/>
      <c r="Z32" s="361" t="str">
        <f t="shared" si="4"/>
        <v/>
      </c>
      <c r="AA32" s="74"/>
    </row>
    <row r="33" spans="1:27" ht="18" customHeight="1">
      <c r="A33" s="290">
        <f>DATE(IMPOSTAZIONI!$AL$3,D33,C33)</f>
        <v>45260</v>
      </c>
      <c r="B33" s="293">
        <f t="shared" si="5"/>
        <v>28</v>
      </c>
      <c r="C33" s="362"/>
      <c r="D33" s="363"/>
      <c r="E33" s="182"/>
      <c r="F33" s="183"/>
      <c r="G33" s="184"/>
      <c r="H33" s="183"/>
      <c r="I33" s="184"/>
      <c r="J33" s="185"/>
      <c r="K33" s="186"/>
      <c r="L33" s="183"/>
      <c r="M33" s="183"/>
      <c r="N33" s="187"/>
      <c r="O33" s="273"/>
      <c r="P33" s="364"/>
      <c r="Q33" s="222"/>
      <c r="R33" s="165"/>
      <c r="S33" s="89">
        <f t="shared" si="0"/>
        <v>0</v>
      </c>
      <c r="T33" s="89">
        <f t="shared" si="1"/>
        <v>0</v>
      </c>
      <c r="U33" s="89">
        <f t="shared" si="2"/>
        <v>0</v>
      </c>
      <c r="V33" s="89">
        <f>IF(ISBLANK(#REF!),1,0)</f>
        <v>0</v>
      </c>
      <c r="W33" s="359">
        <f t="shared" si="6"/>
        <v>0</v>
      </c>
      <c r="X33" s="89">
        <f t="shared" si="3"/>
        <v>0</v>
      </c>
      <c r="Y33" s="165"/>
      <c r="Z33" s="361" t="str">
        <f t="shared" si="4"/>
        <v/>
      </c>
      <c r="AA33" s="74"/>
    </row>
    <row r="34" spans="1:27" ht="18" customHeight="1">
      <c r="A34" s="290">
        <f>DATE(IMPOSTAZIONI!$AL$3,D34,C34)</f>
        <v>45260</v>
      </c>
      <c r="B34" s="293">
        <f t="shared" si="5"/>
        <v>29</v>
      </c>
      <c r="C34" s="362"/>
      <c r="D34" s="363"/>
      <c r="E34" s="182"/>
      <c r="F34" s="183"/>
      <c r="G34" s="184"/>
      <c r="H34" s="183"/>
      <c r="I34" s="184"/>
      <c r="J34" s="185"/>
      <c r="K34" s="186"/>
      <c r="L34" s="183"/>
      <c r="M34" s="183"/>
      <c r="N34" s="187"/>
      <c r="O34" s="273"/>
      <c r="P34" s="364"/>
      <c r="Q34" s="222"/>
      <c r="R34" s="165"/>
      <c r="S34" s="89">
        <f t="shared" si="0"/>
        <v>0</v>
      </c>
      <c r="T34" s="89">
        <f t="shared" si="1"/>
        <v>0</v>
      </c>
      <c r="U34" s="89">
        <f t="shared" si="2"/>
        <v>0</v>
      </c>
      <c r="V34" s="89">
        <f>IF(ISBLANK(#REF!),1,0)</f>
        <v>0</v>
      </c>
      <c r="W34" s="359">
        <f t="shared" si="6"/>
        <v>0</v>
      </c>
      <c r="X34" s="89">
        <f t="shared" si="3"/>
        <v>0</v>
      </c>
      <c r="Y34" s="165"/>
      <c r="Z34" s="361" t="str">
        <f t="shared" si="4"/>
        <v/>
      </c>
      <c r="AA34" s="74"/>
    </row>
    <row r="35" spans="1:27" ht="18" customHeight="1">
      <c r="A35" s="290">
        <f>DATE(IMPOSTAZIONI!$AL$3,D35,C35)</f>
        <v>45260</v>
      </c>
      <c r="B35" s="293">
        <f t="shared" si="5"/>
        <v>30</v>
      </c>
      <c r="C35" s="362"/>
      <c r="D35" s="363"/>
      <c r="E35" s="182"/>
      <c r="F35" s="183"/>
      <c r="G35" s="184"/>
      <c r="H35" s="183"/>
      <c r="I35" s="184"/>
      <c r="J35" s="185"/>
      <c r="K35" s="186"/>
      <c r="L35" s="183"/>
      <c r="M35" s="183"/>
      <c r="N35" s="187"/>
      <c r="O35" s="273"/>
      <c r="P35" s="364"/>
      <c r="Q35" s="222"/>
      <c r="R35" s="165"/>
      <c r="S35" s="89">
        <f t="shared" si="0"/>
        <v>0</v>
      </c>
      <c r="T35" s="89">
        <f t="shared" si="1"/>
        <v>0</v>
      </c>
      <c r="U35" s="89">
        <f t="shared" si="2"/>
        <v>0</v>
      </c>
      <c r="V35" s="89">
        <f>IF(ISBLANK(#REF!),1,0)</f>
        <v>0</v>
      </c>
      <c r="W35" s="359">
        <f t="shared" si="6"/>
        <v>0</v>
      </c>
      <c r="X35" s="89">
        <f t="shared" si="3"/>
        <v>0</v>
      </c>
      <c r="Y35" s="165"/>
      <c r="Z35" s="361" t="str">
        <f t="shared" si="4"/>
        <v/>
      </c>
      <c r="AA35" s="74"/>
    </row>
    <row r="36" spans="1:27" ht="18" customHeight="1">
      <c r="A36" s="290">
        <f>DATE(IMPOSTAZIONI!$AL$3,D36,C36)</f>
        <v>45260</v>
      </c>
      <c r="B36" s="293">
        <f t="shared" si="5"/>
        <v>31</v>
      </c>
      <c r="C36" s="362"/>
      <c r="D36" s="363"/>
      <c r="E36" s="182"/>
      <c r="F36" s="183"/>
      <c r="G36" s="184"/>
      <c r="H36" s="183"/>
      <c r="I36" s="184"/>
      <c r="J36" s="185"/>
      <c r="K36" s="186"/>
      <c r="L36" s="183"/>
      <c r="M36" s="183"/>
      <c r="N36" s="187"/>
      <c r="O36" s="273"/>
      <c r="P36" s="364"/>
      <c r="Q36" s="222"/>
      <c r="R36" s="165"/>
      <c r="S36" s="89">
        <f t="shared" si="0"/>
        <v>0</v>
      </c>
      <c r="T36" s="89">
        <f t="shared" si="1"/>
        <v>0</v>
      </c>
      <c r="U36" s="89">
        <f t="shared" si="2"/>
        <v>0</v>
      </c>
      <c r="V36" s="89">
        <f>IF(ISBLANK(#REF!),1,0)</f>
        <v>0</v>
      </c>
      <c r="W36" s="359">
        <f t="shared" si="6"/>
        <v>0</v>
      </c>
      <c r="X36" s="89">
        <f t="shared" si="3"/>
        <v>0</v>
      </c>
      <c r="Y36" s="165"/>
      <c r="Z36" s="361" t="str">
        <f t="shared" si="4"/>
        <v/>
      </c>
      <c r="AA36" s="74"/>
    </row>
    <row r="37" spans="1:27" ht="18" customHeight="1">
      <c r="A37" s="290">
        <f>DATE(IMPOSTAZIONI!$AL$3,D37,C37)</f>
        <v>45260</v>
      </c>
      <c r="B37" s="293">
        <f t="shared" si="5"/>
        <v>32</v>
      </c>
      <c r="C37" s="362"/>
      <c r="D37" s="363"/>
      <c r="E37" s="182"/>
      <c r="F37" s="183"/>
      <c r="G37" s="184"/>
      <c r="H37" s="183"/>
      <c r="I37" s="184"/>
      <c r="J37" s="185"/>
      <c r="K37" s="186"/>
      <c r="L37" s="183"/>
      <c r="M37" s="183"/>
      <c r="N37" s="187"/>
      <c r="O37" s="273"/>
      <c r="P37" s="364"/>
      <c r="Q37" s="222"/>
      <c r="R37" s="165"/>
      <c r="S37" s="89">
        <f t="shared" si="0"/>
        <v>0</v>
      </c>
      <c r="T37" s="89">
        <f t="shared" si="1"/>
        <v>0</v>
      </c>
      <c r="U37" s="89">
        <f t="shared" si="2"/>
        <v>0</v>
      </c>
      <c r="V37" s="89">
        <f>IF(ISBLANK(#REF!),1,0)</f>
        <v>0</v>
      </c>
      <c r="W37" s="359">
        <f t="shared" si="6"/>
        <v>0</v>
      </c>
      <c r="X37" s="89">
        <f t="shared" si="3"/>
        <v>0</v>
      </c>
      <c r="Y37" s="165"/>
      <c r="Z37" s="361" t="str">
        <f t="shared" si="4"/>
        <v/>
      </c>
      <c r="AA37" s="74"/>
    </row>
    <row r="38" spans="1:27" ht="18" customHeight="1">
      <c r="A38" s="290">
        <f>DATE(IMPOSTAZIONI!$AL$3,D38,C38)</f>
        <v>45260</v>
      </c>
      <c r="B38" s="293">
        <f t="shared" si="5"/>
        <v>33</v>
      </c>
      <c r="C38" s="362"/>
      <c r="D38" s="363"/>
      <c r="E38" s="182"/>
      <c r="F38" s="183"/>
      <c r="G38" s="184"/>
      <c r="H38" s="183"/>
      <c r="I38" s="184"/>
      <c r="J38" s="185"/>
      <c r="K38" s="186"/>
      <c r="L38" s="183"/>
      <c r="M38" s="183"/>
      <c r="N38" s="187"/>
      <c r="O38" s="273"/>
      <c r="P38" s="364"/>
      <c r="Q38" s="222"/>
      <c r="R38" s="165"/>
      <c r="S38" s="89">
        <f t="shared" si="0"/>
        <v>0</v>
      </c>
      <c r="T38" s="89">
        <f t="shared" si="1"/>
        <v>0</v>
      </c>
      <c r="U38" s="89">
        <f t="shared" si="2"/>
        <v>0</v>
      </c>
      <c r="V38" s="89">
        <f>IF(ISBLANK(#REF!),1,0)</f>
        <v>0</v>
      </c>
      <c r="W38" s="359">
        <f t="shared" si="6"/>
        <v>0</v>
      </c>
      <c r="X38" s="89">
        <f t="shared" si="3"/>
        <v>0</v>
      </c>
      <c r="Y38" s="165"/>
      <c r="Z38" s="361" t="str">
        <f t="shared" si="4"/>
        <v/>
      </c>
      <c r="AA38" s="74"/>
    </row>
    <row r="39" spans="1:27" ht="18" customHeight="1">
      <c r="A39" s="290">
        <f>DATE(IMPOSTAZIONI!$AL$3,D39,C39)</f>
        <v>45260</v>
      </c>
      <c r="B39" s="293">
        <f t="shared" si="5"/>
        <v>34</v>
      </c>
      <c r="C39" s="362"/>
      <c r="D39" s="363"/>
      <c r="E39" s="182"/>
      <c r="F39" s="183"/>
      <c r="G39" s="184"/>
      <c r="H39" s="183"/>
      <c r="I39" s="184"/>
      <c r="J39" s="185"/>
      <c r="K39" s="186"/>
      <c r="L39" s="183"/>
      <c r="M39" s="183"/>
      <c r="N39" s="187"/>
      <c r="O39" s="273"/>
      <c r="P39" s="364"/>
      <c r="Q39" s="222"/>
      <c r="R39" s="165"/>
      <c r="S39" s="89">
        <f t="shared" si="0"/>
        <v>0</v>
      </c>
      <c r="T39" s="89">
        <f t="shared" si="1"/>
        <v>0</v>
      </c>
      <c r="U39" s="89">
        <f t="shared" si="2"/>
        <v>0</v>
      </c>
      <c r="V39" s="89">
        <f>IF(ISBLANK(#REF!),1,0)</f>
        <v>0</v>
      </c>
      <c r="W39" s="359">
        <f t="shared" si="6"/>
        <v>0</v>
      </c>
      <c r="X39" s="89">
        <f t="shared" si="3"/>
        <v>0</v>
      </c>
      <c r="Y39" s="165"/>
      <c r="Z39" s="361" t="str">
        <f t="shared" si="4"/>
        <v/>
      </c>
      <c r="AA39" s="74"/>
    </row>
    <row r="40" spans="1:27" ht="18" customHeight="1">
      <c r="A40" s="290">
        <f>DATE(IMPOSTAZIONI!$AL$3,D40,C40)</f>
        <v>45260</v>
      </c>
      <c r="B40" s="293">
        <f t="shared" si="5"/>
        <v>35</v>
      </c>
      <c r="C40" s="362"/>
      <c r="D40" s="363"/>
      <c r="E40" s="182"/>
      <c r="F40" s="183"/>
      <c r="G40" s="184"/>
      <c r="H40" s="183"/>
      <c r="I40" s="184"/>
      <c r="J40" s="185"/>
      <c r="K40" s="186"/>
      <c r="L40" s="183"/>
      <c r="M40" s="183"/>
      <c r="N40" s="187"/>
      <c r="O40" s="273"/>
      <c r="P40" s="364"/>
      <c r="Q40" s="222"/>
      <c r="R40" s="165"/>
      <c r="S40" s="89">
        <f t="shared" si="0"/>
        <v>0</v>
      </c>
      <c r="T40" s="89">
        <f t="shared" si="1"/>
        <v>0</v>
      </c>
      <c r="U40" s="89">
        <f t="shared" si="2"/>
        <v>0</v>
      </c>
      <c r="V40" s="89">
        <f>IF(ISBLANK(#REF!),1,0)</f>
        <v>0</v>
      </c>
      <c r="W40" s="359">
        <f t="shared" si="6"/>
        <v>0</v>
      </c>
      <c r="X40" s="89">
        <f t="shared" si="3"/>
        <v>0</v>
      </c>
      <c r="Y40" s="165"/>
      <c r="Z40" s="361" t="str">
        <f t="shared" si="4"/>
        <v/>
      </c>
      <c r="AA40" s="74"/>
    </row>
    <row r="41" spans="1:27" ht="18" customHeight="1">
      <c r="A41" s="290">
        <f>DATE(IMPOSTAZIONI!$AL$3,D41,C41)</f>
        <v>45260</v>
      </c>
      <c r="B41" s="293">
        <f t="shared" si="5"/>
        <v>36</v>
      </c>
      <c r="C41" s="362"/>
      <c r="D41" s="363"/>
      <c r="E41" s="182"/>
      <c r="F41" s="183"/>
      <c r="G41" s="184"/>
      <c r="H41" s="183"/>
      <c r="I41" s="184"/>
      <c r="J41" s="185"/>
      <c r="K41" s="186"/>
      <c r="L41" s="183"/>
      <c r="M41" s="183"/>
      <c r="N41" s="187"/>
      <c r="O41" s="273"/>
      <c r="P41" s="364"/>
      <c r="Q41" s="222"/>
      <c r="R41" s="165"/>
      <c r="S41" s="89">
        <f t="shared" si="0"/>
        <v>0</v>
      </c>
      <c r="T41" s="89">
        <f t="shared" si="1"/>
        <v>0</v>
      </c>
      <c r="U41" s="89">
        <f t="shared" si="2"/>
        <v>0</v>
      </c>
      <c r="V41" s="89">
        <f>IF(ISBLANK(#REF!),1,0)</f>
        <v>0</v>
      </c>
      <c r="W41" s="359">
        <f t="shared" si="6"/>
        <v>0</v>
      </c>
      <c r="X41" s="89">
        <f t="shared" si="3"/>
        <v>0</v>
      </c>
      <c r="Y41" s="165"/>
      <c r="Z41" s="361" t="str">
        <f t="shared" si="4"/>
        <v/>
      </c>
      <c r="AA41" s="74"/>
    </row>
    <row r="42" spans="1:27" ht="18" customHeight="1">
      <c r="A42" s="290">
        <f>DATE(IMPOSTAZIONI!$AL$3,D42,C42)</f>
        <v>45260</v>
      </c>
      <c r="B42" s="293">
        <f t="shared" si="5"/>
        <v>37</v>
      </c>
      <c r="C42" s="362"/>
      <c r="D42" s="363"/>
      <c r="E42" s="182"/>
      <c r="F42" s="183"/>
      <c r="G42" s="184"/>
      <c r="H42" s="183"/>
      <c r="I42" s="184"/>
      <c r="J42" s="185"/>
      <c r="K42" s="186"/>
      <c r="L42" s="183"/>
      <c r="M42" s="183"/>
      <c r="N42" s="187"/>
      <c r="O42" s="273"/>
      <c r="P42" s="364"/>
      <c r="Q42" s="222"/>
      <c r="R42" s="165"/>
      <c r="S42" s="89">
        <f t="shared" si="0"/>
        <v>0</v>
      </c>
      <c r="T42" s="89">
        <f t="shared" si="1"/>
        <v>0</v>
      </c>
      <c r="U42" s="89">
        <f t="shared" si="2"/>
        <v>0</v>
      </c>
      <c r="V42" s="89">
        <f>IF(ISBLANK(#REF!),1,0)</f>
        <v>0</v>
      </c>
      <c r="W42" s="359">
        <f t="shared" si="6"/>
        <v>0</v>
      </c>
      <c r="X42" s="89">
        <f t="shared" si="3"/>
        <v>0</v>
      </c>
      <c r="Y42" s="165"/>
      <c r="Z42" s="361" t="str">
        <f t="shared" si="4"/>
        <v/>
      </c>
      <c r="AA42" s="74"/>
    </row>
    <row r="43" spans="1:27" ht="18" customHeight="1">
      <c r="A43" s="290">
        <f>DATE(IMPOSTAZIONI!$AL$3,D43,C43)</f>
        <v>45260</v>
      </c>
      <c r="B43" s="293">
        <f t="shared" si="5"/>
        <v>38</v>
      </c>
      <c r="C43" s="362"/>
      <c r="D43" s="363"/>
      <c r="E43" s="182"/>
      <c r="F43" s="183"/>
      <c r="G43" s="184"/>
      <c r="H43" s="183"/>
      <c r="I43" s="184"/>
      <c r="J43" s="185"/>
      <c r="K43" s="186"/>
      <c r="L43" s="183"/>
      <c r="M43" s="183"/>
      <c r="N43" s="187"/>
      <c r="O43" s="273"/>
      <c r="P43" s="364"/>
      <c r="Q43" s="222"/>
      <c r="R43" s="165"/>
      <c r="S43" s="89">
        <f t="shared" si="0"/>
        <v>0</v>
      </c>
      <c r="T43" s="89">
        <f t="shared" si="1"/>
        <v>0</v>
      </c>
      <c r="U43" s="89">
        <f t="shared" si="2"/>
        <v>0</v>
      </c>
      <c r="V43" s="89">
        <f>IF(ISBLANK(#REF!),1,0)</f>
        <v>0</v>
      </c>
      <c r="W43" s="359">
        <f t="shared" si="6"/>
        <v>0</v>
      </c>
      <c r="X43" s="89">
        <f t="shared" si="3"/>
        <v>0</v>
      </c>
      <c r="Y43" s="165"/>
      <c r="Z43" s="361" t="str">
        <f t="shared" si="4"/>
        <v/>
      </c>
      <c r="AA43" s="74"/>
    </row>
    <row r="44" spans="1:27" ht="18" customHeight="1">
      <c r="A44" s="290">
        <f>DATE(IMPOSTAZIONI!$AL$3,D44,C44)</f>
        <v>45260</v>
      </c>
      <c r="B44" s="293">
        <f t="shared" si="5"/>
        <v>39</v>
      </c>
      <c r="C44" s="362"/>
      <c r="D44" s="363"/>
      <c r="E44" s="182"/>
      <c r="F44" s="183"/>
      <c r="G44" s="184"/>
      <c r="H44" s="183"/>
      <c r="I44" s="184"/>
      <c r="J44" s="185"/>
      <c r="K44" s="186"/>
      <c r="L44" s="183"/>
      <c r="M44" s="183"/>
      <c r="N44" s="187"/>
      <c r="O44" s="273"/>
      <c r="P44" s="364"/>
      <c r="Q44" s="222"/>
      <c r="R44" s="165"/>
      <c r="S44" s="89">
        <f t="shared" si="0"/>
        <v>0</v>
      </c>
      <c r="T44" s="89">
        <f t="shared" si="1"/>
        <v>0</v>
      </c>
      <c r="U44" s="89">
        <f t="shared" si="2"/>
        <v>0</v>
      </c>
      <c r="V44" s="89">
        <f>IF(ISBLANK(#REF!),1,0)</f>
        <v>0</v>
      </c>
      <c r="W44" s="359">
        <f t="shared" si="6"/>
        <v>0</v>
      </c>
      <c r="X44" s="89">
        <f t="shared" si="3"/>
        <v>0</v>
      </c>
      <c r="Y44" s="165"/>
      <c r="Z44" s="361" t="str">
        <f t="shared" si="4"/>
        <v/>
      </c>
      <c r="AA44" s="74"/>
    </row>
    <row r="45" spans="1:27" ht="18" customHeight="1">
      <c r="A45" s="290">
        <f>DATE(IMPOSTAZIONI!$AL$3,D45,C45)</f>
        <v>45260</v>
      </c>
      <c r="B45" s="293">
        <f t="shared" si="5"/>
        <v>40</v>
      </c>
      <c r="C45" s="362"/>
      <c r="D45" s="363"/>
      <c r="E45" s="182"/>
      <c r="F45" s="183"/>
      <c r="G45" s="184"/>
      <c r="H45" s="183"/>
      <c r="I45" s="184"/>
      <c r="J45" s="185"/>
      <c r="K45" s="186"/>
      <c r="L45" s="183"/>
      <c r="M45" s="183"/>
      <c r="N45" s="187"/>
      <c r="O45" s="273"/>
      <c r="P45" s="364"/>
      <c r="Q45" s="222"/>
      <c r="R45" s="165"/>
      <c r="S45" s="89">
        <f t="shared" si="0"/>
        <v>0</v>
      </c>
      <c r="T45" s="89">
        <f t="shared" si="1"/>
        <v>0</v>
      </c>
      <c r="U45" s="89">
        <f t="shared" si="2"/>
        <v>0</v>
      </c>
      <c r="V45" s="89">
        <f>IF(ISBLANK(#REF!),1,0)</f>
        <v>0</v>
      </c>
      <c r="W45" s="359">
        <f t="shared" si="6"/>
        <v>0</v>
      </c>
      <c r="X45" s="89">
        <f t="shared" si="3"/>
        <v>0</v>
      </c>
      <c r="Y45" s="165"/>
      <c r="Z45" s="361" t="str">
        <f t="shared" si="4"/>
        <v/>
      </c>
      <c r="AA45" s="74"/>
    </row>
    <row r="46" spans="1:27" ht="18" customHeight="1">
      <c r="A46" s="290">
        <f>DATE(IMPOSTAZIONI!$AL$3,D46,C46)</f>
        <v>45260</v>
      </c>
      <c r="B46" s="293">
        <f t="shared" si="5"/>
        <v>41</v>
      </c>
      <c r="C46" s="362"/>
      <c r="D46" s="363"/>
      <c r="E46" s="182"/>
      <c r="F46" s="183"/>
      <c r="G46" s="184"/>
      <c r="H46" s="183"/>
      <c r="I46" s="184"/>
      <c r="J46" s="185"/>
      <c r="K46" s="186"/>
      <c r="L46" s="183"/>
      <c r="M46" s="183"/>
      <c r="N46" s="187"/>
      <c r="O46" s="273"/>
      <c r="P46" s="364"/>
      <c r="Q46" s="222"/>
      <c r="R46" s="165"/>
      <c r="S46" s="89">
        <f t="shared" si="0"/>
        <v>0</v>
      </c>
      <c r="T46" s="89">
        <f t="shared" si="1"/>
        <v>0</v>
      </c>
      <c r="U46" s="89">
        <f t="shared" si="2"/>
        <v>0</v>
      </c>
      <c r="V46" s="89">
        <f>IF(ISBLANK(#REF!),1,0)</f>
        <v>0</v>
      </c>
      <c r="W46" s="359">
        <f t="shared" si="6"/>
        <v>0</v>
      </c>
      <c r="X46" s="89">
        <f t="shared" si="3"/>
        <v>0</v>
      </c>
      <c r="Y46" s="165"/>
      <c r="Z46" s="361" t="str">
        <f t="shared" si="4"/>
        <v/>
      </c>
      <c r="AA46" s="74"/>
    </row>
    <row r="47" spans="1:27" ht="18" customHeight="1">
      <c r="A47" s="290">
        <f>DATE(IMPOSTAZIONI!$AL$3,D47,C47)</f>
        <v>45260</v>
      </c>
      <c r="B47" s="293">
        <f t="shared" si="5"/>
        <v>42</v>
      </c>
      <c r="C47" s="362"/>
      <c r="D47" s="363"/>
      <c r="E47" s="182"/>
      <c r="F47" s="183"/>
      <c r="G47" s="184"/>
      <c r="H47" s="183"/>
      <c r="I47" s="184"/>
      <c r="J47" s="185"/>
      <c r="K47" s="186"/>
      <c r="L47" s="183"/>
      <c r="M47" s="183"/>
      <c r="N47" s="187"/>
      <c r="O47" s="273"/>
      <c r="P47" s="364"/>
      <c r="Q47" s="222"/>
      <c r="R47" s="165"/>
      <c r="S47" s="89">
        <f t="shared" si="0"/>
        <v>0</v>
      </c>
      <c r="T47" s="89">
        <f t="shared" si="1"/>
        <v>0</v>
      </c>
      <c r="U47" s="89">
        <f t="shared" si="2"/>
        <v>0</v>
      </c>
      <c r="V47" s="89">
        <f>IF(ISBLANK(#REF!),1,0)</f>
        <v>0</v>
      </c>
      <c r="W47" s="359">
        <f t="shared" si="6"/>
        <v>0</v>
      </c>
      <c r="X47" s="89">
        <f t="shared" si="3"/>
        <v>0</v>
      </c>
      <c r="Y47" s="165"/>
      <c r="Z47" s="361" t="str">
        <f t="shared" si="4"/>
        <v/>
      </c>
      <c r="AA47" s="74"/>
    </row>
    <row r="48" spans="1:27" ht="18" customHeight="1">
      <c r="A48" s="290">
        <f>DATE(IMPOSTAZIONI!$AL$3,D48,C48)</f>
        <v>45260</v>
      </c>
      <c r="B48" s="293">
        <f t="shared" si="5"/>
        <v>43</v>
      </c>
      <c r="C48" s="362"/>
      <c r="D48" s="363"/>
      <c r="E48" s="182"/>
      <c r="F48" s="183"/>
      <c r="G48" s="184"/>
      <c r="H48" s="183"/>
      <c r="I48" s="184"/>
      <c r="J48" s="185"/>
      <c r="K48" s="186"/>
      <c r="L48" s="183"/>
      <c r="M48" s="183"/>
      <c r="N48" s="187"/>
      <c r="O48" s="273"/>
      <c r="P48" s="364"/>
      <c r="Q48" s="222"/>
      <c r="R48" s="165"/>
      <c r="S48" s="89">
        <f t="shared" si="0"/>
        <v>0</v>
      </c>
      <c r="T48" s="89">
        <f t="shared" si="1"/>
        <v>0</v>
      </c>
      <c r="U48" s="89">
        <f t="shared" si="2"/>
        <v>0</v>
      </c>
      <c r="V48" s="89">
        <f>IF(ISBLANK(#REF!),1,0)</f>
        <v>0</v>
      </c>
      <c r="W48" s="359">
        <f t="shared" si="6"/>
        <v>0</v>
      </c>
      <c r="X48" s="89">
        <f t="shared" si="3"/>
        <v>0</v>
      </c>
      <c r="Y48" s="165"/>
      <c r="Z48" s="361" t="str">
        <f t="shared" si="4"/>
        <v/>
      </c>
      <c r="AA48" s="74"/>
    </row>
    <row r="49" spans="1:27" ht="18" customHeight="1">
      <c r="A49" s="290">
        <f>DATE(IMPOSTAZIONI!$AL$3,D49,C49)</f>
        <v>45260</v>
      </c>
      <c r="B49" s="293">
        <f t="shared" si="5"/>
        <v>44</v>
      </c>
      <c r="C49" s="362"/>
      <c r="D49" s="363"/>
      <c r="E49" s="182"/>
      <c r="F49" s="183"/>
      <c r="G49" s="184"/>
      <c r="H49" s="183"/>
      <c r="I49" s="184"/>
      <c r="J49" s="185"/>
      <c r="K49" s="186"/>
      <c r="L49" s="183"/>
      <c r="M49" s="183"/>
      <c r="N49" s="187"/>
      <c r="O49" s="273"/>
      <c r="P49" s="364"/>
      <c r="Q49" s="222"/>
      <c r="R49" s="165"/>
      <c r="S49" s="89">
        <f t="shared" si="0"/>
        <v>0</v>
      </c>
      <c r="T49" s="89">
        <f t="shared" si="1"/>
        <v>0</v>
      </c>
      <c r="U49" s="89">
        <f t="shared" si="2"/>
        <v>0</v>
      </c>
      <c r="V49" s="89">
        <f>IF(ISBLANK(#REF!),1,0)</f>
        <v>0</v>
      </c>
      <c r="W49" s="359">
        <f t="shared" si="6"/>
        <v>0</v>
      </c>
      <c r="X49" s="89">
        <f t="shared" si="3"/>
        <v>0</v>
      </c>
      <c r="Y49" s="165"/>
      <c r="Z49" s="361" t="str">
        <f t="shared" si="4"/>
        <v/>
      </c>
      <c r="AA49" s="74"/>
    </row>
    <row r="50" spans="1:27" ht="18" customHeight="1">
      <c r="A50" s="290">
        <f>DATE(IMPOSTAZIONI!$AL$3,D50,C50)</f>
        <v>45260</v>
      </c>
      <c r="B50" s="293">
        <f t="shared" si="5"/>
        <v>45</v>
      </c>
      <c r="C50" s="362"/>
      <c r="D50" s="363"/>
      <c r="E50" s="182"/>
      <c r="F50" s="183"/>
      <c r="G50" s="184"/>
      <c r="H50" s="183"/>
      <c r="I50" s="184"/>
      <c r="J50" s="185"/>
      <c r="K50" s="186"/>
      <c r="L50" s="183"/>
      <c r="M50" s="183"/>
      <c r="N50" s="187"/>
      <c r="O50" s="273"/>
      <c r="P50" s="364"/>
      <c r="Q50" s="222"/>
      <c r="R50" s="165"/>
      <c r="S50" s="89">
        <f t="shared" si="0"/>
        <v>0</v>
      </c>
      <c r="T50" s="89">
        <f t="shared" si="1"/>
        <v>0</v>
      </c>
      <c r="U50" s="89">
        <f t="shared" si="2"/>
        <v>0</v>
      </c>
      <c r="V50" s="89">
        <f>IF(ISBLANK(#REF!),1,0)</f>
        <v>0</v>
      </c>
      <c r="W50" s="359">
        <f t="shared" si="6"/>
        <v>0</v>
      </c>
      <c r="X50" s="89">
        <f t="shared" si="3"/>
        <v>0</v>
      </c>
      <c r="Y50" s="165"/>
      <c r="Z50" s="361" t="str">
        <f t="shared" si="4"/>
        <v/>
      </c>
      <c r="AA50" s="74"/>
    </row>
    <row r="51" spans="1:27" ht="18" customHeight="1">
      <c r="A51" s="290">
        <f>DATE(IMPOSTAZIONI!$AL$3,D51,C51)</f>
        <v>45260</v>
      </c>
      <c r="B51" s="293">
        <f t="shared" si="5"/>
        <v>46</v>
      </c>
      <c r="C51" s="362"/>
      <c r="D51" s="363"/>
      <c r="E51" s="182"/>
      <c r="F51" s="183"/>
      <c r="G51" s="184"/>
      <c r="H51" s="183"/>
      <c r="I51" s="184"/>
      <c r="J51" s="185"/>
      <c r="K51" s="186"/>
      <c r="L51" s="183"/>
      <c r="M51" s="183"/>
      <c r="N51" s="187"/>
      <c r="O51" s="273"/>
      <c r="P51" s="364"/>
      <c r="Q51" s="222"/>
      <c r="R51" s="165"/>
      <c r="S51" s="89">
        <f t="shared" si="0"/>
        <v>0</v>
      </c>
      <c r="T51" s="89">
        <f t="shared" si="1"/>
        <v>0</v>
      </c>
      <c r="U51" s="89">
        <f t="shared" si="2"/>
        <v>0</v>
      </c>
      <c r="V51" s="89">
        <f>IF(ISBLANK(#REF!),1,0)</f>
        <v>0</v>
      </c>
      <c r="W51" s="359">
        <f t="shared" si="6"/>
        <v>0</v>
      </c>
      <c r="X51" s="89">
        <f t="shared" si="3"/>
        <v>0</v>
      </c>
      <c r="Y51" s="165"/>
      <c r="Z51" s="361" t="str">
        <f t="shared" si="4"/>
        <v/>
      </c>
      <c r="AA51" s="74"/>
    </row>
    <row r="52" spans="1:27" ht="18" customHeight="1">
      <c r="A52" s="290">
        <f>DATE(IMPOSTAZIONI!$AL$3,D52,C52)</f>
        <v>45260</v>
      </c>
      <c r="B52" s="293">
        <f t="shared" si="5"/>
        <v>47</v>
      </c>
      <c r="C52" s="362"/>
      <c r="D52" s="363"/>
      <c r="E52" s="182"/>
      <c r="F52" s="183"/>
      <c r="G52" s="184"/>
      <c r="H52" s="183"/>
      <c r="I52" s="184"/>
      <c r="J52" s="185"/>
      <c r="K52" s="186"/>
      <c r="L52" s="183"/>
      <c r="M52" s="183"/>
      <c r="N52" s="187"/>
      <c r="O52" s="273"/>
      <c r="P52" s="364"/>
      <c r="Q52" s="222"/>
      <c r="R52" s="165"/>
      <c r="S52" s="89">
        <f t="shared" si="0"/>
        <v>0</v>
      </c>
      <c r="T52" s="89">
        <f t="shared" si="1"/>
        <v>0</v>
      </c>
      <c r="U52" s="89">
        <f t="shared" si="2"/>
        <v>0</v>
      </c>
      <c r="V52" s="89">
        <f>IF(ISBLANK(#REF!),1,0)</f>
        <v>0</v>
      </c>
      <c r="W52" s="359">
        <f t="shared" si="6"/>
        <v>0</v>
      </c>
      <c r="X52" s="89">
        <f t="shared" si="3"/>
        <v>0</v>
      </c>
      <c r="Y52" s="165"/>
      <c r="Z52" s="361" t="str">
        <f t="shared" si="4"/>
        <v/>
      </c>
      <c r="AA52" s="74"/>
    </row>
    <row r="53" spans="1:27" ht="18" customHeight="1">
      <c r="A53" s="290">
        <f>DATE(IMPOSTAZIONI!$AL$3,D53,C53)</f>
        <v>45260</v>
      </c>
      <c r="B53" s="293">
        <f t="shared" si="5"/>
        <v>48</v>
      </c>
      <c r="C53" s="362"/>
      <c r="D53" s="363"/>
      <c r="E53" s="182"/>
      <c r="F53" s="183"/>
      <c r="G53" s="184"/>
      <c r="H53" s="183"/>
      <c r="I53" s="184"/>
      <c r="J53" s="185"/>
      <c r="K53" s="186"/>
      <c r="L53" s="183"/>
      <c r="M53" s="183"/>
      <c r="N53" s="187"/>
      <c r="O53" s="273"/>
      <c r="P53" s="364"/>
      <c r="Q53" s="222"/>
      <c r="R53" s="165"/>
      <c r="S53" s="89">
        <f t="shared" si="0"/>
        <v>0</v>
      </c>
      <c r="T53" s="89">
        <f t="shared" si="1"/>
        <v>0</v>
      </c>
      <c r="U53" s="89">
        <f t="shared" si="2"/>
        <v>0</v>
      </c>
      <c r="V53" s="89">
        <f>IF(ISBLANK(#REF!),1,0)</f>
        <v>0</v>
      </c>
      <c r="W53" s="359">
        <f t="shared" si="6"/>
        <v>0</v>
      </c>
      <c r="X53" s="89">
        <f t="shared" si="3"/>
        <v>0</v>
      </c>
      <c r="Y53" s="165"/>
      <c r="Z53" s="361" t="str">
        <f t="shared" si="4"/>
        <v/>
      </c>
      <c r="AA53" s="74"/>
    </row>
    <row r="54" spans="1:27" ht="18" customHeight="1">
      <c r="A54" s="290">
        <f>DATE(IMPOSTAZIONI!$AL$3,D54,C54)</f>
        <v>45260</v>
      </c>
      <c r="B54" s="293">
        <f t="shared" si="5"/>
        <v>49</v>
      </c>
      <c r="C54" s="362"/>
      <c r="D54" s="363"/>
      <c r="E54" s="182"/>
      <c r="F54" s="183"/>
      <c r="G54" s="184"/>
      <c r="H54" s="183"/>
      <c r="I54" s="184"/>
      <c r="J54" s="185"/>
      <c r="K54" s="186"/>
      <c r="L54" s="183"/>
      <c r="M54" s="183"/>
      <c r="N54" s="187"/>
      <c r="O54" s="273"/>
      <c r="P54" s="364"/>
      <c r="Q54" s="222"/>
      <c r="R54" s="165"/>
      <c r="S54" s="89">
        <f t="shared" si="0"/>
        <v>0</v>
      </c>
      <c r="T54" s="89">
        <f t="shared" si="1"/>
        <v>0</v>
      </c>
      <c r="U54" s="89">
        <f t="shared" si="2"/>
        <v>0</v>
      </c>
      <c r="V54" s="89">
        <f>IF(ISBLANK(#REF!),1,0)</f>
        <v>0</v>
      </c>
      <c r="W54" s="359">
        <f t="shared" si="6"/>
        <v>0</v>
      </c>
      <c r="X54" s="89">
        <f t="shared" si="3"/>
        <v>0</v>
      </c>
      <c r="Y54" s="165"/>
      <c r="Z54" s="361" t="str">
        <f t="shared" si="4"/>
        <v/>
      </c>
      <c r="AA54" s="74"/>
    </row>
    <row r="55" spans="1:27" ht="18" customHeight="1">
      <c r="A55" s="290">
        <f>DATE(IMPOSTAZIONI!$AL$3,D55,C55)</f>
        <v>45260</v>
      </c>
      <c r="B55" s="293">
        <f t="shared" si="5"/>
        <v>50</v>
      </c>
      <c r="C55" s="362"/>
      <c r="D55" s="363"/>
      <c r="E55" s="182"/>
      <c r="F55" s="183"/>
      <c r="G55" s="184"/>
      <c r="H55" s="183"/>
      <c r="I55" s="184"/>
      <c r="J55" s="185"/>
      <c r="K55" s="186"/>
      <c r="L55" s="183"/>
      <c r="M55" s="183"/>
      <c r="N55" s="187"/>
      <c r="O55" s="273"/>
      <c r="P55" s="364"/>
      <c r="Q55" s="222"/>
      <c r="R55" s="165"/>
      <c r="S55" s="89">
        <f t="shared" si="0"/>
        <v>0</v>
      </c>
      <c r="T55" s="89">
        <f t="shared" si="1"/>
        <v>0</v>
      </c>
      <c r="U55" s="89">
        <f t="shared" si="2"/>
        <v>0</v>
      </c>
      <c r="V55" s="89">
        <f>IF(ISBLANK(#REF!),1,0)</f>
        <v>0</v>
      </c>
      <c r="W55" s="359">
        <f t="shared" si="6"/>
        <v>0</v>
      </c>
      <c r="X55" s="89">
        <f t="shared" si="3"/>
        <v>0</v>
      </c>
      <c r="Y55" s="165"/>
      <c r="Z55" s="361" t="str">
        <f t="shared" si="4"/>
        <v/>
      </c>
      <c r="AA55" s="74"/>
    </row>
    <row r="56" spans="1:27" ht="18" customHeight="1">
      <c r="A56" s="290">
        <f>DATE(IMPOSTAZIONI!$AL$3,D56,C56)</f>
        <v>45260</v>
      </c>
      <c r="B56" s="293">
        <f t="shared" si="5"/>
        <v>51</v>
      </c>
      <c r="C56" s="362"/>
      <c r="D56" s="363"/>
      <c r="E56" s="182"/>
      <c r="F56" s="183"/>
      <c r="G56" s="184"/>
      <c r="H56" s="183"/>
      <c r="I56" s="184"/>
      <c r="J56" s="185"/>
      <c r="K56" s="186"/>
      <c r="L56" s="183"/>
      <c r="M56" s="183"/>
      <c r="N56" s="187"/>
      <c r="O56" s="273"/>
      <c r="P56" s="364"/>
      <c r="Q56" s="222"/>
      <c r="R56" s="165"/>
      <c r="S56" s="89">
        <f t="shared" si="0"/>
        <v>0</v>
      </c>
      <c r="T56" s="89">
        <f t="shared" si="1"/>
        <v>0</v>
      </c>
      <c r="U56" s="89">
        <f t="shared" si="2"/>
        <v>0</v>
      </c>
      <c r="V56" s="89">
        <f>IF(ISBLANK(#REF!),1,0)</f>
        <v>0</v>
      </c>
      <c r="W56" s="359">
        <f t="shared" si="6"/>
        <v>0</v>
      </c>
      <c r="X56" s="89">
        <f t="shared" si="3"/>
        <v>0</v>
      </c>
      <c r="Y56" s="165"/>
      <c r="Z56" s="361" t="str">
        <f t="shared" si="4"/>
        <v/>
      </c>
      <c r="AA56" s="74"/>
    </row>
    <row r="57" spans="1:27" ht="18" customHeight="1">
      <c r="A57" s="290">
        <f>DATE(IMPOSTAZIONI!$AL$3,D57,C57)</f>
        <v>45260</v>
      </c>
      <c r="B57" s="293">
        <f t="shared" si="5"/>
        <v>52</v>
      </c>
      <c r="C57" s="362"/>
      <c r="D57" s="363"/>
      <c r="E57" s="182"/>
      <c r="F57" s="183"/>
      <c r="G57" s="184"/>
      <c r="H57" s="183"/>
      <c r="I57" s="184"/>
      <c r="J57" s="185"/>
      <c r="K57" s="186"/>
      <c r="L57" s="183"/>
      <c r="M57" s="183"/>
      <c r="N57" s="187"/>
      <c r="O57" s="273"/>
      <c r="P57" s="364"/>
      <c r="Q57" s="222"/>
      <c r="R57" s="165"/>
      <c r="S57" s="89">
        <f t="shared" si="0"/>
        <v>0</v>
      </c>
      <c r="T57" s="89">
        <f t="shared" si="1"/>
        <v>0</v>
      </c>
      <c r="U57" s="89">
        <f t="shared" si="2"/>
        <v>0</v>
      </c>
      <c r="V57" s="89">
        <f>IF(ISBLANK(#REF!),1,0)</f>
        <v>0</v>
      </c>
      <c r="W57" s="359">
        <f t="shared" si="6"/>
        <v>0</v>
      </c>
      <c r="X57" s="89">
        <f t="shared" si="3"/>
        <v>0</v>
      </c>
      <c r="Y57" s="165"/>
      <c r="Z57" s="361" t="str">
        <f t="shared" si="4"/>
        <v/>
      </c>
      <c r="AA57" s="74"/>
    </row>
    <row r="58" spans="1:27" ht="18" customHeight="1">
      <c r="A58" s="290">
        <f>DATE(IMPOSTAZIONI!$AL$3,D58,C58)</f>
        <v>45260</v>
      </c>
      <c r="B58" s="293">
        <f t="shared" si="5"/>
        <v>53</v>
      </c>
      <c r="C58" s="362"/>
      <c r="D58" s="363"/>
      <c r="E58" s="182"/>
      <c r="F58" s="183"/>
      <c r="G58" s="184"/>
      <c r="H58" s="183"/>
      <c r="I58" s="184"/>
      <c r="J58" s="185"/>
      <c r="K58" s="186"/>
      <c r="L58" s="183"/>
      <c r="M58" s="183"/>
      <c r="N58" s="187"/>
      <c r="O58" s="273"/>
      <c r="P58" s="364"/>
      <c r="Q58" s="222"/>
      <c r="R58" s="165"/>
      <c r="S58" s="89">
        <f t="shared" si="0"/>
        <v>0</v>
      </c>
      <c r="T58" s="89">
        <f t="shared" si="1"/>
        <v>0</v>
      </c>
      <c r="U58" s="89">
        <f t="shared" si="2"/>
        <v>0</v>
      </c>
      <c r="V58" s="89">
        <f>IF(ISBLANK(#REF!),1,0)</f>
        <v>0</v>
      </c>
      <c r="W58" s="359">
        <f t="shared" si="6"/>
        <v>0</v>
      </c>
      <c r="X58" s="89">
        <f t="shared" si="3"/>
        <v>0</v>
      </c>
      <c r="Y58" s="165"/>
      <c r="Z58" s="361" t="str">
        <f t="shared" si="4"/>
        <v/>
      </c>
      <c r="AA58" s="74"/>
    </row>
    <row r="59" spans="1:27" ht="18" customHeight="1">
      <c r="A59" s="290">
        <f>DATE(IMPOSTAZIONI!$AL$3,D59,C59)</f>
        <v>45260</v>
      </c>
      <c r="B59" s="293">
        <f t="shared" si="5"/>
        <v>54</v>
      </c>
      <c r="C59" s="362"/>
      <c r="D59" s="363"/>
      <c r="E59" s="182"/>
      <c r="F59" s="183"/>
      <c r="G59" s="184"/>
      <c r="H59" s="183"/>
      <c r="I59" s="184"/>
      <c r="J59" s="185"/>
      <c r="K59" s="186"/>
      <c r="L59" s="183"/>
      <c r="M59" s="183"/>
      <c r="N59" s="187"/>
      <c r="O59" s="273"/>
      <c r="P59" s="364"/>
      <c r="Q59" s="222"/>
      <c r="R59" s="165"/>
      <c r="S59" s="89">
        <f t="shared" si="0"/>
        <v>0</v>
      </c>
      <c r="T59" s="89">
        <f t="shared" si="1"/>
        <v>0</v>
      </c>
      <c r="U59" s="89">
        <f t="shared" si="2"/>
        <v>0</v>
      </c>
      <c r="V59" s="89">
        <f>IF(ISBLANK(#REF!),1,0)</f>
        <v>0</v>
      </c>
      <c r="W59" s="359">
        <f t="shared" si="6"/>
        <v>0</v>
      </c>
      <c r="X59" s="89">
        <f t="shared" si="3"/>
        <v>0</v>
      </c>
      <c r="Y59" s="165"/>
      <c r="Z59" s="361" t="str">
        <f t="shared" si="4"/>
        <v/>
      </c>
      <c r="AA59" s="74"/>
    </row>
    <row r="60" spans="1:27" ht="18" customHeight="1">
      <c r="A60" s="290">
        <f>DATE(IMPOSTAZIONI!$AL$3,D60,C60)</f>
        <v>45260</v>
      </c>
      <c r="B60" s="293">
        <f t="shared" si="5"/>
        <v>55</v>
      </c>
      <c r="C60" s="362"/>
      <c r="D60" s="363"/>
      <c r="E60" s="182"/>
      <c r="F60" s="183"/>
      <c r="G60" s="184"/>
      <c r="H60" s="183"/>
      <c r="I60" s="184"/>
      <c r="J60" s="185"/>
      <c r="K60" s="186"/>
      <c r="L60" s="183"/>
      <c r="M60" s="183"/>
      <c r="N60" s="187"/>
      <c r="O60" s="273"/>
      <c r="P60" s="364"/>
      <c r="Q60" s="222"/>
      <c r="R60" s="165"/>
      <c r="S60" s="89">
        <f t="shared" si="0"/>
        <v>0</v>
      </c>
      <c r="T60" s="89">
        <f t="shared" si="1"/>
        <v>0</v>
      </c>
      <c r="U60" s="89">
        <f t="shared" si="2"/>
        <v>0</v>
      </c>
      <c r="V60" s="89">
        <f>IF(ISBLANK(#REF!),1,0)</f>
        <v>0</v>
      </c>
      <c r="W60" s="359">
        <f t="shared" si="6"/>
        <v>0</v>
      </c>
      <c r="X60" s="89">
        <f t="shared" si="3"/>
        <v>0</v>
      </c>
      <c r="Y60" s="165"/>
      <c r="Z60" s="361" t="str">
        <f t="shared" si="4"/>
        <v/>
      </c>
      <c r="AA60" s="74"/>
    </row>
    <row r="61" spans="1:27" ht="18" customHeight="1">
      <c r="A61" s="290">
        <f>DATE(IMPOSTAZIONI!$AL$3,D61,C61)</f>
        <v>45260</v>
      </c>
      <c r="B61" s="293">
        <f t="shared" si="5"/>
        <v>56</v>
      </c>
      <c r="C61" s="362"/>
      <c r="D61" s="363"/>
      <c r="E61" s="182"/>
      <c r="F61" s="183"/>
      <c r="G61" s="184"/>
      <c r="H61" s="183"/>
      <c r="I61" s="184"/>
      <c r="J61" s="185"/>
      <c r="K61" s="186"/>
      <c r="L61" s="183"/>
      <c r="M61" s="183"/>
      <c r="N61" s="187"/>
      <c r="O61" s="273"/>
      <c r="P61" s="364"/>
      <c r="Q61" s="222"/>
      <c r="R61" s="165"/>
      <c r="S61" s="89">
        <f t="shared" si="0"/>
        <v>0</v>
      </c>
      <c r="T61" s="89">
        <f t="shared" si="1"/>
        <v>0</v>
      </c>
      <c r="U61" s="89">
        <f t="shared" si="2"/>
        <v>0</v>
      </c>
      <c r="V61" s="89">
        <f>IF(ISBLANK(#REF!),1,0)</f>
        <v>0</v>
      </c>
      <c r="W61" s="359">
        <f t="shared" si="6"/>
        <v>0</v>
      </c>
      <c r="X61" s="89">
        <f t="shared" si="3"/>
        <v>0</v>
      </c>
      <c r="Y61" s="165"/>
      <c r="Z61" s="361" t="str">
        <f t="shared" si="4"/>
        <v/>
      </c>
      <c r="AA61" s="74"/>
    </row>
    <row r="62" spans="1:27" ht="18" customHeight="1">
      <c r="A62" s="290">
        <f>DATE(IMPOSTAZIONI!$AL$3,D62,C62)</f>
        <v>45260</v>
      </c>
      <c r="B62" s="293">
        <f t="shared" si="5"/>
        <v>57</v>
      </c>
      <c r="C62" s="362"/>
      <c r="D62" s="363"/>
      <c r="E62" s="182"/>
      <c r="F62" s="183"/>
      <c r="G62" s="184"/>
      <c r="H62" s="183"/>
      <c r="I62" s="184"/>
      <c r="J62" s="185"/>
      <c r="K62" s="186"/>
      <c r="L62" s="183"/>
      <c r="M62" s="183"/>
      <c r="N62" s="187"/>
      <c r="O62" s="273"/>
      <c r="P62" s="364"/>
      <c r="Q62" s="222"/>
      <c r="R62" s="165"/>
      <c r="S62" s="89">
        <f t="shared" si="0"/>
        <v>0</v>
      </c>
      <c r="T62" s="89">
        <f t="shared" si="1"/>
        <v>0</v>
      </c>
      <c r="U62" s="89">
        <f t="shared" si="2"/>
        <v>0</v>
      </c>
      <c r="V62" s="89">
        <f>IF(ISBLANK(#REF!),1,0)</f>
        <v>0</v>
      </c>
      <c r="W62" s="359">
        <f t="shared" si="6"/>
        <v>0</v>
      </c>
      <c r="X62" s="89">
        <f t="shared" si="3"/>
        <v>0</v>
      </c>
      <c r="Y62" s="165"/>
      <c r="Z62" s="361" t="str">
        <f t="shared" si="4"/>
        <v/>
      </c>
      <c r="AA62" s="74"/>
    </row>
    <row r="63" spans="1:27" ht="18" customHeight="1">
      <c r="A63" s="290">
        <f>DATE(IMPOSTAZIONI!$AL$3,D63,C63)</f>
        <v>45260</v>
      </c>
      <c r="B63" s="293">
        <f t="shared" si="5"/>
        <v>58</v>
      </c>
      <c r="C63" s="362"/>
      <c r="D63" s="363"/>
      <c r="E63" s="182"/>
      <c r="F63" s="183"/>
      <c r="G63" s="184"/>
      <c r="H63" s="183"/>
      <c r="I63" s="184"/>
      <c r="J63" s="185"/>
      <c r="K63" s="186"/>
      <c r="L63" s="183"/>
      <c r="M63" s="183"/>
      <c r="N63" s="187"/>
      <c r="O63" s="273"/>
      <c r="P63" s="364"/>
      <c r="Q63" s="222"/>
      <c r="R63" s="165"/>
      <c r="S63" s="89">
        <f t="shared" si="0"/>
        <v>0</v>
      </c>
      <c r="T63" s="89">
        <f t="shared" si="1"/>
        <v>0</v>
      </c>
      <c r="U63" s="89">
        <f t="shared" si="2"/>
        <v>0</v>
      </c>
      <c r="V63" s="89">
        <f>IF(ISBLANK(#REF!),1,0)</f>
        <v>0</v>
      </c>
      <c r="W63" s="359">
        <f t="shared" si="6"/>
        <v>0</v>
      </c>
      <c r="X63" s="89">
        <f t="shared" si="3"/>
        <v>0</v>
      </c>
      <c r="Y63" s="165"/>
      <c r="Z63" s="361" t="str">
        <f t="shared" si="4"/>
        <v/>
      </c>
      <c r="AA63" s="74"/>
    </row>
    <row r="64" spans="1:27" ht="18" customHeight="1">
      <c r="A64" s="290">
        <f>DATE(IMPOSTAZIONI!$AL$3,D64,C64)</f>
        <v>45260</v>
      </c>
      <c r="B64" s="293">
        <f t="shared" si="5"/>
        <v>59</v>
      </c>
      <c r="C64" s="362"/>
      <c r="D64" s="363"/>
      <c r="E64" s="182"/>
      <c r="F64" s="183"/>
      <c r="G64" s="184"/>
      <c r="H64" s="183"/>
      <c r="I64" s="184"/>
      <c r="J64" s="185"/>
      <c r="K64" s="186"/>
      <c r="L64" s="183"/>
      <c r="M64" s="183"/>
      <c r="N64" s="187"/>
      <c r="O64" s="273"/>
      <c r="P64" s="364"/>
      <c r="Q64" s="222"/>
      <c r="R64" s="165"/>
      <c r="S64" s="89">
        <f t="shared" si="0"/>
        <v>0</v>
      </c>
      <c r="T64" s="89">
        <f t="shared" si="1"/>
        <v>0</v>
      </c>
      <c r="U64" s="89">
        <f t="shared" si="2"/>
        <v>0</v>
      </c>
      <c r="V64" s="89">
        <f>IF(ISBLANK(#REF!),1,0)</f>
        <v>0</v>
      </c>
      <c r="W64" s="359">
        <f t="shared" si="6"/>
        <v>0</v>
      </c>
      <c r="X64" s="89">
        <f t="shared" si="3"/>
        <v>0</v>
      </c>
      <c r="Y64" s="165"/>
      <c r="Z64" s="361" t="str">
        <f t="shared" si="4"/>
        <v/>
      </c>
      <c r="AA64" s="74"/>
    </row>
    <row r="65" spans="1:27" ht="18" customHeight="1">
      <c r="A65" s="290">
        <f>DATE(IMPOSTAZIONI!$AL$3,D65,C65)</f>
        <v>45260</v>
      </c>
      <c r="B65" s="293">
        <f t="shared" si="5"/>
        <v>60</v>
      </c>
      <c r="C65" s="362"/>
      <c r="D65" s="363"/>
      <c r="E65" s="182"/>
      <c r="F65" s="183"/>
      <c r="G65" s="184"/>
      <c r="H65" s="183"/>
      <c r="I65" s="184"/>
      <c r="J65" s="185"/>
      <c r="K65" s="186"/>
      <c r="L65" s="183"/>
      <c r="M65" s="183"/>
      <c r="N65" s="187"/>
      <c r="O65" s="273"/>
      <c r="P65" s="364"/>
      <c r="Q65" s="222"/>
      <c r="R65" s="165"/>
      <c r="S65" s="89">
        <f t="shared" si="0"/>
        <v>0</v>
      </c>
      <c r="T65" s="89">
        <f t="shared" si="1"/>
        <v>0</v>
      </c>
      <c r="U65" s="89">
        <f t="shared" si="2"/>
        <v>0</v>
      </c>
      <c r="V65" s="89">
        <f>IF(ISBLANK(#REF!),1,0)</f>
        <v>0</v>
      </c>
      <c r="W65" s="359">
        <f t="shared" si="6"/>
        <v>0</v>
      </c>
      <c r="X65" s="89">
        <f t="shared" si="3"/>
        <v>0</v>
      </c>
      <c r="Y65" s="165"/>
      <c r="Z65" s="361" t="str">
        <f t="shared" si="4"/>
        <v/>
      </c>
      <c r="AA65" s="74"/>
    </row>
    <row r="66" spans="1:27" ht="18" customHeight="1">
      <c r="A66" s="290">
        <f>DATE(IMPOSTAZIONI!$AL$3,D66,C66)</f>
        <v>45260</v>
      </c>
      <c r="B66" s="293">
        <f t="shared" si="5"/>
        <v>61</v>
      </c>
      <c r="C66" s="362"/>
      <c r="D66" s="363"/>
      <c r="E66" s="182"/>
      <c r="F66" s="183"/>
      <c r="G66" s="184"/>
      <c r="H66" s="183"/>
      <c r="I66" s="184"/>
      <c r="J66" s="185"/>
      <c r="K66" s="186"/>
      <c r="L66" s="183"/>
      <c r="M66" s="183"/>
      <c r="N66" s="187"/>
      <c r="O66" s="273"/>
      <c r="P66" s="364"/>
      <c r="Q66" s="222"/>
      <c r="R66" s="165"/>
      <c r="S66" s="89">
        <f t="shared" si="0"/>
        <v>0</v>
      </c>
      <c r="T66" s="89">
        <f t="shared" si="1"/>
        <v>0</v>
      </c>
      <c r="U66" s="89">
        <f t="shared" si="2"/>
        <v>0</v>
      </c>
      <c r="V66" s="89">
        <f>IF(ISBLANK(#REF!),1,0)</f>
        <v>0</v>
      </c>
      <c r="W66" s="359">
        <f t="shared" si="6"/>
        <v>0</v>
      </c>
      <c r="X66" s="89">
        <f t="shared" si="3"/>
        <v>0</v>
      </c>
      <c r="Y66" s="165"/>
      <c r="Z66" s="361" t="str">
        <f t="shared" si="4"/>
        <v/>
      </c>
      <c r="AA66" s="74"/>
    </row>
    <row r="67" spans="1:27" ht="18" customHeight="1">
      <c r="A67" s="290">
        <f>DATE(IMPOSTAZIONI!$AL$3,D67,C67)</f>
        <v>45260</v>
      </c>
      <c r="B67" s="293">
        <f t="shared" si="5"/>
        <v>62</v>
      </c>
      <c r="C67" s="362"/>
      <c r="D67" s="363"/>
      <c r="E67" s="182"/>
      <c r="F67" s="183"/>
      <c r="G67" s="184"/>
      <c r="H67" s="183"/>
      <c r="I67" s="184"/>
      <c r="J67" s="185"/>
      <c r="K67" s="186"/>
      <c r="L67" s="183"/>
      <c r="M67" s="183"/>
      <c r="N67" s="187"/>
      <c r="O67" s="273"/>
      <c r="P67" s="364"/>
      <c r="Q67" s="222"/>
      <c r="R67" s="165"/>
      <c r="S67" s="89">
        <f t="shared" si="0"/>
        <v>0</v>
      </c>
      <c r="T67" s="89">
        <f t="shared" si="1"/>
        <v>0</v>
      </c>
      <c r="U67" s="89">
        <f t="shared" si="2"/>
        <v>0</v>
      </c>
      <c r="V67" s="89">
        <f>IF(ISBLANK(#REF!),1,0)</f>
        <v>0</v>
      </c>
      <c r="W67" s="359">
        <f t="shared" si="6"/>
        <v>0</v>
      </c>
      <c r="X67" s="89">
        <f t="shared" si="3"/>
        <v>0</v>
      </c>
      <c r="Y67" s="165"/>
      <c r="Z67" s="361" t="str">
        <f t="shared" si="4"/>
        <v/>
      </c>
      <c r="AA67" s="74"/>
    </row>
    <row r="68" spans="1:27" ht="18" customHeight="1">
      <c r="A68" s="290">
        <f>DATE(IMPOSTAZIONI!$AL$3,D68,C68)</f>
        <v>45260</v>
      </c>
      <c r="B68" s="293">
        <f t="shared" si="5"/>
        <v>63</v>
      </c>
      <c r="C68" s="362"/>
      <c r="D68" s="363"/>
      <c r="E68" s="182"/>
      <c r="F68" s="183"/>
      <c r="G68" s="184"/>
      <c r="H68" s="183"/>
      <c r="I68" s="184"/>
      <c r="J68" s="185"/>
      <c r="K68" s="186"/>
      <c r="L68" s="183"/>
      <c r="M68" s="183"/>
      <c r="N68" s="187"/>
      <c r="O68" s="273"/>
      <c r="P68" s="364"/>
      <c r="Q68" s="222"/>
      <c r="R68" s="165"/>
      <c r="S68" s="89">
        <f t="shared" si="0"/>
        <v>0</v>
      </c>
      <c r="T68" s="89">
        <f t="shared" si="1"/>
        <v>0</v>
      </c>
      <c r="U68" s="89">
        <f t="shared" si="2"/>
        <v>0</v>
      </c>
      <c r="V68" s="89">
        <f>IF(ISBLANK(#REF!),1,0)</f>
        <v>0</v>
      </c>
      <c r="W68" s="359">
        <f t="shared" si="6"/>
        <v>0</v>
      </c>
      <c r="X68" s="89">
        <f t="shared" si="3"/>
        <v>0</v>
      </c>
      <c r="Y68" s="165"/>
      <c r="Z68" s="361" t="str">
        <f t="shared" si="4"/>
        <v/>
      </c>
      <c r="AA68" s="74"/>
    </row>
    <row r="69" spans="1:27" ht="18" customHeight="1">
      <c r="A69" s="290">
        <f>DATE(IMPOSTAZIONI!$AL$3,D69,C69)</f>
        <v>45260</v>
      </c>
      <c r="B69" s="293">
        <f t="shared" si="5"/>
        <v>64</v>
      </c>
      <c r="C69" s="362"/>
      <c r="D69" s="363"/>
      <c r="E69" s="182"/>
      <c r="F69" s="183"/>
      <c r="G69" s="184"/>
      <c r="H69" s="183"/>
      <c r="I69" s="184"/>
      <c r="J69" s="185"/>
      <c r="K69" s="186"/>
      <c r="L69" s="183"/>
      <c r="M69" s="183"/>
      <c r="N69" s="187"/>
      <c r="O69" s="273"/>
      <c r="P69" s="364"/>
      <c r="Q69" s="222"/>
      <c r="R69" s="165"/>
      <c r="S69" s="89">
        <f t="shared" si="0"/>
        <v>0</v>
      </c>
      <c r="T69" s="89">
        <f t="shared" si="1"/>
        <v>0</v>
      </c>
      <c r="U69" s="89">
        <f t="shared" si="2"/>
        <v>0</v>
      </c>
      <c r="V69" s="89">
        <f>IF(ISBLANK(#REF!),1,0)</f>
        <v>0</v>
      </c>
      <c r="W69" s="359">
        <f t="shared" si="6"/>
        <v>0</v>
      </c>
      <c r="X69" s="89">
        <f t="shared" si="3"/>
        <v>0</v>
      </c>
      <c r="Y69" s="165"/>
      <c r="Z69" s="361" t="str">
        <f t="shared" si="4"/>
        <v/>
      </c>
      <c r="AA69" s="74"/>
    </row>
    <row r="70" spans="1:27" ht="18" customHeight="1">
      <c r="A70" s="290">
        <f>DATE(IMPOSTAZIONI!$AL$3,D70,C70)</f>
        <v>45260</v>
      </c>
      <c r="B70" s="293">
        <f t="shared" si="5"/>
        <v>65</v>
      </c>
      <c r="C70" s="362"/>
      <c r="D70" s="363"/>
      <c r="E70" s="182"/>
      <c r="F70" s="183"/>
      <c r="G70" s="184"/>
      <c r="H70" s="183"/>
      <c r="I70" s="184"/>
      <c r="J70" s="185"/>
      <c r="K70" s="186"/>
      <c r="L70" s="183"/>
      <c r="M70" s="183"/>
      <c r="N70" s="187"/>
      <c r="O70" s="273"/>
      <c r="P70" s="364"/>
      <c r="Q70" s="222"/>
      <c r="R70" s="165"/>
      <c r="S70" s="89">
        <f t="shared" si="0"/>
        <v>0</v>
      </c>
      <c r="T70" s="89">
        <f t="shared" si="1"/>
        <v>0</v>
      </c>
      <c r="U70" s="89">
        <f t="shared" si="2"/>
        <v>0</v>
      </c>
      <c r="V70" s="89">
        <f>IF(ISBLANK(#REF!),1,0)</f>
        <v>0</v>
      </c>
      <c r="W70" s="359">
        <f t="shared" si="6"/>
        <v>0</v>
      </c>
      <c r="X70" s="89">
        <f t="shared" si="3"/>
        <v>0</v>
      </c>
      <c r="Y70" s="165"/>
      <c r="Z70" s="361" t="str">
        <f t="shared" si="4"/>
        <v/>
      </c>
      <c r="AA70" s="74"/>
    </row>
    <row r="71" spans="1:27" ht="18" customHeight="1">
      <c r="A71" s="290">
        <f>DATE(IMPOSTAZIONI!$AL$3,D71,C71)</f>
        <v>45260</v>
      </c>
      <c r="B71" s="293">
        <f t="shared" si="5"/>
        <v>66</v>
      </c>
      <c r="C71" s="362"/>
      <c r="D71" s="363"/>
      <c r="E71" s="182"/>
      <c r="F71" s="183"/>
      <c r="G71" s="184"/>
      <c r="H71" s="183"/>
      <c r="I71" s="184"/>
      <c r="J71" s="185"/>
      <c r="K71" s="186"/>
      <c r="L71" s="183"/>
      <c r="M71" s="183"/>
      <c r="N71" s="187"/>
      <c r="O71" s="273"/>
      <c r="P71" s="364"/>
      <c r="Q71" s="222"/>
      <c r="R71" s="165"/>
      <c r="S71" s="89">
        <f t="shared" ref="S71:S103" si="7">IF(ISBLANK(E71),0,1)</f>
        <v>0</v>
      </c>
      <c r="T71" s="89">
        <f t="shared" ref="T71:T103" si="8">IF(ISBLANK(K71),0,1)</f>
        <v>0</v>
      </c>
      <c r="U71" s="89">
        <f t="shared" ref="U71:U103" si="9">SUM(S71:T71)</f>
        <v>0</v>
      </c>
      <c r="V71" s="89">
        <f>IF(ISBLANK(#REF!),1,0)</f>
        <v>0</v>
      </c>
      <c r="W71" s="359">
        <f t="shared" si="6"/>
        <v>0</v>
      </c>
      <c r="X71" s="89">
        <f t="shared" ref="X71:X134" si="10">SUM(V71)</f>
        <v>0</v>
      </c>
      <c r="Y71" s="165"/>
      <c r="Z71" s="361" t="str">
        <f t="shared" ref="Z71:Z134" si="11">IF(D71="","",IF(AND(D71&gt;=G$435,D71&lt;=G$436),"",O$408))</f>
        <v/>
      </c>
      <c r="AA71" s="74"/>
    </row>
    <row r="72" spans="1:27" ht="18" customHeight="1">
      <c r="A72" s="290">
        <f>DATE(IMPOSTAZIONI!$AL$3,D72,C72)</f>
        <v>45260</v>
      </c>
      <c r="B72" s="293">
        <f t="shared" ref="B72:B135" si="12">IF($F$431=0,0,B71+1)</f>
        <v>67</v>
      </c>
      <c r="C72" s="362"/>
      <c r="D72" s="363"/>
      <c r="E72" s="182"/>
      <c r="F72" s="183"/>
      <c r="G72" s="184"/>
      <c r="H72" s="183"/>
      <c r="I72" s="184"/>
      <c r="J72" s="185"/>
      <c r="K72" s="186"/>
      <c r="L72" s="183"/>
      <c r="M72" s="183"/>
      <c r="N72" s="187"/>
      <c r="O72" s="273"/>
      <c r="P72" s="364"/>
      <c r="Q72" s="222"/>
      <c r="R72" s="165"/>
      <c r="S72" s="89">
        <f t="shared" si="7"/>
        <v>0</v>
      </c>
      <c r="T72" s="89">
        <f t="shared" si="8"/>
        <v>0</v>
      </c>
      <c r="U72" s="89">
        <f t="shared" si="9"/>
        <v>0</v>
      </c>
      <c r="V72" s="89">
        <f>IF(ISBLANK(#REF!),1,0)</f>
        <v>0</v>
      </c>
      <c r="W72" s="359">
        <f t="shared" ref="W72:W135" si="13">IF(AND(O72&lt;&gt;"",OR(K72&lt;&gt;"",E72&lt;&gt;""),D72&lt;&gt;"",C72&lt;&gt;""),B72,0)</f>
        <v>0</v>
      </c>
      <c r="X72" s="89">
        <f t="shared" si="10"/>
        <v>0</v>
      </c>
      <c r="Y72" s="165"/>
      <c r="Z72" s="361" t="str">
        <f t="shared" si="11"/>
        <v/>
      </c>
      <c r="AA72" s="74"/>
    </row>
    <row r="73" spans="1:27" ht="18" customHeight="1">
      <c r="A73" s="290">
        <f>DATE(IMPOSTAZIONI!$AL$3,D73,C73)</f>
        <v>45260</v>
      </c>
      <c r="B73" s="293">
        <f t="shared" si="12"/>
        <v>68</v>
      </c>
      <c r="C73" s="362"/>
      <c r="D73" s="363"/>
      <c r="E73" s="182"/>
      <c r="F73" s="183"/>
      <c r="G73" s="184"/>
      <c r="H73" s="183"/>
      <c r="I73" s="184"/>
      <c r="J73" s="185"/>
      <c r="K73" s="186"/>
      <c r="L73" s="183"/>
      <c r="M73" s="183"/>
      <c r="N73" s="187"/>
      <c r="O73" s="273"/>
      <c r="P73" s="364"/>
      <c r="Q73" s="222"/>
      <c r="R73" s="165"/>
      <c r="S73" s="89">
        <f t="shared" si="7"/>
        <v>0</v>
      </c>
      <c r="T73" s="89">
        <f t="shared" si="8"/>
        <v>0</v>
      </c>
      <c r="U73" s="89">
        <f t="shared" si="9"/>
        <v>0</v>
      </c>
      <c r="V73" s="89">
        <f>IF(ISBLANK(#REF!),1,0)</f>
        <v>0</v>
      </c>
      <c r="W73" s="359">
        <f t="shared" si="13"/>
        <v>0</v>
      </c>
      <c r="X73" s="89">
        <f t="shared" si="10"/>
        <v>0</v>
      </c>
      <c r="Y73" s="165"/>
      <c r="Z73" s="361" t="str">
        <f t="shared" si="11"/>
        <v/>
      </c>
      <c r="AA73" s="74"/>
    </row>
    <row r="74" spans="1:27" ht="18" customHeight="1">
      <c r="A74" s="290">
        <f>DATE(IMPOSTAZIONI!$AL$3,D74,C74)</f>
        <v>45260</v>
      </c>
      <c r="B74" s="293">
        <f t="shared" si="12"/>
        <v>69</v>
      </c>
      <c r="C74" s="362"/>
      <c r="D74" s="363"/>
      <c r="E74" s="182"/>
      <c r="F74" s="183"/>
      <c r="G74" s="184"/>
      <c r="H74" s="183"/>
      <c r="I74" s="184"/>
      <c r="J74" s="185"/>
      <c r="K74" s="186"/>
      <c r="L74" s="183"/>
      <c r="M74" s="183"/>
      <c r="N74" s="187"/>
      <c r="O74" s="273"/>
      <c r="P74" s="364"/>
      <c r="Q74" s="222"/>
      <c r="R74" s="165"/>
      <c r="S74" s="89">
        <f t="shared" si="7"/>
        <v>0</v>
      </c>
      <c r="T74" s="89">
        <f t="shared" si="8"/>
        <v>0</v>
      </c>
      <c r="U74" s="89">
        <f t="shared" si="9"/>
        <v>0</v>
      </c>
      <c r="V74" s="89">
        <f>IF(ISBLANK(#REF!),1,0)</f>
        <v>0</v>
      </c>
      <c r="W74" s="359">
        <f t="shared" si="13"/>
        <v>0</v>
      </c>
      <c r="X74" s="89">
        <f t="shared" si="10"/>
        <v>0</v>
      </c>
      <c r="Y74" s="165"/>
      <c r="Z74" s="361" t="str">
        <f t="shared" si="11"/>
        <v/>
      </c>
      <c r="AA74" s="74"/>
    </row>
    <row r="75" spans="1:27" ht="18" customHeight="1">
      <c r="A75" s="290">
        <f>DATE(IMPOSTAZIONI!$AL$3,D75,C75)</f>
        <v>45260</v>
      </c>
      <c r="B75" s="293">
        <f t="shared" si="12"/>
        <v>70</v>
      </c>
      <c r="C75" s="362"/>
      <c r="D75" s="363"/>
      <c r="E75" s="182"/>
      <c r="F75" s="183"/>
      <c r="G75" s="184"/>
      <c r="H75" s="183"/>
      <c r="I75" s="184"/>
      <c r="J75" s="185"/>
      <c r="K75" s="186"/>
      <c r="L75" s="183"/>
      <c r="M75" s="183"/>
      <c r="N75" s="187"/>
      <c r="O75" s="273"/>
      <c r="P75" s="364"/>
      <c r="Q75" s="222"/>
      <c r="R75" s="165"/>
      <c r="S75" s="89">
        <f t="shared" si="7"/>
        <v>0</v>
      </c>
      <c r="T75" s="89">
        <f t="shared" si="8"/>
        <v>0</v>
      </c>
      <c r="U75" s="89">
        <f t="shared" si="9"/>
        <v>0</v>
      </c>
      <c r="V75" s="89">
        <f>IF(ISBLANK(#REF!),1,0)</f>
        <v>0</v>
      </c>
      <c r="W75" s="359">
        <f t="shared" si="13"/>
        <v>0</v>
      </c>
      <c r="X75" s="89">
        <f t="shared" si="10"/>
        <v>0</v>
      </c>
      <c r="Y75" s="165"/>
      <c r="Z75" s="361" t="str">
        <f t="shared" si="11"/>
        <v/>
      </c>
      <c r="AA75" s="74"/>
    </row>
    <row r="76" spans="1:27" ht="18" customHeight="1">
      <c r="A76" s="290">
        <f>DATE(IMPOSTAZIONI!$AL$3,D76,C76)</f>
        <v>45260</v>
      </c>
      <c r="B76" s="293">
        <f t="shared" si="12"/>
        <v>71</v>
      </c>
      <c r="C76" s="362"/>
      <c r="D76" s="363"/>
      <c r="E76" s="182"/>
      <c r="F76" s="183"/>
      <c r="G76" s="184"/>
      <c r="H76" s="183"/>
      <c r="I76" s="184"/>
      <c r="J76" s="185"/>
      <c r="K76" s="186"/>
      <c r="L76" s="183"/>
      <c r="M76" s="183"/>
      <c r="N76" s="187"/>
      <c r="O76" s="273"/>
      <c r="P76" s="364"/>
      <c r="Q76" s="222"/>
      <c r="R76" s="165"/>
      <c r="S76" s="89">
        <f t="shared" si="7"/>
        <v>0</v>
      </c>
      <c r="T76" s="89">
        <f t="shared" si="8"/>
        <v>0</v>
      </c>
      <c r="U76" s="89">
        <f t="shared" si="9"/>
        <v>0</v>
      </c>
      <c r="V76" s="89">
        <f>IF(ISBLANK(#REF!),1,0)</f>
        <v>0</v>
      </c>
      <c r="W76" s="359">
        <f t="shared" si="13"/>
        <v>0</v>
      </c>
      <c r="X76" s="89">
        <f t="shared" si="10"/>
        <v>0</v>
      </c>
      <c r="Y76" s="165"/>
      <c r="Z76" s="361" t="str">
        <f t="shared" si="11"/>
        <v/>
      </c>
      <c r="AA76" s="74"/>
    </row>
    <row r="77" spans="1:27" ht="18" customHeight="1">
      <c r="A77" s="290">
        <f>DATE(IMPOSTAZIONI!$AL$3,D77,C77)</f>
        <v>45260</v>
      </c>
      <c r="B77" s="293">
        <f t="shared" si="12"/>
        <v>72</v>
      </c>
      <c r="C77" s="362"/>
      <c r="D77" s="363"/>
      <c r="E77" s="182"/>
      <c r="F77" s="183"/>
      <c r="G77" s="184"/>
      <c r="H77" s="183"/>
      <c r="I77" s="184"/>
      <c r="J77" s="185"/>
      <c r="K77" s="186"/>
      <c r="L77" s="183"/>
      <c r="M77" s="183"/>
      <c r="N77" s="187"/>
      <c r="O77" s="273"/>
      <c r="P77" s="364"/>
      <c r="Q77" s="222"/>
      <c r="R77" s="165"/>
      <c r="S77" s="89">
        <f t="shared" si="7"/>
        <v>0</v>
      </c>
      <c r="T77" s="89">
        <f t="shared" si="8"/>
        <v>0</v>
      </c>
      <c r="U77" s="89">
        <f t="shared" si="9"/>
        <v>0</v>
      </c>
      <c r="V77" s="89">
        <f>IF(ISBLANK(#REF!),1,0)</f>
        <v>0</v>
      </c>
      <c r="W77" s="359">
        <f t="shared" si="13"/>
        <v>0</v>
      </c>
      <c r="X77" s="89">
        <f t="shared" si="10"/>
        <v>0</v>
      </c>
      <c r="Y77" s="165"/>
      <c r="Z77" s="361" t="str">
        <f t="shared" si="11"/>
        <v/>
      </c>
      <c r="AA77" s="74"/>
    </row>
    <row r="78" spans="1:27" ht="18" customHeight="1">
      <c r="A78" s="290">
        <f>DATE(IMPOSTAZIONI!$AL$3,D78,C78)</f>
        <v>45260</v>
      </c>
      <c r="B78" s="293">
        <f t="shared" si="12"/>
        <v>73</v>
      </c>
      <c r="C78" s="362"/>
      <c r="D78" s="363"/>
      <c r="E78" s="182"/>
      <c r="F78" s="183"/>
      <c r="G78" s="184"/>
      <c r="H78" s="183"/>
      <c r="I78" s="184"/>
      <c r="J78" s="185"/>
      <c r="K78" s="186"/>
      <c r="L78" s="183"/>
      <c r="M78" s="183"/>
      <c r="N78" s="187"/>
      <c r="O78" s="273"/>
      <c r="P78" s="364"/>
      <c r="Q78" s="222"/>
      <c r="R78" s="165"/>
      <c r="S78" s="89">
        <f t="shared" si="7"/>
        <v>0</v>
      </c>
      <c r="T78" s="89">
        <f t="shared" si="8"/>
        <v>0</v>
      </c>
      <c r="U78" s="89">
        <f t="shared" si="9"/>
        <v>0</v>
      </c>
      <c r="V78" s="89">
        <f>IF(ISBLANK(#REF!),1,0)</f>
        <v>0</v>
      </c>
      <c r="W78" s="359">
        <f t="shared" si="13"/>
        <v>0</v>
      </c>
      <c r="X78" s="89">
        <f t="shared" si="10"/>
        <v>0</v>
      </c>
      <c r="Y78" s="165"/>
      <c r="Z78" s="361" t="str">
        <f t="shared" si="11"/>
        <v/>
      </c>
      <c r="AA78" s="74"/>
    </row>
    <row r="79" spans="1:27" ht="18" customHeight="1">
      <c r="A79" s="290">
        <f>DATE(IMPOSTAZIONI!$AL$3,D79,C79)</f>
        <v>45260</v>
      </c>
      <c r="B79" s="293">
        <f t="shared" si="12"/>
        <v>74</v>
      </c>
      <c r="C79" s="362"/>
      <c r="D79" s="363"/>
      <c r="E79" s="182"/>
      <c r="F79" s="183"/>
      <c r="G79" s="184"/>
      <c r="H79" s="183"/>
      <c r="I79" s="184"/>
      <c r="J79" s="185"/>
      <c r="K79" s="186"/>
      <c r="L79" s="183"/>
      <c r="M79" s="183"/>
      <c r="N79" s="187"/>
      <c r="O79" s="273"/>
      <c r="P79" s="364"/>
      <c r="Q79" s="222"/>
      <c r="R79" s="165"/>
      <c r="S79" s="89">
        <f t="shared" si="7"/>
        <v>0</v>
      </c>
      <c r="T79" s="89">
        <f t="shared" si="8"/>
        <v>0</v>
      </c>
      <c r="U79" s="89">
        <f t="shared" si="9"/>
        <v>0</v>
      </c>
      <c r="V79" s="89">
        <f>IF(ISBLANK(#REF!),1,0)</f>
        <v>0</v>
      </c>
      <c r="W79" s="359">
        <f t="shared" si="13"/>
        <v>0</v>
      </c>
      <c r="X79" s="89">
        <f t="shared" si="10"/>
        <v>0</v>
      </c>
      <c r="Y79" s="165"/>
      <c r="Z79" s="361" t="str">
        <f t="shared" si="11"/>
        <v/>
      </c>
      <c r="AA79" s="74"/>
    </row>
    <row r="80" spans="1:27" ht="18" customHeight="1">
      <c r="A80" s="290">
        <f>DATE(IMPOSTAZIONI!$AL$3,D80,C80)</f>
        <v>45260</v>
      </c>
      <c r="B80" s="293">
        <f t="shared" si="12"/>
        <v>75</v>
      </c>
      <c r="C80" s="362"/>
      <c r="D80" s="363"/>
      <c r="E80" s="182"/>
      <c r="F80" s="183"/>
      <c r="G80" s="184"/>
      <c r="H80" s="183"/>
      <c r="I80" s="184"/>
      <c r="J80" s="185"/>
      <c r="K80" s="186"/>
      <c r="L80" s="183"/>
      <c r="M80" s="183"/>
      <c r="N80" s="187"/>
      <c r="O80" s="273"/>
      <c r="P80" s="364"/>
      <c r="Q80" s="222"/>
      <c r="R80" s="165"/>
      <c r="S80" s="89">
        <f t="shared" si="7"/>
        <v>0</v>
      </c>
      <c r="T80" s="89">
        <f t="shared" si="8"/>
        <v>0</v>
      </c>
      <c r="U80" s="89">
        <f t="shared" si="9"/>
        <v>0</v>
      </c>
      <c r="V80" s="89">
        <f>IF(ISBLANK(#REF!),1,0)</f>
        <v>0</v>
      </c>
      <c r="W80" s="359">
        <f t="shared" si="13"/>
        <v>0</v>
      </c>
      <c r="X80" s="89">
        <f t="shared" si="10"/>
        <v>0</v>
      </c>
      <c r="Y80" s="165"/>
      <c r="Z80" s="361" t="str">
        <f t="shared" si="11"/>
        <v/>
      </c>
      <c r="AA80" s="74"/>
    </row>
    <row r="81" spans="1:27" ht="18" customHeight="1">
      <c r="A81" s="290">
        <f>DATE(IMPOSTAZIONI!$AL$3,D81,C81)</f>
        <v>45260</v>
      </c>
      <c r="B81" s="293">
        <f t="shared" si="12"/>
        <v>76</v>
      </c>
      <c r="C81" s="362"/>
      <c r="D81" s="363"/>
      <c r="E81" s="182"/>
      <c r="F81" s="183"/>
      <c r="G81" s="184"/>
      <c r="H81" s="183"/>
      <c r="I81" s="184"/>
      <c r="J81" s="185"/>
      <c r="K81" s="186"/>
      <c r="L81" s="183"/>
      <c r="M81" s="183"/>
      <c r="N81" s="187"/>
      <c r="O81" s="273"/>
      <c r="P81" s="364"/>
      <c r="Q81" s="222"/>
      <c r="R81" s="165"/>
      <c r="S81" s="89">
        <f t="shared" si="7"/>
        <v>0</v>
      </c>
      <c r="T81" s="89">
        <f t="shared" si="8"/>
        <v>0</v>
      </c>
      <c r="U81" s="89">
        <f t="shared" si="9"/>
        <v>0</v>
      </c>
      <c r="V81" s="89">
        <f>IF(ISBLANK(#REF!),1,0)</f>
        <v>0</v>
      </c>
      <c r="W81" s="359">
        <f t="shared" si="13"/>
        <v>0</v>
      </c>
      <c r="X81" s="89">
        <f t="shared" si="10"/>
        <v>0</v>
      </c>
      <c r="Y81" s="165"/>
      <c r="Z81" s="361" t="str">
        <f t="shared" si="11"/>
        <v/>
      </c>
      <c r="AA81" s="74"/>
    </row>
    <row r="82" spans="1:27" ht="18" customHeight="1">
      <c r="A82" s="290">
        <f>DATE(IMPOSTAZIONI!$AL$3,D82,C82)</f>
        <v>45260</v>
      </c>
      <c r="B82" s="293">
        <f t="shared" si="12"/>
        <v>77</v>
      </c>
      <c r="C82" s="362"/>
      <c r="D82" s="363"/>
      <c r="E82" s="182"/>
      <c r="F82" s="183"/>
      <c r="G82" s="184"/>
      <c r="H82" s="183"/>
      <c r="I82" s="184"/>
      <c r="J82" s="185"/>
      <c r="K82" s="186"/>
      <c r="L82" s="183"/>
      <c r="M82" s="183"/>
      <c r="N82" s="187"/>
      <c r="O82" s="273"/>
      <c r="P82" s="364"/>
      <c r="Q82" s="222"/>
      <c r="R82" s="165"/>
      <c r="S82" s="89">
        <f t="shared" si="7"/>
        <v>0</v>
      </c>
      <c r="T82" s="89">
        <f t="shared" si="8"/>
        <v>0</v>
      </c>
      <c r="U82" s="89">
        <f t="shared" si="9"/>
        <v>0</v>
      </c>
      <c r="V82" s="89">
        <f>IF(ISBLANK(#REF!),1,0)</f>
        <v>0</v>
      </c>
      <c r="W82" s="359">
        <f t="shared" si="13"/>
        <v>0</v>
      </c>
      <c r="X82" s="89">
        <f t="shared" si="10"/>
        <v>0</v>
      </c>
      <c r="Y82" s="165"/>
      <c r="Z82" s="361" t="str">
        <f t="shared" si="11"/>
        <v/>
      </c>
      <c r="AA82" s="74"/>
    </row>
    <row r="83" spans="1:27" ht="18" customHeight="1">
      <c r="A83" s="290">
        <f>DATE(IMPOSTAZIONI!$AL$3,D83,C83)</f>
        <v>45260</v>
      </c>
      <c r="B83" s="293">
        <f t="shared" si="12"/>
        <v>78</v>
      </c>
      <c r="C83" s="362"/>
      <c r="D83" s="363"/>
      <c r="E83" s="182"/>
      <c r="F83" s="183"/>
      <c r="G83" s="184"/>
      <c r="H83" s="183"/>
      <c r="I83" s="184"/>
      <c r="J83" s="185"/>
      <c r="K83" s="186"/>
      <c r="L83" s="183"/>
      <c r="M83" s="183"/>
      <c r="N83" s="187"/>
      <c r="O83" s="273"/>
      <c r="P83" s="364"/>
      <c r="Q83" s="222"/>
      <c r="R83" s="165"/>
      <c r="S83" s="89">
        <f t="shared" si="7"/>
        <v>0</v>
      </c>
      <c r="T83" s="89">
        <f t="shared" si="8"/>
        <v>0</v>
      </c>
      <c r="U83" s="89">
        <f t="shared" si="9"/>
        <v>0</v>
      </c>
      <c r="V83" s="89">
        <f>IF(ISBLANK(#REF!),1,0)</f>
        <v>0</v>
      </c>
      <c r="W83" s="359">
        <f t="shared" si="13"/>
        <v>0</v>
      </c>
      <c r="X83" s="89">
        <f t="shared" si="10"/>
        <v>0</v>
      </c>
      <c r="Y83" s="165"/>
      <c r="Z83" s="361" t="str">
        <f t="shared" si="11"/>
        <v/>
      </c>
      <c r="AA83" s="74"/>
    </row>
    <row r="84" spans="1:27" ht="18" customHeight="1">
      <c r="A84" s="290">
        <f>DATE(IMPOSTAZIONI!$AL$3,D84,C84)</f>
        <v>45260</v>
      </c>
      <c r="B84" s="293">
        <f t="shared" si="12"/>
        <v>79</v>
      </c>
      <c r="C84" s="362"/>
      <c r="D84" s="363"/>
      <c r="E84" s="182"/>
      <c r="F84" s="183"/>
      <c r="G84" s="184"/>
      <c r="H84" s="183"/>
      <c r="I84" s="184"/>
      <c r="J84" s="185"/>
      <c r="K84" s="186"/>
      <c r="L84" s="183"/>
      <c r="M84" s="183"/>
      <c r="N84" s="187"/>
      <c r="O84" s="273"/>
      <c r="P84" s="364"/>
      <c r="Q84" s="222"/>
      <c r="R84" s="165"/>
      <c r="S84" s="89">
        <f t="shared" si="7"/>
        <v>0</v>
      </c>
      <c r="T84" s="89">
        <f t="shared" si="8"/>
        <v>0</v>
      </c>
      <c r="U84" s="89">
        <f t="shared" si="9"/>
        <v>0</v>
      </c>
      <c r="V84" s="89">
        <f>IF(ISBLANK(#REF!),1,0)</f>
        <v>0</v>
      </c>
      <c r="W84" s="359">
        <f t="shared" si="13"/>
        <v>0</v>
      </c>
      <c r="X84" s="89">
        <f t="shared" si="10"/>
        <v>0</v>
      </c>
      <c r="Y84" s="165"/>
      <c r="Z84" s="361" t="str">
        <f t="shared" si="11"/>
        <v/>
      </c>
      <c r="AA84" s="74"/>
    </row>
    <row r="85" spans="1:27" ht="18" customHeight="1">
      <c r="A85" s="290">
        <f>DATE(IMPOSTAZIONI!$AL$3,D85,C85)</f>
        <v>45260</v>
      </c>
      <c r="B85" s="293">
        <f t="shared" si="12"/>
        <v>80</v>
      </c>
      <c r="C85" s="362"/>
      <c r="D85" s="363"/>
      <c r="E85" s="182"/>
      <c r="F85" s="183"/>
      <c r="G85" s="184"/>
      <c r="H85" s="183"/>
      <c r="I85" s="184"/>
      <c r="J85" s="185"/>
      <c r="K85" s="186"/>
      <c r="L85" s="183"/>
      <c r="M85" s="183"/>
      <c r="N85" s="187"/>
      <c r="O85" s="273"/>
      <c r="P85" s="364"/>
      <c r="Q85" s="222"/>
      <c r="R85" s="165"/>
      <c r="S85" s="89">
        <f t="shared" si="7"/>
        <v>0</v>
      </c>
      <c r="T85" s="89">
        <f t="shared" si="8"/>
        <v>0</v>
      </c>
      <c r="U85" s="89">
        <f t="shared" si="9"/>
        <v>0</v>
      </c>
      <c r="V85" s="89">
        <f>IF(ISBLANK(#REF!),1,0)</f>
        <v>0</v>
      </c>
      <c r="W85" s="359">
        <f t="shared" si="13"/>
        <v>0</v>
      </c>
      <c r="X85" s="89">
        <f t="shared" si="10"/>
        <v>0</v>
      </c>
      <c r="Y85" s="165"/>
      <c r="Z85" s="361" t="str">
        <f t="shared" si="11"/>
        <v/>
      </c>
      <c r="AA85" s="74"/>
    </row>
    <row r="86" spans="1:27" ht="18" customHeight="1">
      <c r="A86" s="290">
        <f>DATE(IMPOSTAZIONI!$AL$3,D86,C86)</f>
        <v>45260</v>
      </c>
      <c r="B86" s="293">
        <f t="shared" si="12"/>
        <v>81</v>
      </c>
      <c r="C86" s="362"/>
      <c r="D86" s="363"/>
      <c r="E86" s="182"/>
      <c r="F86" s="183"/>
      <c r="G86" s="184"/>
      <c r="H86" s="183"/>
      <c r="I86" s="184"/>
      <c r="J86" s="185"/>
      <c r="K86" s="186"/>
      <c r="L86" s="183"/>
      <c r="M86" s="183"/>
      <c r="N86" s="187"/>
      <c r="O86" s="273"/>
      <c r="P86" s="364"/>
      <c r="Q86" s="222"/>
      <c r="R86" s="165"/>
      <c r="S86" s="89">
        <f t="shared" si="7"/>
        <v>0</v>
      </c>
      <c r="T86" s="89">
        <f t="shared" si="8"/>
        <v>0</v>
      </c>
      <c r="U86" s="89">
        <f t="shared" si="9"/>
        <v>0</v>
      </c>
      <c r="V86" s="89">
        <f>IF(ISBLANK(#REF!),1,0)</f>
        <v>0</v>
      </c>
      <c r="W86" s="359">
        <f t="shared" si="13"/>
        <v>0</v>
      </c>
      <c r="X86" s="89">
        <f t="shared" si="10"/>
        <v>0</v>
      </c>
      <c r="Y86" s="165"/>
      <c r="Z86" s="361" t="str">
        <f t="shared" si="11"/>
        <v/>
      </c>
      <c r="AA86" s="74"/>
    </row>
    <row r="87" spans="1:27" ht="18" customHeight="1">
      <c r="A87" s="290">
        <f>DATE(IMPOSTAZIONI!$AL$3,D87,C87)</f>
        <v>45260</v>
      </c>
      <c r="B87" s="293">
        <f t="shared" si="12"/>
        <v>82</v>
      </c>
      <c r="C87" s="362"/>
      <c r="D87" s="363"/>
      <c r="E87" s="182"/>
      <c r="F87" s="183"/>
      <c r="G87" s="184"/>
      <c r="H87" s="183"/>
      <c r="I87" s="184"/>
      <c r="J87" s="185"/>
      <c r="K87" s="186"/>
      <c r="L87" s="183"/>
      <c r="M87" s="183"/>
      <c r="N87" s="187"/>
      <c r="O87" s="273"/>
      <c r="P87" s="364"/>
      <c r="Q87" s="222"/>
      <c r="R87" s="165"/>
      <c r="S87" s="89">
        <f t="shared" si="7"/>
        <v>0</v>
      </c>
      <c r="T87" s="89">
        <f t="shared" si="8"/>
        <v>0</v>
      </c>
      <c r="U87" s="89">
        <f t="shared" si="9"/>
        <v>0</v>
      </c>
      <c r="V87" s="89">
        <f>IF(ISBLANK(#REF!),1,0)</f>
        <v>0</v>
      </c>
      <c r="W87" s="359">
        <f t="shared" si="13"/>
        <v>0</v>
      </c>
      <c r="X87" s="89">
        <f t="shared" si="10"/>
        <v>0</v>
      </c>
      <c r="Y87" s="165"/>
      <c r="Z87" s="361" t="str">
        <f t="shared" si="11"/>
        <v/>
      </c>
      <c r="AA87" s="74"/>
    </row>
    <row r="88" spans="1:27" ht="18" customHeight="1">
      <c r="A88" s="290">
        <f>DATE(IMPOSTAZIONI!$AL$3,D88,C88)</f>
        <v>45260</v>
      </c>
      <c r="B88" s="293">
        <f t="shared" si="12"/>
        <v>83</v>
      </c>
      <c r="C88" s="362"/>
      <c r="D88" s="363"/>
      <c r="E88" s="182"/>
      <c r="F88" s="183"/>
      <c r="G88" s="184"/>
      <c r="H88" s="183"/>
      <c r="I88" s="184"/>
      <c r="J88" s="185"/>
      <c r="K88" s="186"/>
      <c r="L88" s="183"/>
      <c r="M88" s="183"/>
      <c r="N88" s="187"/>
      <c r="O88" s="273"/>
      <c r="P88" s="364"/>
      <c r="Q88" s="222"/>
      <c r="R88" s="165"/>
      <c r="S88" s="89">
        <f t="shared" si="7"/>
        <v>0</v>
      </c>
      <c r="T88" s="89">
        <f t="shared" si="8"/>
        <v>0</v>
      </c>
      <c r="U88" s="89">
        <f t="shared" si="9"/>
        <v>0</v>
      </c>
      <c r="V88" s="89">
        <f>IF(ISBLANK(#REF!),1,0)</f>
        <v>0</v>
      </c>
      <c r="W88" s="359">
        <f t="shared" si="13"/>
        <v>0</v>
      </c>
      <c r="X88" s="89">
        <f t="shared" si="10"/>
        <v>0</v>
      </c>
      <c r="Y88" s="165"/>
      <c r="Z88" s="361" t="str">
        <f t="shared" si="11"/>
        <v/>
      </c>
      <c r="AA88" s="74"/>
    </row>
    <row r="89" spans="1:27" ht="18" customHeight="1">
      <c r="A89" s="290">
        <f>DATE(IMPOSTAZIONI!$AL$3,D89,C89)</f>
        <v>45260</v>
      </c>
      <c r="B89" s="293">
        <f t="shared" si="12"/>
        <v>84</v>
      </c>
      <c r="C89" s="362"/>
      <c r="D89" s="363"/>
      <c r="E89" s="182"/>
      <c r="F89" s="183"/>
      <c r="G89" s="184"/>
      <c r="H89" s="183"/>
      <c r="I89" s="184"/>
      <c r="J89" s="185"/>
      <c r="K89" s="186"/>
      <c r="L89" s="183"/>
      <c r="M89" s="183"/>
      <c r="N89" s="187"/>
      <c r="O89" s="273"/>
      <c r="P89" s="364"/>
      <c r="Q89" s="222"/>
      <c r="R89" s="165"/>
      <c r="S89" s="89">
        <f t="shared" si="7"/>
        <v>0</v>
      </c>
      <c r="T89" s="89">
        <f t="shared" si="8"/>
        <v>0</v>
      </c>
      <c r="U89" s="89">
        <f t="shared" si="9"/>
        <v>0</v>
      </c>
      <c r="V89" s="89">
        <f>IF(ISBLANK(#REF!),1,0)</f>
        <v>0</v>
      </c>
      <c r="W89" s="359">
        <f t="shared" si="13"/>
        <v>0</v>
      </c>
      <c r="X89" s="89">
        <f t="shared" si="10"/>
        <v>0</v>
      </c>
      <c r="Y89" s="165"/>
      <c r="Z89" s="361" t="str">
        <f t="shared" si="11"/>
        <v/>
      </c>
      <c r="AA89" s="74"/>
    </row>
    <row r="90" spans="1:27" ht="18" customHeight="1">
      <c r="A90" s="290">
        <f>DATE(IMPOSTAZIONI!$AL$3,D90,C90)</f>
        <v>45260</v>
      </c>
      <c r="B90" s="293">
        <f t="shared" si="12"/>
        <v>85</v>
      </c>
      <c r="C90" s="362"/>
      <c r="D90" s="363"/>
      <c r="E90" s="182"/>
      <c r="F90" s="183"/>
      <c r="G90" s="184"/>
      <c r="H90" s="183"/>
      <c r="I90" s="184"/>
      <c r="J90" s="185"/>
      <c r="K90" s="186"/>
      <c r="L90" s="183"/>
      <c r="M90" s="183"/>
      <c r="N90" s="187"/>
      <c r="O90" s="273"/>
      <c r="P90" s="364"/>
      <c r="Q90" s="222"/>
      <c r="R90" s="165"/>
      <c r="S90" s="89">
        <f t="shared" si="7"/>
        <v>0</v>
      </c>
      <c r="T90" s="89">
        <f t="shared" si="8"/>
        <v>0</v>
      </c>
      <c r="U90" s="89">
        <f t="shared" si="9"/>
        <v>0</v>
      </c>
      <c r="V90" s="89">
        <f>IF(ISBLANK(#REF!),1,0)</f>
        <v>0</v>
      </c>
      <c r="W90" s="359">
        <f t="shared" si="13"/>
        <v>0</v>
      </c>
      <c r="X90" s="89">
        <f t="shared" si="10"/>
        <v>0</v>
      </c>
      <c r="Y90" s="165"/>
      <c r="Z90" s="361" t="str">
        <f t="shared" si="11"/>
        <v/>
      </c>
      <c r="AA90" s="74"/>
    </row>
    <row r="91" spans="1:27" ht="18" customHeight="1">
      <c r="A91" s="290">
        <f>DATE(IMPOSTAZIONI!$AL$3,D91,C91)</f>
        <v>45260</v>
      </c>
      <c r="B91" s="293">
        <f t="shared" si="12"/>
        <v>86</v>
      </c>
      <c r="C91" s="362"/>
      <c r="D91" s="363"/>
      <c r="E91" s="182"/>
      <c r="F91" s="183"/>
      <c r="G91" s="184"/>
      <c r="H91" s="183"/>
      <c r="I91" s="184"/>
      <c r="J91" s="185"/>
      <c r="K91" s="186"/>
      <c r="L91" s="183"/>
      <c r="M91" s="183"/>
      <c r="N91" s="187"/>
      <c r="O91" s="273"/>
      <c r="P91" s="364"/>
      <c r="Q91" s="222"/>
      <c r="R91" s="165"/>
      <c r="S91" s="89">
        <f t="shared" si="7"/>
        <v>0</v>
      </c>
      <c r="T91" s="89">
        <f t="shared" si="8"/>
        <v>0</v>
      </c>
      <c r="U91" s="89">
        <f t="shared" si="9"/>
        <v>0</v>
      </c>
      <c r="V91" s="89">
        <f>IF(ISBLANK(#REF!),1,0)</f>
        <v>0</v>
      </c>
      <c r="W91" s="359">
        <f t="shared" si="13"/>
        <v>0</v>
      </c>
      <c r="X91" s="89">
        <f t="shared" si="10"/>
        <v>0</v>
      </c>
      <c r="Y91" s="165"/>
      <c r="Z91" s="361" t="str">
        <f t="shared" si="11"/>
        <v/>
      </c>
      <c r="AA91" s="74"/>
    </row>
    <row r="92" spans="1:27" ht="18" customHeight="1">
      <c r="A92" s="290">
        <f>DATE(IMPOSTAZIONI!$AL$3,D92,C92)</f>
        <v>45260</v>
      </c>
      <c r="B92" s="293">
        <f t="shared" si="12"/>
        <v>87</v>
      </c>
      <c r="C92" s="362"/>
      <c r="D92" s="363"/>
      <c r="E92" s="182"/>
      <c r="F92" s="183"/>
      <c r="G92" s="184"/>
      <c r="H92" s="183"/>
      <c r="I92" s="184"/>
      <c r="J92" s="185"/>
      <c r="K92" s="186"/>
      <c r="L92" s="183"/>
      <c r="M92" s="183"/>
      <c r="N92" s="187"/>
      <c r="O92" s="273"/>
      <c r="P92" s="364"/>
      <c r="Q92" s="222"/>
      <c r="R92" s="165"/>
      <c r="S92" s="89">
        <f t="shared" si="7"/>
        <v>0</v>
      </c>
      <c r="T92" s="89">
        <f t="shared" si="8"/>
        <v>0</v>
      </c>
      <c r="U92" s="89">
        <f t="shared" si="9"/>
        <v>0</v>
      </c>
      <c r="V92" s="89">
        <f>IF(ISBLANK(#REF!),1,0)</f>
        <v>0</v>
      </c>
      <c r="W92" s="359">
        <f t="shared" si="13"/>
        <v>0</v>
      </c>
      <c r="X92" s="89">
        <f t="shared" si="10"/>
        <v>0</v>
      </c>
      <c r="Y92" s="165"/>
      <c r="Z92" s="361" t="str">
        <f t="shared" si="11"/>
        <v/>
      </c>
      <c r="AA92" s="74"/>
    </row>
    <row r="93" spans="1:27" ht="18" customHeight="1">
      <c r="A93" s="290">
        <f>DATE(IMPOSTAZIONI!$AL$3,D93,C93)</f>
        <v>45260</v>
      </c>
      <c r="B93" s="293">
        <f t="shared" si="12"/>
        <v>88</v>
      </c>
      <c r="C93" s="362"/>
      <c r="D93" s="363"/>
      <c r="E93" s="182"/>
      <c r="F93" s="183"/>
      <c r="G93" s="184"/>
      <c r="H93" s="183"/>
      <c r="I93" s="184"/>
      <c r="J93" s="185"/>
      <c r="K93" s="186"/>
      <c r="L93" s="183"/>
      <c r="M93" s="183"/>
      <c r="N93" s="187"/>
      <c r="O93" s="273"/>
      <c r="P93" s="364"/>
      <c r="Q93" s="222"/>
      <c r="R93" s="165"/>
      <c r="S93" s="89">
        <f t="shared" si="7"/>
        <v>0</v>
      </c>
      <c r="T93" s="89">
        <f t="shared" si="8"/>
        <v>0</v>
      </c>
      <c r="U93" s="89">
        <f t="shared" si="9"/>
        <v>0</v>
      </c>
      <c r="V93" s="89">
        <f>IF(ISBLANK(#REF!),1,0)</f>
        <v>0</v>
      </c>
      <c r="W93" s="359">
        <f t="shared" si="13"/>
        <v>0</v>
      </c>
      <c r="X93" s="89">
        <f t="shared" si="10"/>
        <v>0</v>
      </c>
      <c r="Y93" s="165"/>
      <c r="Z93" s="361" t="str">
        <f t="shared" si="11"/>
        <v/>
      </c>
      <c r="AA93" s="74"/>
    </row>
    <row r="94" spans="1:27" ht="18" customHeight="1">
      <c r="A94" s="290">
        <f>DATE(IMPOSTAZIONI!$AL$3,D94,C94)</f>
        <v>45260</v>
      </c>
      <c r="B94" s="293">
        <f t="shared" si="12"/>
        <v>89</v>
      </c>
      <c r="C94" s="362"/>
      <c r="D94" s="363"/>
      <c r="E94" s="182"/>
      <c r="F94" s="183"/>
      <c r="G94" s="184"/>
      <c r="H94" s="183"/>
      <c r="I94" s="184"/>
      <c r="J94" s="185"/>
      <c r="K94" s="186"/>
      <c r="L94" s="183"/>
      <c r="M94" s="183"/>
      <c r="N94" s="187"/>
      <c r="O94" s="273"/>
      <c r="P94" s="364"/>
      <c r="Q94" s="222"/>
      <c r="R94" s="165"/>
      <c r="S94" s="89">
        <f t="shared" si="7"/>
        <v>0</v>
      </c>
      <c r="T94" s="89">
        <f t="shared" si="8"/>
        <v>0</v>
      </c>
      <c r="U94" s="89">
        <f t="shared" si="9"/>
        <v>0</v>
      </c>
      <c r="V94" s="89">
        <f>IF(ISBLANK(#REF!),1,0)</f>
        <v>0</v>
      </c>
      <c r="W94" s="359">
        <f t="shared" si="13"/>
        <v>0</v>
      </c>
      <c r="X94" s="89">
        <f t="shared" si="10"/>
        <v>0</v>
      </c>
      <c r="Y94" s="165"/>
      <c r="Z94" s="361" t="str">
        <f t="shared" si="11"/>
        <v/>
      </c>
      <c r="AA94" s="74"/>
    </row>
    <row r="95" spans="1:27" ht="18" customHeight="1">
      <c r="A95" s="290">
        <f>DATE(IMPOSTAZIONI!$AL$3,D95,C95)</f>
        <v>45260</v>
      </c>
      <c r="B95" s="293">
        <f t="shared" si="12"/>
        <v>90</v>
      </c>
      <c r="C95" s="362"/>
      <c r="D95" s="363"/>
      <c r="E95" s="182"/>
      <c r="F95" s="183"/>
      <c r="G95" s="184"/>
      <c r="H95" s="183"/>
      <c r="I95" s="184"/>
      <c r="J95" s="185"/>
      <c r="K95" s="186"/>
      <c r="L95" s="183"/>
      <c r="M95" s="183"/>
      <c r="N95" s="187"/>
      <c r="O95" s="273"/>
      <c r="P95" s="364"/>
      <c r="Q95" s="222"/>
      <c r="R95" s="165"/>
      <c r="S95" s="89">
        <f t="shared" si="7"/>
        <v>0</v>
      </c>
      <c r="T95" s="89">
        <f t="shared" si="8"/>
        <v>0</v>
      </c>
      <c r="U95" s="89">
        <f t="shared" si="9"/>
        <v>0</v>
      </c>
      <c r="V95" s="89">
        <f>IF(ISBLANK(#REF!),1,0)</f>
        <v>0</v>
      </c>
      <c r="W95" s="359">
        <f t="shared" si="13"/>
        <v>0</v>
      </c>
      <c r="X95" s="89">
        <f t="shared" si="10"/>
        <v>0</v>
      </c>
      <c r="Y95" s="165"/>
      <c r="Z95" s="361" t="str">
        <f t="shared" si="11"/>
        <v/>
      </c>
      <c r="AA95" s="74"/>
    </row>
    <row r="96" spans="1:27" ht="18" customHeight="1">
      <c r="A96" s="290">
        <f>DATE(IMPOSTAZIONI!$AL$3,D96,C96)</f>
        <v>45260</v>
      </c>
      <c r="B96" s="293">
        <f t="shared" si="12"/>
        <v>91</v>
      </c>
      <c r="C96" s="362"/>
      <c r="D96" s="363"/>
      <c r="E96" s="182"/>
      <c r="F96" s="183"/>
      <c r="G96" s="184"/>
      <c r="H96" s="183"/>
      <c r="I96" s="184"/>
      <c r="J96" s="185"/>
      <c r="K96" s="186"/>
      <c r="L96" s="183"/>
      <c r="M96" s="183"/>
      <c r="N96" s="187"/>
      <c r="O96" s="273"/>
      <c r="P96" s="364"/>
      <c r="Q96" s="222"/>
      <c r="R96" s="165"/>
      <c r="S96" s="89">
        <f t="shared" si="7"/>
        <v>0</v>
      </c>
      <c r="T96" s="89">
        <f t="shared" si="8"/>
        <v>0</v>
      </c>
      <c r="U96" s="89">
        <f t="shared" si="9"/>
        <v>0</v>
      </c>
      <c r="V96" s="89">
        <f>IF(ISBLANK(#REF!),1,0)</f>
        <v>0</v>
      </c>
      <c r="W96" s="359">
        <f t="shared" si="13"/>
        <v>0</v>
      </c>
      <c r="X96" s="89">
        <f t="shared" si="10"/>
        <v>0</v>
      </c>
      <c r="Y96" s="165"/>
      <c r="Z96" s="361" t="str">
        <f t="shared" si="11"/>
        <v/>
      </c>
      <c r="AA96" s="74"/>
    </row>
    <row r="97" spans="1:27" ht="18" customHeight="1">
      <c r="A97" s="290">
        <f>DATE(IMPOSTAZIONI!$AL$3,D97,C97)</f>
        <v>45260</v>
      </c>
      <c r="B97" s="293">
        <f t="shared" si="12"/>
        <v>92</v>
      </c>
      <c r="C97" s="362"/>
      <c r="D97" s="363"/>
      <c r="E97" s="182"/>
      <c r="F97" s="183"/>
      <c r="G97" s="184"/>
      <c r="H97" s="183"/>
      <c r="I97" s="184"/>
      <c r="J97" s="185"/>
      <c r="K97" s="186"/>
      <c r="L97" s="183"/>
      <c r="M97" s="183"/>
      <c r="N97" s="187"/>
      <c r="O97" s="273"/>
      <c r="P97" s="364"/>
      <c r="Q97" s="222"/>
      <c r="R97" s="165"/>
      <c r="S97" s="89">
        <f t="shared" si="7"/>
        <v>0</v>
      </c>
      <c r="T97" s="89">
        <f t="shared" si="8"/>
        <v>0</v>
      </c>
      <c r="U97" s="89">
        <f t="shared" si="9"/>
        <v>0</v>
      </c>
      <c r="V97" s="89">
        <f>IF(ISBLANK(#REF!),1,0)</f>
        <v>0</v>
      </c>
      <c r="W97" s="359">
        <f t="shared" si="13"/>
        <v>0</v>
      </c>
      <c r="X97" s="89">
        <f t="shared" si="10"/>
        <v>0</v>
      </c>
      <c r="Y97" s="165"/>
      <c r="Z97" s="361" t="str">
        <f t="shared" si="11"/>
        <v/>
      </c>
      <c r="AA97" s="74"/>
    </row>
    <row r="98" spans="1:27" ht="18" customHeight="1">
      <c r="A98" s="290">
        <f>DATE(IMPOSTAZIONI!$AL$3,D98,C98)</f>
        <v>45260</v>
      </c>
      <c r="B98" s="293">
        <f t="shared" si="12"/>
        <v>93</v>
      </c>
      <c r="C98" s="362"/>
      <c r="D98" s="363"/>
      <c r="E98" s="182"/>
      <c r="F98" s="183"/>
      <c r="G98" s="184"/>
      <c r="H98" s="183"/>
      <c r="I98" s="184"/>
      <c r="J98" s="185"/>
      <c r="K98" s="186"/>
      <c r="L98" s="183"/>
      <c r="M98" s="183"/>
      <c r="N98" s="187"/>
      <c r="O98" s="273"/>
      <c r="P98" s="364"/>
      <c r="Q98" s="222"/>
      <c r="R98" s="165"/>
      <c r="S98" s="89">
        <f t="shared" si="7"/>
        <v>0</v>
      </c>
      <c r="T98" s="89">
        <f t="shared" si="8"/>
        <v>0</v>
      </c>
      <c r="U98" s="89">
        <f t="shared" si="9"/>
        <v>0</v>
      </c>
      <c r="V98" s="89">
        <f>IF(ISBLANK(#REF!),1,0)</f>
        <v>0</v>
      </c>
      <c r="W98" s="359">
        <f t="shared" si="13"/>
        <v>0</v>
      </c>
      <c r="X98" s="89">
        <f t="shared" si="10"/>
        <v>0</v>
      </c>
      <c r="Y98" s="165"/>
      <c r="Z98" s="361" t="str">
        <f t="shared" si="11"/>
        <v/>
      </c>
      <c r="AA98" s="74"/>
    </row>
    <row r="99" spans="1:27" ht="18" customHeight="1">
      <c r="A99" s="290">
        <f>DATE(IMPOSTAZIONI!$AL$3,D99,C99)</f>
        <v>45260</v>
      </c>
      <c r="B99" s="293">
        <f t="shared" si="12"/>
        <v>94</v>
      </c>
      <c r="C99" s="362"/>
      <c r="D99" s="363"/>
      <c r="E99" s="182"/>
      <c r="F99" s="183"/>
      <c r="G99" s="184"/>
      <c r="H99" s="183"/>
      <c r="I99" s="184"/>
      <c r="J99" s="185"/>
      <c r="K99" s="186"/>
      <c r="L99" s="183"/>
      <c r="M99" s="183"/>
      <c r="N99" s="187"/>
      <c r="O99" s="273"/>
      <c r="P99" s="364"/>
      <c r="Q99" s="222"/>
      <c r="R99" s="165"/>
      <c r="S99" s="89">
        <f t="shared" si="7"/>
        <v>0</v>
      </c>
      <c r="T99" s="89">
        <f t="shared" si="8"/>
        <v>0</v>
      </c>
      <c r="U99" s="89">
        <f t="shared" si="9"/>
        <v>0</v>
      </c>
      <c r="V99" s="89">
        <f>IF(ISBLANK(#REF!),1,0)</f>
        <v>0</v>
      </c>
      <c r="W99" s="359">
        <f t="shared" si="13"/>
        <v>0</v>
      </c>
      <c r="X99" s="89">
        <f t="shared" si="10"/>
        <v>0</v>
      </c>
      <c r="Y99" s="165"/>
      <c r="Z99" s="361" t="str">
        <f t="shared" si="11"/>
        <v/>
      </c>
      <c r="AA99" s="74"/>
    </row>
    <row r="100" spans="1:27" ht="18" customHeight="1">
      <c r="A100" s="290">
        <f>DATE(IMPOSTAZIONI!$AL$3,D100,C100)</f>
        <v>45260</v>
      </c>
      <c r="B100" s="293">
        <f t="shared" si="12"/>
        <v>95</v>
      </c>
      <c r="C100" s="362"/>
      <c r="D100" s="363"/>
      <c r="E100" s="182"/>
      <c r="F100" s="183"/>
      <c r="G100" s="184"/>
      <c r="H100" s="183"/>
      <c r="I100" s="184"/>
      <c r="J100" s="185"/>
      <c r="K100" s="186"/>
      <c r="L100" s="183"/>
      <c r="M100" s="183"/>
      <c r="N100" s="187"/>
      <c r="O100" s="273"/>
      <c r="P100" s="364"/>
      <c r="Q100" s="222"/>
      <c r="R100" s="165"/>
      <c r="S100" s="89">
        <f t="shared" si="7"/>
        <v>0</v>
      </c>
      <c r="T100" s="89">
        <f t="shared" si="8"/>
        <v>0</v>
      </c>
      <c r="U100" s="89">
        <f t="shared" si="9"/>
        <v>0</v>
      </c>
      <c r="V100" s="89">
        <f>IF(ISBLANK(#REF!),1,0)</f>
        <v>0</v>
      </c>
      <c r="W100" s="359">
        <f t="shared" si="13"/>
        <v>0</v>
      </c>
      <c r="X100" s="89">
        <f t="shared" si="10"/>
        <v>0</v>
      </c>
      <c r="Y100" s="165"/>
      <c r="Z100" s="361" t="str">
        <f t="shared" si="11"/>
        <v/>
      </c>
      <c r="AA100" s="74"/>
    </row>
    <row r="101" spans="1:27" ht="18" customHeight="1">
      <c r="A101" s="290">
        <f>DATE(IMPOSTAZIONI!$AL$3,D101,C101)</f>
        <v>45260</v>
      </c>
      <c r="B101" s="293">
        <f t="shared" si="12"/>
        <v>96</v>
      </c>
      <c r="C101" s="362"/>
      <c r="D101" s="363"/>
      <c r="E101" s="182"/>
      <c r="F101" s="183"/>
      <c r="G101" s="184"/>
      <c r="H101" s="183"/>
      <c r="I101" s="184"/>
      <c r="J101" s="185"/>
      <c r="K101" s="186"/>
      <c r="L101" s="183"/>
      <c r="M101" s="183"/>
      <c r="N101" s="187"/>
      <c r="O101" s="273"/>
      <c r="P101" s="364"/>
      <c r="Q101" s="222"/>
      <c r="R101" s="165"/>
      <c r="S101" s="89">
        <f t="shared" si="7"/>
        <v>0</v>
      </c>
      <c r="T101" s="89">
        <f t="shared" si="8"/>
        <v>0</v>
      </c>
      <c r="U101" s="89">
        <f t="shared" si="9"/>
        <v>0</v>
      </c>
      <c r="V101" s="89">
        <f>IF(ISBLANK(#REF!),1,0)</f>
        <v>0</v>
      </c>
      <c r="W101" s="359">
        <f t="shared" si="13"/>
        <v>0</v>
      </c>
      <c r="X101" s="89">
        <f t="shared" si="10"/>
        <v>0</v>
      </c>
      <c r="Y101" s="165"/>
      <c r="Z101" s="361" t="str">
        <f t="shared" si="11"/>
        <v/>
      </c>
      <c r="AA101" s="74"/>
    </row>
    <row r="102" spans="1:27" ht="18" customHeight="1">
      <c r="A102" s="290">
        <f>DATE(IMPOSTAZIONI!$AL$3,D102,C102)</f>
        <v>45260</v>
      </c>
      <c r="B102" s="293">
        <f t="shared" si="12"/>
        <v>97</v>
      </c>
      <c r="C102" s="362"/>
      <c r="D102" s="363"/>
      <c r="E102" s="182"/>
      <c r="F102" s="183"/>
      <c r="G102" s="184"/>
      <c r="H102" s="183"/>
      <c r="I102" s="184"/>
      <c r="J102" s="185"/>
      <c r="K102" s="186"/>
      <c r="L102" s="183"/>
      <c r="M102" s="183"/>
      <c r="N102" s="187"/>
      <c r="O102" s="273"/>
      <c r="P102" s="364"/>
      <c r="Q102" s="222"/>
      <c r="R102" s="165"/>
      <c r="S102" s="89">
        <f t="shared" si="7"/>
        <v>0</v>
      </c>
      <c r="T102" s="89">
        <f t="shared" si="8"/>
        <v>0</v>
      </c>
      <c r="U102" s="89">
        <f t="shared" si="9"/>
        <v>0</v>
      </c>
      <c r="V102" s="89">
        <f>IF(ISBLANK(#REF!),1,0)</f>
        <v>0</v>
      </c>
      <c r="W102" s="359">
        <f t="shared" si="13"/>
        <v>0</v>
      </c>
      <c r="X102" s="89">
        <f t="shared" si="10"/>
        <v>0</v>
      </c>
      <c r="Y102" s="165"/>
      <c r="Z102" s="361" t="str">
        <f t="shared" si="11"/>
        <v/>
      </c>
      <c r="AA102" s="74"/>
    </row>
    <row r="103" spans="1:27" ht="18" customHeight="1">
      <c r="A103" s="290">
        <f>DATE(IMPOSTAZIONI!$AL$3,D103,C103)</f>
        <v>45260</v>
      </c>
      <c r="B103" s="293">
        <f t="shared" si="12"/>
        <v>98</v>
      </c>
      <c r="C103" s="362"/>
      <c r="D103" s="363"/>
      <c r="E103" s="182"/>
      <c r="F103" s="183"/>
      <c r="G103" s="184"/>
      <c r="H103" s="183"/>
      <c r="I103" s="184"/>
      <c r="J103" s="185"/>
      <c r="K103" s="186"/>
      <c r="L103" s="183"/>
      <c r="M103" s="183"/>
      <c r="N103" s="187"/>
      <c r="O103" s="273"/>
      <c r="P103" s="364"/>
      <c r="Q103" s="222"/>
      <c r="R103" s="165"/>
      <c r="S103" s="89">
        <f t="shared" si="7"/>
        <v>0</v>
      </c>
      <c r="T103" s="89">
        <f t="shared" si="8"/>
        <v>0</v>
      </c>
      <c r="U103" s="89">
        <f t="shared" si="9"/>
        <v>0</v>
      </c>
      <c r="V103" s="89">
        <f>IF(ISBLANK(#REF!),1,0)</f>
        <v>0</v>
      </c>
      <c r="W103" s="359">
        <f t="shared" si="13"/>
        <v>0</v>
      </c>
      <c r="X103" s="89">
        <f t="shared" si="10"/>
        <v>0</v>
      </c>
      <c r="Y103" s="165"/>
      <c r="Z103" s="361" t="str">
        <f t="shared" si="11"/>
        <v/>
      </c>
      <c r="AA103" s="74"/>
    </row>
    <row r="104" spans="1:27" ht="18" customHeight="1">
      <c r="A104" s="290">
        <f>DATE(IMPOSTAZIONI!$AL$3,D104,C104)</f>
        <v>45260</v>
      </c>
      <c r="B104" s="293">
        <f t="shared" si="12"/>
        <v>99</v>
      </c>
      <c r="C104" s="362"/>
      <c r="D104" s="363"/>
      <c r="E104" s="182"/>
      <c r="F104" s="183"/>
      <c r="G104" s="184"/>
      <c r="H104" s="183"/>
      <c r="I104" s="184"/>
      <c r="J104" s="185"/>
      <c r="K104" s="186"/>
      <c r="L104" s="183"/>
      <c r="M104" s="183"/>
      <c r="N104" s="187"/>
      <c r="O104" s="273"/>
      <c r="P104" s="364"/>
      <c r="Q104" s="222"/>
      <c r="R104" s="165"/>
      <c r="S104" s="89">
        <f t="shared" ref="S104:S167" si="14">IF(ISBLANK(E104),0,1)</f>
        <v>0</v>
      </c>
      <c r="T104" s="89">
        <f t="shared" ref="T104:T167" si="15">IF(ISBLANK(K104),0,1)</f>
        <v>0</v>
      </c>
      <c r="U104" s="89">
        <f t="shared" ref="U104:U167" si="16">SUM(S104:T104)</f>
        <v>0</v>
      </c>
      <c r="V104" s="89">
        <f>IF(ISBLANK(#REF!),1,0)</f>
        <v>0</v>
      </c>
      <c r="W104" s="359">
        <f t="shared" si="13"/>
        <v>0</v>
      </c>
      <c r="X104" s="89">
        <f t="shared" si="10"/>
        <v>0</v>
      </c>
      <c r="Y104" s="165"/>
      <c r="Z104" s="361" t="str">
        <f t="shared" si="11"/>
        <v/>
      </c>
      <c r="AA104" s="74"/>
    </row>
    <row r="105" spans="1:27" ht="18" customHeight="1">
      <c r="A105" s="290">
        <f>DATE(IMPOSTAZIONI!$AL$3,D105,C105)</f>
        <v>45260</v>
      </c>
      <c r="B105" s="293">
        <f t="shared" si="12"/>
        <v>100</v>
      </c>
      <c r="C105" s="362"/>
      <c r="D105" s="363"/>
      <c r="E105" s="182"/>
      <c r="F105" s="183"/>
      <c r="G105" s="184"/>
      <c r="H105" s="183"/>
      <c r="I105" s="184"/>
      <c r="J105" s="185"/>
      <c r="K105" s="186"/>
      <c r="L105" s="183"/>
      <c r="M105" s="183"/>
      <c r="N105" s="187"/>
      <c r="O105" s="273"/>
      <c r="P105" s="364"/>
      <c r="Q105" s="222"/>
      <c r="R105" s="165"/>
      <c r="S105" s="89">
        <f t="shared" si="14"/>
        <v>0</v>
      </c>
      <c r="T105" s="89">
        <f t="shared" si="15"/>
        <v>0</v>
      </c>
      <c r="U105" s="89">
        <f t="shared" si="16"/>
        <v>0</v>
      </c>
      <c r="V105" s="89">
        <f>IF(ISBLANK(#REF!),1,0)</f>
        <v>0</v>
      </c>
      <c r="W105" s="359">
        <f t="shared" si="13"/>
        <v>0</v>
      </c>
      <c r="X105" s="89">
        <f t="shared" si="10"/>
        <v>0</v>
      </c>
      <c r="Y105" s="165"/>
      <c r="Z105" s="361" t="str">
        <f t="shared" si="11"/>
        <v/>
      </c>
      <c r="AA105" s="74"/>
    </row>
    <row r="106" spans="1:27" ht="18" customHeight="1">
      <c r="A106" s="290">
        <f>DATE(IMPOSTAZIONI!$AL$3,D106,C106)</f>
        <v>45260</v>
      </c>
      <c r="B106" s="293">
        <f t="shared" si="12"/>
        <v>101</v>
      </c>
      <c r="C106" s="362"/>
      <c r="D106" s="363"/>
      <c r="E106" s="182"/>
      <c r="F106" s="183"/>
      <c r="G106" s="184"/>
      <c r="H106" s="183"/>
      <c r="I106" s="184"/>
      <c r="J106" s="185"/>
      <c r="K106" s="186"/>
      <c r="L106" s="183"/>
      <c r="M106" s="183"/>
      <c r="N106" s="187"/>
      <c r="O106" s="273"/>
      <c r="P106" s="364"/>
      <c r="Q106" s="222"/>
      <c r="R106" s="165"/>
      <c r="S106" s="89">
        <f t="shared" si="14"/>
        <v>0</v>
      </c>
      <c r="T106" s="89">
        <f t="shared" si="15"/>
        <v>0</v>
      </c>
      <c r="U106" s="89">
        <f t="shared" si="16"/>
        <v>0</v>
      </c>
      <c r="V106" s="89">
        <f>IF(ISBLANK(#REF!),1,0)</f>
        <v>0</v>
      </c>
      <c r="W106" s="359">
        <f t="shared" si="13"/>
        <v>0</v>
      </c>
      <c r="X106" s="89">
        <f t="shared" si="10"/>
        <v>0</v>
      </c>
      <c r="Y106" s="165"/>
      <c r="Z106" s="361" t="str">
        <f t="shared" si="11"/>
        <v/>
      </c>
      <c r="AA106" s="74"/>
    </row>
    <row r="107" spans="1:27" ht="18" customHeight="1">
      <c r="A107" s="290">
        <f>DATE(IMPOSTAZIONI!$AL$3,D107,C107)</f>
        <v>45260</v>
      </c>
      <c r="B107" s="293">
        <f t="shared" si="12"/>
        <v>102</v>
      </c>
      <c r="C107" s="362"/>
      <c r="D107" s="363"/>
      <c r="E107" s="182"/>
      <c r="F107" s="183"/>
      <c r="G107" s="184"/>
      <c r="H107" s="183"/>
      <c r="I107" s="184"/>
      <c r="J107" s="185"/>
      <c r="K107" s="186"/>
      <c r="L107" s="183"/>
      <c r="M107" s="183"/>
      <c r="N107" s="187"/>
      <c r="O107" s="273"/>
      <c r="P107" s="364"/>
      <c r="Q107" s="222"/>
      <c r="R107" s="165"/>
      <c r="S107" s="89">
        <f t="shared" si="14"/>
        <v>0</v>
      </c>
      <c r="T107" s="89">
        <f t="shared" si="15"/>
        <v>0</v>
      </c>
      <c r="U107" s="89">
        <f t="shared" si="16"/>
        <v>0</v>
      </c>
      <c r="V107" s="89">
        <f>IF(ISBLANK(#REF!),1,0)</f>
        <v>0</v>
      </c>
      <c r="W107" s="359">
        <f t="shared" si="13"/>
        <v>0</v>
      </c>
      <c r="X107" s="89">
        <f t="shared" si="10"/>
        <v>0</v>
      </c>
      <c r="Y107" s="165"/>
      <c r="Z107" s="361" t="str">
        <f t="shared" si="11"/>
        <v/>
      </c>
      <c r="AA107" s="74"/>
    </row>
    <row r="108" spans="1:27" ht="18" customHeight="1">
      <c r="A108" s="290">
        <f>DATE(IMPOSTAZIONI!$AL$3,D108,C108)</f>
        <v>45260</v>
      </c>
      <c r="B108" s="293">
        <f t="shared" si="12"/>
        <v>103</v>
      </c>
      <c r="C108" s="362"/>
      <c r="D108" s="363"/>
      <c r="E108" s="182"/>
      <c r="F108" s="183"/>
      <c r="G108" s="184"/>
      <c r="H108" s="183"/>
      <c r="I108" s="184"/>
      <c r="J108" s="185"/>
      <c r="K108" s="186"/>
      <c r="L108" s="183"/>
      <c r="M108" s="183"/>
      <c r="N108" s="187"/>
      <c r="O108" s="273"/>
      <c r="P108" s="364"/>
      <c r="Q108" s="222"/>
      <c r="R108" s="165"/>
      <c r="S108" s="89">
        <f t="shared" si="14"/>
        <v>0</v>
      </c>
      <c r="T108" s="89">
        <f t="shared" si="15"/>
        <v>0</v>
      </c>
      <c r="U108" s="89">
        <f t="shared" si="16"/>
        <v>0</v>
      </c>
      <c r="V108" s="89">
        <f>IF(ISBLANK(#REF!),1,0)</f>
        <v>0</v>
      </c>
      <c r="W108" s="359">
        <f t="shared" si="13"/>
        <v>0</v>
      </c>
      <c r="X108" s="89">
        <f t="shared" si="10"/>
        <v>0</v>
      </c>
      <c r="Y108" s="165"/>
      <c r="Z108" s="361" t="str">
        <f t="shared" si="11"/>
        <v/>
      </c>
      <c r="AA108" s="74"/>
    </row>
    <row r="109" spans="1:27" ht="18" customHeight="1">
      <c r="A109" s="290">
        <f>DATE(IMPOSTAZIONI!$AL$3,D109,C109)</f>
        <v>45260</v>
      </c>
      <c r="B109" s="293">
        <f t="shared" si="12"/>
        <v>104</v>
      </c>
      <c r="C109" s="362"/>
      <c r="D109" s="363"/>
      <c r="E109" s="182"/>
      <c r="F109" s="183"/>
      <c r="G109" s="184"/>
      <c r="H109" s="183"/>
      <c r="I109" s="184"/>
      <c r="J109" s="185"/>
      <c r="K109" s="186"/>
      <c r="L109" s="183"/>
      <c r="M109" s="183"/>
      <c r="N109" s="187"/>
      <c r="O109" s="273"/>
      <c r="P109" s="364"/>
      <c r="Q109" s="222"/>
      <c r="R109" s="165"/>
      <c r="S109" s="89">
        <f t="shared" si="14"/>
        <v>0</v>
      </c>
      <c r="T109" s="89">
        <f t="shared" si="15"/>
        <v>0</v>
      </c>
      <c r="U109" s="89">
        <f t="shared" si="16"/>
        <v>0</v>
      </c>
      <c r="V109" s="89">
        <f>IF(ISBLANK(#REF!),1,0)</f>
        <v>0</v>
      </c>
      <c r="W109" s="359">
        <f t="shared" si="13"/>
        <v>0</v>
      </c>
      <c r="X109" s="89">
        <f t="shared" si="10"/>
        <v>0</v>
      </c>
      <c r="Y109" s="165"/>
      <c r="Z109" s="361" t="str">
        <f t="shared" si="11"/>
        <v/>
      </c>
      <c r="AA109" s="74"/>
    </row>
    <row r="110" spans="1:27" ht="18" customHeight="1">
      <c r="A110" s="290">
        <f>DATE(IMPOSTAZIONI!$AL$3,D110,C110)</f>
        <v>45260</v>
      </c>
      <c r="B110" s="293">
        <f t="shared" si="12"/>
        <v>105</v>
      </c>
      <c r="C110" s="362"/>
      <c r="D110" s="363"/>
      <c r="E110" s="182"/>
      <c r="F110" s="183"/>
      <c r="G110" s="184"/>
      <c r="H110" s="183"/>
      <c r="I110" s="184"/>
      <c r="J110" s="185"/>
      <c r="K110" s="186"/>
      <c r="L110" s="183"/>
      <c r="M110" s="183"/>
      <c r="N110" s="187"/>
      <c r="O110" s="273"/>
      <c r="P110" s="364"/>
      <c r="Q110" s="222"/>
      <c r="R110" s="165"/>
      <c r="S110" s="89">
        <f t="shared" si="14"/>
        <v>0</v>
      </c>
      <c r="T110" s="89">
        <f t="shared" si="15"/>
        <v>0</v>
      </c>
      <c r="U110" s="89">
        <f t="shared" si="16"/>
        <v>0</v>
      </c>
      <c r="V110" s="89">
        <f>IF(ISBLANK(#REF!),1,0)</f>
        <v>0</v>
      </c>
      <c r="W110" s="359">
        <f t="shared" si="13"/>
        <v>0</v>
      </c>
      <c r="X110" s="89">
        <f t="shared" si="10"/>
        <v>0</v>
      </c>
      <c r="Y110" s="165"/>
      <c r="Z110" s="361" t="str">
        <f t="shared" si="11"/>
        <v/>
      </c>
      <c r="AA110" s="74"/>
    </row>
    <row r="111" spans="1:27" ht="18" customHeight="1">
      <c r="A111" s="290">
        <f>DATE(IMPOSTAZIONI!$AL$3,D111,C111)</f>
        <v>45260</v>
      </c>
      <c r="B111" s="293">
        <f t="shared" si="12"/>
        <v>106</v>
      </c>
      <c r="C111" s="362"/>
      <c r="D111" s="363"/>
      <c r="E111" s="182"/>
      <c r="F111" s="183"/>
      <c r="G111" s="184"/>
      <c r="H111" s="183"/>
      <c r="I111" s="184"/>
      <c r="J111" s="185"/>
      <c r="K111" s="186"/>
      <c r="L111" s="183"/>
      <c r="M111" s="183"/>
      <c r="N111" s="187"/>
      <c r="O111" s="273"/>
      <c r="P111" s="364"/>
      <c r="Q111" s="222"/>
      <c r="R111" s="165"/>
      <c r="S111" s="89">
        <f t="shared" si="14"/>
        <v>0</v>
      </c>
      <c r="T111" s="89">
        <f t="shared" si="15"/>
        <v>0</v>
      </c>
      <c r="U111" s="89">
        <f t="shared" si="16"/>
        <v>0</v>
      </c>
      <c r="V111" s="89">
        <f>IF(ISBLANK(#REF!),1,0)</f>
        <v>0</v>
      </c>
      <c r="W111" s="359">
        <f t="shared" si="13"/>
        <v>0</v>
      </c>
      <c r="X111" s="89">
        <f t="shared" si="10"/>
        <v>0</v>
      </c>
      <c r="Y111" s="165"/>
      <c r="Z111" s="361" t="str">
        <f t="shared" si="11"/>
        <v/>
      </c>
      <c r="AA111" s="74"/>
    </row>
    <row r="112" spans="1:27" ht="18" customHeight="1">
      <c r="A112" s="290">
        <f>DATE(IMPOSTAZIONI!$AL$3,D112,C112)</f>
        <v>45260</v>
      </c>
      <c r="B112" s="293">
        <f t="shared" si="12"/>
        <v>107</v>
      </c>
      <c r="C112" s="362"/>
      <c r="D112" s="363"/>
      <c r="E112" s="182"/>
      <c r="F112" s="183"/>
      <c r="G112" s="184"/>
      <c r="H112" s="183"/>
      <c r="I112" s="184"/>
      <c r="J112" s="185"/>
      <c r="K112" s="186"/>
      <c r="L112" s="183"/>
      <c r="M112" s="183"/>
      <c r="N112" s="187"/>
      <c r="O112" s="273"/>
      <c r="P112" s="364"/>
      <c r="Q112" s="222"/>
      <c r="R112" s="165"/>
      <c r="S112" s="89">
        <f t="shared" si="14"/>
        <v>0</v>
      </c>
      <c r="T112" s="89">
        <f t="shared" si="15"/>
        <v>0</v>
      </c>
      <c r="U112" s="89">
        <f t="shared" si="16"/>
        <v>0</v>
      </c>
      <c r="V112" s="89">
        <f>IF(ISBLANK(#REF!),1,0)</f>
        <v>0</v>
      </c>
      <c r="W112" s="359">
        <f t="shared" si="13"/>
        <v>0</v>
      </c>
      <c r="X112" s="89">
        <f t="shared" si="10"/>
        <v>0</v>
      </c>
      <c r="Y112" s="165"/>
      <c r="Z112" s="361" t="str">
        <f t="shared" si="11"/>
        <v/>
      </c>
      <c r="AA112" s="74"/>
    </row>
    <row r="113" spans="1:27" ht="18" customHeight="1">
      <c r="A113" s="290">
        <f>DATE(IMPOSTAZIONI!$AL$3,D113,C113)</f>
        <v>45260</v>
      </c>
      <c r="B113" s="293">
        <f t="shared" si="12"/>
        <v>108</v>
      </c>
      <c r="C113" s="362"/>
      <c r="D113" s="363"/>
      <c r="E113" s="182"/>
      <c r="F113" s="183"/>
      <c r="G113" s="184"/>
      <c r="H113" s="183"/>
      <c r="I113" s="184"/>
      <c r="J113" s="185"/>
      <c r="K113" s="186"/>
      <c r="L113" s="183"/>
      <c r="M113" s="183"/>
      <c r="N113" s="187"/>
      <c r="O113" s="273"/>
      <c r="P113" s="364"/>
      <c r="Q113" s="222"/>
      <c r="R113" s="165"/>
      <c r="S113" s="89">
        <f t="shared" si="14"/>
        <v>0</v>
      </c>
      <c r="T113" s="89">
        <f t="shared" si="15"/>
        <v>0</v>
      </c>
      <c r="U113" s="89">
        <f t="shared" si="16"/>
        <v>0</v>
      </c>
      <c r="V113" s="89">
        <f>IF(ISBLANK(#REF!),1,0)</f>
        <v>0</v>
      </c>
      <c r="W113" s="359">
        <f t="shared" si="13"/>
        <v>0</v>
      </c>
      <c r="X113" s="89">
        <f t="shared" si="10"/>
        <v>0</v>
      </c>
      <c r="Y113" s="165"/>
      <c r="Z113" s="361" t="str">
        <f t="shared" si="11"/>
        <v/>
      </c>
      <c r="AA113" s="74"/>
    </row>
    <row r="114" spans="1:27" ht="18" customHeight="1">
      <c r="A114" s="290">
        <f>DATE(IMPOSTAZIONI!$AL$3,D114,C114)</f>
        <v>45260</v>
      </c>
      <c r="B114" s="293">
        <f t="shared" si="12"/>
        <v>109</v>
      </c>
      <c r="C114" s="362"/>
      <c r="D114" s="363"/>
      <c r="E114" s="182"/>
      <c r="F114" s="183"/>
      <c r="G114" s="184"/>
      <c r="H114" s="183"/>
      <c r="I114" s="184"/>
      <c r="J114" s="185"/>
      <c r="K114" s="186"/>
      <c r="L114" s="183"/>
      <c r="M114" s="183"/>
      <c r="N114" s="187"/>
      <c r="O114" s="273"/>
      <c r="P114" s="364"/>
      <c r="Q114" s="222"/>
      <c r="R114" s="165"/>
      <c r="S114" s="89">
        <f t="shared" si="14"/>
        <v>0</v>
      </c>
      <c r="T114" s="89">
        <f t="shared" si="15"/>
        <v>0</v>
      </c>
      <c r="U114" s="89">
        <f t="shared" si="16"/>
        <v>0</v>
      </c>
      <c r="V114" s="89">
        <f>IF(ISBLANK(#REF!),1,0)</f>
        <v>0</v>
      </c>
      <c r="W114" s="359">
        <f t="shared" si="13"/>
        <v>0</v>
      </c>
      <c r="X114" s="89">
        <f t="shared" si="10"/>
        <v>0</v>
      </c>
      <c r="Y114" s="165"/>
      <c r="Z114" s="361" t="str">
        <f t="shared" si="11"/>
        <v/>
      </c>
      <c r="AA114" s="74"/>
    </row>
    <row r="115" spans="1:27" ht="18" customHeight="1">
      <c r="A115" s="290">
        <f>DATE(IMPOSTAZIONI!$AL$3,D115,C115)</f>
        <v>45260</v>
      </c>
      <c r="B115" s="293">
        <f t="shared" si="12"/>
        <v>110</v>
      </c>
      <c r="C115" s="362"/>
      <c r="D115" s="363"/>
      <c r="E115" s="182"/>
      <c r="F115" s="183"/>
      <c r="G115" s="184"/>
      <c r="H115" s="183"/>
      <c r="I115" s="184"/>
      <c r="J115" s="185"/>
      <c r="K115" s="186"/>
      <c r="L115" s="183"/>
      <c r="M115" s="183"/>
      <c r="N115" s="187"/>
      <c r="O115" s="273"/>
      <c r="P115" s="364"/>
      <c r="Q115" s="222"/>
      <c r="R115" s="165"/>
      <c r="S115" s="89">
        <f t="shared" si="14"/>
        <v>0</v>
      </c>
      <c r="T115" s="89">
        <f t="shared" si="15"/>
        <v>0</v>
      </c>
      <c r="U115" s="89">
        <f t="shared" si="16"/>
        <v>0</v>
      </c>
      <c r="V115" s="89">
        <f>IF(ISBLANK(#REF!),1,0)</f>
        <v>0</v>
      </c>
      <c r="W115" s="359">
        <f t="shared" si="13"/>
        <v>0</v>
      </c>
      <c r="X115" s="89">
        <f t="shared" si="10"/>
        <v>0</v>
      </c>
      <c r="Y115" s="165"/>
      <c r="Z115" s="361" t="str">
        <f t="shared" si="11"/>
        <v/>
      </c>
      <c r="AA115" s="74"/>
    </row>
    <row r="116" spans="1:27" ht="18" customHeight="1">
      <c r="A116" s="290">
        <f>DATE(IMPOSTAZIONI!$AL$3,D116,C116)</f>
        <v>45260</v>
      </c>
      <c r="B116" s="293">
        <f t="shared" si="12"/>
        <v>111</v>
      </c>
      <c r="C116" s="362"/>
      <c r="D116" s="363"/>
      <c r="E116" s="182"/>
      <c r="F116" s="183"/>
      <c r="G116" s="184"/>
      <c r="H116" s="183"/>
      <c r="I116" s="184"/>
      <c r="J116" s="185"/>
      <c r="K116" s="186"/>
      <c r="L116" s="183"/>
      <c r="M116" s="183"/>
      <c r="N116" s="187"/>
      <c r="O116" s="273"/>
      <c r="P116" s="364"/>
      <c r="Q116" s="222"/>
      <c r="R116" s="165"/>
      <c r="S116" s="89">
        <f t="shared" si="14"/>
        <v>0</v>
      </c>
      <c r="T116" s="89">
        <f t="shared" si="15"/>
        <v>0</v>
      </c>
      <c r="U116" s="89">
        <f t="shared" si="16"/>
        <v>0</v>
      </c>
      <c r="V116" s="89">
        <f>IF(ISBLANK(#REF!),1,0)</f>
        <v>0</v>
      </c>
      <c r="W116" s="359">
        <f t="shared" si="13"/>
        <v>0</v>
      </c>
      <c r="X116" s="89">
        <f t="shared" si="10"/>
        <v>0</v>
      </c>
      <c r="Y116" s="165"/>
      <c r="Z116" s="361" t="str">
        <f t="shared" si="11"/>
        <v/>
      </c>
      <c r="AA116" s="74"/>
    </row>
    <row r="117" spans="1:27" ht="18" customHeight="1">
      <c r="A117" s="290">
        <f>DATE(IMPOSTAZIONI!$AL$3,D117,C117)</f>
        <v>45260</v>
      </c>
      <c r="B117" s="293">
        <f t="shared" si="12"/>
        <v>112</v>
      </c>
      <c r="C117" s="362"/>
      <c r="D117" s="363"/>
      <c r="E117" s="182"/>
      <c r="F117" s="183"/>
      <c r="G117" s="184"/>
      <c r="H117" s="183"/>
      <c r="I117" s="184"/>
      <c r="J117" s="185"/>
      <c r="K117" s="186"/>
      <c r="L117" s="183"/>
      <c r="M117" s="183"/>
      <c r="N117" s="187"/>
      <c r="O117" s="273"/>
      <c r="P117" s="364"/>
      <c r="Q117" s="222"/>
      <c r="R117" s="165"/>
      <c r="S117" s="89">
        <f t="shared" si="14"/>
        <v>0</v>
      </c>
      <c r="T117" s="89">
        <f t="shared" si="15"/>
        <v>0</v>
      </c>
      <c r="U117" s="89">
        <f t="shared" si="16"/>
        <v>0</v>
      </c>
      <c r="V117" s="89">
        <f>IF(ISBLANK(#REF!),1,0)</f>
        <v>0</v>
      </c>
      <c r="W117" s="359">
        <f t="shared" si="13"/>
        <v>0</v>
      </c>
      <c r="X117" s="89">
        <f t="shared" si="10"/>
        <v>0</v>
      </c>
      <c r="Y117" s="165"/>
      <c r="Z117" s="361" t="str">
        <f t="shared" si="11"/>
        <v/>
      </c>
      <c r="AA117" s="74"/>
    </row>
    <row r="118" spans="1:27" ht="18" customHeight="1">
      <c r="A118" s="290">
        <f>DATE(IMPOSTAZIONI!$AL$3,D118,C118)</f>
        <v>45260</v>
      </c>
      <c r="B118" s="293">
        <f t="shared" si="12"/>
        <v>113</v>
      </c>
      <c r="C118" s="362"/>
      <c r="D118" s="363"/>
      <c r="E118" s="182"/>
      <c r="F118" s="183"/>
      <c r="G118" s="184"/>
      <c r="H118" s="183"/>
      <c r="I118" s="184"/>
      <c r="J118" s="185"/>
      <c r="K118" s="186"/>
      <c r="L118" s="183"/>
      <c r="M118" s="183"/>
      <c r="N118" s="187"/>
      <c r="O118" s="273"/>
      <c r="P118" s="364"/>
      <c r="Q118" s="222"/>
      <c r="R118" s="165"/>
      <c r="S118" s="89">
        <f t="shared" si="14"/>
        <v>0</v>
      </c>
      <c r="T118" s="89">
        <f t="shared" si="15"/>
        <v>0</v>
      </c>
      <c r="U118" s="89">
        <f t="shared" si="16"/>
        <v>0</v>
      </c>
      <c r="V118" s="89">
        <f>IF(ISBLANK(#REF!),1,0)</f>
        <v>0</v>
      </c>
      <c r="W118" s="359">
        <f t="shared" si="13"/>
        <v>0</v>
      </c>
      <c r="X118" s="89">
        <f t="shared" si="10"/>
        <v>0</v>
      </c>
      <c r="Y118" s="165"/>
      <c r="Z118" s="361" t="str">
        <f t="shared" si="11"/>
        <v/>
      </c>
      <c r="AA118" s="74"/>
    </row>
    <row r="119" spans="1:27" ht="18" customHeight="1">
      <c r="A119" s="290">
        <f>DATE(IMPOSTAZIONI!$AL$3,D119,C119)</f>
        <v>45260</v>
      </c>
      <c r="B119" s="293">
        <f t="shared" si="12"/>
        <v>114</v>
      </c>
      <c r="C119" s="362"/>
      <c r="D119" s="363"/>
      <c r="E119" s="182"/>
      <c r="F119" s="183"/>
      <c r="G119" s="184"/>
      <c r="H119" s="183"/>
      <c r="I119" s="184"/>
      <c r="J119" s="185"/>
      <c r="K119" s="186"/>
      <c r="L119" s="183"/>
      <c r="M119" s="183"/>
      <c r="N119" s="187"/>
      <c r="O119" s="273"/>
      <c r="P119" s="364"/>
      <c r="Q119" s="222"/>
      <c r="R119" s="165"/>
      <c r="S119" s="89">
        <f t="shared" si="14"/>
        <v>0</v>
      </c>
      <c r="T119" s="89">
        <f t="shared" si="15"/>
        <v>0</v>
      </c>
      <c r="U119" s="89">
        <f t="shared" si="16"/>
        <v>0</v>
      </c>
      <c r="V119" s="89">
        <f>IF(ISBLANK(#REF!),1,0)</f>
        <v>0</v>
      </c>
      <c r="W119" s="359">
        <f t="shared" si="13"/>
        <v>0</v>
      </c>
      <c r="X119" s="89">
        <f t="shared" si="10"/>
        <v>0</v>
      </c>
      <c r="Y119" s="165"/>
      <c r="Z119" s="361" t="str">
        <f t="shared" si="11"/>
        <v/>
      </c>
      <c r="AA119" s="74"/>
    </row>
    <row r="120" spans="1:27" ht="18" customHeight="1">
      <c r="A120" s="290">
        <f>DATE(IMPOSTAZIONI!$AL$3,D120,C120)</f>
        <v>45260</v>
      </c>
      <c r="B120" s="293">
        <f t="shared" si="12"/>
        <v>115</v>
      </c>
      <c r="C120" s="362"/>
      <c r="D120" s="363"/>
      <c r="E120" s="182"/>
      <c r="F120" s="183"/>
      <c r="G120" s="184"/>
      <c r="H120" s="183"/>
      <c r="I120" s="184"/>
      <c r="J120" s="185"/>
      <c r="K120" s="186"/>
      <c r="L120" s="183"/>
      <c r="M120" s="183"/>
      <c r="N120" s="187"/>
      <c r="O120" s="273"/>
      <c r="P120" s="364"/>
      <c r="Q120" s="222"/>
      <c r="R120" s="165"/>
      <c r="S120" s="89">
        <f t="shared" si="14"/>
        <v>0</v>
      </c>
      <c r="T120" s="89">
        <f t="shared" si="15"/>
        <v>0</v>
      </c>
      <c r="U120" s="89">
        <f t="shared" si="16"/>
        <v>0</v>
      </c>
      <c r="V120" s="89">
        <f>IF(ISBLANK(#REF!),1,0)</f>
        <v>0</v>
      </c>
      <c r="W120" s="359">
        <f t="shared" si="13"/>
        <v>0</v>
      </c>
      <c r="X120" s="89">
        <f t="shared" si="10"/>
        <v>0</v>
      </c>
      <c r="Y120" s="165"/>
      <c r="Z120" s="361" t="str">
        <f t="shared" si="11"/>
        <v/>
      </c>
      <c r="AA120" s="74"/>
    </row>
    <row r="121" spans="1:27" ht="18" customHeight="1">
      <c r="A121" s="290">
        <f>DATE(IMPOSTAZIONI!$AL$3,D121,C121)</f>
        <v>45260</v>
      </c>
      <c r="B121" s="293">
        <f t="shared" si="12"/>
        <v>116</v>
      </c>
      <c r="C121" s="362"/>
      <c r="D121" s="363"/>
      <c r="E121" s="182"/>
      <c r="F121" s="183"/>
      <c r="G121" s="184"/>
      <c r="H121" s="183"/>
      <c r="I121" s="184"/>
      <c r="J121" s="185"/>
      <c r="K121" s="186"/>
      <c r="L121" s="183"/>
      <c r="M121" s="183"/>
      <c r="N121" s="187"/>
      <c r="O121" s="273"/>
      <c r="P121" s="364"/>
      <c r="Q121" s="222"/>
      <c r="R121" s="165"/>
      <c r="S121" s="89">
        <f t="shared" si="14"/>
        <v>0</v>
      </c>
      <c r="T121" s="89">
        <f t="shared" si="15"/>
        <v>0</v>
      </c>
      <c r="U121" s="89">
        <f t="shared" si="16"/>
        <v>0</v>
      </c>
      <c r="V121" s="89">
        <f>IF(ISBLANK(#REF!),1,0)</f>
        <v>0</v>
      </c>
      <c r="W121" s="359">
        <f t="shared" si="13"/>
        <v>0</v>
      </c>
      <c r="X121" s="89">
        <f t="shared" si="10"/>
        <v>0</v>
      </c>
      <c r="Y121" s="165"/>
      <c r="Z121" s="361" t="str">
        <f t="shared" si="11"/>
        <v/>
      </c>
      <c r="AA121" s="74"/>
    </row>
    <row r="122" spans="1:27" ht="18" customHeight="1">
      <c r="A122" s="290">
        <f>DATE(IMPOSTAZIONI!$AL$3,D122,C122)</f>
        <v>45260</v>
      </c>
      <c r="B122" s="293">
        <f t="shared" si="12"/>
        <v>117</v>
      </c>
      <c r="C122" s="362"/>
      <c r="D122" s="363"/>
      <c r="E122" s="182"/>
      <c r="F122" s="183"/>
      <c r="G122" s="184"/>
      <c r="H122" s="183"/>
      <c r="I122" s="184"/>
      <c r="J122" s="185"/>
      <c r="K122" s="186"/>
      <c r="L122" s="183"/>
      <c r="M122" s="183"/>
      <c r="N122" s="187"/>
      <c r="O122" s="273"/>
      <c r="P122" s="364"/>
      <c r="Q122" s="222"/>
      <c r="R122" s="165"/>
      <c r="S122" s="89">
        <f t="shared" si="14"/>
        <v>0</v>
      </c>
      <c r="T122" s="89">
        <f t="shared" si="15"/>
        <v>0</v>
      </c>
      <c r="U122" s="89">
        <f t="shared" si="16"/>
        <v>0</v>
      </c>
      <c r="V122" s="89">
        <f>IF(ISBLANK(#REF!),1,0)</f>
        <v>0</v>
      </c>
      <c r="W122" s="359">
        <f t="shared" si="13"/>
        <v>0</v>
      </c>
      <c r="X122" s="89">
        <f t="shared" si="10"/>
        <v>0</v>
      </c>
      <c r="Y122" s="165"/>
      <c r="Z122" s="361" t="str">
        <f t="shared" si="11"/>
        <v/>
      </c>
      <c r="AA122" s="74"/>
    </row>
    <row r="123" spans="1:27" ht="18" customHeight="1">
      <c r="A123" s="290">
        <f>DATE(IMPOSTAZIONI!$AL$3,D123,C123)</f>
        <v>45260</v>
      </c>
      <c r="B123" s="293">
        <f t="shared" si="12"/>
        <v>118</v>
      </c>
      <c r="C123" s="362"/>
      <c r="D123" s="363"/>
      <c r="E123" s="182"/>
      <c r="F123" s="183"/>
      <c r="G123" s="184"/>
      <c r="H123" s="183"/>
      <c r="I123" s="184"/>
      <c r="J123" s="185"/>
      <c r="K123" s="186"/>
      <c r="L123" s="183"/>
      <c r="M123" s="183"/>
      <c r="N123" s="187"/>
      <c r="O123" s="273"/>
      <c r="P123" s="364"/>
      <c r="Q123" s="222"/>
      <c r="R123" s="165"/>
      <c r="S123" s="89">
        <f t="shared" si="14"/>
        <v>0</v>
      </c>
      <c r="T123" s="89">
        <f t="shared" si="15"/>
        <v>0</v>
      </c>
      <c r="U123" s="89">
        <f t="shared" si="16"/>
        <v>0</v>
      </c>
      <c r="V123" s="89">
        <f>IF(ISBLANK(#REF!),1,0)</f>
        <v>0</v>
      </c>
      <c r="W123" s="359">
        <f t="shared" si="13"/>
        <v>0</v>
      </c>
      <c r="X123" s="89">
        <f t="shared" si="10"/>
        <v>0</v>
      </c>
      <c r="Y123" s="165"/>
      <c r="Z123" s="361" t="str">
        <f t="shared" si="11"/>
        <v/>
      </c>
      <c r="AA123" s="74"/>
    </row>
    <row r="124" spans="1:27" ht="18" customHeight="1">
      <c r="A124" s="290">
        <f>DATE(IMPOSTAZIONI!$AL$3,D124,C124)</f>
        <v>45260</v>
      </c>
      <c r="B124" s="293">
        <f t="shared" si="12"/>
        <v>119</v>
      </c>
      <c r="C124" s="362"/>
      <c r="D124" s="363"/>
      <c r="E124" s="182"/>
      <c r="F124" s="183"/>
      <c r="G124" s="184"/>
      <c r="H124" s="183"/>
      <c r="I124" s="184"/>
      <c r="J124" s="185"/>
      <c r="K124" s="186"/>
      <c r="L124" s="183"/>
      <c r="M124" s="183"/>
      <c r="N124" s="187"/>
      <c r="O124" s="273"/>
      <c r="P124" s="364"/>
      <c r="Q124" s="222"/>
      <c r="R124" s="165"/>
      <c r="S124" s="89">
        <f t="shared" si="14"/>
        <v>0</v>
      </c>
      <c r="T124" s="89">
        <f t="shared" si="15"/>
        <v>0</v>
      </c>
      <c r="U124" s="89">
        <f t="shared" si="16"/>
        <v>0</v>
      </c>
      <c r="V124" s="89">
        <f>IF(ISBLANK(#REF!),1,0)</f>
        <v>0</v>
      </c>
      <c r="W124" s="359">
        <f t="shared" si="13"/>
        <v>0</v>
      </c>
      <c r="X124" s="89">
        <f t="shared" si="10"/>
        <v>0</v>
      </c>
      <c r="Y124" s="165"/>
      <c r="Z124" s="361" t="str">
        <f t="shared" si="11"/>
        <v/>
      </c>
      <c r="AA124" s="74"/>
    </row>
    <row r="125" spans="1:27" ht="18" customHeight="1">
      <c r="A125" s="290">
        <f>DATE(IMPOSTAZIONI!$AL$3,D125,C125)</f>
        <v>45260</v>
      </c>
      <c r="B125" s="293">
        <f t="shared" si="12"/>
        <v>120</v>
      </c>
      <c r="C125" s="362"/>
      <c r="D125" s="363"/>
      <c r="E125" s="182"/>
      <c r="F125" s="183"/>
      <c r="G125" s="184"/>
      <c r="H125" s="183"/>
      <c r="I125" s="184"/>
      <c r="J125" s="185"/>
      <c r="K125" s="186"/>
      <c r="L125" s="183"/>
      <c r="M125" s="183"/>
      <c r="N125" s="187"/>
      <c r="O125" s="273"/>
      <c r="P125" s="364"/>
      <c r="Q125" s="222"/>
      <c r="R125" s="165"/>
      <c r="S125" s="89">
        <f t="shared" si="14"/>
        <v>0</v>
      </c>
      <c r="T125" s="89">
        <f t="shared" si="15"/>
        <v>0</v>
      </c>
      <c r="U125" s="89">
        <f t="shared" si="16"/>
        <v>0</v>
      </c>
      <c r="V125" s="89">
        <f>IF(ISBLANK(#REF!),1,0)</f>
        <v>0</v>
      </c>
      <c r="W125" s="359">
        <f t="shared" si="13"/>
        <v>0</v>
      </c>
      <c r="X125" s="89">
        <f t="shared" si="10"/>
        <v>0</v>
      </c>
      <c r="Y125" s="165"/>
      <c r="Z125" s="361" t="str">
        <f t="shared" si="11"/>
        <v/>
      </c>
      <c r="AA125" s="74"/>
    </row>
    <row r="126" spans="1:27" ht="18" customHeight="1">
      <c r="A126" s="290">
        <f>DATE(IMPOSTAZIONI!$AL$3,D126,C126)</f>
        <v>45260</v>
      </c>
      <c r="B126" s="293">
        <f t="shared" si="12"/>
        <v>121</v>
      </c>
      <c r="C126" s="362"/>
      <c r="D126" s="363"/>
      <c r="E126" s="182"/>
      <c r="F126" s="183"/>
      <c r="G126" s="184"/>
      <c r="H126" s="183"/>
      <c r="I126" s="184"/>
      <c r="J126" s="185"/>
      <c r="K126" s="186"/>
      <c r="L126" s="183"/>
      <c r="M126" s="183"/>
      <c r="N126" s="187"/>
      <c r="O126" s="273"/>
      <c r="P126" s="364"/>
      <c r="Q126" s="222"/>
      <c r="R126" s="165"/>
      <c r="S126" s="89">
        <f t="shared" si="14"/>
        <v>0</v>
      </c>
      <c r="T126" s="89">
        <f t="shared" si="15"/>
        <v>0</v>
      </c>
      <c r="U126" s="89">
        <f t="shared" si="16"/>
        <v>0</v>
      </c>
      <c r="V126" s="89">
        <f>IF(ISBLANK(#REF!),1,0)</f>
        <v>0</v>
      </c>
      <c r="W126" s="359">
        <f t="shared" si="13"/>
        <v>0</v>
      </c>
      <c r="X126" s="89">
        <f t="shared" si="10"/>
        <v>0</v>
      </c>
      <c r="Y126" s="165"/>
      <c r="Z126" s="361" t="str">
        <f t="shared" si="11"/>
        <v/>
      </c>
      <c r="AA126" s="74"/>
    </row>
    <row r="127" spans="1:27" ht="18" customHeight="1">
      <c r="A127" s="290">
        <f>DATE(IMPOSTAZIONI!$AL$3,D127,C127)</f>
        <v>45260</v>
      </c>
      <c r="B127" s="293">
        <f t="shared" si="12"/>
        <v>122</v>
      </c>
      <c r="C127" s="362"/>
      <c r="D127" s="363"/>
      <c r="E127" s="182"/>
      <c r="F127" s="183"/>
      <c r="G127" s="184"/>
      <c r="H127" s="183"/>
      <c r="I127" s="184"/>
      <c r="J127" s="185"/>
      <c r="K127" s="186"/>
      <c r="L127" s="183"/>
      <c r="M127" s="183"/>
      <c r="N127" s="187"/>
      <c r="O127" s="273"/>
      <c r="P127" s="364"/>
      <c r="Q127" s="222"/>
      <c r="R127" s="165"/>
      <c r="S127" s="89">
        <f t="shared" si="14"/>
        <v>0</v>
      </c>
      <c r="T127" s="89">
        <f t="shared" si="15"/>
        <v>0</v>
      </c>
      <c r="U127" s="89">
        <f t="shared" si="16"/>
        <v>0</v>
      </c>
      <c r="V127" s="89">
        <f>IF(ISBLANK(#REF!),1,0)</f>
        <v>0</v>
      </c>
      <c r="W127" s="359">
        <f t="shared" si="13"/>
        <v>0</v>
      </c>
      <c r="X127" s="89">
        <f t="shared" si="10"/>
        <v>0</v>
      </c>
      <c r="Y127" s="165"/>
      <c r="Z127" s="361" t="str">
        <f t="shared" si="11"/>
        <v/>
      </c>
      <c r="AA127" s="74"/>
    </row>
    <row r="128" spans="1:27" ht="18" customHeight="1">
      <c r="A128" s="290">
        <f>DATE(IMPOSTAZIONI!$AL$3,D128,C128)</f>
        <v>45260</v>
      </c>
      <c r="B128" s="293">
        <f t="shared" si="12"/>
        <v>123</v>
      </c>
      <c r="C128" s="362"/>
      <c r="D128" s="363"/>
      <c r="E128" s="182"/>
      <c r="F128" s="183"/>
      <c r="G128" s="184"/>
      <c r="H128" s="183"/>
      <c r="I128" s="184"/>
      <c r="J128" s="185"/>
      <c r="K128" s="186"/>
      <c r="L128" s="183"/>
      <c r="M128" s="183"/>
      <c r="N128" s="187"/>
      <c r="O128" s="273"/>
      <c r="P128" s="364"/>
      <c r="Q128" s="222"/>
      <c r="R128" s="165"/>
      <c r="S128" s="89">
        <f t="shared" si="14"/>
        <v>0</v>
      </c>
      <c r="T128" s="89">
        <f t="shared" si="15"/>
        <v>0</v>
      </c>
      <c r="U128" s="89">
        <f t="shared" si="16"/>
        <v>0</v>
      </c>
      <c r="V128" s="89">
        <f>IF(ISBLANK(#REF!),1,0)</f>
        <v>0</v>
      </c>
      <c r="W128" s="359">
        <f t="shared" si="13"/>
        <v>0</v>
      </c>
      <c r="X128" s="89">
        <f t="shared" si="10"/>
        <v>0</v>
      </c>
      <c r="Y128" s="165"/>
      <c r="Z128" s="361" t="str">
        <f t="shared" si="11"/>
        <v/>
      </c>
      <c r="AA128" s="74"/>
    </row>
    <row r="129" spans="1:27" ht="18" customHeight="1">
      <c r="A129" s="290">
        <f>DATE(IMPOSTAZIONI!$AL$3,D129,C129)</f>
        <v>45260</v>
      </c>
      <c r="B129" s="293">
        <f t="shared" si="12"/>
        <v>124</v>
      </c>
      <c r="C129" s="362"/>
      <c r="D129" s="363"/>
      <c r="E129" s="182"/>
      <c r="F129" s="183"/>
      <c r="G129" s="184"/>
      <c r="H129" s="183"/>
      <c r="I129" s="184"/>
      <c r="J129" s="185"/>
      <c r="K129" s="186"/>
      <c r="L129" s="183"/>
      <c r="M129" s="183"/>
      <c r="N129" s="187"/>
      <c r="O129" s="273"/>
      <c r="P129" s="364"/>
      <c r="Q129" s="222"/>
      <c r="R129" s="165"/>
      <c r="S129" s="89">
        <f t="shared" si="14"/>
        <v>0</v>
      </c>
      <c r="T129" s="89">
        <f t="shared" si="15"/>
        <v>0</v>
      </c>
      <c r="U129" s="89">
        <f t="shared" si="16"/>
        <v>0</v>
      </c>
      <c r="V129" s="89">
        <f>IF(ISBLANK(#REF!),1,0)</f>
        <v>0</v>
      </c>
      <c r="W129" s="359">
        <f t="shared" si="13"/>
        <v>0</v>
      </c>
      <c r="X129" s="89">
        <f t="shared" si="10"/>
        <v>0</v>
      </c>
      <c r="Y129" s="165"/>
      <c r="Z129" s="361" t="str">
        <f t="shared" si="11"/>
        <v/>
      </c>
      <c r="AA129" s="74"/>
    </row>
    <row r="130" spans="1:27" ht="18" customHeight="1">
      <c r="A130" s="290">
        <f>DATE(IMPOSTAZIONI!$AL$3,D130,C130)</f>
        <v>45260</v>
      </c>
      <c r="B130" s="293">
        <f t="shared" si="12"/>
        <v>125</v>
      </c>
      <c r="C130" s="362"/>
      <c r="D130" s="363"/>
      <c r="E130" s="182"/>
      <c r="F130" s="183"/>
      <c r="G130" s="184"/>
      <c r="H130" s="183"/>
      <c r="I130" s="184"/>
      <c r="J130" s="185"/>
      <c r="K130" s="186"/>
      <c r="L130" s="183"/>
      <c r="M130" s="183"/>
      <c r="N130" s="187"/>
      <c r="O130" s="273"/>
      <c r="P130" s="364"/>
      <c r="Q130" s="222"/>
      <c r="R130" s="165"/>
      <c r="S130" s="89">
        <f t="shared" si="14"/>
        <v>0</v>
      </c>
      <c r="T130" s="89">
        <f t="shared" si="15"/>
        <v>0</v>
      </c>
      <c r="U130" s="89">
        <f t="shared" si="16"/>
        <v>0</v>
      </c>
      <c r="V130" s="89">
        <f>IF(ISBLANK(#REF!),1,0)</f>
        <v>0</v>
      </c>
      <c r="W130" s="359">
        <f t="shared" si="13"/>
        <v>0</v>
      </c>
      <c r="X130" s="89">
        <f t="shared" si="10"/>
        <v>0</v>
      </c>
      <c r="Y130" s="165"/>
      <c r="Z130" s="361" t="str">
        <f t="shared" si="11"/>
        <v/>
      </c>
      <c r="AA130" s="74"/>
    </row>
    <row r="131" spans="1:27" ht="18" customHeight="1">
      <c r="A131" s="290">
        <f>DATE(IMPOSTAZIONI!$AL$3,D131,C131)</f>
        <v>45260</v>
      </c>
      <c r="B131" s="293">
        <f t="shared" si="12"/>
        <v>126</v>
      </c>
      <c r="C131" s="362"/>
      <c r="D131" s="363"/>
      <c r="E131" s="182"/>
      <c r="F131" s="183"/>
      <c r="G131" s="184"/>
      <c r="H131" s="183"/>
      <c r="I131" s="184"/>
      <c r="J131" s="185"/>
      <c r="K131" s="186"/>
      <c r="L131" s="183"/>
      <c r="M131" s="183"/>
      <c r="N131" s="187"/>
      <c r="O131" s="273"/>
      <c r="P131" s="364"/>
      <c r="Q131" s="222"/>
      <c r="R131" s="165"/>
      <c r="S131" s="89">
        <f t="shared" si="14"/>
        <v>0</v>
      </c>
      <c r="T131" s="89">
        <f t="shared" si="15"/>
        <v>0</v>
      </c>
      <c r="U131" s="89">
        <f t="shared" si="16"/>
        <v>0</v>
      </c>
      <c r="V131" s="89">
        <f>IF(ISBLANK(#REF!),1,0)</f>
        <v>0</v>
      </c>
      <c r="W131" s="359">
        <f t="shared" si="13"/>
        <v>0</v>
      </c>
      <c r="X131" s="89">
        <f t="shared" si="10"/>
        <v>0</v>
      </c>
      <c r="Y131" s="165"/>
      <c r="Z131" s="361" t="str">
        <f t="shared" si="11"/>
        <v/>
      </c>
      <c r="AA131" s="74"/>
    </row>
    <row r="132" spans="1:27" ht="18" customHeight="1">
      <c r="A132" s="290">
        <f>DATE(IMPOSTAZIONI!$AL$3,D132,C132)</f>
        <v>45260</v>
      </c>
      <c r="B132" s="293">
        <f t="shared" si="12"/>
        <v>127</v>
      </c>
      <c r="C132" s="362"/>
      <c r="D132" s="363"/>
      <c r="E132" s="182"/>
      <c r="F132" s="183"/>
      <c r="G132" s="184"/>
      <c r="H132" s="183"/>
      <c r="I132" s="184"/>
      <c r="J132" s="185"/>
      <c r="K132" s="186"/>
      <c r="L132" s="183"/>
      <c r="M132" s="183"/>
      <c r="N132" s="187"/>
      <c r="O132" s="273"/>
      <c r="P132" s="364"/>
      <c r="Q132" s="222"/>
      <c r="R132" s="165"/>
      <c r="S132" s="89">
        <f t="shared" si="14"/>
        <v>0</v>
      </c>
      <c r="T132" s="89">
        <f t="shared" si="15"/>
        <v>0</v>
      </c>
      <c r="U132" s="89">
        <f t="shared" si="16"/>
        <v>0</v>
      </c>
      <c r="V132" s="89">
        <f>IF(ISBLANK(#REF!),1,0)</f>
        <v>0</v>
      </c>
      <c r="W132" s="359">
        <f t="shared" si="13"/>
        <v>0</v>
      </c>
      <c r="X132" s="89">
        <f t="shared" si="10"/>
        <v>0</v>
      </c>
      <c r="Y132" s="165"/>
      <c r="Z132" s="361" t="str">
        <f t="shared" si="11"/>
        <v/>
      </c>
      <c r="AA132" s="74"/>
    </row>
    <row r="133" spans="1:27" ht="18" customHeight="1">
      <c r="A133" s="290">
        <f>DATE(IMPOSTAZIONI!$AL$3,D133,C133)</f>
        <v>45260</v>
      </c>
      <c r="B133" s="293">
        <f t="shared" si="12"/>
        <v>128</v>
      </c>
      <c r="C133" s="362"/>
      <c r="D133" s="363"/>
      <c r="E133" s="182"/>
      <c r="F133" s="183"/>
      <c r="G133" s="184"/>
      <c r="H133" s="183"/>
      <c r="I133" s="184"/>
      <c r="J133" s="185"/>
      <c r="K133" s="186"/>
      <c r="L133" s="183"/>
      <c r="M133" s="183"/>
      <c r="N133" s="187"/>
      <c r="O133" s="273"/>
      <c r="P133" s="364"/>
      <c r="Q133" s="222"/>
      <c r="R133" s="165"/>
      <c r="S133" s="89">
        <f t="shared" si="14"/>
        <v>0</v>
      </c>
      <c r="T133" s="89">
        <f t="shared" si="15"/>
        <v>0</v>
      </c>
      <c r="U133" s="89">
        <f t="shared" si="16"/>
        <v>0</v>
      </c>
      <c r="V133" s="89">
        <f>IF(ISBLANK(#REF!),1,0)</f>
        <v>0</v>
      </c>
      <c r="W133" s="359">
        <f t="shared" si="13"/>
        <v>0</v>
      </c>
      <c r="X133" s="89">
        <f t="shared" si="10"/>
        <v>0</v>
      </c>
      <c r="Y133" s="165"/>
      <c r="Z133" s="361" t="str">
        <f t="shared" si="11"/>
        <v/>
      </c>
      <c r="AA133" s="74"/>
    </row>
    <row r="134" spans="1:27" ht="18" customHeight="1">
      <c r="A134" s="290">
        <f>DATE(IMPOSTAZIONI!$AL$3,D134,C134)</f>
        <v>45260</v>
      </c>
      <c r="B134" s="293">
        <f t="shared" si="12"/>
        <v>129</v>
      </c>
      <c r="C134" s="362"/>
      <c r="D134" s="363"/>
      <c r="E134" s="182"/>
      <c r="F134" s="183"/>
      <c r="G134" s="184"/>
      <c r="H134" s="183"/>
      <c r="I134" s="184"/>
      <c r="J134" s="185"/>
      <c r="K134" s="186"/>
      <c r="L134" s="183"/>
      <c r="M134" s="183"/>
      <c r="N134" s="187"/>
      <c r="O134" s="273"/>
      <c r="P134" s="364"/>
      <c r="Q134" s="222"/>
      <c r="R134" s="165"/>
      <c r="S134" s="89">
        <f t="shared" si="14"/>
        <v>0</v>
      </c>
      <c r="T134" s="89">
        <f t="shared" si="15"/>
        <v>0</v>
      </c>
      <c r="U134" s="89">
        <f t="shared" si="16"/>
        <v>0</v>
      </c>
      <c r="V134" s="89">
        <f>IF(ISBLANK(#REF!),1,0)</f>
        <v>0</v>
      </c>
      <c r="W134" s="359">
        <f t="shared" si="13"/>
        <v>0</v>
      </c>
      <c r="X134" s="89">
        <f t="shared" si="10"/>
        <v>0</v>
      </c>
      <c r="Y134" s="165"/>
      <c r="Z134" s="361" t="str">
        <f t="shared" si="11"/>
        <v/>
      </c>
      <c r="AA134" s="74"/>
    </row>
    <row r="135" spans="1:27" ht="18" customHeight="1">
      <c r="A135" s="290">
        <f>DATE(IMPOSTAZIONI!$AL$3,D135,C135)</f>
        <v>45260</v>
      </c>
      <c r="B135" s="293">
        <f t="shared" si="12"/>
        <v>130</v>
      </c>
      <c r="C135" s="362"/>
      <c r="D135" s="363"/>
      <c r="E135" s="182"/>
      <c r="F135" s="183"/>
      <c r="G135" s="184"/>
      <c r="H135" s="183"/>
      <c r="I135" s="184"/>
      <c r="J135" s="185"/>
      <c r="K135" s="186"/>
      <c r="L135" s="183"/>
      <c r="M135" s="183"/>
      <c r="N135" s="187"/>
      <c r="O135" s="273"/>
      <c r="P135" s="364"/>
      <c r="Q135" s="222"/>
      <c r="R135" s="165"/>
      <c r="S135" s="89">
        <f t="shared" si="14"/>
        <v>0</v>
      </c>
      <c r="T135" s="89">
        <f t="shared" si="15"/>
        <v>0</v>
      </c>
      <c r="U135" s="89">
        <f t="shared" si="16"/>
        <v>0</v>
      </c>
      <c r="V135" s="89">
        <f>IF(ISBLANK(#REF!),1,0)</f>
        <v>0</v>
      </c>
      <c r="W135" s="359">
        <f t="shared" si="13"/>
        <v>0</v>
      </c>
      <c r="X135" s="89">
        <f t="shared" ref="X135:X198" si="17">SUM(V135)</f>
        <v>0</v>
      </c>
      <c r="Y135" s="165"/>
      <c r="Z135" s="361" t="str">
        <f t="shared" ref="Z135:Z198" si="18">IF(D135="","",IF(AND(D135&gt;=G$435,D135&lt;=G$436),"",O$408))</f>
        <v/>
      </c>
      <c r="AA135" s="74"/>
    </row>
    <row r="136" spans="1:27" ht="18" customHeight="1">
      <c r="A136" s="290">
        <f>DATE(IMPOSTAZIONI!$AL$3,D136,C136)</f>
        <v>45260</v>
      </c>
      <c r="B136" s="293">
        <f t="shared" ref="B136:B199" si="19">IF($F$431=0,0,B135+1)</f>
        <v>131</v>
      </c>
      <c r="C136" s="362"/>
      <c r="D136" s="363"/>
      <c r="E136" s="182"/>
      <c r="F136" s="183"/>
      <c r="G136" s="184"/>
      <c r="H136" s="183"/>
      <c r="I136" s="184"/>
      <c r="J136" s="185"/>
      <c r="K136" s="186"/>
      <c r="L136" s="183"/>
      <c r="M136" s="183"/>
      <c r="N136" s="187"/>
      <c r="O136" s="273"/>
      <c r="P136" s="364"/>
      <c r="Q136" s="222"/>
      <c r="R136" s="165"/>
      <c r="S136" s="89">
        <f t="shared" si="14"/>
        <v>0</v>
      </c>
      <c r="T136" s="89">
        <f t="shared" si="15"/>
        <v>0</v>
      </c>
      <c r="U136" s="89">
        <f t="shared" si="16"/>
        <v>0</v>
      </c>
      <c r="V136" s="89">
        <f>IF(ISBLANK(#REF!),1,0)</f>
        <v>0</v>
      </c>
      <c r="W136" s="359">
        <f t="shared" ref="W136:W199" si="20">IF(AND(O136&lt;&gt;"",OR(K136&lt;&gt;"",E136&lt;&gt;""),D136&lt;&gt;"",C136&lt;&gt;""),B136,0)</f>
        <v>0</v>
      </c>
      <c r="X136" s="89">
        <f t="shared" si="17"/>
        <v>0</v>
      </c>
      <c r="Y136" s="165"/>
      <c r="Z136" s="361" t="str">
        <f t="shared" si="18"/>
        <v/>
      </c>
      <c r="AA136" s="74"/>
    </row>
    <row r="137" spans="1:27" ht="18" customHeight="1">
      <c r="A137" s="290">
        <f>DATE(IMPOSTAZIONI!$AL$3,D137,C137)</f>
        <v>45260</v>
      </c>
      <c r="B137" s="293">
        <f t="shared" si="19"/>
        <v>132</v>
      </c>
      <c r="C137" s="362"/>
      <c r="D137" s="363"/>
      <c r="E137" s="182"/>
      <c r="F137" s="183"/>
      <c r="G137" s="184"/>
      <c r="H137" s="183"/>
      <c r="I137" s="184"/>
      <c r="J137" s="185"/>
      <c r="K137" s="186"/>
      <c r="L137" s="183"/>
      <c r="M137" s="183"/>
      <c r="N137" s="187"/>
      <c r="O137" s="273"/>
      <c r="P137" s="364"/>
      <c r="Q137" s="222"/>
      <c r="R137" s="165"/>
      <c r="S137" s="89">
        <f t="shared" si="14"/>
        <v>0</v>
      </c>
      <c r="T137" s="89">
        <f t="shared" si="15"/>
        <v>0</v>
      </c>
      <c r="U137" s="89">
        <f t="shared" si="16"/>
        <v>0</v>
      </c>
      <c r="V137" s="89">
        <f>IF(ISBLANK(#REF!),1,0)</f>
        <v>0</v>
      </c>
      <c r="W137" s="359">
        <f t="shared" si="20"/>
        <v>0</v>
      </c>
      <c r="X137" s="89">
        <f t="shared" si="17"/>
        <v>0</v>
      </c>
      <c r="Y137" s="165"/>
      <c r="Z137" s="361" t="str">
        <f t="shared" si="18"/>
        <v/>
      </c>
      <c r="AA137" s="74"/>
    </row>
    <row r="138" spans="1:27" ht="18" customHeight="1">
      <c r="A138" s="290">
        <f>DATE(IMPOSTAZIONI!$AL$3,D138,C138)</f>
        <v>45260</v>
      </c>
      <c r="B138" s="293">
        <f t="shared" si="19"/>
        <v>133</v>
      </c>
      <c r="C138" s="362"/>
      <c r="D138" s="363"/>
      <c r="E138" s="182"/>
      <c r="F138" s="183"/>
      <c r="G138" s="184"/>
      <c r="H138" s="183"/>
      <c r="I138" s="184"/>
      <c r="J138" s="185"/>
      <c r="K138" s="186"/>
      <c r="L138" s="183"/>
      <c r="M138" s="183"/>
      <c r="N138" s="187"/>
      <c r="O138" s="273"/>
      <c r="P138" s="364"/>
      <c r="Q138" s="222"/>
      <c r="R138" s="165"/>
      <c r="S138" s="89">
        <f t="shared" si="14"/>
        <v>0</v>
      </c>
      <c r="T138" s="89">
        <f t="shared" si="15"/>
        <v>0</v>
      </c>
      <c r="U138" s="89">
        <f t="shared" si="16"/>
        <v>0</v>
      </c>
      <c r="V138" s="89">
        <f>IF(ISBLANK(#REF!),1,0)</f>
        <v>0</v>
      </c>
      <c r="W138" s="359">
        <f t="shared" si="20"/>
        <v>0</v>
      </c>
      <c r="X138" s="89">
        <f t="shared" si="17"/>
        <v>0</v>
      </c>
      <c r="Y138" s="165"/>
      <c r="Z138" s="361" t="str">
        <f t="shared" si="18"/>
        <v/>
      </c>
      <c r="AA138" s="74"/>
    </row>
    <row r="139" spans="1:27" ht="18" customHeight="1">
      <c r="A139" s="290">
        <f>DATE(IMPOSTAZIONI!$AL$3,D139,C139)</f>
        <v>45260</v>
      </c>
      <c r="B139" s="293">
        <f t="shared" si="19"/>
        <v>134</v>
      </c>
      <c r="C139" s="362"/>
      <c r="D139" s="363"/>
      <c r="E139" s="182"/>
      <c r="F139" s="183"/>
      <c r="G139" s="184"/>
      <c r="H139" s="183"/>
      <c r="I139" s="184"/>
      <c r="J139" s="185"/>
      <c r="K139" s="186"/>
      <c r="L139" s="183"/>
      <c r="M139" s="183"/>
      <c r="N139" s="187"/>
      <c r="O139" s="273"/>
      <c r="P139" s="364"/>
      <c r="Q139" s="222"/>
      <c r="R139" s="165"/>
      <c r="S139" s="89">
        <f t="shared" si="14"/>
        <v>0</v>
      </c>
      <c r="T139" s="89">
        <f t="shared" si="15"/>
        <v>0</v>
      </c>
      <c r="U139" s="89">
        <f t="shared" si="16"/>
        <v>0</v>
      </c>
      <c r="V139" s="89">
        <f>IF(ISBLANK(#REF!),1,0)</f>
        <v>0</v>
      </c>
      <c r="W139" s="359">
        <f t="shared" si="20"/>
        <v>0</v>
      </c>
      <c r="X139" s="89">
        <f t="shared" si="17"/>
        <v>0</v>
      </c>
      <c r="Y139" s="165"/>
      <c r="Z139" s="361" t="str">
        <f t="shared" si="18"/>
        <v/>
      </c>
      <c r="AA139" s="74"/>
    </row>
    <row r="140" spans="1:27" ht="18" customHeight="1">
      <c r="A140" s="290">
        <f>DATE(IMPOSTAZIONI!$AL$3,D140,C140)</f>
        <v>45260</v>
      </c>
      <c r="B140" s="293">
        <f t="shared" si="19"/>
        <v>135</v>
      </c>
      <c r="C140" s="362"/>
      <c r="D140" s="363"/>
      <c r="E140" s="182"/>
      <c r="F140" s="183"/>
      <c r="G140" s="184"/>
      <c r="H140" s="183"/>
      <c r="I140" s="184"/>
      <c r="J140" s="185"/>
      <c r="K140" s="186"/>
      <c r="L140" s="183"/>
      <c r="M140" s="183"/>
      <c r="N140" s="187"/>
      <c r="O140" s="273"/>
      <c r="P140" s="364"/>
      <c r="Q140" s="222"/>
      <c r="R140" s="165"/>
      <c r="S140" s="89">
        <f t="shared" si="14"/>
        <v>0</v>
      </c>
      <c r="T140" s="89">
        <f t="shared" si="15"/>
        <v>0</v>
      </c>
      <c r="U140" s="89">
        <f t="shared" si="16"/>
        <v>0</v>
      </c>
      <c r="V140" s="89">
        <f>IF(ISBLANK(#REF!),1,0)</f>
        <v>0</v>
      </c>
      <c r="W140" s="359">
        <f t="shared" si="20"/>
        <v>0</v>
      </c>
      <c r="X140" s="89">
        <f t="shared" si="17"/>
        <v>0</v>
      </c>
      <c r="Y140" s="165"/>
      <c r="Z140" s="361" t="str">
        <f t="shared" si="18"/>
        <v/>
      </c>
      <c r="AA140" s="74"/>
    </row>
    <row r="141" spans="1:27" ht="18" customHeight="1">
      <c r="A141" s="290">
        <f>DATE(IMPOSTAZIONI!$AL$3,D141,C141)</f>
        <v>45260</v>
      </c>
      <c r="B141" s="293">
        <f t="shared" si="19"/>
        <v>136</v>
      </c>
      <c r="C141" s="362"/>
      <c r="D141" s="363"/>
      <c r="E141" s="182"/>
      <c r="F141" s="183"/>
      <c r="G141" s="184"/>
      <c r="H141" s="183"/>
      <c r="I141" s="184"/>
      <c r="J141" s="185"/>
      <c r="K141" s="186"/>
      <c r="L141" s="183"/>
      <c r="M141" s="183"/>
      <c r="N141" s="187"/>
      <c r="O141" s="273"/>
      <c r="P141" s="364"/>
      <c r="Q141" s="222"/>
      <c r="R141" s="165"/>
      <c r="S141" s="89">
        <f t="shared" si="14"/>
        <v>0</v>
      </c>
      <c r="T141" s="89">
        <f t="shared" si="15"/>
        <v>0</v>
      </c>
      <c r="U141" s="89">
        <f t="shared" si="16"/>
        <v>0</v>
      </c>
      <c r="V141" s="89">
        <f>IF(ISBLANK(#REF!),1,0)</f>
        <v>0</v>
      </c>
      <c r="W141" s="359">
        <f t="shared" si="20"/>
        <v>0</v>
      </c>
      <c r="X141" s="89">
        <f t="shared" si="17"/>
        <v>0</v>
      </c>
      <c r="Y141" s="165"/>
      <c r="Z141" s="361" t="str">
        <f t="shared" si="18"/>
        <v/>
      </c>
      <c r="AA141" s="74"/>
    </row>
    <row r="142" spans="1:27" ht="18" customHeight="1">
      <c r="A142" s="290">
        <f>DATE(IMPOSTAZIONI!$AL$3,D142,C142)</f>
        <v>45260</v>
      </c>
      <c r="B142" s="293">
        <f t="shared" si="19"/>
        <v>137</v>
      </c>
      <c r="C142" s="362"/>
      <c r="D142" s="363"/>
      <c r="E142" s="182"/>
      <c r="F142" s="183"/>
      <c r="G142" s="184"/>
      <c r="H142" s="183"/>
      <c r="I142" s="184"/>
      <c r="J142" s="185"/>
      <c r="K142" s="186"/>
      <c r="L142" s="183"/>
      <c r="M142" s="183"/>
      <c r="N142" s="187"/>
      <c r="O142" s="273"/>
      <c r="P142" s="364"/>
      <c r="Q142" s="222"/>
      <c r="R142" s="165"/>
      <c r="S142" s="89">
        <f t="shared" si="14"/>
        <v>0</v>
      </c>
      <c r="T142" s="89">
        <f t="shared" si="15"/>
        <v>0</v>
      </c>
      <c r="U142" s="89">
        <f t="shared" si="16"/>
        <v>0</v>
      </c>
      <c r="V142" s="89">
        <f>IF(ISBLANK(#REF!),1,0)</f>
        <v>0</v>
      </c>
      <c r="W142" s="359">
        <f t="shared" si="20"/>
        <v>0</v>
      </c>
      <c r="X142" s="89">
        <f t="shared" si="17"/>
        <v>0</v>
      </c>
      <c r="Y142" s="165"/>
      <c r="Z142" s="361" t="str">
        <f t="shared" si="18"/>
        <v/>
      </c>
      <c r="AA142" s="74"/>
    </row>
    <row r="143" spans="1:27" ht="18" customHeight="1">
      <c r="A143" s="290">
        <f>DATE(IMPOSTAZIONI!$AL$3,D143,C143)</f>
        <v>45260</v>
      </c>
      <c r="B143" s="293">
        <f t="shared" si="19"/>
        <v>138</v>
      </c>
      <c r="C143" s="362"/>
      <c r="D143" s="363"/>
      <c r="E143" s="182"/>
      <c r="F143" s="183"/>
      <c r="G143" s="184"/>
      <c r="H143" s="183"/>
      <c r="I143" s="184"/>
      <c r="J143" s="185"/>
      <c r="K143" s="186"/>
      <c r="L143" s="183"/>
      <c r="M143" s="183"/>
      <c r="N143" s="187"/>
      <c r="O143" s="273"/>
      <c r="P143" s="364"/>
      <c r="Q143" s="222"/>
      <c r="R143" s="165"/>
      <c r="S143" s="89">
        <f t="shared" si="14"/>
        <v>0</v>
      </c>
      <c r="T143" s="89">
        <f t="shared" si="15"/>
        <v>0</v>
      </c>
      <c r="U143" s="89">
        <f t="shared" si="16"/>
        <v>0</v>
      </c>
      <c r="V143" s="89">
        <f>IF(ISBLANK(#REF!),1,0)</f>
        <v>0</v>
      </c>
      <c r="W143" s="359">
        <f t="shared" si="20"/>
        <v>0</v>
      </c>
      <c r="X143" s="89">
        <f t="shared" si="17"/>
        <v>0</v>
      </c>
      <c r="Y143" s="165"/>
      <c r="Z143" s="361" t="str">
        <f t="shared" si="18"/>
        <v/>
      </c>
      <c r="AA143" s="74"/>
    </row>
    <row r="144" spans="1:27" ht="18" customHeight="1">
      <c r="A144" s="290">
        <f>DATE(IMPOSTAZIONI!$AL$3,D144,C144)</f>
        <v>45260</v>
      </c>
      <c r="B144" s="293">
        <f t="shared" si="19"/>
        <v>139</v>
      </c>
      <c r="C144" s="362"/>
      <c r="D144" s="363"/>
      <c r="E144" s="182"/>
      <c r="F144" s="183"/>
      <c r="G144" s="184"/>
      <c r="H144" s="183"/>
      <c r="I144" s="184"/>
      <c r="J144" s="185"/>
      <c r="K144" s="186"/>
      <c r="L144" s="183"/>
      <c r="M144" s="183"/>
      <c r="N144" s="187"/>
      <c r="O144" s="273"/>
      <c r="P144" s="364"/>
      <c r="Q144" s="222"/>
      <c r="R144" s="165"/>
      <c r="S144" s="89">
        <f t="shared" si="14"/>
        <v>0</v>
      </c>
      <c r="T144" s="89">
        <f t="shared" si="15"/>
        <v>0</v>
      </c>
      <c r="U144" s="89">
        <f t="shared" si="16"/>
        <v>0</v>
      </c>
      <c r="V144" s="89">
        <f>IF(ISBLANK(#REF!),1,0)</f>
        <v>0</v>
      </c>
      <c r="W144" s="359">
        <f t="shared" si="20"/>
        <v>0</v>
      </c>
      <c r="X144" s="89">
        <f t="shared" si="17"/>
        <v>0</v>
      </c>
      <c r="Y144" s="165"/>
      <c r="Z144" s="361" t="str">
        <f t="shared" si="18"/>
        <v/>
      </c>
      <c r="AA144" s="74"/>
    </row>
    <row r="145" spans="1:27" ht="18" customHeight="1">
      <c r="A145" s="290">
        <f>DATE(IMPOSTAZIONI!$AL$3,D145,C145)</f>
        <v>45260</v>
      </c>
      <c r="B145" s="293">
        <f t="shared" si="19"/>
        <v>140</v>
      </c>
      <c r="C145" s="362"/>
      <c r="D145" s="363"/>
      <c r="E145" s="182"/>
      <c r="F145" s="183"/>
      <c r="G145" s="184"/>
      <c r="H145" s="183"/>
      <c r="I145" s="184"/>
      <c r="J145" s="185"/>
      <c r="K145" s="186"/>
      <c r="L145" s="183"/>
      <c r="M145" s="183"/>
      <c r="N145" s="187"/>
      <c r="O145" s="273"/>
      <c r="P145" s="364"/>
      <c r="Q145" s="222"/>
      <c r="R145" s="165"/>
      <c r="S145" s="89">
        <f t="shared" si="14"/>
        <v>0</v>
      </c>
      <c r="T145" s="89">
        <f t="shared" si="15"/>
        <v>0</v>
      </c>
      <c r="U145" s="89">
        <f t="shared" si="16"/>
        <v>0</v>
      </c>
      <c r="V145" s="89">
        <f>IF(ISBLANK(#REF!),1,0)</f>
        <v>0</v>
      </c>
      <c r="W145" s="359">
        <f t="shared" si="20"/>
        <v>0</v>
      </c>
      <c r="X145" s="89">
        <f t="shared" si="17"/>
        <v>0</v>
      </c>
      <c r="Y145" s="165"/>
      <c r="Z145" s="361" t="str">
        <f t="shared" si="18"/>
        <v/>
      </c>
      <c r="AA145" s="74"/>
    </row>
    <row r="146" spans="1:27" ht="18" customHeight="1">
      <c r="A146" s="290">
        <f>DATE(IMPOSTAZIONI!$AL$3,D146,C146)</f>
        <v>45260</v>
      </c>
      <c r="B146" s="293">
        <f t="shared" si="19"/>
        <v>141</v>
      </c>
      <c r="C146" s="362"/>
      <c r="D146" s="363"/>
      <c r="E146" s="182"/>
      <c r="F146" s="183"/>
      <c r="G146" s="184"/>
      <c r="H146" s="183"/>
      <c r="I146" s="184"/>
      <c r="J146" s="185"/>
      <c r="K146" s="186"/>
      <c r="L146" s="183"/>
      <c r="M146" s="183"/>
      <c r="N146" s="187"/>
      <c r="O146" s="273"/>
      <c r="P146" s="364"/>
      <c r="Q146" s="222"/>
      <c r="R146" s="165"/>
      <c r="S146" s="89">
        <f t="shared" si="14"/>
        <v>0</v>
      </c>
      <c r="T146" s="89">
        <f t="shared" si="15"/>
        <v>0</v>
      </c>
      <c r="U146" s="89">
        <f t="shared" si="16"/>
        <v>0</v>
      </c>
      <c r="V146" s="89">
        <f>IF(ISBLANK(#REF!),1,0)</f>
        <v>0</v>
      </c>
      <c r="W146" s="359">
        <f t="shared" si="20"/>
        <v>0</v>
      </c>
      <c r="X146" s="89">
        <f t="shared" si="17"/>
        <v>0</v>
      </c>
      <c r="Y146" s="165"/>
      <c r="Z146" s="361" t="str">
        <f t="shared" si="18"/>
        <v/>
      </c>
      <c r="AA146" s="74"/>
    </row>
    <row r="147" spans="1:27" ht="18" customHeight="1">
      <c r="A147" s="290">
        <f>DATE(IMPOSTAZIONI!$AL$3,D147,C147)</f>
        <v>45260</v>
      </c>
      <c r="B147" s="293">
        <f t="shared" si="19"/>
        <v>142</v>
      </c>
      <c r="C147" s="362"/>
      <c r="D147" s="363"/>
      <c r="E147" s="182"/>
      <c r="F147" s="183"/>
      <c r="G147" s="184"/>
      <c r="H147" s="183"/>
      <c r="I147" s="184"/>
      <c r="J147" s="185"/>
      <c r="K147" s="186"/>
      <c r="L147" s="183"/>
      <c r="M147" s="183"/>
      <c r="N147" s="187"/>
      <c r="O147" s="273"/>
      <c r="P147" s="364"/>
      <c r="Q147" s="222"/>
      <c r="R147" s="165"/>
      <c r="S147" s="89">
        <f t="shared" si="14"/>
        <v>0</v>
      </c>
      <c r="T147" s="89">
        <f t="shared" si="15"/>
        <v>0</v>
      </c>
      <c r="U147" s="89">
        <f t="shared" si="16"/>
        <v>0</v>
      </c>
      <c r="V147" s="89">
        <f>IF(ISBLANK(#REF!),1,0)</f>
        <v>0</v>
      </c>
      <c r="W147" s="359">
        <f t="shared" si="20"/>
        <v>0</v>
      </c>
      <c r="X147" s="89">
        <f t="shared" si="17"/>
        <v>0</v>
      </c>
      <c r="Y147" s="165"/>
      <c r="Z147" s="361" t="str">
        <f t="shared" si="18"/>
        <v/>
      </c>
      <c r="AA147" s="74"/>
    </row>
    <row r="148" spans="1:27" ht="18" customHeight="1">
      <c r="A148" s="290">
        <f>DATE(IMPOSTAZIONI!$AL$3,D148,C148)</f>
        <v>45260</v>
      </c>
      <c r="B148" s="293">
        <f t="shared" si="19"/>
        <v>143</v>
      </c>
      <c r="C148" s="362"/>
      <c r="D148" s="363"/>
      <c r="E148" s="182"/>
      <c r="F148" s="183"/>
      <c r="G148" s="184"/>
      <c r="H148" s="183"/>
      <c r="I148" s="184"/>
      <c r="J148" s="185"/>
      <c r="K148" s="186"/>
      <c r="L148" s="183"/>
      <c r="M148" s="183"/>
      <c r="N148" s="187"/>
      <c r="O148" s="273"/>
      <c r="P148" s="364"/>
      <c r="Q148" s="222"/>
      <c r="R148" s="165"/>
      <c r="S148" s="89">
        <f t="shared" si="14"/>
        <v>0</v>
      </c>
      <c r="T148" s="89">
        <f t="shared" si="15"/>
        <v>0</v>
      </c>
      <c r="U148" s="89">
        <f t="shared" si="16"/>
        <v>0</v>
      </c>
      <c r="V148" s="89">
        <f>IF(ISBLANK(#REF!),1,0)</f>
        <v>0</v>
      </c>
      <c r="W148" s="359">
        <f t="shared" si="20"/>
        <v>0</v>
      </c>
      <c r="X148" s="89">
        <f t="shared" si="17"/>
        <v>0</v>
      </c>
      <c r="Y148" s="165"/>
      <c r="Z148" s="361" t="str">
        <f t="shared" si="18"/>
        <v/>
      </c>
      <c r="AA148" s="74"/>
    </row>
    <row r="149" spans="1:27" ht="18" customHeight="1">
      <c r="A149" s="290">
        <f>DATE(IMPOSTAZIONI!$AL$3,D149,C149)</f>
        <v>45260</v>
      </c>
      <c r="B149" s="293">
        <f t="shared" si="19"/>
        <v>144</v>
      </c>
      <c r="C149" s="362"/>
      <c r="D149" s="363"/>
      <c r="E149" s="182"/>
      <c r="F149" s="183"/>
      <c r="G149" s="184"/>
      <c r="H149" s="183"/>
      <c r="I149" s="184"/>
      <c r="J149" s="185"/>
      <c r="K149" s="186"/>
      <c r="L149" s="183"/>
      <c r="M149" s="183"/>
      <c r="N149" s="187"/>
      <c r="O149" s="273"/>
      <c r="P149" s="364"/>
      <c r="Q149" s="222"/>
      <c r="R149" s="165"/>
      <c r="S149" s="89">
        <f t="shared" si="14"/>
        <v>0</v>
      </c>
      <c r="T149" s="89">
        <f t="shared" si="15"/>
        <v>0</v>
      </c>
      <c r="U149" s="89">
        <f t="shared" si="16"/>
        <v>0</v>
      </c>
      <c r="V149" s="89">
        <f>IF(ISBLANK(#REF!),1,0)</f>
        <v>0</v>
      </c>
      <c r="W149" s="359">
        <f t="shared" si="20"/>
        <v>0</v>
      </c>
      <c r="X149" s="89">
        <f t="shared" si="17"/>
        <v>0</v>
      </c>
      <c r="Y149" s="165"/>
      <c r="Z149" s="361" t="str">
        <f t="shared" si="18"/>
        <v/>
      </c>
      <c r="AA149" s="74"/>
    </row>
    <row r="150" spans="1:27" ht="18" customHeight="1">
      <c r="A150" s="290">
        <f>DATE(IMPOSTAZIONI!$AL$3,D150,C150)</f>
        <v>45260</v>
      </c>
      <c r="B150" s="293">
        <f t="shared" si="19"/>
        <v>145</v>
      </c>
      <c r="C150" s="362"/>
      <c r="D150" s="363"/>
      <c r="E150" s="182"/>
      <c r="F150" s="183"/>
      <c r="G150" s="184"/>
      <c r="H150" s="183"/>
      <c r="I150" s="184"/>
      <c r="J150" s="185"/>
      <c r="K150" s="186"/>
      <c r="L150" s="183"/>
      <c r="M150" s="183"/>
      <c r="N150" s="187"/>
      <c r="O150" s="273"/>
      <c r="P150" s="364"/>
      <c r="Q150" s="222"/>
      <c r="R150" s="165"/>
      <c r="S150" s="89">
        <f t="shared" si="14"/>
        <v>0</v>
      </c>
      <c r="T150" s="89">
        <f t="shared" si="15"/>
        <v>0</v>
      </c>
      <c r="U150" s="89">
        <f t="shared" si="16"/>
        <v>0</v>
      </c>
      <c r="V150" s="89">
        <f>IF(ISBLANK(#REF!),1,0)</f>
        <v>0</v>
      </c>
      <c r="W150" s="359">
        <f t="shared" si="20"/>
        <v>0</v>
      </c>
      <c r="X150" s="89">
        <f t="shared" si="17"/>
        <v>0</v>
      </c>
      <c r="Y150" s="165"/>
      <c r="Z150" s="361" t="str">
        <f t="shared" si="18"/>
        <v/>
      </c>
      <c r="AA150" s="74"/>
    </row>
    <row r="151" spans="1:27" ht="18" customHeight="1">
      <c r="A151" s="290">
        <f>DATE(IMPOSTAZIONI!$AL$3,D151,C151)</f>
        <v>45260</v>
      </c>
      <c r="B151" s="293">
        <f t="shared" si="19"/>
        <v>146</v>
      </c>
      <c r="C151" s="362"/>
      <c r="D151" s="363"/>
      <c r="E151" s="182"/>
      <c r="F151" s="183"/>
      <c r="G151" s="184"/>
      <c r="H151" s="183"/>
      <c r="I151" s="184"/>
      <c r="J151" s="185"/>
      <c r="K151" s="186"/>
      <c r="L151" s="183"/>
      <c r="M151" s="183"/>
      <c r="N151" s="187"/>
      <c r="O151" s="273"/>
      <c r="P151" s="364"/>
      <c r="Q151" s="222"/>
      <c r="R151" s="165"/>
      <c r="S151" s="89">
        <f t="shared" si="14"/>
        <v>0</v>
      </c>
      <c r="T151" s="89">
        <f t="shared" si="15"/>
        <v>0</v>
      </c>
      <c r="U151" s="89">
        <f t="shared" si="16"/>
        <v>0</v>
      </c>
      <c r="V151" s="89">
        <f>IF(ISBLANK(#REF!),1,0)</f>
        <v>0</v>
      </c>
      <c r="W151" s="359">
        <f t="shared" si="20"/>
        <v>0</v>
      </c>
      <c r="X151" s="89">
        <f t="shared" si="17"/>
        <v>0</v>
      </c>
      <c r="Y151" s="165"/>
      <c r="Z151" s="361" t="str">
        <f t="shared" si="18"/>
        <v/>
      </c>
      <c r="AA151" s="74"/>
    </row>
    <row r="152" spans="1:27" ht="18" customHeight="1">
      <c r="A152" s="290">
        <f>DATE(IMPOSTAZIONI!$AL$3,D152,C152)</f>
        <v>45260</v>
      </c>
      <c r="B152" s="293">
        <f t="shared" si="19"/>
        <v>147</v>
      </c>
      <c r="C152" s="362"/>
      <c r="D152" s="363"/>
      <c r="E152" s="182"/>
      <c r="F152" s="183"/>
      <c r="G152" s="184"/>
      <c r="H152" s="183"/>
      <c r="I152" s="184"/>
      <c r="J152" s="185"/>
      <c r="K152" s="186"/>
      <c r="L152" s="183"/>
      <c r="M152" s="183"/>
      <c r="N152" s="187"/>
      <c r="O152" s="273"/>
      <c r="P152" s="364"/>
      <c r="Q152" s="222"/>
      <c r="R152" s="165"/>
      <c r="S152" s="89">
        <f t="shared" si="14"/>
        <v>0</v>
      </c>
      <c r="T152" s="89">
        <f t="shared" si="15"/>
        <v>0</v>
      </c>
      <c r="U152" s="89">
        <f t="shared" si="16"/>
        <v>0</v>
      </c>
      <c r="V152" s="89">
        <f>IF(ISBLANK(#REF!),1,0)</f>
        <v>0</v>
      </c>
      <c r="W152" s="359">
        <f t="shared" si="20"/>
        <v>0</v>
      </c>
      <c r="X152" s="89">
        <f t="shared" si="17"/>
        <v>0</v>
      </c>
      <c r="Y152" s="165"/>
      <c r="Z152" s="361" t="str">
        <f t="shared" si="18"/>
        <v/>
      </c>
      <c r="AA152" s="74"/>
    </row>
    <row r="153" spans="1:27" ht="18" customHeight="1">
      <c r="A153" s="290">
        <f>DATE(IMPOSTAZIONI!$AL$3,D153,C153)</f>
        <v>45260</v>
      </c>
      <c r="B153" s="293">
        <f t="shared" si="19"/>
        <v>148</v>
      </c>
      <c r="C153" s="362"/>
      <c r="D153" s="363"/>
      <c r="E153" s="182"/>
      <c r="F153" s="183"/>
      <c r="G153" s="184"/>
      <c r="H153" s="183"/>
      <c r="I153" s="184"/>
      <c r="J153" s="185"/>
      <c r="K153" s="186"/>
      <c r="L153" s="183"/>
      <c r="M153" s="183"/>
      <c r="N153" s="187"/>
      <c r="O153" s="273"/>
      <c r="P153" s="364"/>
      <c r="Q153" s="222"/>
      <c r="R153" s="165"/>
      <c r="S153" s="89">
        <f t="shared" si="14"/>
        <v>0</v>
      </c>
      <c r="T153" s="89">
        <f t="shared" si="15"/>
        <v>0</v>
      </c>
      <c r="U153" s="89">
        <f t="shared" si="16"/>
        <v>0</v>
      </c>
      <c r="V153" s="89">
        <f>IF(ISBLANK(#REF!),1,0)</f>
        <v>0</v>
      </c>
      <c r="W153" s="359">
        <f t="shared" si="20"/>
        <v>0</v>
      </c>
      <c r="X153" s="89">
        <f t="shared" si="17"/>
        <v>0</v>
      </c>
      <c r="Y153" s="165"/>
      <c r="Z153" s="361" t="str">
        <f t="shared" si="18"/>
        <v/>
      </c>
      <c r="AA153" s="74"/>
    </row>
    <row r="154" spans="1:27" ht="18" customHeight="1">
      <c r="A154" s="290">
        <f>DATE(IMPOSTAZIONI!$AL$3,D154,C154)</f>
        <v>45260</v>
      </c>
      <c r="B154" s="293">
        <f t="shared" si="19"/>
        <v>149</v>
      </c>
      <c r="C154" s="362"/>
      <c r="D154" s="363"/>
      <c r="E154" s="182"/>
      <c r="F154" s="183"/>
      <c r="G154" s="184"/>
      <c r="H154" s="183"/>
      <c r="I154" s="184"/>
      <c r="J154" s="185"/>
      <c r="K154" s="186"/>
      <c r="L154" s="183"/>
      <c r="M154" s="183"/>
      <c r="N154" s="187"/>
      <c r="O154" s="273"/>
      <c r="P154" s="364"/>
      <c r="Q154" s="222"/>
      <c r="R154" s="165"/>
      <c r="S154" s="89">
        <f t="shared" si="14"/>
        <v>0</v>
      </c>
      <c r="T154" s="89">
        <f t="shared" si="15"/>
        <v>0</v>
      </c>
      <c r="U154" s="89">
        <f t="shared" si="16"/>
        <v>0</v>
      </c>
      <c r="V154" s="89">
        <f>IF(ISBLANK(#REF!),1,0)</f>
        <v>0</v>
      </c>
      <c r="W154" s="359">
        <f t="shared" si="20"/>
        <v>0</v>
      </c>
      <c r="X154" s="89">
        <f t="shared" si="17"/>
        <v>0</v>
      </c>
      <c r="Y154" s="165"/>
      <c r="Z154" s="361" t="str">
        <f t="shared" si="18"/>
        <v/>
      </c>
      <c r="AA154" s="74"/>
    </row>
    <row r="155" spans="1:27" ht="18" customHeight="1">
      <c r="A155" s="290">
        <f>DATE(IMPOSTAZIONI!$AL$3,D155,C155)</f>
        <v>45260</v>
      </c>
      <c r="B155" s="293">
        <f t="shared" si="19"/>
        <v>150</v>
      </c>
      <c r="C155" s="362"/>
      <c r="D155" s="363"/>
      <c r="E155" s="182"/>
      <c r="F155" s="183"/>
      <c r="G155" s="184"/>
      <c r="H155" s="183"/>
      <c r="I155" s="184"/>
      <c r="J155" s="185"/>
      <c r="K155" s="186"/>
      <c r="L155" s="183"/>
      <c r="M155" s="183"/>
      <c r="N155" s="187"/>
      <c r="O155" s="273"/>
      <c r="P155" s="364"/>
      <c r="Q155" s="222"/>
      <c r="R155" s="165"/>
      <c r="S155" s="89">
        <f t="shared" si="14"/>
        <v>0</v>
      </c>
      <c r="T155" s="89">
        <f t="shared" si="15"/>
        <v>0</v>
      </c>
      <c r="U155" s="89">
        <f t="shared" si="16"/>
        <v>0</v>
      </c>
      <c r="V155" s="89">
        <f>IF(ISBLANK(#REF!),1,0)</f>
        <v>0</v>
      </c>
      <c r="W155" s="359">
        <f t="shared" si="20"/>
        <v>0</v>
      </c>
      <c r="X155" s="89">
        <f t="shared" si="17"/>
        <v>0</v>
      </c>
      <c r="Y155" s="165"/>
      <c r="Z155" s="361" t="str">
        <f t="shared" si="18"/>
        <v/>
      </c>
      <c r="AA155" s="74"/>
    </row>
    <row r="156" spans="1:27" ht="18" customHeight="1">
      <c r="A156" s="290">
        <f>DATE(IMPOSTAZIONI!$AL$3,D156,C156)</f>
        <v>45260</v>
      </c>
      <c r="B156" s="293">
        <f t="shared" si="19"/>
        <v>151</v>
      </c>
      <c r="C156" s="362"/>
      <c r="D156" s="363"/>
      <c r="E156" s="182"/>
      <c r="F156" s="183"/>
      <c r="G156" s="184"/>
      <c r="H156" s="183"/>
      <c r="I156" s="184"/>
      <c r="J156" s="185"/>
      <c r="K156" s="186"/>
      <c r="L156" s="183"/>
      <c r="M156" s="183"/>
      <c r="N156" s="187"/>
      <c r="O156" s="273"/>
      <c r="P156" s="364"/>
      <c r="Q156" s="222"/>
      <c r="R156" s="165"/>
      <c r="S156" s="89">
        <f t="shared" si="14"/>
        <v>0</v>
      </c>
      <c r="T156" s="89">
        <f t="shared" si="15"/>
        <v>0</v>
      </c>
      <c r="U156" s="89">
        <f t="shared" si="16"/>
        <v>0</v>
      </c>
      <c r="V156" s="89">
        <f>IF(ISBLANK(#REF!),1,0)</f>
        <v>0</v>
      </c>
      <c r="W156" s="359">
        <f t="shared" si="20"/>
        <v>0</v>
      </c>
      <c r="X156" s="89">
        <f t="shared" si="17"/>
        <v>0</v>
      </c>
      <c r="Y156" s="165"/>
      <c r="Z156" s="361" t="str">
        <f t="shared" si="18"/>
        <v/>
      </c>
      <c r="AA156" s="74"/>
    </row>
    <row r="157" spans="1:27" ht="18" customHeight="1">
      <c r="A157" s="290">
        <f>DATE(IMPOSTAZIONI!$AL$3,D157,C157)</f>
        <v>45260</v>
      </c>
      <c r="B157" s="293">
        <f t="shared" si="19"/>
        <v>152</v>
      </c>
      <c r="C157" s="362"/>
      <c r="D157" s="363"/>
      <c r="E157" s="182"/>
      <c r="F157" s="183"/>
      <c r="G157" s="184"/>
      <c r="H157" s="183"/>
      <c r="I157" s="184"/>
      <c r="J157" s="185"/>
      <c r="K157" s="186"/>
      <c r="L157" s="183"/>
      <c r="M157" s="183"/>
      <c r="N157" s="187"/>
      <c r="O157" s="273"/>
      <c r="P157" s="364"/>
      <c r="Q157" s="222"/>
      <c r="R157" s="165"/>
      <c r="S157" s="89">
        <f t="shared" si="14"/>
        <v>0</v>
      </c>
      <c r="T157" s="89">
        <f t="shared" si="15"/>
        <v>0</v>
      </c>
      <c r="U157" s="89">
        <f t="shared" si="16"/>
        <v>0</v>
      </c>
      <c r="V157" s="89">
        <f>IF(ISBLANK(#REF!),1,0)</f>
        <v>0</v>
      </c>
      <c r="W157" s="359">
        <f t="shared" si="20"/>
        <v>0</v>
      </c>
      <c r="X157" s="89">
        <f t="shared" si="17"/>
        <v>0</v>
      </c>
      <c r="Y157" s="165"/>
      <c r="Z157" s="361" t="str">
        <f t="shared" si="18"/>
        <v/>
      </c>
      <c r="AA157" s="74"/>
    </row>
    <row r="158" spans="1:27" ht="18" customHeight="1">
      <c r="A158" s="290">
        <f>DATE(IMPOSTAZIONI!$AL$3,D158,C158)</f>
        <v>45260</v>
      </c>
      <c r="B158" s="293">
        <f t="shared" si="19"/>
        <v>153</v>
      </c>
      <c r="C158" s="362"/>
      <c r="D158" s="363"/>
      <c r="E158" s="182"/>
      <c r="F158" s="183"/>
      <c r="G158" s="184"/>
      <c r="H158" s="183"/>
      <c r="I158" s="184"/>
      <c r="J158" s="185"/>
      <c r="K158" s="186"/>
      <c r="L158" s="183"/>
      <c r="M158" s="183"/>
      <c r="N158" s="187"/>
      <c r="O158" s="273"/>
      <c r="P158" s="364"/>
      <c r="Q158" s="222"/>
      <c r="R158" s="165"/>
      <c r="S158" s="89">
        <f t="shared" si="14"/>
        <v>0</v>
      </c>
      <c r="T158" s="89">
        <f t="shared" si="15"/>
        <v>0</v>
      </c>
      <c r="U158" s="89">
        <f t="shared" si="16"/>
        <v>0</v>
      </c>
      <c r="V158" s="89">
        <f>IF(ISBLANK(#REF!),1,0)</f>
        <v>0</v>
      </c>
      <c r="W158" s="359">
        <f t="shared" si="20"/>
        <v>0</v>
      </c>
      <c r="X158" s="89">
        <f t="shared" si="17"/>
        <v>0</v>
      </c>
      <c r="Y158" s="165"/>
      <c r="Z158" s="361" t="str">
        <f t="shared" si="18"/>
        <v/>
      </c>
      <c r="AA158" s="74"/>
    </row>
    <row r="159" spans="1:27" ht="18" customHeight="1">
      <c r="A159" s="290">
        <f>DATE(IMPOSTAZIONI!$AL$3,D159,C159)</f>
        <v>45260</v>
      </c>
      <c r="B159" s="293">
        <f t="shared" si="19"/>
        <v>154</v>
      </c>
      <c r="C159" s="362"/>
      <c r="D159" s="363"/>
      <c r="E159" s="182"/>
      <c r="F159" s="183"/>
      <c r="G159" s="184"/>
      <c r="H159" s="183"/>
      <c r="I159" s="184"/>
      <c r="J159" s="185"/>
      <c r="K159" s="186"/>
      <c r="L159" s="183"/>
      <c r="M159" s="183"/>
      <c r="N159" s="187"/>
      <c r="O159" s="273"/>
      <c r="P159" s="364"/>
      <c r="Q159" s="222"/>
      <c r="R159" s="165"/>
      <c r="S159" s="89">
        <f t="shared" si="14"/>
        <v>0</v>
      </c>
      <c r="T159" s="89">
        <f t="shared" si="15"/>
        <v>0</v>
      </c>
      <c r="U159" s="89">
        <f t="shared" si="16"/>
        <v>0</v>
      </c>
      <c r="V159" s="89">
        <f>IF(ISBLANK(#REF!),1,0)</f>
        <v>0</v>
      </c>
      <c r="W159" s="359">
        <f t="shared" si="20"/>
        <v>0</v>
      </c>
      <c r="X159" s="89">
        <f t="shared" si="17"/>
        <v>0</v>
      </c>
      <c r="Y159" s="165"/>
      <c r="Z159" s="361" t="str">
        <f t="shared" si="18"/>
        <v/>
      </c>
      <c r="AA159" s="74"/>
    </row>
    <row r="160" spans="1:27" ht="18" customHeight="1">
      <c r="A160" s="290">
        <f>DATE(IMPOSTAZIONI!$AL$3,D160,C160)</f>
        <v>45260</v>
      </c>
      <c r="B160" s="293">
        <f t="shared" si="19"/>
        <v>155</v>
      </c>
      <c r="C160" s="362"/>
      <c r="D160" s="363"/>
      <c r="E160" s="182"/>
      <c r="F160" s="183"/>
      <c r="G160" s="184"/>
      <c r="H160" s="183"/>
      <c r="I160" s="184"/>
      <c r="J160" s="185"/>
      <c r="K160" s="186"/>
      <c r="L160" s="183"/>
      <c r="M160" s="183"/>
      <c r="N160" s="187"/>
      <c r="O160" s="273"/>
      <c r="P160" s="364"/>
      <c r="Q160" s="222"/>
      <c r="R160" s="165"/>
      <c r="S160" s="89">
        <f t="shared" si="14"/>
        <v>0</v>
      </c>
      <c r="T160" s="89">
        <f t="shared" si="15"/>
        <v>0</v>
      </c>
      <c r="U160" s="89">
        <f t="shared" si="16"/>
        <v>0</v>
      </c>
      <c r="V160" s="89">
        <f>IF(ISBLANK(#REF!),1,0)</f>
        <v>0</v>
      </c>
      <c r="W160" s="359">
        <f t="shared" si="20"/>
        <v>0</v>
      </c>
      <c r="X160" s="89">
        <f t="shared" si="17"/>
        <v>0</v>
      </c>
      <c r="Y160" s="165"/>
      <c r="Z160" s="361" t="str">
        <f t="shared" si="18"/>
        <v/>
      </c>
      <c r="AA160" s="74"/>
    </row>
    <row r="161" spans="1:27" ht="18" customHeight="1">
      <c r="A161" s="290">
        <f>DATE(IMPOSTAZIONI!$AL$3,D161,C161)</f>
        <v>45260</v>
      </c>
      <c r="B161" s="293">
        <f t="shared" si="19"/>
        <v>156</v>
      </c>
      <c r="C161" s="362"/>
      <c r="D161" s="363"/>
      <c r="E161" s="182"/>
      <c r="F161" s="183"/>
      <c r="G161" s="184"/>
      <c r="H161" s="183"/>
      <c r="I161" s="184"/>
      <c r="J161" s="185"/>
      <c r="K161" s="186"/>
      <c r="L161" s="183"/>
      <c r="M161" s="183"/>
      <c r="N161" s="187"/>
      <c r="O161" s="273"/>
      <c r="P161" s="364"/>
      <c r="Q161" s="222"/>
      <c r="R161" s="165"/>
      <c r="S161" s="89">
        <f t="shared" si="14"/>
        <v>0</v>
      </c>
      <c r="T161" s="89">
        <f t="shared" si="15"/>
        <v>0</v>
      </c>
      <c r="U161" s="89">
        <f t="shared" si="16"/>
        <v>0</v>
      </c>
      <c r="V161" s="89">
        <f>IF(ISBLANK(#REF!),1,0)</f>
        <v>0</v>
      </c>
      <c r="W161" s="359">
        <f t="shared" si="20"/>
        <v>0</v>
      </c>
      <c r="X161" s="89">
        <f t="shared" si="17"/>
        <v>0</v>
      </c>
      <c r="Y161" s="165"/>
      <c r="Z161" s="361" t="str">
        <f t="shared" si="18"/>
        <v/>
      </c>
      <c r="AA161" s="74"/>
    </row>
    <row r="162" spans="1:27" ht="18" customHeight="1">
      <c r="A162" s="290">
        <f>DATE(IMPOSTAZIONI!$AL$3,D162,C162)</f>
        <v>45260</v>
      </c>
      <c r="B162" s="293">
        <f t="shared" si="19"/>
        <v>157</v>
      </c>
      <c r="C162" s="362"/>
      <c r="D162" s="363"/>
      <c r="E162" s="182"/>
      <c r="F162" s="183"/>
      <c r="G162" s="184"/>
      <c r="H162" s="183"/>
      <c r="I162" s="184"/>
      <c r="J162" s="185"/>
      <c r="K162" s="186"/>
      <c r="L162" s="183"/>
      <c r="M162" s="183"/>
      <c r="N162" s="187"/>
      <c r="O162" s="273"/>
      <c r="P162" s="364"/>
      <c r="Q162" s="222"/>
      <c r="R162" s="165"/>
      <c r="S162" s="89">
        <f t="shared" si="14"/>
        <v>0</v>
      </c>
      <c r="T162" s="89">
        <f t="shared" si="15"/>
        <v>0</v>
      </c>
      <c r="U162" s="89">
        <f t="shared" si="16"/>
        <v>0</v>
      </c>
      <c r="V162" s="89">
        <f>IF(ISBLANK(#REF!),1,0)</f>
        <v>0</v>
      </c>
      <c r="W162" s="359">
        <f t="shared" si="20"/>
        <v>0</v>
      </c>
      <c r="X162" s="89">
        <f t="shared" si="17"/>
        <v>0</v>
      </c>
      <c r="Y162" s="165"/>
      <c r="Z162" s="361" t="str">
        <f t="shared" si="18"/>
        <v/>
      </c>
      <c r="AA162" s="74"/>
    </row>
    <row r="163" spans="1:27" ht="18" customHeight="1">
      <c r="A163" s="290">
        <f>DATE(IMPOSTAZIONI!$AL$3,D163,C163)</f>
        <v>45260</v>
      </c>
      <c r="B163" s="293">
        <f t="shared" si="19"/>
        <v>158</v>
      </c>
      <c r="C163" s="362"/>
      <c r="D163" s="363"/>
      <c r="E163" s="182"/>
      <c r="F163" s="183"/>
      <c r="G163" s="184"/>
      <c r="H163" s="183"/>
      <c r="I163" s="184"/>
      <c r="J163" s="185"/>
      <c r="K163" s="186"/>
      <c r="L163" s="183"/>
      <c r="M163" s="183"/>
      <c r="N163" s="187"/>
      <c r="O163" s="273"/>
      <c r="P163" s="364"/>
      <c r="Q163" s="222"/>
      <c r="R163" s="165"/>
      <c r="S163" s="89">
        <f t="shared" si="14"/>
        <v>0</v>
      </c>
      <c r="T163" s="89">
        <f t="shared" si="15"/>
        <v>0</v>
      </c>
      <c r="U163" s="89">
        <f t="shared" si="16"/>
        <v>0</v>
      </c>
      <c r="V163" s="89">
        <f>IF(ISBLANK(#REF!),1,0)</f>
        <v>0</v>
      </c>
      <c r="W163" s="359">
        <f t="shared" si="20"/>
        <v>0</v>
      </c>
      <c r="X163" s="89">
        <f t="shared" si="17"/>
        <v>0</v>
      </c>
      <c r="Y163" s="165"/>
      <c r="Z163" s="361" t="str">
        <f t="shared" si="18"/>
        <v/>
      </c>
      <c r="AA163" s="74"/>
    </row>
    <row r="164" spans="1:27" ht="18" customHeight="1">
      <c r="A164" s="290">
        <f>DATE(IMPOSTAZIONI!$AL$3,D164,C164)</f>
        <v>45260</v>
      </c>
      <c r="B164" s="293">
        <f t="shared" si="19"/>
        <v>159</v>
      </c>
      <c r="C164" s="362"/>
      <c r="D164" s="363"/>
      <c r="E164" s="182"/>
      <c r="F164" s="183"/>
      <c r="G164" s="184"/>
      <c r="H164" s="183"/>
      <c r="I164" s="184"/>
      <c r="J164" s="185"/>
      <c r="K164" s="186"/>
      <c r="L164" s="183"/>
      <c r="M164" s="183"/>
      <c r="N164" s="187"/>
      <c r="O164" s="273"/>
      <c r="P164" s="364"/>
      <c r="Q164" s="222"/>
      <c r="R164" s="165"/>
      <c r="S164" s="89">
        <f t="shared" si="14"/>
        <v>0</v>
      </c>
      <c r="T164" s="89">
        <f t="shared" si="15"/>
        <v>0</v>
      </c>
      <c r="U164" s="89">
        <f t="shared" si="16"/>
        <v>0</v>
      </c>
      <c r="V164" s="89">
        <f>IF(ISBLANK(#REF!),1,0)</f>
        <v>0</v>
      </c>
      <c r="W164" s="359">
        <f t="shared" si="20"/>
        <v>0</v>
      </c>
      <c r="X164" s="89">
        <f t="shared" si="17"/>
        <v>0</v>
      </c>
      <c r="Y164" s="165"/>
      <c r="Z164" s="361" t="str">
        <f t="shared" si="18"/>
        <v/>
      </c>
      <c r="AA164" s="74"/>
    </row>
    <row r="165" spans="1:27" ht="18" customHeight="1">
      <c r="A165" s="290">
        <f>DATE(IMPOSTAZIONI!$AL$3,D165,C165)</f>
        <v>45260</v>
      </c>
      <c r="B165" s="293">
        <f t="shared" si="19"/>
        <v>160</v>
      </c>
      <c r="C165" s="362"/>
      <c r="D165" s="363"/>
      <c r="E165" s="182"/>
      <c r="F165" s="183"/>
      <c r="G165" s="184"/>
      <c r="H165" s="183"/>
      <c r="I165" s="184"/>
      <c r="J165" s="185"/>
      <c r="K165" s="186"/>
      <c r="L165" s="183"/>
      <c r="M165" s="183"/>
      <c r="N165" s="187"/>
      <c r="O165" s="273"/>
      <c r="P165" s="364"/>
      <c r="Q165" s="222"/>
      <c r="R165" s="165"/>
      <c r="S165" s="89">
        <f t="shared" si="14"/>
        <v>0</v>
      </c>
      <c r="T165" s="89">
        <f t="shared" si="15"/>
        <v>0</v>
      </c>
      <c r="U165" s="89">
        <f t="shared" si="16"/>
        <v>0</v>
      </c>
      <c r="V165" s="89">
        <f>IF(ISBLANK(#REF!),1,0)</f>
        <v>0</v>
      </c>
      <c r="W165" s="359">
        <f t="shared" si="20"/>
        <v>0</v>
      </c>
      <c r="X165" s="89">
        <f t="shared" si="17"/>
        <v>0</v>
      </c>
      <c r="Y165" s="165"/>
      <c r="Z165" s="361" t="str">
        <f t="shared" si="18"/>
        <v/>
      </c>
      <c r="AA165" s="74"/>
    </row>
    <row r="166" spans="1:27" ht="18" customHeight="1">
      <c r="A166" s="290">
        <f>DATE(IMPOSTAZIONI!$AL$3,D166,C166)</f>
        <v>45260</v>
      </c>
      <c r="B166" s="293">
        <f t="shared" si="19"/>
        <v>161</v>
      </c>
      <c r="C166" s="362"/>
      <c r="D166" s="363"/>
      <c r="E166" s="182"/>
      <c r="F166" s="183"/>
      <c r="G166" s="184"/>
      <c r="H166" s="183"/>
      <c r="I166" s="184"/>
      <c r="J166" s="185"/>
      <c r="K166" s="186"/>
      <c r="L166" s="183"/>
      <c r="M166" s="183"/>
      <c r="N166" s="187"/>
      <c r="O166" s="273"/>
      <c r="P166" s="364"/>
      <c r="Q166" s="222"/>
      <c r="R166" s="165"/>
      <c r="S166" s="89">
        <f t="shared" si="14"/>
        <v>0</v>
      </c>
      <c r="T166" s="89">
        <f t="shared" si="15"/>
        <v>0</v>
      </c>
      <c r="U166" s="89">
        <f t="shared" si="16"/>
        <v>0</v>
      </c>
      <c r="V166" s="89">
        <f>IF(ISBLANK(#REF!),1,0)</f>
        <v>0</v>
      </c>
      <c r="W166" s="359">
        <f t="shared" si="20"/>
        <v>0</v>
      </c>
      <c r="X166" s="89">
        <f t="shared" si="17"/>
        <v>0</v>
      </c>
      <c r="Y166" s="165"/>
      <c r="Z166" s="361" t="str">
        <f t="shared" si="18"/>
        <v/>
      </c>
      <c r="AA166" s="74"/>
    </row>
    <row r="167" spans="1:27" ht="18" customHeight="1">
      <c r="A167" s="290">
        <f>DATE(IMPOSTAZIONI!$AL$3,D167,C167)</f>
        <v>45260</v>
      </c>
      <c r="B167" s="293">
        <f t="shared" si="19"/>
        <v>162</v>
      </c>
      <c r="C167" s="362"/>
      <c r="D167" s="363"/>
      <c r="E167" s="182"/>
      <c r="F167" s="183"/>
      <c r="G167" s="184"/>
      <c r="H167" s="183"/>
      <c r="I167" s="184"/>
      <c r="J167" s="185"/>
      <c r="K167" s="186"/>
      <c r="L167" s="183"/>
      <c r="M167" s="183"/>
      <c r="N167" s="187"/>
      <c r="O167" s="273"/>
      <c r="P167" s="364"/>
      <c r="Q167" s="222"/>
      <c r="R167" s="165"/>
      <c r="S167" s="89">
        <f t="shared" si="14"/>
        <v>0</v>
      </c>
      <c r="T167" s="89">
        <f t="shared" si="15"/>
        <v>0</v>
      </c>
      <c r="U167" s="89">
        <f t="shared" si="16"/>
        <v>0</v>
      </c>
      <c r="V167" s="89">
        <f>IF(ISBLANK(#REF!),1,0)</f>
        <v>0</v>
      </c>
      <c r="W167" s="359">
        <f t="shared" si="20"/>
        <v>0</v>
      </c>
      <c r="X167" s="89">
        <f t="shared" si="17"/>
        <v>0</v>
      </c>
      <c r="Y167" s="165"/>
      <c r="Z167" s="361" t="str">
        <f t="shared" si="18"/>
        <v/>
      </c>
      <c r="AA167" s="74"/>
    </row>
    <row r="168" spans="1:27" ht="18" customHeight="1">
      <c r="A168" s="290">
        <f>DATE(IMPOSTAZIONI!$AL$3,D168,C168)</f>
        <v>45260</v>
      </c>
      <c r="B168" s="293">
        <f t="shared" si="19"/>
        <v>163</v>
      </c>
      <c r="C168" s="362"/>
      <c r="D168" s="363"/>
      <c r="E168" s="182"/>
      <c r="F168" s="183"/>
      <c r="G168" s="184"/>
      <c r="H168" s="183"/>
      <c r="I168" s="184"/>
      <c r="J168" s="185"/>
      <c r="K168" s="186"/>
      <c r="L168" s="183"/>
      <c r="M168" s="183"/>
      <c r="N168" s="187"/>
      <c r="O168" s="273"/>
      <c r="P168" s="364"/>
      <c r="Q168" s="222"/>
      <c r="R168" s="165"/>
      <c r="S168" s="89">
        <f t="shared" ref="S168:S231" si="21">IF(ISBLANK(E168),0,1)</f>
        <v>0</v>
      </c>
      <c r="T168" s="89">
        <f t="shared" ref="T168:T231" si="22">IF(ISBLANK(K168),0,1)</f>
        <v>0</v>
      </c>
      <c r="U168" s="89">
        <f t="shared" ref="U168:U231" si="23">SUM(S168:T168)</f>
        <v>0</v>
      </c>
      <c r="V168" s="89">
        <f>IF(ISBLANK(#REF!),1,0)</f>
        <v>0</v>
      </c>
      <c r="W168" s="359">
        <f t="shared" si="20"/>
        <v>0</v>
      </c>
      <c r="X168" s="89">
        <f t="shared" si="17"/>
        <v>0</v>
      </c>
      <c r="Y168" s="165"/>
      <c r="Z168" s="361" t="str">
        <f t="shared" si="18"/>
        <v/>
      </c>
      <c r="AA168" s="74"/>
    </row>
    <row r="169" spans="1:27" ht="18" customHeight="1">
      <c r="A169" s="290">
        <f>DATE(IMPOSTAZIONI!$AL$3,D169,C169)</f>
        <v>45260</v>
      </c>
      <c r="B169" s="293">
        <f t="shared" si="19"/>
        <v>164</v>
      </c>
      <c r="C169" s="362"/>
      <c r="D169" s="363"/>
      <c r="E169" s="182"/>
      <c r="F169" s="183"/>
      <c r="G169" s="184"/>
      <c r="H169" s="183"/>
      <c r="I169" s="184"/>
      <c r="J169" s="185"/>
      <c r="K169" s="186"/>
      <c r="L169" s="183"/>
      <c r="M169" s="183"/>
      <c r="N169" s="187"/>
      <c r="O169" s="273"/>
      <c r="P169" s="364"/>
      <c r="Q169" s="222"/>
      <c r="R169" s="165"/>
      <c r="S169" s="89">
        <f t="shared" si="21"/>
        <v>0</v>
      </c>
      <c r="T169" s="89">
        <f t="shared" si="22"/>
        <v>0</v>
      </c>
      <c r="U169" s="89">
        <f t="shared" si="23"/>
        <v>0</v>
      </c>
      <c r="V169" s="89">
        <f>IF(ISBLANK(#REF!),1,0)</f>
        <v>0</v>
      </c>
      <c r="W169" s="359">
        <f t="shared" si="20"/>
        <v>0</v>
      </c>
      <c r="X169" s="89">
        <f t="shared" si="17"/>
        <v>0</v>
      </c>
      <c r="Y169" s="165"/>
      <c r="Z169" s="361" t="str">
        <f t="shared" si="18"/>
        <v/>
      </c>
      <c r="AA169" s="74"/>
    </row>
    <row r="170" spans="1:27" ht="18" customHeight="1">
      <c r="A170" s="290">
        <f>DATE(IMPOSTAZIONI!$AL$3,D170,C170)</f>
        <v>45260</v>
      </c>
      <c r="B170" s="293">
        <f t="shared" si="19"/>
        <v>165</v>
      </c>
      <c r="C170" s="362"/>
      <c r="D170" s="363"/>
      <c r="E170" s="182"/>
      <c r="F170" s="183"/>
      <c r="G170" s="184"/>
      <c r="H170" s="183"/>
      <c r="I170" s="184"/>
      <c r="J170" s="185"/>
      <c r="K170" s="186"/>
      <c r="L170" s="183"/>
      <c r="M170" s="183"/>
      <c r="N170" s="187"/>
      <c r="O170" s="273"/>
      <c r="P170" s="364"/>
      <c r="Q170" s="222"/>
      <c r="R170" s="165"/>
      <c r="S170" s="89">
        <f t="shared" si="21"/>
        <v>0</v>
      </c>
      <c r="T170" s="89">
        <f t="shared" si="22"/>
        <v>0</v>
      </c>
      <c r="U170" s="89">
        <f t="shared" si="23"/>
        <v>0</v>
      </c>
      <c r="V170" s="89">
        <f>IF(ISBLANK(#REF!),1,0)</f>
        <v>0</v>
      </c>
      <c r="W170" s="359">
        <f t="shared" si="20"/>
        <v>0</v>
      </c>
      <c r="X170" s="89">
        <f t="shared" si="17"/>
        <v>0</v>
      </c>
      <c r="Y170" s="165"/>
      <c r="Z170" s="361" t="str">
        <f t="shared" si="18"/>
        <v/>
      </c>
      <c r="AA170" s="74"/>
    </row>
    <row r="171" spans="1:27" ht="18" customHeight="1">
      <c r="A171" s="290">
        <f>DATE(IMPOSTAZIONI!$AL$3,D171,C171)</f>
        <v>45260</v>
      </c>
      <c r="B171" s="293">
        <f t="shared" si="19"/>
        <v>166</v>
      </c>
      <c r="C171" s="362"/>
      <c r="D171" s="363"/>
      <c r="E171" s="182"/>
      <c r="F171" s="183"/>
      <c r="G171" s="184"/>
      <c r="H171" s="183"/>
      <c r="I171" s="184"/>
      <c r="J171" s="185"/>
      <c r="K171" s="186"/>
      <c r="L171" s="183"/>
      <c r="M171" s="183"/>
      <c r="N171" s="187"/>
      <c r="O171" s="273"/>
      <c r="P171" s="364"/>
      <c r="Q171" s="222"/>
      <c r="R171" s="165"/>
      <c r="S171" s="89">
        <f t="shared" si="21"/>
        <v>0</v>
      </c>
      <c r="T171" s="89">
        <f t="shared" si="22"/>
        <v>0</v>
      </c>
      <c r="U171" s="89">
        <f t="shared" si="23"/>
        <v>0</v>
      </c>
      <c r="V171" s="89">
        <f>IF(ISBLANK(#REF!),1,0)</f>
        <v>0</v>
      </c>
      <c r="W171" s="359">
        <f t="shared" si="20"/>
        <v>0</v>
      </c>
      <c r="X171" s="89">
        <f t="shared" si="17"/>
        <v>0</v>
      </c>
      <c r="Y171" s="165"/>
      <c r="Z171" s="361" t="str">
        <f t="shared" si="18"/>
        <v/>
      </c>
      <c r="AA171" s="74"/>
    </row>
    <row r="172" spans="1:27" ht="18" customHeight="1">
      <c r="A172" s="290">
        <f>DATE(IMPOSTAZIONI!$AL$3,D172,C172)</f>
        <v>45260</v>
      </c>
      <c r="B172" s="293">
        <f t="shared" si="19"/>
        <v>167</v>
      </c>
      <c r="C172" s="362"/>
      <c r="D172" s="363"/>
      <c r="E172" s="182"/>
      <c r="F172" s="183"/>
      <c r="G172" s="184"/>
      <c r="H172" s="183"/>
      <c r="I172" s="184"/>
      <c r="J172" s="185"/>
      <c r="K172" s="186"/>
      <c r="L172" s="183"/>
      <c r="M172" s="183"/>
      <c r="N172" s="187"/>
      <c r="O172" s="273"/>
      <c r="P172" s="364"/>
      <c r="Q172" s="222"/>
      <c r="R172" s="165"/>
      <c r="S172" s="89">
        <f t="shared" si="21"/>
        <v>0</v>
      </c>
      <c r="T172" s="89">
        <f t="shared" si="22"/>
        <v>0</v>
      </c>
      <c r="U172" s="89">
        <f t="shared" si="23"/>
        <v>0</v>
      </c>
      <c r="V172" s="89">
        <f>IF(ISBLANK(#REF!),1,0)</f>
        <v>0</v>
      </c>
      <c r="W172" s="359">
        <f t="shared" si="20"/>
        <v>0</v>
      </c>
      <c r="X172" s="89">
        <f t="shared" si="17"/>
        <v>0</v>
      </c>
      <c r="Y172" s="165"/>
      <c r="Z172" s="361" t="str">
        <f t="shared" si="18"/>
        <v/>
      </c>
      <c r="AA172" s="74"/>
    </row>
    <row r="173" spans="1:27" ht="18" customHeight="1">
      <c r="A173" s="290">
        <f>DATE(IMPOSTAZIONI!$AL$3,D173,C173)</f>
        <v>45260</v>
      </c>
      <c r="B173" s="293">
        <f t="shared" si="19"/>
        <v>168</v>
      </c>
      <c r="C173" s="362"/>
      <c r="D173" s="363"/>
      <c r="E173" s="182"/>
      <c r="F173" s="183"/>
      <c r="G173" s="184"/>
      <c r="H173" s="183"/>
      <c r="I173" s="184"/>
      <c r="J173" s="185"/>
      <c r="K173" s="186"/>
      <c r="L173" s="183"/>
      <c r="M173" s="183"/>
      <c r="N173" s="187"/>
      <c r="O173" s="273"/>
      <c r="P173" s="364"/>
      <c r="Q173" s="222"/>
      <c r="R173" s="165"/>
      <c r="S173" s="89">
        <f t="shared" si="21"/>
        <v>0</v>
      </c>
      <c r="T173" s="89">
        <f t="shared" si="22"/>
        <v>0</v>
      </c>
      <c r="U173" s="89">
        <f t="shared" si="23"/>
        <v>0</v>
      </c>
      <c r="V173" s="89">
        <f>IF(ISBLANK(#REF!),1,0)</f>
        <v>0</v>
      </c>
      <c r="W173" s="359">
        <f t="shared" si="20"/>
        <v>0</v>
      </c>
      <c r="X173" s="89">
        <f t="shared" si="17"/>
        <v>0</v>
      </c>
      <c r="Y173" s="165"/>
      <c r="Z173" s="361" t="str">
        <f t="shared" si="18"/>
        <v/>
      </c>
      <c r="AA173" s="74"/>
    </row>
    <row r="174" spans="1:27" ht="18" customHeight="1">
      <c r="A174" s="290">
        <f>DATE(IMPOSTAZIONI!$AL$3,D174,C174)</f>
        <v>45260</v>
      </c>
      <c r="B174" s="293">
        <f t="shared" si="19"/>
        <v>169</v>
      </c>
      <c r="C174" s="362"/>
      <c r="D174" s="363"/>
      <c r="E174" s="182"/>
      <c r="F174" s="183"/>
      <c r="G174" s="184"/>
      <c r="H174" s="183"/>
      <c r="I174" s="184"/>
      <c r="J174" s="185"/>
      <c r="K174" s="186"/>
      <c r="L174" s="183"/>
      <c r="M174" s="183"/>
      <c r="N174" s="187"/>
      <c r="O174" s="273"/>
      <c r="P174" s="364"/>
      <c r="Q174" s="222"/>
      <c r="R174" s="165"/>
      <c r="S174" s="89">
        <f t="shared" si="21"/>
        <v>0</v>
      </c>
      <c r="T174" s="89">
        <f t="shared" si="22"/>
        <v>0</v>
      </c>
      <c r="U174" s="89">
        <f t="shared" si="23"/>
        <v>0</v>
      </c>
      <c r="V174" s="89">
        <f>IF(ISBLANK(#REF!),1,0)</f>
        <v>0</v>
      </c>
      <c r="W174" s="359">
        <f t="shared" si="20"/>
        <v>0</v>
      </c>
      <c r="X174" s="89">
        <f t="shared" si="17"/>
        <v>0</v>
      </c>
      <c r="Y174" s="165"/>
      <c r="Z174" s="361" t="str">
        <f t="shared" si="18"/>
        <v/>
      </c>
      <c r="AA174" s="74"/>
    </row>
    <row r="175" spans="1:27" ht="18" customHeight="1">
      <c r="A175" s="290">
        <f>DATE(IMPOSTAZIONI!$AL$3,D175,C175)</f>
        <v>45260</v>
      </c>
      <c r="B175" s="293">
        <f t="shared" si="19"/>
        <v>170</v>
      </c>
      <c r="C175" s="362"/>
      <c r="D175" s="363"/>
      <c r="E175" s="182"/>
      <c r="F175" s="183"/>
      <c r="G175" s="184"/>
      <c r="H175" s="183"/>
      <c r="I175" s="184"/>
      <c r="J175" s="185"/>
      <c r="K175" s="186"/>
      <c r="L175" s="183"/>
      <c r="M175" s="183"/>
      <c r="N175" s="187"/>
      <c r="O175" s="273"/>
      <c r="P175" s="364"/>
      <c r="Q175" s="222"/>
      <c r="R175" s="165"/>
      <c r="S175" s="89">
        <f t="shared" si="21"/>
        <v>0</v>
      </c>
      <c r="T175" s="89">
        <f t="shared" si="22"/>
        <v>0</v>
      </c>
      <c r="U175" s="89">
        <f t="shared" si="23"/>
        <v>0</v>
      </c>
      <c r="V175" s="89">
        <f>IF(ISBLANK(#REF!),1,0)</f>
        <v>0</v>
      </c>
      <c r="W175" s="359">
        <f t="shared" si="20"/>
        <v>0</v>
      </c>
      <c r="X175" s="89">
        <f t="shared" si="17"/>
        <v>0</v>
      </c>
      <c r="Y175" s="165"/>
      <c r="Z175" s="361" t="str">
        <f t="shared" si="18"/>
        <v/>
      </c>
      <c r="AA175" s="74"/>
    </row>
    <row r="176" spans="1:27" ht="18" customHeight="1">
      <c r="A176" s="290">
        <f>DATE(IMPOSTAZIONI!$AL$3,D176,C176)</f>
        <v>45260</v>
      </c>
      <c r="B176" s="293">
        <f t="shared" si="19"/>
        <v>171</v>
      </c>
      <c r="C176" s="362"/>
      <c r="D176" s="363"/>
      <c r="E176" s="182"/>
      <c r="F176" s="183"/>
      <c r="G176" s="184"/>
      <c r="H176" s="183"/>
      <c r="I176" s="184"/>
      <c r="J176" s="185"/>
      <c r="K176" s="186"/>
      <c r="L176" s="183"/>
      <c r="M176" s="183"/>
      <c r="N176" s="187"/>
      <c r="O176" s="273"/>
      <c r="P176" s="364"/>
      <c r="Q176" s="222"/>
      <c r="R176" s="165"/>
      <c r="S176" s="89">
        <f t="shared" si="21"/>
        <v>0</v>
      </c>
      <c r="T176" s="89">
        <f t="shared" si="22"/>
        <v>0</v>
      </c>
      <c r="U176" s="89">
        <f t="shared" si="23"/>
        <v>0</v>
      </c>
      <c r="V176" s="89">
        <f>IF(ISBLANK(#REF!),1,0)</f>
        <v>0</v>
      </c>
      <c r="W176" s="359">
        <f t="shared" si="20"/>
        <v>0</v>
      </c>
      <c r="X176" s="89">
        <f t="shared" si="17"/>
        <v>0</v>
      </c>
      <c r="Y176" s="165"/>
      <c r="Z176" s="361" t="str">
        <f t="shared" si="18"/>
        <v/>
      </c>
      <c r="AA176" s="74"/>
    </row>
    <row r="177" spans="1:27" ht="18" customHeight="1">
      <c r="A177" s="290">
        <f>DATE(IMPOSTAZIONI!$AL$3,D177,C177)</f>
        <v>45260</v>
      </c>
      <c r="B177" s="293">
        <f t="shared" si="19"/>
        <v>172</v>
      </c>
      <c r="C177" s="362"/>
      <c r="D177" s="363"/>
      <c r="E177" s="182"/>
      <c r="F177" s="183"/>
      <c r="G177" s="184"/>
      <c r="H177" s="183"/>
      <c r="I177" s="184"/>
      <c r="J177" s="185"/>
      <c r="K177" s="186"/>
      <c r="L177" s="183"/>
      <c r="M177" s="183"/>
      <c r="N177" s="187"/>
      <c r="O177" s="273"/>
      <c r="P177" s="364"/>
      <c r="Q177" s="222"/>
      <c r="R177" s="165"/>
      <c r="S177" s="89">
        <f t="shared" si="21"/>
        <v>0</v>
      </c>
      <c r="T177" s="89">
        <f t="shared" si="22"/>
        <v>0</v>
      </c>
      <c r="U177" s="89">
        <f t="shared" si="23"/>
        <v>0</v>
      </c>
      <c r="V177" s="89">
        <f>IF(ISBLANK(#REF!),1,0)</f>
        <v>0</v>
      </c>
      <c r="W177" s="359">
        <f t="shared" si="20"/>
        <v>0</v>
      </c>
      <c r="X177" s="89">
        <f t="shared" si="17"/>
        <v>0</v>
      </c>
      <c r="Y177" s="165"/>
      <c r="Z177" s="361" t="str">
        <f t="shared" si="18"/>
        <v/>
      </c>
      <c r="AA177" s="74"/>
    </row>
    <row r="178" spans="1:27" ht="18" customHeight="1">
      <c r="A178" s="290">
        <f>DATE(IMPOSTAZIONI!$AL$3,D178,C178)</f>
        <v>45260</v>
      </c>
      <c r="B178" s="293">
        <f t="shared" si="19"/>
        <v>173</v>
      </c>
      <c r="C178" s="362"/>
      <c r="D178" s="363"/>
      <c r="E178" s="182"/>
      <c r="F178" s="183"/>
      <c r="G178" s="184"/>
      <c r="H178" s="183"/>
      <c r="I178" s="184"/>
      <c r="J178" s="185"/>
      <c r="K178" s="186"/>
      <c r="L178" s="183"/>
      <c r="M178" s="183"/>
      <c r="N178" s="187"/>
      <c r="O178" s="273"/>
      <c r="P178" s="364"/>
      <c r="Q178" s="222"/>
      <c r="R178" s="165"/>
      <c r="S178" s="89">
        <f t="shared" si="21"/>
        <v>0</v>
      </c>
      <c r="T178" s="89">
        <f t="shared" si="22"/>
        <v>0</v>
      </c>
      <c r="U178" s="89">
        <f t="shared" si="23"/>
        <v>0</v>
      </c>
      <c r="V178" s="89">
        <f>IF(ISBLANK(#REF!),1,0)</f>
        <v>0</v>
      </c>
      <c r="W178" s="359">
        <f t="shared" si="20"/>
        <v>0</v>
      </c>
      <c r="X178" s="89">
        <f t="shared" si="17"/>
        <v>0</v>
      </c>
      <c r="Y178" s="165"/>
      <c r="Z178" s="361" t="str">
        <f t="shared" si="18"/>
        <v/>
      </c>
      <c r="AA178" s="74"/>
    </row>
    <row r="179" spans="1:27" ht="18" customHeight="1">
      <c r="A179" s="290">
        <f>DATE(IMPOSTAZIONI!$AL$3,D179,C179)</f>
        <v>45260</v>
      </c>
      <c r="B179" s="293">
        <f t="shared" si="19"/>
        <v>174</v>
      </c>
      <c r="C179" s="362"/>
      <c r="D179" s="363"/>
      <c r="E179" s="182"/>
      <c r="F179" s="183"/>
      <c r="G179" s="184"/>
      <c r="H179" s="183"/>
      <c r="I179" s="184"/>
      <c r="J179" s="185"/>
      <c r="K179" s="186"/>
      <c r="L179" s="183"/>
      <c r="M179" s="183"/>
      <c r="N179" s="187"/>
      <c r="O179" s="273"/>
      <c r="P179" s="364"/>
      <c r="Q179" s="222"/>
      <c r="R179" s="165"/>
      <c r="S179" s="89">
        <f t="shared" si="21"/>
        <v>0</v>
      </c>
      <c r="T179" s="89">
        <f t="shared" si="22"/>
        <v>0</v>
      </c>
      <c r="U179" s="89">
        <f t="shared" si="23"/>
        <v>0</v>
      </c>
      <c r="V179" s="89">
        <f>IF(ISBLANK(#REF!),1,0)</f>
        <v>0</v>
      </c>
      <c r="W179" s="359">
        <f t="shared" si="20"/>
        <v>0</v>
      </c>
      <c r="X179" s="89">
        <f t="shared" si="17"/>
        <v>0</v>
      </c>
      <c r="Y179" s="165"/>
      <c r="Z179" s="361" t="str">
        <f t="shared" si="18"/>
        <v/>
      </c>
      <c r="AA179" s="74"/>
    </row>
    <row r="180" spans="1:27" ht="18" customHeight="1">
      <c r="A180" s="290">
        <f>DATE(IMPOSTAZIONI!$AL$3,D180,C180)</f>
        <v>45260</v>
      </c>
      <c r="B180" s="293">
        <f t="shared" si="19"/>
        <v>175</v>
      </c>
      <c r="C180" s="362"/>
      <c r="D180" s="363"/>
      <c r="E180" s="182"/>
      <c r="F180" s="183"/>
      <c r="G180" s="184"/>
      <c r="H180" s="183"/>
      <c r="I180" s="184"/>
      <c r="J180" s="185"/>
      <c r="K180" s="186"/>
      <c r="L180" s="183"/>
      <c r="M180" s="183"/>
      <c r="N180" s="187"/>
      <c r="O180" s="273"/>
      <c r="P180" s="364"/>
      <c r="Q180" s="222"/>
      <c r="R180" s="165"/>
      <c r="S180" s="89">
        <f t="shared" si="21"/>
        <v>0</v>
      </c>
      <c r="T180" s="89">
        <f t="shared" si="22"/>
        <v>0</v>
      </c>
      <c r="U180" s="89">
        <f t="shared" si="23"/>
        <v>0</v>
      </c>
      <c r="V180" s="89">
        <f>IF(ISBLANK(#REF!),1,0)</f>
        <v>0</v>
      </c>
      <c r="W180" s="359">
        <f t="shared" si="20"/>
        <v>0</v>
      </c>
      <c r="X180" s="89">
        <f t="shared" si="17"/>
        <v>0</v>
      </c>
      <c r="Y180" s="165"/>
      <c r="Z180" s="361" t="str">
        <f t="shared" si="18"/>
        <v/>
      </c>
      <c r="AA180" s="74"/>
    </row>
    <row r="181" spans="1:27" ht="18" customHeight="1">
      <c r="A181" s="290">
        <f>DATE(IMPOSTAZIONI!$AL$3,D181,C181)</f>
        <v>45260</v>
      </c>
      <c r="B181" s="293">
        <f t="shared" si="19"/>
        <v>176</v>
      </c>
      <c r="C181" s="362"/>
      <c r="D181" s="363"/>
      <c r="E181" s="182"/>
      <c r="F181" s="183"/>
      <c r="G181" s="184"/>
      <c r="H181" s="183"/>
      <c r="I181" s="184"/>
      <c r="J181" s="185"/>
      <c r="K181" s="186"/>
      <c r="L181" s="183"/>
      <c r="M181" s="183"/>
      <c r="N181" s="187"/>
      <c r="O181" s="273"/>
      <c r="P181" s="364"/>
      <c r="Q181" s="222"/>
      <c r="R181" s="165"/>
      <c r="S181" s="89">
        <f t="shared" si="21"/>
        <v>0</v>
      </c>
      <c r="T181" s="89">
        <f t="shared" si="22"/>
        <v>0</v>
      </c>
      <c r="U181" s="89">
        <f t="shared" si="23"/>
        <v>0</v>
      </c>
      <c r="V181" s="89">
        <f>IF(ISBLANK(#REF!),1,0)</f>
        <v>0</v>
      </c>
      <c r="W181" s="359">
        <f t="shared" si="20"/>
        <v>0</v>
      </c>
      <c r="X181" s="89">
        <f t="shared" si="17"/>
        <v>0</v>
      </c>
      <c r="Y181" s="165"/>
      <c r="Z181" s="361" t="str">
        <f t="shared" si="18"/>
        <v/>
      </c>
      <c r="AA181" s="74"/>
    </row>
    <row r="182" spans="1:27" ht="18" customHeight="1">
      <c r="A182" s="290">
        <f>DATE(IMPOSTAZIONI!$AL$3,D182,C182)</f>
        <v>45260</v>
      </c>
      <c r="B182" s="293">
        <f t="shared" si="19"/>
        <v>177</v>
      </c>
      <c r="C182" s="362"/>
      <c r="D182" s="363"/>
      <c r="E182" s="182"/>
      <c r="F182" s="183"/>
      <c r="G182" s="184"/>
      <c r="H182" s="183"/>
      <c r="I182" s="184"/>
      <c r="J182" s="185"/>
      <c r="K182" s="186"/>
      <c r="L182" s="183"/>
      <c r="M182" s="183"/>
      <c r="N182" s="187"/>
      <c r="O182" s="273"/>
      <c r="P182" s="364"/>
      <c r="Q182" s="222"/>
      <c r="R182" s="165"/>
      <c r="S182" s="89">
        <f t="shared" si="21"/>
        <v>0</v>
      </c>
      <c r="T182" s="89">
        <f t="shared" si="22"/>
        <v>0</v>
      </c>
      <c r="U182" s="89">
        <f t="shared" si="23"/>
        <v>0</v>
      </c>
      <c r="V182" s="89">
        <f>IF(ISBLANK(#REF!),1,0)</f>
        <v>0</v>
      </c>
      <c r="W182" s="359">
        <f t="shared" si="20"/>
        <v>0</v>
      </c>
      <c r="X182" s="89">
        <f t="shared" si="17"/>
        <v>0</v>
      </c>
      <c r="Y182" s="165"/>
      <c r="Z182" s="361" t="str">
        <f t="shared" si="18"/>
        <v/>
      </c>
      <c r="AA182" s="74"/>
    </row>
    <row r="183" spans="1:27" ht="18" customHeight="1">
      <c r="A183" s="290">
        <f>DATE(IMPOSTAZIONI!$AL$3,D183,C183)</f>
        <v>45260</v>
      </c>
      <c r="B183" s="293">
        <f t="shared" si="19"/>
        <v>178</v>
      </c>
      <c r="C183" s="362"/>
      <c r="D183" s="363"/>
      <c r="E183" s="182"/>
      <c r="F183" s="183"/>
      <c r="G183" s="184"/>
      <c r="H183" s="183"/>
      <c r="I183" s="184"/>
      <c r="J183" s="185"/>
      <c r="K183" s="186"/>
      <c r="L183" s="183"/>
      <c r="M183" s="183"/>
      <c r="N183" s="187"/>
      <c r="O183" s="273"/>
      <c r="P183" s="364"/>
      <c r="Q183" s="222"/>
      <c r="R183" s="165"/>
      <c r="S183" s="89">
        <f t="shared" si="21"/>
        <v>0</v>
      </c>
      <c r="T183" s="89">
        <f t="shared" si="22"/>
        <v>0</v>
      </c>
      <c r="U183" s="89">
        <f t="shared" si="23"/>
        <v>0</v>
      </c>
      <c r="V183" s="89">
        <f>IF(ISBLANK(#REF!),1,0)</f>
        <v>0</v>
      </c>
      <c r="W183" s="359">
        <f t="shared" si="20"/>
        <v>0</v>
      </c>
      <c r="X183" s="89">
        <f t="shared" si="17"/>
        <v>0</v>
      </c>
      <c r="Y183" s="165"/>
      <c r="Z183" s="361" t="str">
        <f t="shared" si="18"/>
        <v/>
      </c>
      <c r="AA183" s="74"/>
    </row>
    <row r="184" spans="1:27" ht="18" customHeight="1">
      <c r="A184" s="290">
        <f>DATE(IMPOSTAZIONI!$AL$3,D184,C184)</f>
        <v>45260</v>
      </c>
      <c r="B184" s="293">
        <f t="shared" si="19"/>
        <v>179</v>
      </c>
      <c r="C184" s="362"/>
      <c r="D184" s="363"/>
      <c r="E184" s="182"/>
      <c r="F184" s="183"/>
      <c r="G184" s="184"/>
      <c r="H184" s="183"/>
      <c r="I184" s="184"/>
      <c r="J184" s="185"/>
      <c r="K184" s="186"/>
      <c r="L184" s="183"/>
      <c r="M184" s="183"/>
      <c r="N184" s="187"/>
      <c r="O184" s="273"/>
      <c r="P184" s="364"/>
      <c r="Q184" s="222"/>
      <c r="R184" s="165"/>
      <c r="S184" s="89">
        <f t="shared" si="21"/>
        <v>0</v>
      </c>
      <c r="T184" s="89">
        <f t="shared" si="22"/>
        <v>0</v>
      </c>
      <c r="U184" s="89">
        <f t="shared" si="23"/>
        <v>0</v>
      </c>
      <c r="V184" s="89">
        <f>IF(ISBLANK(#REF!),1,0)</f>
        <v>0</v>
      </c>
      <c r="W184" s="359">
        <f t="shared" si="20"/>
        <v>0</v>
      </c>
      <c r="X184" s="89">
        <f t="shared" si="17"/>
        <v>0</v>
      </c>
      <c r="Y184" s="165"/>
      <c r="Z184" s="361" t="str">
        <f t="shared" si="18"/>
        <v/>
      </c>
      <c r="AA184" s="74"/>
    </row>
    <row r="185" spans="1:27" ht="18" customHeight="1">
      <c r="A185" s="290">
        <f>DATE(IMPOSTAZIONI!$AL$3,D185,C185)</f>
        <v>45260</v>
      </c>
      <c r="B185" s="293">
        <f t="shared" si="19"/>
        <v>180</v>
      </c>
      <c r="C185" s="362"/>
      <c r="D185" s="363"/>
      <c r="E185" s="182"/>
      <c r="F185" s="183"/>
      <c r="G185" s="184"/>
      <c r="H185" s="183"/>
      <c r="I185" s="184"/>
      <c r="J185" s="185"/>
      <c r="K185" s="186"/>
      <c r="L185" s="183"/>
      <c r="M185" s="183"/>
      <c r="N185" s="187"/>
      <c r="O185" s="273"/>
      <c r="P185" s="364"/>
      <c r="Q185" s="222"/>
      <c r="R185" s="165"/>
      <c r="S185" s="89">
        <f t="shared" si="21"/>
        <v>0</v>
      </c>
      <c r="T185" s="89">
        <f t="shared" si="22"/>
        <v>0</v>
      </c>
      <c r="U185" s="89">
        <f t="shared" si="23"/>
        <v>0</v>
      </c>
      <c r="V185" s="89">
        <f>IF(ISBLANK(#REF!),1,0)</f>
        <v>0</v>
      </c>
      <c r="W185" s="359">
        <f t="shared" si="20"/>
        <v>0</v>
      </c>
      <c r="X185" s="89">
        <f t="shared" si="17"/>
        <v>0</v>
      </c>
      <c r="Y185" s="165"/>
      <c r="Z185" s="361" t="str">
        <f t="shared" si="18"/>
        <v/>
      </c>
      <c r="AA185" s="74"/>
    </row>
    <row r="186" spans="1:27" ht="18" customHeight="1">
      <c r="A186" s="290">
        <f>DATE(IMPOSTAZIONI!$AL$3,D186,C186)</f>
        <v>45260</v>
      </c>
      <c r="B186" s="293">
        <f t="shared" si="19"/>
        <v>181</v>
      </c>
      <c r="C186" s="362"/>
      <c r="D186" s="363"/>
      <c r="E186" s="182"/>
      <c r="F186" s="183"/>
      <c r="G186" s="184"/>
      <c r="H186" s="183"/>
      <c r="I186" s="184"/>
      <c r="J186" s="185"/>
      <c r="K186" s="186"/>
      <c r="L186" s="183"/>
      <c r="M186" s="183"/>
      <c r="N186" s="187"/>
      <c r="O186" s="273"/>
      <c r="P186" s="364"/>
      <c r="Q186" s="222"/>
      <c r="R186" s="165"/>
      <c r="S186" s="89">
        <f t="shared" si="21"/>
        <v>0</v>
      </c>
      <c r="T186" s="89">
        <f t="shared" si="22"/>
        <v>0</v>
      </c>
      <c r="U186" s="89">
        <f t="shared" si="23"/>
        <v>0</v>
      </c>
      <c r="V186" s="89">
        <f>IF(ISBLANK(#REF!),1,0)</f>
        <v>0</v>
      </c>
      <c r="W186" s="359">
        <f t="shared" si="20"/>
        <v>0</v>
      </c>
      <c r="X186" s="89">
        <f t="shared" si="17"/>
        <v>0</v>
      </c>
      <c r="Y186" s="165"/>
      <c r="Z186" s="361" t="str">
        <f t="shared" si="18"/>
        <v/>
      </c>
      <c r="AA186" s="74"/>
    </row>
    <row r="187" spans="1:27" ht="18" customHeight="1">
      <c r="A187" s="290">
        <f>DATE(IMPOSTAZIONI!$AL$3,D187,C187)</f>
        <v>45260</v>
      </c>
      <c r="B187" s="293">
        <f t="shared" si="19"/>
        <v>182</v>
      </c>
      <c r="C187" s="362"/>
      <c r="D187" s="363"/>
      <c r="E187" s="182"/>
      <c r="F187" s="183"/>
      <c r="G187" s="184"/>
      <c r="H187" s="183"/>
      <c r="I187" s="184"/>
      <c r="J187" s="185"/>
      <c r="K187" s="186"/>
      <c r="L187" s="183"/>
      <c r="M187" s="183"/>
      <c r="N187" s="187"/>
      <c r="O187" s="273"/>
      <c r="P187" s="364"/>
      <c r="Q187" s="222"/>
      <c r="R187" s="165"/>
      <c r="S187" s="89">
        <f t="shared" si="21"/>
        <v>0</v>
      </c>
      <c r="T187" s="89">
        <f t="shared" si="22"/>
        <v>0</v>
      </c>
      <c r="U187" s="89">
        <f t="shared" si="23"/>
        <v>0</v>
      </c>
      <c r="V187" s="89">
        <f>IF(ISBLANK(#REF!),1,0)</f>
        <v>0</v>
      </c>
      <c r="W187" s="359">
        <f t="shared" si="20"/>
        <v>0</v>
      </c>
      <c r="X187" s="89">
        <f t="shared" si="17"/>
        <v>0</v>
      </c>
      <c r="Y187" s="165"/>
      <c r="Z187" s="361" t="str">
        <f t="shared" si="18"/>
        <v/>
      </c>
      <c r="AA187" s="74"/>
    </row>
    <row r="188" spans="1:27" ht="18" customHeight="1">
      <c r="A188" s="290">
        <f>DATE(IMPOSTAZIONI!$AL$3,D188,C188)</f>
        <v>45260</v>
      </c>
      <c r="B188" s="293">
        <f t="shared" si="19"/>
        <v>183</v>
      </c>
      <c r="C188" s="362"/>
      <c r="D188" s="363"/>
      <c r="E188" s="182"/>
      <c r="F188" s="183"/>
      <c r="G188" s="184"/>
      <c r="H188" s="183"/>
      <c r="I188" s="184"/>
      <c r="J188" s="185"/>
      <c r="K188" s="186"/>
      <c r="L188" s="183"/>
      <c r="M188" s="183"/>
      <c r="N188" s="187"/>
      <c r="O188" s="273"/>
      <c r="P188" s="364"/>
      <c r="Q188" s="222"/>
      <c r="R188" s="165"/>
      <c r="S188" s="89">
        <f t="shared" si="21"/>
        <v>0</v>
      </c>
      <c r="T188" s="89">
        <f t="shared" si="22"/>
        <v>0</v>
      </c>
      <c r="U188" s="89">
        <f t="shared" si="23"/>
        <v>0</v>
      </c>
      <c r="V188" s="89">
        <f>IF(ISBLANK(#REF!),1,0)</f>
        <v>0</v>
      </c>
      <c r="W188" s="359">
        <f t="shared" si="20"/>
        <v>0</v>
      </c>
      <c r="X188" s="89">
        <f t="shared" si="17"/>
        <v>0</v>
      </c>
      <c r="Y188" s="165"/>
      <c r="Z188" s="361" t="str">
        <f t="shared" si="18"/>
        <v/>
      </c>
      <c r="AA188" s="74"/>
    </row>
    <row r="189" spans="1:27" ht="18" customHeight="1">
      <c r="A189" s="290">
        <f>DATE(IMPOSTAZIONI!$AL$3,D189,C189)</f>
        <v>45260</v>
      </c>
      <c r="B189" s="293">
        <f t="shared" si="19"/>
        <v>184</v>
      </c>
      <c r="C189" s="362"/>
      <c r="D189" s="363"/>
      <c r="E189" s="182"/>
      <c r="F189" s="183"/>
      <c r="G189" s="184"/>
      <c r="H189" s="183"/>
      <c r="I189" s="184"/>
      <c r="J189" s="185"/>
      <c r="K189" s="186"/>
      <c r="L189" s="183"/>
      <c r="M189" s="183"/>
      <c r="N189" s="187"/>
      <c r="O189" s="273"/>
      <c r="P189" s="364"/>
      <c r="Q189" s="222"/>
      <c r="R189" s="165"/>
      <c r="S189" s="89">
        <f t="shared" si="21"/>
        <v>0</v>
      </c>
      <c r="T189" s="89">
        <f t="shared" si="22"/>
        <v>0</v>
      </c>
      <c r="U189" s="89">
        <f t="shared" si="23"/>
        <v>0</v>
      </c>
      <c r="V189" s="89">
        <f>IF(ISBLANK(#REF!),1,0)</f>
        <v>0</v>
      </c>
      <c r="W189" s="359">
        <f t="shared" si="20"/>
        <v>0</v>
      </c>
      <c r="X189" s="89">
        <f t="shared" si="17"/>
        <v>0</v>
      </c>
      <c r="Y189" s="165"/>
      <c r="Z189" s="361" t="str">
        <f t="shared" si="18"/>
        <v/>
      </c>
      <c r="AA189" s="74"/>
    </row>
    <row r="190" spans="1:27" ht="18" customHeight="1">
      <c r="A190" s="290">
        <f>DATE(IMPOSTAZIONI!$AL$3,D190,C190)</f>
        <v>45260</v>
      </c>
      <c r="B190" s="293">
        <f t="shared" si="19"/>
        <v>185</v>
      </c>
      <c r="C190" s="362"/>
      <c r="D190" s="363"/>
      <c r="E190" s="182"/>
      <c r="F190" s="183"/>
      <c r="G190" s="184"/>
      <c r="H190" s="183"/>
      <c r="I190" s="184"/>
      <c r="J190" s="185"/>
      <c r="K190" s="186"/>
      <c r="L190" s="183"/>
      <c r="M190" s="183"/>
      <c r="N190" s="187"/>
      <c r="O190" s="273"/>
      <c r="P190" s="364"/>
      <c r="Q190" s="222"/>
      <c r="R190" s="165"/>
      <c r="S190" s="89">
        <f t="shared" si="21"/>
        <v>0</v>
      </c>
      <c r="T190" s="89">
        <f t="shared" si="22"/>
        <v>0</v>
      </c>
      <c r="U190" s="89">
        <f t="shared" si="23"/>
        <v>0</v>
      </c>
      <c r="V190" s="89">
        <f>IF(ISBLANK(#REF!),1,0)</f>
        <v>0</v>
      </c>
      <c r="W190" s="359">
        <f t="shared" si="20"/>
        <v>0</v>
      </c>
      <c r="X190" s="89">
        <f t="shared" si="17"/>
        <v>0</v>
      </c>
      <c r="Y190" s="165"/>
      <c r="Z190" s="361" t="str">
        <f t="shared" si="18"/>
        <v/>
      </c>
      <c r="AA190" s="74"/>
    </row>
    <row r="191" spans="1:27" ht="18" customHeight="1">
      <c r="A191" s="290">
        <f>DATE(IMPOSTAZIONI!$AL$3,D191,C191)</f>
        <v>45260</v>
      </c>
      <c r="B191" s="293">
        <f t="shared" si="19"/>
        <v>186</v>
      </c>
      <c r="C191" s="362"/>
      <c r="D191" s="363"/>
      <c r="E191" s="182"/>
      <c r="F191" s="183"/>
      <c r="G191" s="184"/>
      <c r="H191" s="183"/>
      <c r="I191" s="184"/>
      <c r="J191" s="185"/>
      <c r="K191" s="186"/>
      <c r="L191" s="183"/>
      <c r="M191" s="183"/>
      <c r="N191" s="187"/>
      <c r="O191" s="273"/>
      <c r="P191" s="364"/>
      <c r="Q191" s="222"/>
      <c r="R191" s="165"/>
      <c r="S191" s="89">
        <f t="shared" si="21"/>
        <v>0</v>
      </c>
      <c r="T191" s="89">
        <f t="shared" si="22"/>
        <v>0</v>
      </c>
      <c r="U191" s="89">
        <f t="shared" si="23"/>
        <v>0</v>
      </c>
      <c r="V191" s="89">
        <f>IF(ISBLANK(#REF!),1,0)</f>
        <v>0</v>
      </c>
      <c r="W191" s="359">
        <f t="shared" si="20"/>
        <v>0</v>
      </c>
      <c r="X191" s="89">
        <f t="shared" si="17"/>
        <v>0</v>
      </c>
      <c r="Y191" s="165"/>
      <c r="Z191" s="361" t="str">
        <f t="shared" si="18"/>
        <v/>
      </c>
      <c r="AA191" s="74"/>
    </row>
    <row r="192" spans="1:27" ht="18" customHeight="1">
      <c r="A192" s="290">
        <f>DATE(IMPOSTAZIONI!$AL$3,D192,C192)</f>
        <v>45260</v>
      </c>
      <c r="B192" s="293">
        <f t="shared" si="19"/>
        <v>187</v>
      </c>
      <c r="C192" s="362"/>
      <c r="D192" s="363"/>
      <c r="E192" s="182"/>
      <c r="F192" s="183"/>
      <c r="G192" s="184"/>
      <c r="H192" s="183"/>
      <c r="I192" s="184"/>
      <c r="J192" s="185"/>
      <c r="K192" s="186"/>
      <c r="L192" s="183"/>
      <c r="M192" s="183"/>
      <c r="N192" s="187"/>
      <c r="O192" s="273"/>
      <c r="P192" s="364"/>
      <c r="Q192" s="222"/>
      <c r="R192" s="165"/>
      <c r="S192" s="89">
        <f t="shared" si="21"/>
        <v>0</v>
      </c>
      <c r="T192" s="89">
        <f t="shared" si="22"/>
        <v>0</v>
      </c>
      <c r="U192" s="89">
        <f t="shared" si="23"/>
        <v>0</v>
      </c>
      <c r="V192" s="89">
        <f>IF(ISBLANK(#REF!),1,0)</f>
        <v>0</v>
      </c>
      <c r="W192" s="359">
        <f t="shared" si="20"/>
        <v>0</v>
      </c>
      <c r="X192" s="89">
        <f t="shared" si="17"/>
        <v>0</v>
      </c>
      <c r="Y192" s="165"/>
      <c r="Z192" s="361" t="str">
        <f t="shared" si="18"/>
        <v/>
      </c>
      <c r="AA192" s="74"/>
    </row>
    <row r="193" spans="1:27" ht="18" customHeight="1">
      <c r="A193" s="290">
        <f>DATE(IMPOSTAZIONI!$AL$3,D193,C193)</f>
        <v>45260</v>
      </c>
      <c r="B193" s="293">
        <f t="shared" si="19"/>
        <v>188</v>
      </c>
      <c r="C193" s="362"/>
      <c r="D193" s="363"/>
      <c r="E193" s="182"/>
      <c r="F193" s="183"/>
      <c r="G193" s="184"/>
      <c r="H193" s="183"/>
      <c r="I193" s="184"/>
      <c r="J193" s="185"/>
      <c r="K193" s="186"/>
      <c r="L193" s="183"/>
      <c r="M193" s="183"/>
      <c r="N193" s="187"/>
      <c r="O193" s="273"/>
      <c r="P193" s="364"/>
      <c r="Q193" s="222"/>
      <c r="R193" s="165"/>
      <c r="S193" s="89">
        <f t="shared" si="21"/>
        <v>0</v>
      </c>
      <c r="T193" s="89">
        <f t="shared" si="22"/>
        <v>0</v>
      </c>
      <c r="U193" s="89">
        <f t="shared" si="23"/>
        <v>0</v>
      </c>
      <c r="V193" s="89">
        <f>IF(ISBLANK(#REF!),1,0)</f>
        <v>0</v>
      </c>
      <c r="W193" s="359">
        <f t="shared" si="20"/>
        <v>0</v>
      </c>
      <c r="X193" s="89">
        <f t="shared" si="17"/>
        <v>0</v>
      </c>
      <c r="Y193" s="165"/>
      <c r="Z193" s="361" t="str">
        <f t="shared" si="18"/>
        <v/>
      </c>
      <c r="AA193" s="74"/>
    </row>
    <row r="194" spans="1:27" ht="18" customHeight="1">
      <c r="A194" s="290">
        <f>DATE(IMPOSTAZIONI!$AL$3,D194,C194)</f>
        <v>45260</v>
      </c>
      <c r="B194" s="293">
        <f t="shared" si="19"/>
        <v>189</v>
      </c>
      <c r="C194" s="362"/>
      <c r="D194" s="363"/>
      <c r="E194" s="182"/>
      <c r="F194" s="183"/>
      <c r="G194" s="184"/>
      <c r="H194" s="183"/>
      <c r="I194" s="184"/>
      <c r="J194" s="185"/>
      <c r="K194" s="186"/>
      <c r="L194" s="183"/>
      <c r="M194" s="183"/>
      <c r="N194" s="187"/>
      <c r="O194" s="273"/>
      <c r="P194" s="364"/>
      <c r="Q194" s="222"/>
      <c r="R194" s="165"/>
      <c r="S194" s="89">
        <f t="shared" si="21"/>
        <v>0</v>
      </c>
      <c r="T194" s="89">
        <f t="shared" si="22"/>
        <v>0</v>
      </c>
      <c r="U194" s="89">
        <f t="shared" si="23"/>
        <v>0</v>
      </c>
      <c r="V194" s="89">
        <f>IF(ISBLANK(#REF!),1,0)</f>
        <v>0</v>
      </c>
      <c r="W194" s="359">
        <f t="shared" si="20"/>
        <v>0</v>
      </c>
      <c r="X194" s="89">
        <f t="shared" si="17"/>
        <v>0</v>
      </c>
      <c r="Y194" s="165"/>
      <c r="Z194" s="361" t="str">
        <f t="shared" si="18"/>
        <v/>
      </c>
      <c r="AA194" s="74"/>
    </row>
    <row r="195" spans="1:27" ht="18" customHeight="1">
      <c r="A195" s="290">
        <f>DATE(IMPOSTAZIONI!$AL$3,D195,C195)</f>
        <v>45260</v>
      </c>
      <c r="B195" s="293">
        <f t="shared" si="19"/>
        <v>190</v>
      </c>
      <c r="C195" s="362"/>
      <c r="D195" s="363"/>
      <c r="E195" s="182"/>
      <c r="F195" s="183"/>
      <c r="G195" s="184"/>
      <c r="H195" s="183"/>
      <c r="I195" s="184"/>
      <c r="J195" s="185"/>
      <c r="K195" s="186"/>
      <c r="L195" s="183"/>
      <c r="M195" s="183"/>
      <c r="N195" s="187"/>
      <c r="O195" s="273"/>
      <c r="P195" s="364"/>
      <c r="Q195" s="222"/>
      <c r="R195" s="165"/>
      <c r="S195" s="89">
        <f t="shared" si="21"/>
        <v>0</v>
      </c>
      <c r="T195" s="89">
        <f t="shared" si="22"/>
        <v>0</v>
      </c>
      <c r="U195" s="89">
        <f t="shared" si="23"/>
        <v>0</v>
      </c>
      <c r="V195" s="89">
        <f>IF(ISBLANK(#REF!),1,0)</f>
        <v>0</v>
      </c>
      <c r="W195" s="359">
        <f t="shared" si="20"/>
        <v>0</v>
      </c>
      <c r="X195" s="89">
        <f t="shared" si="17"/>
        <v>0</v>
      </c>
      <c r="Y195" s="165"/>
      <c r="Z195" s="361" t="str">
        <f t="shared" si="18"/>
        <v/>
      </c>
      <c r="AA195" s="74"/>
    </row>
    <row r="196" spans="1:27" ht="18" customHeight="1">
      <c r="A196" s="290">
        <f>DATE(IMPOSTAZIONI!$AL$3,D196,C196)</f>
        <v>45260</v>
      </c>
      <c r="B196" s="293">
        <f t="shared" si="19"/>
        <v>191</v>
      </c>
      <c r="C196" s="362"/>
      <c r="D196" s="363"/>
      <c r="E196" s="182"/>
      <c r="F196" s="183"/>
      <c r="G196" s="184"/>
      <c r="H196" s="183"/>
      <c r="I196" s="184"/>
      <c r="J196" s="185"/>
      <c r="K196" s="186"/>
      <c r="L196" s="183"/>
      <c r="M196" s="183"/>
      <c r="N196" s="187"/>
      <c r="O196" s="273"/>
      <c r="P196" s="364"/>
      <c r="Q196" s="222"/>
      <c r="R196" s="165"/>
      <c r="S196" s="89">
        <f t="shared" si="21"/>
        <v>0</v>
      </c>
      <c r="T196" s="89">
        <f t="shared" si="22"/>
        <v>0</v>
      </c>
      <c r="U196" s="89">
        <f t="shared" si="23"/>
        <v>0</v>
      </c>
      <c r="V196" s="89">
        <f>IF(ISBLANK(#REF!),1,0)</f>
        <v>0</v>
      </c>
      <c r="W196" s="359">
        <f t="shared" si="20"/>
        <v>0</v>
      </c>
      <c r="X196" s="89">
        <f t="shared" si="17"/>
        <v>0</v>
      </c>
      <c r="Y196" s="165"/>
      <c r="Z196" s="361" t="str">
        <f t="shared" si="18"/>
        <v/>
      </c>
      <c r="AA196" s="74"/>
    </row>
    <row r="197" spans="1:27" ht="18" customHeight="1">
      <c r="A197" s="290">
        <f>DATE(IMPOSTAZIONI!$AL$3,D197,C197)</f>
        <v>45260</v>
      </c>
      <c r="B197" s="293">
        <f t="shared" si="19"/>
        <v>192</v>
      </c>
      <c r="C197" s="362"/>
      <c r="D197" s="363"/>
      <c r="E197" s="182"/>
      <c r="F197" s="183"/>
      <c r="G197" s="184"/>
      <c r="H197" s="183"/>
      <c r="I197" s="184"/>
      <c r="J197" s="185"/>
      <c r="K197" s="186"/>
      <c r="L197" s="183"/>
      <c r="M197" s="183"/>
      <c r="N197" s="187"/>
      <c r="O197" s="273"/>
      <c r="P197" s="364"/>
      <c r="Q197" s="222"/>
      <c r="R197" s="165"/>
      <c r="S197" s="89">
        <f t="shared" si="21"/>
        <v>0</v>
      </c>
      <c r="T197" s="89">
        <f t="shared" si="22"/>
        <v>0</v>
      </c>
      <c r="U197" s="89">
        <f t="shared" si="23"/>
        <v>0</v>
      </c>
      <c r="V197" s="89">
        <f>IF(ISBLANK(#REF!),1,0)</f>
        <v>0</v>
      </c>
      <c r="W197" s="359">
        <f t="shared" si="20"/>
        <v>0</v>
      </c>
      <c r="X197" s="89">
        <f t="shared" si="17"/>
        <v>0</v>
      </c>
      <c r="Y197" s="165"/>
      <c r="Z197" s="361" t="str">
        <f t="shared" si="18"/>
        <v/>
      </c>
      <c r="AA197" s="74"/>
    </row>
    <row r="198" spans="1:27" ht="18" customHeight="1">
      <c r="A198" s="290">
        <f>DATE(IMPOSTAZIONI!$AL$3,D198,C198)</f>
        <v>45260</v>
      </c>
      <c r="B198" s="293">
        <f t="shared" si="19"/>
        <v>193</v>
      </c>
      <c r="C198" s="362"/>
      <c r="D198" s="363"/>
      <c r="E198" s="182"/>
      <c r="F198" s="183"/>
      <c r="G198" s="184"/>
      <c r="H198" s="183"/>
      <c r="I198" s="184"/>
      <c r="J198" s="185"/>
      <c r="K198" s="186"/>
      <c r="L198" s="183"/>
      <c r="M198" s="183"/>
      <c r="N198" s="187"/>
      <c r="O198" s="273"/>
      <c r="P198" s="364"/>
      <c r="Q198" s="222"/>
      <c r="R198" s="165"/>
      <c r="S198" s="89">
        <f t="shared" si="21"/>
        <v>0</v>
      </c>
      <c r="T198" s="89">
        <f t="shared" si="22"/>
        <v>0</v>
      </c>
      <c r="U198" s="89">
        <f t="shared" si="23"/>
        <v>0</v>
      </c>
      <c r="V198" s="89">
        <f>IF(ISBLANK(#REF!),1,0)</f>
        <v>0</v>
      </c>
      <c r="W198" s="359">
        <f t="shared" si="20"/>
        <v>0</v>
      </c>
      <c r="X198" s="89">
        <f t="shared" si="17"/>
        <v>0</v>
      </c>
      <c r="Y198" s="165"/>
      <c r="Z198" s="361" t="str">
        <f t="shared" si="18"/>
        <v/>
      </c>
      <c r="AA198" s="74"/>
    </row>
    <row r="199" spans="1:27" ht="18" customHeight="1">
      <c r="A199" s="290">
        <f>DATE(IMPOSTAZIONI!$AL$3,D199,C199)</f>
        <v>45260</v>
      </c>
      <c r="B199" s="293">
        <f t="shared" si="19"/>
        <v>194</v>
      </c>
      <c r="C199" s="362"/>
      <c r="D199" s="363"/>
      <c r="E199" s="182"/>
      <c r="F199" s="183"/>
      <c r="G199" s="184"/>
      <c r="H199" s="183"/>
      <c r="I199" s="184"/>
      <c r="J199" s="185"/>
      <c r="K199" s="186"/>
      <c r="L199" s="183"/>
      <c r="M199" s="183"/>
      <c r="N199" s="187"/>
      <c r="O199" s="273"/>
      <c r="P199" s="364"/>
      <c r="Q199" s="222"/>
      <c r="R199" s="165"/>
      <c r="S199" s="89">
        <f t="shared" si="21"/>
        <v>0</v>
      </c>
      <c r="T199" s="89">
        <f t="shared" si="22"/>
        <v>0</v>
      </c>
      <c r="U199" s="89">
        <f t="shared" si="23"/>
        <v>0</v>
      </c>
      <c r="V199" s="89">
        <f>IF(ISBLANK(#REF!),1,0)</f>
        <v>0</v>
      </c>
      <c r="W199" s="359">
        <f t="shared" si="20"/>
        <v>0</v>
      </c>
      <c r="X199" s="89">
        <f t="shared" ref="X199:X262" si="24">SUM(V199)</f>
        <v>0</v>
      </c>
      <c r="Y199" s="165"/>
      <c r="Z199" s="361" t="str">
        <f t="shared" ref="Z199:Z262" si="25">IF(D199="","",IF(AND(D199&gt;=G$435,D199&lt;=G$436),"",O$408))</f>
        <v/>
      </c>
      <c r="AA199" s="74"/>
    </row>
    <row r="200" spans="1:27" ht="18" customHeight="1">
      <c r="A200" s="290">
        <f>DATE(IMPOSTAZIONI!$AL$3,D200,C200)</f>
        <v>45260</v>
      </c>
      <c r="B200" s="293">
        <f t="shared" ref="B200:B263" si="26">IF($F$431=0,0,B199+1)</f>
        <v>195</v>
      </c>
      <c r="C200" s="362"/>
      <c r="D200" s="363"/>
      <c r="E200" s="182"/>
      <c r="F200" s="183"/>
      <c r="G200" s="184"/>
      <c r="H200" s="183"/>
      <c r="I200" s="184"/>
      <c r="J200" s="185"/>
      <c r="K200" s="186"/>
      <c r="L200" s="183"/>
      <c r="M200" s="183"/>
      <c r="N200" s="187"/>
      <c r="O200" s="273"/>
      <c r="P200" s="364"/>
      <c r="Q200" s="222"/>
      <c r="R200" s="165"/>
      <c r="S200" s="89">
        <f t="shared" si="21"/>
        <v>0</v>
      </c>
      <c r="T200" s="89">
        <f t="shared" si="22"/>
        <v>0</v>
      </c>
      <c r="U200" s="89">
        <f t="shared" si="23"/>
        <v>0</v>
      </c>
      <c r="V200" s="89">
        <f>IF(ISBLANK(#REF!),1,0)</f>
        <v>0</v>
      </c>
      <c r="W200" s="359">
        <f t="shared" ref="W200:W263" si="27">IF(AND(O200&lt;&gt;"",OR(K200&lt;&gt;"",E200&lt;&gt;""),D200&lt;&gt;"",C200&lt;&gt;""),B200,0)</f>
        <v>0</v>
      </c>
      <c r="X200" s="89">
        <f t="shared" si="24"/>
        <v>0</v>
      </c>
      <c r="Y200" s="165"/>
      <c r="Z200" s="361" t="str">
        <f t="shared" si="25"/>
        <v/>
      </c>
      <c r="AA200" s="74"/>
    </row>
    <row r="201" spans="1:27" ht="18" customHeight="1">
      <c r="A201" s="290">
        <f>DATE(IMPOSTAZIONI!$AL$3,D201,C201)</f>
        <v>45260</v>
      </c>
      <c r="B201" s="293">
        <f t="shared" si="26"/>
        <v>196</v>
      </c>
      <c r="C201" s="362"/>
      <c r="D201" s="363"/>
      <c r="E201" s="182"/>
      <c r="F201" s="183"/>
      <c r="G201" s="184"/>
      <c r="H201" s="183"/>
      <c r="I201" s="184"/>
      <c r="J201" s="185"/>
      <c r="K201" s="186"/>
      <c r="L201" s="183"/>
      <c r="M201" s="183"/>
      <c r="N201" s="187"/>
      <c r="O201" s="273"/>
      <c r="P201" s="364"/>
      <c r="Q201" s="222"/>
      <c r="R201" s="165"/>
      <c r="S201" s="89">
        <f t="shared" si="21"/>
        <v>0</v>
      </c>
      <c r="T201" s="89">
        <f t="shared" si="22"/>
        <v>0</v>
      </c>
      <c r="U201" s="89">
        <f t="shared" si="23"/>
        <v>0</v>
      </c>
      <c r="V201" s="89">
        <f>IF(ISBLANK(#REF!),1,0)</f>
        <v>0</v>
      </c>
      <c r="W201" s="359">
        <f t="shared" si="27"/>
        <v>0</v>
      </c>
      <c r="X201" s="89">
        <f t="shared" si="24"/>
        <v>0</v>
      </c>
      <c r="Y201" s="165"/>
      <c r="Z201" s="361" t="str">
        <f t="shared" si="25"/>
        <v/>
      </c>
      <c r="AA201" s="74"/>
    </row>
    <row r="202" spans="1:27" ht="18" customHeight="1">
      <c r="A202" s="290">
        <f>DATE(IMPOSTAZIONI!$AL$3,D202,C202)</f>
        <v>45260</v>
      </c>
      <c r="B202" s="293">
        <f t="shared" si="26"/>
        <v>197</v>
      </c>
      <c r="C202" s="362"/>
      <c r="D202" s="363"/>
      <c r="E202" s="182"/>
      <c r="F202" s="183"/>
      <c r="G202" s="184"/>
      <c r="H202" s="183"/>
      <c r="I202" s="184"/>
      <c r="J202" s="185"/>
      <c r="K202" s="186"/>
      <c r="L202" s="183"/>
      <c r="M202" s="183"/>
      <c r="N202" s="187"/>
      <c r="O202" s="273"/>
      <c r="P202" s="364"/>
      <c r="Q202" s="222"/>
      <c r="R202" s="165"/>
      <c r="S202" s="89">
        <f t="shared" si="21"/>
        <v>0</v>
      </c>
      <c r="T202" s="89">
        <f t="shared" si="22"/>
        <v>0</v>
      </c>
      <c r="U202" s="89">
        <f t="shared" si="23"/>
        <v>0</v>
      </c>
      <c r="V202" s="89">
        <f>IF(ISBLANK(#REF!),1,0)</f>
        <v>0</v>
      </c>
      <c r="W202" s="359">
        <f t="shared" si="27"/>
        <v>0</v>
      </c>
      <c r="X202" s="89">
        <f t="shared" si="24"/>
        <v>0</v>
      </c>
      <c r="Y202" s="165"/>
      <c r="Z202" s="361" t="str">
        <f t="shared" si="25"/>
        <v/>
      </c>
      <c r="AA202" s="74"/>
    </row>
    <row r="203" spans="1:27" ht="18" customHeight="1">
      <c r="A203" s="290">
        <f>DATE(IMPOSTAZIONI!$AL$3,D203,C203)</f>
        <v>45260</v>
      </c>
      <c r="B203" s="293">
        <f t="shared" si="26"/>
        <v>198</v>
      </c>
      <c r="C203" s="362"/>
      <c r="D203" s="363"/>
      <c r="E203" s="182"/>
      <c r="F203" s="183"/>
      <c r="G203" s="184"/>
      <c r="H203" s="183"/>
      <c r="I203" s="184"/>
      <c r="J203" s="185"/>
      <c r="K203" s="186"/>
      <c r="L203" s="183"/>
      <c r="M203" s="183"/>
      <c r="N203" s="187"/>
      <c r="O203" s="273"/>
      <c r="P203" s="364"/>
      <c r="Q203" s="222"/>
      <c r="R203" s="165"/>
      <c r="S203" s="89">
        <f t="shared" si="21"/>
        <v>0</v>
      </c>
      <c r="T203" s="89">
        <f t="shared" si="22"/>
        <v>0</v>
      </c>
      <c r="U203" s="89">
        <f t="shared" si="23"/>
        <v>0</v>
      </c>
      <c r="V203" s="89">
        <f>IF(ISBLANK(#REF!),1,0)</f>
        <v>0</v>
      </c>
      <c r="W203" s="359">
        <f t="shared" si="27"/>
        <v>0</v>
      </c>
      <c r="X203" s="89">
        <f t="shared" si="24"/>
        <v>0</v>
      </c>
      <c r="Y203" s="165"/>
      <c r="Z203" s="361" t="str">
        <f t="shared" si="25"/>
        <v/>
      </c>
      <c r="AA203" s="74"/>
    </row>
    <row r="204" spans="1:27" ht="18" customHeight="1">
      <c r="A204" s="290">
        <f>DATE(IMPOSTAZIONI!$AL$3,D204,C204)</f>
        <v>45260</v>
      </c>
      <c r="B204" s="293">
        <f t="shared" si="26"/>
        <v>199</v>
      </c>
      <c r="C204" s="362"/>
      <c r="D204" s="363"/>
      <c r="E204" s="182"/>
      <c r="F204" s="183"/>
      <c r="G204" s="184"/>
      <c r="H204" s="183"/>
      <c r="I204" s="184"/>
      <c r="J204" s="185"/>
      <c r="K204" s="186"/>
      <c r="L204" s="183"/>
      <c r="M204" s="183"/>
      <c r="N204" s="187"/>
      <c r="O204" s="273"/>
      <c r="P204" s="364"/>
      <c r="Q204" s="222"/>
      <c r="R204" s="165"/>
      <c r="S204" s="89">
        <f t="shared" si="21"/>
        <v>0</v>
      </c>
      <c r="T204" s="89">
        <f t="shared" si="22"/>
        <v>0</v>
      </c>
      <c r="U204" s="89">
        <f t="shared" si="23"/>
        <v>0</v>
      </c>
      <c r="V204" s="89">
        <f>IF(ISBLANK(#REF!),1,0)</f>
        <v>0</v>
      </c>
      <c r="W204" s="359">
        <f t="shared" si="27"/>
        <v>0</v>
      </c>
      <c r="X204" s="89">
        <f t="shared" si="24"/>
        <v>0</v>
      </c>
      <c r="Y204" s="165"/>
      <c r="Z204" s="361" t="str">
        <f t="shared" si="25"/>
        <v/>
      </c>
      <c r="AA204" s="74"/>
    </row>
    <row r="205" spans="1:27" ht="18" customHeight="1">
      <c r="A205" s="290">
        <f>DATE(IMPOSTAZIONI!$AL$3,D205,C205)</f>
        <v>45260</v>
      </c>
      <c r="B205" s="293">
        <f t="shared" si="26"/>
        <v>200</v>
      </c>
      <c r="C205" s="362"/>
      <c r="D205" s="363"/>
      <c r="E205" s="182"/>
      <c r="F205" s="183"/>
      <c r="G205" s="184"/>
      <c r="H205" s="183"/>
      <c r="I205" s="184"/>
      <c r="J205" s="185"/>
      <c r="K205" s="186"/>
      <c r="L205" s="183"/>
      <c r="M205" s="183"/>
      <c r="N205" s="187"/>
      <c r="O205" s="273"/>
      <c r="P205" s="364"/>
      <c r="Q205" s="222"/>
      <c r="R205" s="165"/>
      <c r="S205" s="89">
        <f t="shared" si="21"/>
        <v>0</v>
      </c>
      <c r="T205" s="89">
        <f t="shared" si="22"/>
        <v>0</v>
      </c>
      <c r="U205" s="89">
        <f t="shared" si="23"/>
        <v>0</v>
      </c>
      <c r="V205" s="89">
        <f>IF(ISBLANK(#REF!),1,0)</f>
        <v>0</v>
      </c>
      <c r="W205" s="359">
        <f t="shared" si="27"/>
        <v>0</v>
      </c>
      <c r="X205" s="89">
        <f t="shared" si="24"/>
        <v>0</v>
      </c>
      <c r="Y205" s="165"/>
      <c r="Z205" s="361" t="str">
        <f t="shared" si="25"/>
        <v/>
      </c>
      <c r="AA205" s="74"/>
    </row>
    <row r="206" spans="1:27" ht="18" customHeight="1">
      <c r="A206" s="290">
        <f>DATE(IMPOSTAZIONI!$AL$3,D206,C206)</f>
        <v>45260</v>
      </c>
      <c r="B206" s="293">
        <f t="shared" si="26"/>
        <v>201</v>
      </c>
      <c r="C206" s="362"/>
      <c r="D206" s="363"/>
      <c r="E206" s="182"/>
      <c r="F206" s="183"/>
      <c r="G206" s="184"/>
      <c r="H206" s="183"/>
      <c r="I206" s="184"/>
      <c r="J206" s="185"/>
      <c r="K206" s="186"/>
      <c r="L206" s="183"/>
      <c r="M206" s="183"/>
      <c r="N206" s="187"/>
      <c r="O206" s="273"/>
      <c r="P206" s="364"/>
      <c r="Q206" s="222"/>
      <c r="R206" s="165"/>
      <c r="S206" s="89">
        <f t="shared" si="21"/>
        <v>0</v>
      </c>
      <c r="T206" s="89">
        <f t="shared" si="22"/>
        <v>0</v>
      </c>
      <c r="U206" s="89">
        <f t="shared" si="23"/>
        <v>0</v>
      </c>
      <c r="V206" s="89">
        <f>IF(ISBLANK(#REF!),1,0)</f>
        <v>0</v>
      </c>
      <c r="W206" s="359">
        <f t="shared" si="27"/>
        <v>0</v>
      </c>
      <c r="X206" s="89">
        <f t="shared" si="24"/>
        <v>0</v>
      </c>
      <c r="Y206" s="165"/>
      <c r="Z206" s="361" t="str">
        <f t="shared" si="25"/>
        <v/>
      </c>
      <c r="AA206" s="74"/>
    </row>
    <row r="207" spans="1:27" ht="18" customHeight="1">
      <c r="A207" s="290">
        <f>DATE(IMPOSTAZIONI!$AL$3,D207,C207)</f>
        <v>45260</v>
      </c>
      <c r="B207" s="293">
        <f t="shared" si="26"/>
        <v>202</v>
      </c>
      <c r="C207" s="362"/>
      <c r="D207" s="363"/>
      <c r="E207" s="182"/>
      <c r="F207" s="183"/>
      <c r="G207" s="184"/>
      <c r="H207" s="183"/>
      <c r="I207" s="184"/>
      <c r="J207" s="185"/>
      <c r="K207" s="186"/>
      <c r="L207" s="183"/>
      <c r="M207" s="183"/>
      <c r="N207" s="187"/>
      <c r="O207" s="273"/>
      <c r="P207" s="364"/>
      <c r="Q207" s="222"/>
      <c r="R207" s="165"/>
      <c r="S207" s="89">
        <f t="shared" si="21"/>
        <v>0</v>
      </c>
      <c r="T207" s="89">
        <f t="shared" si="22"/>
        <v>0</v>
      </c>
      <c r="U207" s="89">
        <f t="shared" si="23"/>
        <v>0</v>
      </c>
      <c r="V207" s="89">
        <f>IF(ISBLANK(#REF!),1,0)</f>
        <v>0</v>
      </c>
      <c r="W207" s="359">
        <f t="shared" si="27"/>
        <v>0</v>
      </c>
      <c r="X207" s="89">
        <f t="shared" si="24"/>
        <v>0</v>
      </c>
      <c r="Y207" s="165"/>
      <c r="Z207" s="361" t="str">
        <f t="shared" si="25"/>
        <v/>
      </c>
      <c r="AA207" s="74"/>
    </row>
    <row r="208" spans="1:27" ht="18" customHeight="1">
      <c r="A208" s="290">
        <f>DATE(IMPOSTAZIONI!$AL$3,D208,C208)</f>
        <v>45260</v>
      </c>
      <c r="B208" s="293">
        <f t="shared" si="26"/>
        <v>203</v>
      </c>
      <c r="C208" s="362"/>
      <c r="D208" s="363"/>
      <c r="E208" s="182"/>
      <c r="F208" s="183"/>
      <c r="G208" s="184"/>
      <c r="H208" s="183"/>
      <c r="I208" s="184"/>
      <c r="J208" s="185"/>
      <c r="K208" s="186"/>
      <c r="L208" s="183"/>
      <c r="M208" s="183"/>
      <c r="N208" s="187"/>
      <c r="O208" s="273"/>
      <c r="P208" s="364"/>
      <c r="Q208" s="222"/>
      <c r="R208" s="165"/>
      <c r="S208" s="89">
        <f t="shared" si="21"/>
        <v>0</v>
      </c>
      <c r="T208" s="89">
        <f t="shared" si="22"/>
        <v>0</v>
      </c>
      <c r="U208" s="89">
        <f t="shared" si="23"/>
        <v>0</v>
      </c>
      <c r="V208" s="89">
        <f>IF(ISBLANK(#REF!),1,0)</f>
        <v>0</v>
      </c>
      <c r="W208" s="359">
        <f t="shared" si="27"/>
        <v>0</v>
      </c>
      <c r="X208" s="89">
        <f t="shared" si="24"/>
        <v>0</v>
      </c>
      <c r="Y208" s="165"/>
      <c r="Z208" s="361" t="str">
        <f t="shared" si="25"/>
        <v/>
      </c>
      <c r="AA208" s="74"/>
    </row>
    <row r="209" spans="1:27" ht="18" customHeight="1">
      <c r="A209" s="290">
        <f>DATE(IMPOSTAZIONI!$AL$3,D209,C209)</f>
        <v>45260</v>
      </c>
      <c r="B209" s="293">
        <f t="shared" si="26"/>
        <v>204</v>
      </c>
      <c r="C209" s="362"/>
      <c r="D209" s="363"/>
      <c r="E209" s="182"/>
      <c r="F209" s="183"/>
      <c r="G209" s="184"/>
      <c r="H209" s="183"/>
      <c r="I209" s="184"/>
      <c r="J209" s="185"/>
      <c r="K209" s="186"/>
      <c r="L209" s="183"/>
      <c r="M209" s="183"/>
      <c r="N209" s="187"/>
      <c r="O209" s="273"/>
      <c r="P209" s="364"/>
      <c r="Q209" s="222"/>
      <c r="R209" s="165"/>
      <c r="S209" s="89">
        <f t="shared" si="21"/>
        <v>0</v>
      </c>
      <c r="T209" s="89">
        <f t="shared" si="22"/>
        <v>0</v>
      </c>
      <c r="U209" s="89">
        <f t="shared" si="23"/>
        <v>0</v>
      </c>
      <c r="V209" s="89">
        <f>IF(ISBLANK(#REF!),1,0)</f>
        <v>0</v>
      </c>
      <c r="W209" s="359">
        <f t="shared" si="27"/>
        <v>0</v>
      </c>
      <c r="X209" s="89">
        <f t="shared" si="24"/>
        <v>0</v>
      </c>
      <c r="Y209" s="165"/>
      <c r="Z209" s="361" t="str">
        <f t="shared" si="25"/>
        <v/>
      </c>
      <c r="AA209" s="74"/>
    </row>
    <row r="210" spans="1:27" ht="18" customHeight="1">
      <c r="A210" s="290">
        <f>DATE(IMPOSTAZIONI!$AL$3,D210,C210)</f>
        <v>45260</v>
      </c>
      <c r="B210" s="293">
        <f t="shared" si="26"/>
        <v>205</v>
      </c>
      <c r="C210" s="362"/>
      <c r="D210" s="363"/>
      <c r="E210" s="182"/>
      <c r="F210" s="183"/>
      <c r="G210" s="184"/>
      <c r="H210" s="183"/>
      <c r="I210" s="184"/>
      <c r="J210" s="185"/>
      <c r="K210" s="186"/>
      <c r="L210" s="183"/>
      <c r="M210" s="183"/>
      <c r="N210" s="187"/>
      <c r="O210" s="273"/>
      <c r="P210" s="364"/>
      <c r="Q210" s="222"/>
      <c r="R210" s="165"/>
      <c r="S210" s="89">
        <f t="shared" si="21"/>
        <v>0</v>
      </c>
      <c r="T210" s="89">
        <f t="shared" si="22"/>
        <v>0</v>
      </c>
      <c r="U210" s="89">
        <f t="shared" si="23"/>
        <v>0</v>
      </c>
      <c r="V210" s="89">
        <f>IF(ISBLANK(#REF!),1,0)</f>
        <v>0</v>
      </c>
      <c r="W210" s="359">
        <f t="shared" si="27"/>
        <v>0</v>
      </c>
      <c r="X210" s="89">
        <f t="shared" si="24"/>
        <v>0</v>
      </c>
      <c r="Y210" s="165"/>
      <c r="Z210" s="361" t="str">
        <f t="shared" si="25"/>
        <v/>
      </c>
      <c r="AA210" s="74"/>
    </row>
    <row r="211" spans="1:27" ht="18" customHeight="1">
      <c r="A211" s="290">
        <f>DATE(IMPOSTAZIONI!$AL$3,D211,C211)</f>
        <v>45260</v>
      </c>
      <c r="B211" s="293">
        <f t="shared" si="26"/>
        <v>206</v>
      </c>
      <c r="C211" s="362"/>
      <c r="D211" s="363"/>
      <c r="E211" s="182"/>
      <c r="F211" s="183"/>
      <c r="G211" s="184"/>
      <c r="H211" s="183"/>
      <c r="I211" s="184"/>
      <c r="J211" s="185"/>
      <c r="K211" s="186"/>
      <c r="L211" s="183"/>
      <c r="M211" s="183"/>
      <c r="N211" s="187"/>
      <c r="O211" s="273"/>
      <c r="P211" s="364"/>
      <c r="Q211" s="222"/>
      <c r="R211" s="165"/>
      <c r="S211" s="89">
        <f t="shared" si="21"/>
        <v>0</v>
      </c>
      <c r="T211" s="89">
        <f t="shared" si="22"/>
        <v>0</v>
      </c>
      <c r="U211" s="89">
        <f t="shared" si="23"/>
        <v>0</v>
      </c>
      <c r="V211" s="89">
        <f>IF(ISBLANK(#REF!),1,0)</f>
        <v>0</v>
      </c>
      <c r="W211" s="359">
        <f t="shared" si="27"/>
        <v>0</v>
      </c>
      <c r="X211" s="89">
        <f t="shared" si="24"/>
        <v>0</v>
      </c>
      <c r="Y211" s="165"/>
      <c r="Z211" s="361" t="str">
        <f t="shared" si="25"/>
        <v/>
      </c>
      <c r="AA211" s="74"/>
    </row>
    <row r="212" spans="1:27" ht="18" customHeight="1">
      <c r="A212" s="290">
        <f>DATE(IMPOSTAZIONI!$AL$3,D212,C212)</f>
        <v>45260</v>
      </c>
      <c r="B212" s="293">
        <f t="shared" si="26"/>
        <v>207</v>
      </c>
      <c r="C212" s="362"/>
      <c r="D212" s="363"/>
      <c r="E212" s="182"/>
      <c r="F212" s="183"/>
      <c r="G212" s="184"/>
      <c r="H212" s="183"/>
      <c r="I212" s="184"/>
      <c r="J212" s="185"/>
      <c r="K212" s="186"/>
      <c r="L212" s="183"/>
      <c r="M212" s="183"/>
      <c r="N212" s="187"/>
      <c r="O212" s="273"/>
      <c r="P212" s="364"/>
      <c r="Q212" s="222"/>
      <c r="R212" s="165"/>
      <c r="S212" s="89">
        <f t="shared" si="21"/>
        <v>0</v>
      </c>
      <c r="T212" s="89">
        <f t="shared" si="22"/>
        <v>0</v>
      </c>
      <c r="U212" s="89">
        <f t="shared" si="23"/>
        <v>0</v>
      </c>
      <c r="V212" s="89">
        <f>IF(ISBLANK(#REF!),1,0)</f>
        <v>0</v>
      </c>
      <c r="W212" s="359">
        <f t="shared" si="27"/>
        <v>0</v>
      </c>
      <c r="X212" s="89">
        <f t="shared" si="24"/>
        <v>0</v>
      </c>
      <c r="Y212" s="165"/>
      <c r="Z212" s="361" t="str">
        <f t="shared" si="25"/>
        <v/>
      </c>
      <c r="AA212" s="74"/>
    </row>
    <row r="213" spans="1:27" ht="18" customHeight="1">
      <c r="A213" s="290">
        <f>DATE(IMPOSTAZIONI!$AL$3,D213,C213)</f>
        <v>45260</v>
      </c>
      <c r="B213" s="293">
        <f t="shared" si="26"/>
        <v>208</v>
      </c>
      <c r="C213" s="362"/>
      <c r="D213" s="363"/>
      <c r="E213" s="182"/>
      <c r="F213" s="183"/>
      <c r="G213" s="184"/>
      <c r="H213" s="183"/>
      <c r="I213" s="184"/>
      <c r="J213" s="185"/>
      <c r="K213" s="186"/>
      <c r="L213" s="183"/>
      <c r="M213" s="183"/>
      <c r="N213" s="187"/>
      <c r="O213" s="273"/>
      <c r="P213" s="364"/>
      <c r="Q213" s="222"/>
      <c r="R213" s="165"/>
      <c r="S213" s="89">
        <f t="shared" si="21"/>
        <v>0</v>
      </c>
      <c r="T213" s="89">
        <f t="shared" si="22"/>
        <v>0</v>
      </c>
      <c r="U213" s="89">
        <f t="shared" si="23"/>
        <v>0</v>
      </c>
      <c r="V213" s="89">
        <f>IF(ISBLANK(#REF!),1,0)</f>
        <v>0</v>
      </c>
      <c r="W213" s="359">
        <f t="shared" si="27"/>
        <v>0</v>
      </c>
      <c r="X213" s="89">
        <f t="shared" si="24"/>
        <v>0</v>
      </c>
      <c r="Y213" s="165"/>
      <c r="Z213" s="361" t="str">
        <f t="shared" si="25"/>
        <v/>
      </c>
      <c r="AA213" s="74"/>
    </row>
    <row r="214" spans="1:27" ht="18" customHeight="1">
      <c r="A214" s="290">
        <f>DATE(IMPOSTAZIONI!$AL$3,D214,C214)</f>
        <v>45260</v>
      </c>
      <c r="B214" s="293">
        <f t="shared" si="26"/>
        <v>209</v>
      </c>
      <c r="C214" s="362"/>
      <c r="D214" s="363"/>
      <c r="E214" s="182"/>
      <c r="F214" s="183"/>
      <c r="G214" s="184"/>
      <c r="H214" s="183"/>
      <c r="I214" s="184"/>
      <c r="J214" s="185"/>
      <c r="K214" s="186"/>
      <c r="L214" s="183"/>
      <c r="M214" s="183"/>
      <c r="N214" s="187"/>
      <c r="O214" s="273"/>
      <c r="P214" s="364"/>
      <c r="Q214" s="222"/>
      <c r="R214" s="165"/>
      <c r="S214" s="89">
        <f t="shared" si="21"/>
        <v>0</v>
      </c>
      <c r="T214" s="89">
        <f t="shared" si="22"/>
        <v>0</v>
      </c>
      <c r="U214" s="89">
        <f t="shared" si="23"/>
        <v>0</v>
      </c>
      <c r="V214" s="89">
        <f>IF(ISBLANK(#REF!),1,0)</f>
        <v>0</v>
      </c>
      <c r="W214" s="359">
        <f t="shared" si="27"/>
        <v>0</v>
      </c>
      <c r="X214" s="89">
        <f t="shared" si="24"/>
        <v>0</v>
      </c>
      <c r="Y214" s="165"/>
      <c r="Z214" s="361" t="str">
        <f t="shared" si="25"/>
        <v/>
      </c>
      <c r="AA214" s="74"/>
    </row>
    <row r="215" spans="1:27" ht="18" customHeight="1">
      <c r="A215" s="290">
        <f>DATE(IMPOSTAZIONI!$AL$3,D215,C215)</f>
        <v>45260</v>
      </c>
      <c r="B215" s="293">
        <f t="shared" si="26"/>
        <v>210</v>
      </c>
      <c r="C215" s="362"/>
      <c r="D215" s="363"/>
      <c r="E215" s="182"/>
      <c r="F215" s="183"/>
      <c r="G215" s="184"/>
      <c r="H215" s="183"/>
      <c r="I215" s="184"/>
      <c r="J215" s="185"/>
      <c r="K215" s="186"/>
      <c r="L215" s="183"/>
      <c r="M215" s="183"/>
      <c r="N215" s="187"/>
      <c r="O215" s="273"/>
      <c r="P215" s="364"/>
      <c r="Q215" s="222"/>
      <c r="R215" s="165"/>
      <c r="S215" s="89">
        <f t="shared" si="21"/>
        <v>0</v>
      </c>
      <c r="T215" s="89">
        <f t="shared" si="22"/>
        <v>0</v>
      </c>
      <c r="U215" s="89">
        <f t="shared" si="23"/>
        <v>0</v>
      </c>
      <c r="V215" s="89">
        <f>IF(ISBLANK(#REF!),1,0)</f>
        <v>0</v>
      </c>
      <c r="W215" s="359">
        <f t="shared" si="27"/>
        <v>0</v>
      </c>
      <c r="X215" s="89">
        <f t="shared" si="24"/>
        <v>0</v>
      </c>
      <c r="Y215" s="165"/>
      <c r="Z215" s="361" t="str">
        <f t="shared" si="25"/>
        <v/>
      </c>
      <c r="AA215" s="74"/>
    </row>
    <row r="216" spans="1:27" ht="18" customHeight="1">
      <c r="A216" s="290">
        <f>DATE(IMPOSTAZIONI!$AL$3,D216,C216)</f>
        <v>45260</v>
      </c>
      <c r="B216" s="293">
        <f t="shared" si="26"/>
        <v>211</v>
      </c>
      <c r="C216" s="362"/>
      <c r="D216" s="363"/>
      <c r="E216" s="182"/>
      <c r="F216" s="183"/>
      <c r="G216" s="184"/>
      <c r="H216" s="183"/>
      <c r="I216" s="184"/>
      <c r="J216" s="185"/>
      <c r="K216" s="186"/>
      <c r="L216" s="183"/>
      <c r="M216" s="183"/>
      <c r="N216" s="187"/>
      <c r="O216" s="273"/>
      <c r="P216" s="364"/>
      <c r="Q216" s="222"/>
      <c r="R216" s="165"/>
      <c r="S216" s="89">
        <f t="shared" si="21"/>
        <v>0</v>
      </c>
      <c r="T216" s="89">
        <f t="shared" si="22"/>
        <v>0</v>
      </c>
      <c r="U216" s="89">
        <f t="shared" si="23"/>
        <v>0</v>
      </c>
      <c r="V216" s="89">
        <f>IF(ISBLANK(#REF!),1,0)</f>
        <v>0</v>
      </c>
      <c r="W216" s="359">
        <f t="shared" si="27"/>
        <v>0</v>
      </c>
      <c r="X216" s="89">
        <f t="shared" si="24"/>
        <v>0</v>
      </c>
      <c r="Y216" s="165"/>
      <c r="Z216" s="361" t="str">
        <f t="shared" si="25"/>
        <v/>
      </c>
      <c r="AA216" s="74"/>
    </row>
    <row r="217" spans="1:27" ht="18" customHeight="1">
      <c r="A217" s="290">
        <f>DATE(IMPOSTAZIONI!$AL$3,D217,C217)</f>
        <v>45260</v>
      </c>
      <c r="B217" s="293">
        <f t="shared" si="26"/>
        <v>212</v>
      </c>
      <c r="C217" s="362"/>
      <c r="D217" s="363"/>
      <c r="E217" s="182"/>
      <c r="F217" s="183"/>
      <c r="G217" s="184"/>
      <c r="H217" s="183"/>
      <c r="I217" s="184"/>
      <c r="J217" s="185"/>
      <c r="K217" s="186"/>
      <c r="L217" s="183"/>
      <c r="M217" s="183"/>
      <c r="N217" s="187"/>
      <c r="O217" s="273"/>
      <c r="P217" s="364"/>
      <c r="Q217" s="222"/>
      <c r="R217" s="165"/>
      <c r="S217" s="89">
        <f t="shared" si="21"/>
        <v>0</v>
      </c>
      <c r="T217" s="89">
        <f t="shared" si="22"/>
        <v>0</v>
      </c>
      <c r="U217" s="89">
        <f t="shared" si="23"/>
        <v>0</v>
      </c>
      <c r="V217" s="89">
        <f>IF(ISBLANK(#REF!),1,0)</f>
        <v>0</v>
      </c>
      <c r="W217" s="359">
        <f t="shared" si="27"/>
        <v>0</v>
      </c>
      <c r="X217" s="89">
        <f t="shared" si="24"/>
        <v>0</v>
      </c>
      <c r="Y217" s="165"/>
      <c r="Z217" s="361" t="str">
        <f t="shared" si="25"/>
        <v/>
      </c>
      <c r="AA217" s="74"/>
    </row>
    <row r="218" spans="1:27" ht="18" customHeight="1">
      <c r="A218" s="290">
        <f>DATE(IMPOSTAZIONI!$AL$3,D218,C218)</f>
        <v>45260</v>
      </c>
      <c r="B218" s="293">
        <f t="shared" si="26"/>
        <v>213</v>
      </c>
      <c r="C218" s="362"/>
      <c r="D218" s="363"/>
      <c r="E218" s="182"/>
      <c r="F218" s="183"/>
      <c r="G218" s="184"/>
      <c r="H218" s="183"/>
      <c r="I218" s="184"/>
      <c r="J218" s="185"/>
      <c r="K218" s="186"/>
      <c r="L218" s="183"/>
      <c r="M218" s="183"/>
      <c r="N218" s="187"/>
      <c r="O218" s="273"/>
      <c r="P218" s="364"/>
      <c r="Q218" s="222"/>
      <c r="R218" s="165"/>
      <c r="S218" s="89">
        <f t="shared" si="21"/>
        <v>0</v>
      </c>
      <c r="T218" s="89">
        <f t="shared" si="22"/>
        <v>0</v>
      </c>
      <c r="U218" s="89">
        <f t="shared" si="23"/>
        <v>0</v>
      </c>
      <c r="V218" s="89">
        <f>IF(ISBLANK(#REF!),1,0)</f>
        <v>0</v>
      </c>
      <c r="W218" s="359">
        <f t="shared" si="27"/>
        <v>0</v>
      </c>
      <c r="X218" s="89">
        <f t="shared" si="24"/>
        <v>0</v>
      </c>
      <c r="Y218" s="165"/>
      <c r="Z218" s="361" t="str">
        <f t="shared" si="25"/>
        <v/>
      </c>
      <c r="AA218" s="74"/>
    </row>
    <row r="219" spans="1:27" ht="18" customHeight="1">
      <c r="A219" s="290">
        <f>DATE(IMPOSTAZIONI!$AL$3,D219,C219)</f>
        <v>45260</v>
      </c>
      <c r="B219" s="293">
        <f t="shared" si="26"/>
        <v>214</v>
      </c>
      <c r="C219" s="362"/>
      <c r="D219" s="363"/>
      <c r="E219" s="182"/>
      <c r="F219" s="183"/>
      <c r="G219" s="184"/>
      <c r="H219" s="183"/>
      <c r="I219" s="184"/>
      <c r="J219" s="185"/>
      <c r="K219" s="186"/>
      <c r="L219" s="183"/>
      <c r="M219" s="183"/>
      <c r="N219" s="187"/>
      <c r="O219" s="273"/>
      <c r="P219" s="364"/>
      <c r="Q219" s="222"/>
      <c r="R219" s="165"/>
      <c r="S219" s="89">
        <f t="shared" si="21"/>
        <v>0</v>
      </c>
      <c r="T219" s="89">
        <f t="shared" si="22"/>
        <v>0</v>
      </c>
      <c r="U219" s="89">
        <f t="shared" si="23"/>
        <v>0</v>
      </c>
      <c r="V219" s="89">
        <f>IF(ISBLANK(#REF!),1,0)</f>
        <v>0</v>
      </c>
      <c r="W219" s="359">
        <f t="shared" si="27"/>
        <v>0</v>
      </c>
      <c r="X219" s="89">
        <f t="shared" si="24"/>
        <v>0</v>
      </c>
      <c r="Y219" s="165"/>
      <c r="Z219" s="361" t="str">
        <f t="shared" si="25"/>
        <v/>
      </c>
      <c r="AA219" s="74"/>
    </row>
    <row r="220" spans="1:27" ht="18" customHeight="1">
      <c r="A220" s="290">
        <f>DATE(IMPOSTAZIONI!$AL$3,D220,C220)</f>
        <v>45260</v>
      </c>
      <c r="B220" s="293">
        <f t="shared" si="26"/>
        <v>215</v>
      </c>
      <c r="C220" s="362"/>
      <c r="D220" s="363"/>
      <c r="E220" s="182"/>
      <c r="F220" s="183"/>
      <c r="G220" s="184"/>
      <c r="H220" s="183"/>
      <c r="I220" s="184"/>
      <c r="J220" s="185"/>
      <c r="K220" s="186"/>
      <c r="L220" s="183"/>
      <c r="M220" s="183"/>
      <c r="N220" s="187"/>
      <c r="O220" s="273"/>
      <c r="P220" s="364"/>
      <c r="Q220" s="222"/>
      <c r="R220" s="165"/>
      <c r="S220" s="89">
        <f t="shared" si="21"/>
        <v>0</v>
      </c>
      <c r="T220" s="89">
        <f t="shared" si="22"/>
        <v>0</v>
      </c>
      <c r="U220" s="89">
        <f t="shared" si="23"/>
        <v>0</v>
      </c>
      <c r="V220" s="89">
        <f>IF(ISBLANK(#REF!),1,0)</f>
        <v>0</v>
      </c>
      <c r="W220" s="359">
        <f t="shared" si="27"/>
        <v>0</v>
      </c>
      <c r="X220" s="89">
        <f t="shared" si="24"/>
        <v>0</v>
      </c>
      <c r="Y220" s="165"/>
      <c r="Z220" s="361" t="str">
        <f t="shared" si="25"/>
        <v/>
      </c>
      <c r="AA220" s="74"/>
    </row>
    <row r="221" spans="1:27" ht="18" customHeight="1">
      <c r="A221" s="290">
        <f>DATE(IMPOSTAZIONI!$AL$3,D221,C221)</f>
        <v>45260</v>
      </c>
      <c r="B221" s="293">
        <f t="shared" si="26"/>
        <v>216</v>
      </c>
      <c r="C221" s="362"/>
      <c r="D221" s="363"/>
      <c r="E221" s="182"/>
      <c r="F221" s="183"/>
      <c r="G221" s="184"/>
      <c r="H221" s="183"/>
      <c r="I221" s="184"/>
      <c r="J221" s="185"/>
      <c r="K221" s="186"/>
      <c r="L221" s="183"/>
      <c r="M221" s="183"/>
      <c r="N221" s="187"/>
      <c r="O221" s="273"/>
      <c r="P221" s="364"/>
      <c r="Q221" s="222"/>
      <c r="R221" s="165"/>
      <c r="S221" s="89">
        <f t="shared" si="21"/>
        <v>0</v>
      </c>
      <c r="T221" s="89">
        <f t="shared" si="22"/>
        <v>0</v>
      </c>
      <c r="U221" s="89">
        <f t="shared" si="23"/>
        <v>0</v>
      </c>
      <c r="V221" s="89">
        <f>IF(ISBLANK(#REF!),1,0)</f>
        <v>0</v>
      </c>
      <c r="W221" s="359">
        <f t="shared" si="27"/>
        <v>0</v>
      </c>
      <c r="X221" s="89">
        <f t="shared" si="24"/>
        <v>0</v>
      </c>
      <c r="Y221" s="165"/>
      <c r="Z221" s="361" t="str">
        <f t="shared" si="25"/>
        <v/>
      </c>
      <c r="AA221" s="74"/>
    </row>
    <row r="222" spans="1:27" ht="18" customHeight="1">
      <c r="A222" s="290">
        <f>DATE(IMPOSTAZIONI!$AL$3,D222,C222)</f>
        <v>45260</v>
      </c>
      <c r="B222" s="293">
        <f t="shared" si="26"/>
        <v>217</v>
      </c>
      <c r="C222" s="362"/>
      <c r="D222" s="363"/>
      <c r="E222" s="182"/>
      <c r="F222" s="183"/>
      <c r="G222" s="184"/>
      <c r="H222" s="183"/>
      <c r="I222" s="184"/>
      <c r="J222" s="185"/>
      <c r="K222" s="186"/>
      <c r="L222" s="183"/>
      <c r="M222" s="183"/>
      <c r="N222" s="187"/>
      <c r="O222" s="273"/>
      <c r="P222" s="364"/>
      <c r="Q222" s="222"/>
      <c r="R222" s="165"/>
      <c r="S222" s="89">
        <f t="shared" si="21"/>
        <v>0</v>
      </c>
      <c r="T222" s="89">
        <f t="shared" si="22"/>
        <v>0</v>
      </c>
      <c r="U222" s="89">
        <f t="shared" si="23"/>
        <v>0</v>
      </c>
      <c r="V222" s="89">
        <f>IF(ISBLANK(#REF!),1,0)</f>
        <v>0</v>
      </c>
      <c r="W222" s="359">
        <f t="shared" si="27"/>
        <v>0</v>
      </c>
      <c r="X222" s="89">
        <f t="shared" si="24"/>
        <v>0</v>
      </c>
      <c r="Y222" s="165"/>
      <c r="Z222" s="361" t="str">
        <f t="shared" si="25"/>
        <v/>
      </c>
      <c r="AA222" s="74"/>
    </row>
    <row r="223" spans="1:27" ht="18" customHeight="1">
      <c r="A223" s="290">
        <f>DATE(IMPOSTAZIONI!$AL$3,D223,C223)</f>
        <v>45260</v>
      </c>
      <c r="B223" s="293">
        <f t="shared" si="26"/>
        <v>218</v>
      </c>
      <c r="C223" s="362"/>
      <c r="D223" s="363"/>
      <c r="E223" s="182"/>
      <c r="F223" s="183"/>
      <c r="G223" s="184"/>
      <c r="H223" s="183"/>
      <c r="I223" s="184"/>
      <c r="J223" s="185"/>
      <c r="K223" s="186"/>
      <c r="L223" s="183"/>
      <c r="M223" s="183"/>
      <c r="N223" s="187"/>
      <c r="O223" s="273"/>
      <c r="P223" s="364"/>
      <c r="Q223" s="222"/>
      <c r="R223" s="165"/>
      <c r="S223" s="89">
        <f t="shared" si="21"/>
        <v>0</v>
      </c>
      <c r="T223" s="89">
        <f t="shared" si="22"/>
        <v>0</v>
      </c>
      <c r="U223" s="89">
        <f t="shared" si="23"/>
        <v>0</v>
      </c>
      <c r="V223" s="89">
        <f>IF(ISBLANK(#REF!),1,0)</f>
        <v>0</v>
      </c>
      <c r="W223" s="359">
        <f t="shared" si="27"/>
        <v>0</v>
      </c>
      <c r="X223" s="89">
        <f t="shared" si="24"/>
        <v>0</v>
      </c>
      <c r="Y223" s="165"/>
      <c r="Z223" s="361" t="str">
        <f t="shared" si="25"/>
        <v/>
      </c>
      <c r="AA223" s="74"/>
    </row>
    <row r="224" spans="1:27" ht="18" customHeight="1">
      <c r="A224" s="290">
        <f>DATE(IMPOSTAZIONI!$AL$3,D224,C224)</f>
        <v>45260</v>
      </c>
      <c r="B224" s="293">
        <f t="shared" si="26"/>
        <v>219</v>
      </c>
      <c r="C224" s="362"/>
      <c r="D224" s="363"/>
      <c r="E224" s="182"/>
      <c r="F224" s="183"/>
      <c r="G224" s="184"/>
      <c r="H224" s="183"/>
      <c r="I224" s="184"/>
      <c r="J224" s="185"/>
      <c r="K224" s="186"/>
      <c r="L224" s="183"/>
      <c r="M224" s="183"/>
      <c r="N224" s="187"/>
      <c r="O224" s="273"/>
      <c r="P224" s="364"/>
      <c r="Q224" s="222"/>
      <c r="R224" s="165"/>
      <c r="S224" s="89">
        <f t="shared" si="21"/>
        <v>0</v>
      </c>
      <c r="T224" s="89">
        <f t="shared" si="22"/>
        <v>0</v>
      </c>
      <c r="U224" s="89">
        <f t="shared" si="23"/>
        <v>0</v>
      </c>
      <c r="V224" s="89">
        <f>IF(ISBLANK(#REF!),1,0)</f>
        <v>0</v>
      </c>
      <c r="W224" s="359">
        <f t="shared" si="27"/>
        <v>0</v>
      </c>
      <c r="X224" s="89">
        <f t="shared" si="24"/>
        <v>0</v>
      </c>
      <c r="Y224" s="165"/>
      <c r="Z224" s="361" t="str">
        <f t="shared" si="25"/>
        <v/>
      </c>
      <c r="AA224" s="74"/>
    </row>
    <row r="225" spans="1:27" ht="18" customHeight="1">
      <c r="A225" s="290">
        <f>DATE(IMPOSTAZIONI!$AL$3,D225,C225)</f>
        <v>45260</v>
      </c>
      <c r="B225" s="293">
        <f t="shared" si="26"/>
        <v>220</v>
      </c>
      <c r="C225" s="362"/>
      <c r="D225" s="363"/>
      <c r="E225" s="182"/>
      <c r="F225" s="183"/>
      <c r="G225" s="184"/>
      <c r="H225" s="183"/>
      <c r="I225" s="184"/>
      <c r="J225" s="185"/>
      <c r="K225" s="186"/>
      <c r="L225" s="183"/>
      <c r="M225" s="183"/>
      <c r="N225" s="187"/>
      <c r="O225" s="273"/>
      <c r="P225" s="364"/>
      <c r="Q225" s="222"/>
      <c r="R225" s="165"/>
      <c r="S225" s="89">
        <f t="shared" si="21"/>
        <v>0</v>
      </c>
      <c r="T225" s="89">
        <f t="shared" si="22"/>
        <v>0</v>
      </c>
      <c r="U225" s="89">
        <f t="shared" si="23"/>
        <v>0</v>
      </c>
      <c r="V225" s="89">
        <f>IF(ISBLANK(#REF!),1,0)</f>
        <v>0</v>
      </c>
      <c r="W225" s="359">
        <f t="shared" si="27"/>
        <v>0</v>
      </c>
      <c r="X225" s="89">
        <f t="shared" si="24"/>
        <v>0</v>
      </c>
      <c r="Y225" s="165"/>
      <c r="Z225" s="361" t="str">
        <f t="shared" si="25"/>
        <v/>
      </c>
      <c r="AA225" s="74"/>
    </row>
    <row r="226" spans="1:27" ht="18" customHeight="1">
      <c r="A226" s="290">
        <f>DATE(IMPOSTAZIONI!$AL$3,D226,C226)</f>
        <v>45260</v>
      </c>
      <c r="B226" s="293">
        <f t="shared" si="26"/>
        <v>221</v>
      </c>
      <c r="C226" s="362"/>
      <c r="D226" s="363"/>
      <c r="E226" s="182"/>
      <c r="F226" s="183"/>
      <c r="G226" s="184"/>
      <c r="H226" s="183"/>
      <c r="I226" s="184"/>
      <c r="J226" s="185"/>
      <c r="K226" s="186"/>
      <c r="L226" s="183"/>
      <c r="M226" s="183"/>
      <c r="N226" s="187"/>
      <c r="O226" s="273"/>
      <c r="P226" s="364"/>
      <c r="Q226" s="222"/>
      <c r="R226" s="165"/>
      <c r="S226" s="89">
        <f t="shared" si="21"/>
        <v>0</v>
      </c>
      <c r="T226" s="89">
        <f t="shared" si="22"/>
        <v>0</v>
      </c>
      <c r="U226" s="89">
        <f t="shared" si="23"/>
        <v>0</v>
      </c>
      <c r="V226" s="89">
        <f>IF(ISBLANK(#REF!),1,0)</f>
        <v>0</v>
      </c>
      <c r="W226" s="359">
        <f t="shared" si="27"/>
        <v>0</v>
      </c>
      <c r="X226" s="89">
        <f t="shared" si="24"/>
        <v>0</v>
      </c>
      <c r="Y226" s="165"/>
      <c r="Z226" s="361" t="str">
        <f t="shared" si="25"/>
        <v/>
      </c>
      <c r="AA226" s="74"/>
    </row>
    <row r="227" spans="1:27" ht="18" customHeight="1">
      <c r="A227" s="290">
        <f>DATE(IMPOSTAZIONI!$AL$3,D227,C227)</f>
        <v>45260</v>
      </c>
      <c r="B227" s="293">
        <f t="shared" si="26"/>
        <v>222</v>
      </c>
      <c r="C227" s="362"/>
      <c r="D227" s="363"/>
      <c r="E227" s="182"/>
      <c r="F227" s="183"/>
      <c r="G227" s="184"/>
      <c r="H227" s="183"/>
      <c r="I227" s="184"/>
      <c r="J227" s="185"/>
      <c r="K227" s="186"/>
      <c r="L227" s="183"/>
      <c r="M227" s="183"/>
      <c r="N227" s="187"/>
      <c r="O227" s="273"/>
      <c r="P227" s="364"/>
      <c r="Q227" s="222"/>
      <c r="R227" s="165"/>
      <c r="S227" s="89">
        <f t="shared" si="21"/>
        <v>0</v>
      </c>
      <c r="T227" s="89">
        <f t="shared" si="22"/>
        <v>0</v>
      </c>
      <c r="U227" s="89">
        <f t="shared" si="23"/>
        <v>0</v>
      </c>
      <c r="V227" s="89">
        <f>IF(ISBLANK(#REF!),1,0)</f>
        <v>0</v>
      </c>
      <c r="W227" s="359">
        <f t="shared" si="27"/>
        <v>0</v>
      </c>
      <c r="X227" s="89">
        <f t="shared" si="24"/>
        <v>0</v>
      </c>
      <c r="Y227" s="165"/>
      <c r="Z227" s="361" t="str">
        <f t="shared" si="25"/>
        <v/>
      </c>
      <c r="AA227" s="74"/>
    </row>
    <row r="228" spans="1:27" ht="18" customHeight="1">
      <c r="A228" s="290">
        <f>DATE(IMPOSTAZIONI!$AL$3,D228,C228)</f>
        <v>45260</v>
      </c>
      <c r="B228" s="293">
        <f t="shared" si="26"/>
        <v>223</v>
      </c>
      <c r="C228" s="362"/>
      <c r="D228" s="363"/>
      <c r="E228" s="182"/>
      <c r="F228" s="183"/>
      <c r="G228" s="184"/>
      <c r="H228" s="183"/>
      <c r="I228" s="184"/>
      <c r="J228" s="185"/>
      <c r="K228" s="186"/>
      <c r="L228" s="183"/>
      <c r="M228" s="183"/>
      <c r="N228" s="187"/>
      <c r="O228" s="273"/>
      <c r="P228" s="364"/>
      <c r="Q228" s="222"/>
      <c r="R228" s="165"/>
      <c r="S228" s="89">
        <f t="shared" si="21"/>
        <v>0</v>
      </c>
      <c r="T228" s="89">
        <f t="shared" si="22"/>
        <v>0</v>
      </c>
      <c r="U228" s="89">
        <f t="shared" si="23"/>
        <v>0</v>
      </c>
      <c r="V228" s="89">
        <f>IF(ISBLANK(#REF!),1,0)</f>
        <v>0</v>
      </c>
      <c r="W228" s="359">
        <f t="shared" si="27"/>
        <v>0</v>
      </c>
      <c r="X228" s="89">
        <f t="shared" si="24"/>
        <v>0</v>
      </c>
      <c r="Y228" s="165"/>
      <c r="Z228" s="361" t="str">
        <f t="shared" si="25"/>
        <v/>
      </c>
      <c r="AA228" s="74"/>
    </row>
    <row r="229" spans="1:27" ht="18" customHeight="1">
      <c r="A229" s="290">
        <f>DATE(IMPOSTAZIONI!$AL$3,D229,C229)</f>
        <v>45260</v>
      </c>
      <c r="B229" s="293">
        <f t="shared" si="26"/>
        <v>224</v>
      </c>
      <c r="C229" s="362"/>
      <c r="D229" s="363"/>
      <c r="E229" s="182"/>
      <c r="F229" s="183"/>
      <c r="G229" s="184"/>
      <c r="H229" s="183"/>
      <c r="I229" s="184"/>
      <c r="J229" s="185"/>
      <c r="K229" s="186"/>
      <c r="L229" s="183"/>
      <c r="M229" s="183"/>
      <c r="N229" s="187"/>
      <c r="O229" s="273"/>
      <c r="P229" s="364"/>
      <c r="Q229" s="222"/>
      <c r="R229" s="165"/>
      <c r="S229" s="89">
        <f t="shared" si="21"/>
        <v>0</v>
      </c>
      <c r="T229" s="89">
        <f t="shared" si="22"/>
        <v>0</v>
      </c>
      <c r="U229" s="89">
        <f t="shared" si="23"/>
        <v>0</v>
      </c>
      <c r="V229" s="89">
        <f>IF(ISBLANK(#REF!),1,0)</f>
        <v>0</v>
      </c>
      <c r="W229" s="359">
        <f t="shared" si="27"/>
        <v>0</v>
      </c>
      <c r="X229" s="89">
        <f t="shared" si="24"/>
        <v>0</v>
      </c>
      <c r="Y229" s="165"/>
      <c r="Z229" s="361" t="str">
        <f t="shared" si="25"/>
        <v/>
      </c>
      <c r="AA229" s="74"/>
    </row>
    <row r="230" spans="1:27" ht="18" customHeight="1">
      <c r="A230" s="290">
        <f>DATE(IMPOSTAZIONI!$AL$3,D230,C230)</f>
        <v>45260</v>
      </c>
      <c r="B230" s="293">
        <f t="shared" si="26"/>
        <v>225</v>
      </c>
      <c r="C230" s="362"/>
      <c r="D230" s="363"/>
      <c r="E230" s="182"/>
      <c r="F230" s="183"/>
      <c r="G230" s="184"/>
      <c r="H230" s="183"/>
      <c r="I230" s="184"/>
      <c r="J230" s="185"/>
      <c r="K230" s="186"/>
      <c r="L230" s="183"/>
      <c r="M230" s="183"/>
      <c r="N230" s="187"/>
      <c r="O230" s="273"/>
      <c r="P230" s="364"/>
      <c r="Q230" s="222"/>
      <c r="R230" s="165"/>
      <c r="S230" s="89">
        <f t="shared" si="21"/>
        <v>0</v>
      </c>
      <c r="T230" s="89">
        <f t="shared" si="22"/>
        <v>0</v>
      </c>
      <c r="U230" s="89">
        <f t="shared" si="23"/>
        <v>0</v>
      </c>
      <c r="V230" s="89">
        <f>IF(ISBLANK(#REF!),1,0)</f>
        <v>0</v>
      </c>
      <c r="W230" s="359">
        <f t="shared" si="27"/>
        <v>0</v>
      </c>
      <c r="X230" s="89">
        <f t="shared" si="24"/>
        <v>0</v>
      </c>
      <c r="Y230" s="165"/>
      <c r="Z230" s="361" t="str">
        <f t="shared" si="25"/>
        <v/>
      </c>
      <c r="AA230" s="74"/>
    </row>
    <row r="231" spans="1:27" ht="18" customHeight="1">
      <c r="A231" s="290">
        <f>DATE(IMPOSTAZIONI!$AL$3,D231,C231)</f>
        <v>45260</v>
      </c>
      <c r="B231" s="293">
        <f t="shared" si="26"/>
        <v>226</v>
      </c>
      <c r="C231" s="362"/>
      <c r="D231" s="363"/>
      <c r="E231" s="182"/>
      <c r="F231" s="183"/>
      <c r="G231" s="184"/>
      <c r="H231" s="183"/>
      <c r="I231" s="184"/>
      <c r="J231" s="185"/>
      <c r="K231" s="186"/>
      <c r="L231" s="183"/>
      <c r="M231" s="183"/>
      <c r="N231" s="187"/>
      <c r="O231" s="273"/>
      <c r="P231" s="364"/>
      <c r="Q231" s="222"/>
      <c r="R231" s="165"/>
      <c r="S231" s="89">
        <f t="shared" si="21"/>
        <v>0</v>
      </c>
      <c r="T231" s="89">
        <f t="shared" si="22"/>
        <v>0</v>
      </c>
      <c r="U231" s="89">
        <f t="shared" si="23"/>
        <v>0</v>
      </c>
      <c r="V231" s="89">
        <f>IF(ISBLANK(#REF!),1,0)</f>
        <v>0</v>
      </c>
      <c r="W231" s="359">
        <f t="shared" si="27"/>
        <v>0</v>
      </c>
      <c r="X231" s="89">
        <f t="shared" si="24"/>
        <v>0</v>
      </c>
      <c r="Y231" s="165"/>
      <c r="Z231" s="361" t="str">
        <f t="shared" si="25"/>
        <v/>
      </c>
      <c r="AA231" s="74"/>
    </row>
    <row r="232" spans="1:27" ht="18" customHeight="1">
      <c r="A232" s="290">
        <f>DATE(IMPOSTAZIONI!$AL$3,D232,C232)</f>
        <v>45260</v>
      </c>
      <c r="B232" s="293">
        <f t="shared" si="26"/>
        <v>227</v>
      </c>
      <c r="C232" s="362"/>
      <c r="D232" s="363"/>
      <c r="E232" s="182"/>
      <c r="F232" s="183"/>
      <c r="G232" s="184"/>
      <c r="H232" s="183"/>
      <c r="I232" s="184"/>
      <c r="J232" s="185"/>
      <c r="K232" s="186"/>
      <c r="L232" s="183"/>
      <c r="M232" s="183"/>
      <c r="N232" s="187"/>
      <c r="O232" s="273"/>
      <c r="P232" s="364"/>
      <c r="Q232" s="222"/>
      <c r="R232" s="165"/>
      <c r="S232" s="89">
        <f t="shared" ref="S232:S252" si="28">IF(ISBLANK(E232),0,1)</f>
        <v>0</v>
      </c>
      <c r="T232" s="89">
        <f t="shared" ref="T232:T252" si="29">IF(ISBLANK(K232),0,1)</f>
        <v>0</v>
      </c>
      <c r="U232" s="89">
        <f t="shared" ref="U232:U252" si="30">SUM(S232:T232)</f>
        <v>0</v>
      </c>
      <c r="V232" s="89">
        <f>IF(ISBLANK(#REF!),1,0)</f>
        <v>0</v>
      </c>
      <c r="W232" s="359">
        <f t="shared" si="27"/>
        <v>0</v>
      </c>
      <c r="X232" s="89">
        <f t="shared" si="24"/>
        <v>0</v>
      </c>
      <c r="Y232" s="165"/>
      <c r="Z232" s="361" t="str">
        <f t="shared" si="25"/>
        <v/>
      </c>
      <c r="AA232" s="74"/>
    </row>
    <row r="233" spans="1:27" ht="18" customHeight="1">
      <c r="A233" s="290">
        <f>DATE(IMPOSTAZIONI!$AL$3,D233,C233)</f>
        <v>45260</v>
      </c>
      <c r="B233" s="293">
        <f t="shared" si="26"/>
        <v>228</v>
      </c>
      <c r="C233" s="362"/>
      <c r="D233" s="363"/>
      <c r="E233" s="182"/>
      <c r="F233" s="183"/>
      <c r="G233" s="184"/>
      <c r="H233" s="183"/>
      <c r="I233" s="184"/>
      <c r="J233" s="185"/>
      <c r="K233" s="186"/>
      <c r="L233" s="183"/>
      <c r="M233" s="183"/>
      <c r="N233" s="187"/>
      <c r="O233" s="273"/>
      <c r="P233" s="364"/>
      <c r="Q233" s="222"/>
      <c r="R233" s="165"/>
      <c r="S233" s="89">
        <f t="shared" si="28"/>
        <v>0</v>
      </c>
      <c r="T233" s="89">
        <f t="shared" si="29"/>
        <v>0</v>
      </c>
      <c r="U233" s="89">
        <f t="shared" si="30"/>
        <v>0</v>
      </c>
      <c r="V233" s="89">
        <f>IF(ISBLANK(#REF!),1,0)</f>
        <v>0</v>
      </c>
      <c r="W233" s="359">
        <f t="shared" si="27"/>
        <v>0</v>
      </c>
      <c r="X233" s="89">
        <f t="shared" si="24"/>
        <v>0</v>
      </c>
      <c r="Y233" s="165"/>
      <c r="Z233" s="361" t="str">
        <f t="shared" si="25"/>
        <v/>
      </c>
      <c r="AA233" s="74"/>
    </row>
    <row r="234" spans="1:27" ht="18" customHeight="1">
      <c r="A234" s="290">
        <f>DATE(IMPOSTAZIONI!$AL$3,D234,C234)</f>
        <v>45260</v>
      </c>
      <c r="B234" s="293">
        <f t="shared" si="26"/>
        <v>229</v>
      </c>
      <c r="C234" s="362"/>
      <c r="D234" s="363"/>
      <c r="E234" s="182"/>
      <c r="F234" s="183"/>
      <c r="G234" s="184"/>
      <c r="H234" s="183"/>
      <c r="I234" s="184"/>
      <c r="J234" s="185"/>
      <c r="K234" s="186"/>
      <c r="L234" s="183"/>
      <c r="M234" s="183"/>
      <c r="N234" s="187"/>
      <c r="O234" s="273"/>
      <c r="P234" s="364"/>
      <c r="Q234" s="222"/>
      <c r="R234" s="165"/>
      <c r="S234" s="89">
        <f t="shared" si="28"/>
        <v>0</v>
      </c>
      <c r="T234" s="89">
        <f t="shared" si="29"/>
        <v>0</v>
      </c>
      <c r="U234" s="89">
        <f t="shared" si="30"/>
        <v>0</v>
      </c>
      <c r="V234" s="89">
        <f>IF(ISBLANK(#REF!),1,0)</f>
        <v>0</v>
      </c>
      <c r="W234" s="359">
        <f t="shared" si="27"/>
        <v>0</v>
      </c>
      <c r="X234" s="89">
        <f t="shared" si="24"/>
        <v>0</v>
      </c>
      <c r="Y234" s="165"/>
      <c r="Z234" s="361" t="str">
        <f t="shared" si="25"/>
        <v/>
      </c>
      <c r="AA234" s="74"/>
    </row>
    <row r="235" spans="1:27" ht="18" customHeight="1">
      <c r="A235" s="290">
        <f>DATE(IMPOSTAZIONI!$AL$3,D235,C235)</f>
        <v>45260</v>
      </c>
      <c r="B235" s="293">
        <f t="shared" si="26"/>
        <v>230</v>
      </c>
      <c r="C235" s="362"/>
      <c r="D235" s="363"/>
      <c r="E235" s="182"/>
      <c r="F235" s="183"/>
      <c r="G235" s="184"/>
      <c r="H235" s="183"/>
      <c r="I235" s="184"/>
      <c r="J235" s="185"/>
      <c r="K235" s="186"/>
      <c r="L235" s="183"/>
      <c r="M235" s="183"/>
      <c r="N235" s="187"/>
      <c r="O235" s="273"/>
      <c r="P235" s="364"/>
      <c r="Q235" s="222"/>
      <c r="R235" s="165"/>
      <c r="S235" s="89">
        <f t="shared" si="28"/>
        <v>0</v>
      </c>
      <c r="T235" s="89">
        <f t="shared" si="29"/>
        <v>0</v>
      </c>
      <c r="U235" s="89">
        <f t="shared" si="30"/>
        <v>0</v>
      </c>
      <c r="V235" s="89">
        <f>IF(ISBLANK(#REF!),1,0)</f>
        <v>0</v>
      </c>
      <c r="W235" s="359">
        <f t="shared" si="27"/>
        <v>0</v>
      </c>
      <c r="X235" s="89">
        <f t="shared" si="24"/>
        <v>0</v>
      </c>
      <c r="Y235" s="165"/>
      <c r="Z235" s="361" t="str">
        <f t="shared" si="25"/>
        <v/>
      </c>
      <c r="AA235" s="74"/>
    </row>
    <row r="236" spans="1:27" ht="18" customHeight="1">
      <c r="A236" s="290">
        <f>DATE(IMPOSTAZIONI!$AL$3,D236,C236)</f>
        <v>45260</v>
      </c>
      <c r="B236" s="293">
        <f t="shared" si="26"/>
        <v>231</v>
      </c>
      <c r="C236" s="362"/>
      <c r="D236" s="363"/>
      <c r="E236" s="182"/>
      <c r="F236" s="183"/>
      <c r="G236" s="184"/>
      <c r="H236" s="183"/>
      <c r="I236" s="184"/>
      <c r="J236" s="185"/>
      <c r="K236" s="186"/>
      <c r="L236" s="183"/>
      <c r="M236" s="183"/>
      <c r="N236" s="187"/>
      <c r="O236" s="273"/>
      <c r="P236" s="364"/>
      <c r="Q236" s="222"/>
      <c r="R236" s="165"/>
      <c r="S236" s="89">
        <f t="shared" si="28"/>
        <v>0</v>
      </c>
      <c r="T236" s="89">
        <f t="shared" si="29"/>
        <v>0</v>
      </c>
      <c r="U236" s="89">
        <f t="shared" si="30"/>
        <v>0</v>
      </c>
      <c r="V236" s="89">
        <f>IF(ISBLANK(#REF!),1,0)</f>
        <v>0</v>
      </c>
      <c r="W236" s="359">
        <f t="shared" si="27"/>
        <v>0</v>
      </c>
      <c r="X236" s="89">
        <f t="shared" si="24"/>
        <v>0</v>
      </c>
      <c r="Y236" s="165"/>
      <c r="Z236" s="361" t="str">
        <f t="shared" si="25"/>
        <v/>
      </c>
      <c r="AA236" s="74"/>
    </row>
    <row r="237" spans="1:27" ht="18" customHeight="1">
      <c r="A237" s="290">
        <f>DATE(IMPOSTAZIONI!$AL$3,D237,C237)</f>
        <v>45260</v>
      </c>
      <c r="B237" s="293">
        <f t="shared" si="26"/>
        <v>232</v>
      </c>
      <c r="C237" s="362"/>
      <c r="D237" s="363"/>
      <c r="E237" s="182"/>
      <c r="F237" s="183"/>
      <c r="G237" s="184"/>
      <c r="H237" s="183"/>
      <c r="I237" s="184"/>
      <c r="J237" s="185"/>
      <c r="K237" s="186"/>
      <c r="L237" s="183"/>
      <c r="M237" s="183"/>
      <c r="N237" s="187"/>
      <c r="O237" s="273"/>
      <c r="P237" s="364"/>
      <c r="Q237" s="222"/>
      <c r="R237" s="165"/>
      <c r="S237" s="89">
        <f t="shared" si="28"/>
        <v>0</v>
      </c>
      <c r="T237" s="89">
        <f t="shared" si="29"/>
        <v>0</v>
      </c>
      <c r="U237" s="89">
        <f t="shared" si="30"/>
        <v>0</v>
      </c>
      <c r="V237" s="89">
        <f>IF(ISBLANK(#REF!),1,0)</f>
        <v>0</v>
      </c>
      <c r="W237" s="359">
        <f t="shared" si="27"/>
        <v>0</v>
      </c>
      <c r="X237" s="89">
        <f t="shared" si="24"/>
        <v>0</v>
      </c>
      <c r="Y237" s="165"/>
      <c r="Z237" s="361" t="str">
        <f t="shared" si="25"/>
        <v/>
      </c>
      <c r="AA237" s="74"/>
    </row>
    <row r="238" spans="1:27" ht="18" customHeight="1">
      <c r="A238" s="290">
        <f>DATE(IMPOSTAZIONI!$AL$3,D238,C238)</f>
        <v>45260</v>
      </c>
      <c r="B238" s="293">
        <f t="shared" si="26"/>
        <v>233</v>
      </c>
      <c r="C238" s="362"/>
      <c r="D238" s="363"/>
      <c r="E238" s="182"/>
      <c r="F238" s="183"/>
      <c r="G238" s="184"/>
      <c r="H238" s="183"/>
      <c r="I238" s="184"/>
      <c r="J238" s="185"/>
      <c r="K238" s="186"/>
      <c r="L238" s="183"/>
      <c r="M238" s="183"/>
      <c r="N238" s="187"/>
      <c r="O238" s="273"/>
      <c r="P238" s="364"/>
      <c r="Q238" s="222"/>
      <c r="R238" s="165"/>
      <c r="S238" s="89">
        <f t="shared" si="28"/>
        <v>0</v>
      </c>
      <c r="T238" s="89">
        <f t="shared" si="29"/>
        <v>0</v>
      </c>
      <c r="U238" s="89">
        <f t="shared" si="30"/>
        <v>0</v>
      </c>
      <c r="V238" s="89">
        <f>IF(ISBLANK(#REF!),1,0)</f>
        <v>0</v>
      </c>
      <c r="W238" s="359">
        <f t="shared" si="27"/>
        <v>0</v>
      </c>
      <c r="X238" s="89">
        <f t="shared" si="24"/>
        <v>0</v>
      </c>
      <c r="Y238" s="165"/>
      <c r="Z238" s="361" t="str">
        <f t="shared" si="25"/>
        <v/>
      </c>
      <c r="AA238" s="74"/>
    </row>
    <row r="239" spans="1:27" ht="18" customHeight="1">
      <c r="A239" s="290">
        <f>DATE(IMPOSTAZIONI!$AL$3,D239,C239)</f>
        <v>45260</v>
      </c>
      <c r="B239" s="293">
        <f t="shared" si="26"/>
        <v>234</v>
      </c>
      <c r="C239" s="362"/>
      <c r="D239" s="363"/>
      <c r="E239" s="182"/>
      <c r="F239" s="183"/>
      <c r="G239" s="184"/>
      <c r="H239" s="183"/>
      <c r="I239" s="184"/>
      <c r="J239" s="185"/>
      <c r="K239" s="186"/>
      <c r="L239" s="183"/>
      <c r="M239" s="183"/>
      <c r="N239" s="187"/>
      <c r="O239" s="273"/>
      <c r="P239" s="364"/>
      <c r="Q239" s="222"/>
      <c r="R239" s="165"/>
      <c r="S239" s="89">
        <f t="shared" si="28"/>
        <v>0</v>
      </c>
      <c r="T239" s="89">
        <f t="shared" si="29"/>
        <v>0</v>
      </c>
      <c r="U239" s="89">
        <f t="shared" si="30"/>
        <v>0</v>
      </c>
      <c r="V239" s="89">
        <f>IF(ISBLANK(#REF!),1,0)</f>
        <v>0</v>
      </c>
      <c r="W239" s="359">
        <f t="shared" si="27"/>
        <v>0</v>
      </c>
      <c r="X239" s="89">
        <f t="shared" si="24"/>
        <v>0</v>
      </c>
      <c r="Y239" s="165"/>
      <c r="Z239" s="361" t="str">
        <f t="shared" si="25"/>
        <v/>
      </c>
      <c r="AA239" s="74"/>
    </row>
    <row r="240" spans="1:27" ht="18" customHeight="1">
      <c r="A240" s="290">
        <f>DATE(IMPOSTAZIONI!$AL$3,D240,C240)</f>
        <v>45260</v>
      </c>
      <c r="B240" s="293">
        <f t="shared" si="26"/>
        <v>235</v>
      </c>
      <c r="C240" s="362"/>
      <c r="D240" s="363"/>
      <c r="E240" s="182"/>
      <c r="F240" s="183"/>
      <c r="G240" s="184"/>
      <c r="H240" s="183"/>
      <c r="I240" s="184"/>
      <c r="J240" s="185"/>
      <c r="K240" s="186"/>
      <c r="L240" s="183"/>
      <c r="M240" s="183"/>
      <c r="N240" s="187"/>
      <c r="O240" s="273"/>
      <c r="P240" s="364"/>
      <c r="Q240" s="222"/>
      <c r="R240" s="165"/>
      <c r="S240" s="89">
        <f t="shared" si="28"/>
        <v>0</v>
      </c>
      <c r="T240" s="89">
        <f t="shared" si="29"/>
        <v>0</v>
      </c>
      <c r="U240" s="89">
        <f t="shared" si="30"/>
        <v>0</v>
      </c>
      <c r="V240" s="89">
        <f>IF(ISBLANK(#REF!),1,0)</f>
        <v>0</v>
      </c>
      <c r="W240" s="359">
        <f t="shared" si="27"/>
        <v>0</v>
      </c>
      <c r="X240" s="89">
        <f t="shared" si="24"/>
        <v>0</v>
      </c>
      <c r="Y240" s="165"/>
      <c r="Z240" s="361" t="str">
        <f t="shared" si="25"/>
        <v/>
      </c>
      <c r="AA240" s="74"/>
    </row>
    <row r="241" spans="1:27" ht="18" customHeight="1">
      <c r="A241" s="290">
        <f>DATE(IMPOSTAZIONI!$AL$3,D241,C241)</f>
        <v>45260</v>
      </c>
      <c r="B241" s="293">
        <f t="shared" si="26"/>
        <v>236</v>
      </c>
      <c r="C241" s="362"/>
      <c r="D241" s="363"/>
      <c r="E241" s="182"/>
      <c r="F241" s="183"/>
      <c r="G241" s="184"/>
      <c r="H241" s="183"/>
      <c r="I241" s="184"/>
      <c r="J241" s="185"/>
      <c r="K241" s="186"/>
      <c r="L241" s="183"/>
      <c r="M241" s="183"/>
      <c r="N241" s="187"/>
      <c r="O241" s="273"/>
      <c r="P241" s="364"/>
      <c r="Q241" s="222"/>
      <c r="R241" s="165"/>
      <c r="S241" s="89">
        <f t="shared" si="28"/>
        <v>0</v>
      </c>
      <c r="T241" s="89">
        <f t="shared" si="29"/>
        <v>0</v>
      </c>
      <c r="U241" s="89">
        <f t="shared" si="30"/>
        <v>0</v>
      </c>
      <c r="V241" s="89">
        <f>IF(ISBLANK(#REF!),1,0)</f>
        <v>0</v>
      </c>
      <c r="W241" s="359">
        <f t="shared" si="27"/>
        <v>0</v>
      </c>
      <c r="X241" s="89">
        <f t="shared" si="24"/>
        <v>0</v>
      </c>
      <c r="Y241" s="165"/>
      <c r="Z241" s="361" t="str">
        <f t="shared" si="25"/>
        <v/>
      </c>
      <c r="AA241" s="74"/>
    </row>
    <row r="242" spans="1:27" ht="18" customHeight="1">
      <c r="A242" s="290">
        <f>DATE(IMPOSTAZIONI!$AL$3,D242,C242)</f>
        <v>45260</v>
      </c>
      <c r="B242" s="293">
        <f t="shared" si="26"/>
        <v>237</v>
      </c>
      <c r="C242" s="362"/>
      <c r="D242" s="363"/>
      <c r="E242" s="182"/>
      <c r="F242" s="183"/>
      <c r="G242" s="184"/>
      <c r="H242" s="183"/>
      <c r="I242" s="184"/>
      <c r="J242" s="185"/>
      <c r="K242" s="186"/>
      <c r="L242" s="183"/>
      <c r="M242" s="183"/>
      <c r="N242" s="187"/>
      <c r="O242" s="273"/>
      <c r="P242" s="364"/>
      <c r="Q242" s="222"/>
      <c r="R242" s="165"/>
      <c r="S242" s="89">
        <f t="shared" si="28"/>
        <v>0</v>
      </c>
      <c r="T242" s="89">
        <f t="shared" si="29"/>
        <v>0</v>
      </c>
      <c r="U242" s="89">
        <f t="shared" si="30"/>
        <v>0</v>
      </c>
      <c r="V242" s="89">
        <f>IF(ISBLANK(#REF!),1,0)</f>
        <v>0</v>
      </c>
      <c r="W242" s="359">
        <f t="shared" si="27"/>
        <v>0</v>
      </c>
      <c r="X242" s="89">
        <f t="shared" si="24"/>
        <v>0</v>
      </c>
      <c r="Y242" s="165"/>
      <c r="Z242" s="361" t="str">
        <f t="shared" si="25"/>
        <v/>
      </c>
      <c r="AA242" s="74"/>
    </row>
    <row r="243" spans="1:27" ht="18" customHeight="1">
      <c r="A243" s="290">
        <f>DATE(IMPOSTAZIONI!$AL$3,D243,C243)</f>
        <v>45260</v>
      </c>
      <c r="B243" s="293">
        <f t="shared" si="26"/>
        <v>238</v>
      </c>
      <c r="C243" s="362"/>
      <c r="D243" s="363"/>
      <c r="E243" s="182"/>
      <c r="F243" s="183"/>
      <c r="G243" s="184"/>
      <c r="H243" s="183"/>
      <c r="I243" s="184"/>
      <c r="J243" s="185"/>
      <c r="K243" s="186"/>
      <c r="L243" s="183"/>
      <c r="M243" s="183"/>
      <c r="N243" s="187"/>
      <c r="O243" s="273"/>
      <c r="P243" s="364"/>
      <c r="Q243" s="222"/>
      <c r="R243" s="165"/>
      <c r="S243" s="89">
        <f t="shared" si="28"/>
        <v>0</v>
      </c>
      <c r="T243" s="89">
        <f t="shared" si="29"/>
        <v>0</v>
      </c>
      <c r="U243" s="89">
        <f t="shared" si="30"/>
        <v>0</v>
      </c>
      <c r="V243" s="89">
        <f>IF(ISBLANK(#REF!),1,0)</f>
        <v>0</v>
      </c>
      <c r="W243" s="359">
        <f t="shared" si="27"/>
        <v>0</v>
      </c>
      <c r="X243" s="89">
        <f t="shared" si="24"/>
        <v>0</v>
      </c>
      <c r="Y243" s="165"/>
      <c r="Z243" s="361" t="str">
        <f t="shared" si="25"/>
        <v/>
      </c>
      <c r="AA243" s="74"/>
    </row>
    <row r="244" spans="1:27" ht="18" customHeight="1">
      <c r="A244" s="290">
        <f>DATE(IMPOSTAZIONI!$AL$3,D244,C244)</f>
        <v>45260</v>
      </c>
      <c r="B244" s="293">
        <f t="shared" si="26"/>
        <v>239</v>
      </c>
      <c r="C244" s="362"/>
      <c r="D244" s="363"/>
      <c r="E244" s="182"/>
      <c r="F244" s="183"/>
      <c r="G244" s="184"/>
      <c r="H244" s="183"/>
      <c r="I244" s="184"/>
      <c r="J244" s="185"/>
      <c r="K244" s="186"/>
      <c r="L244" s="183"/>
      <c r="M244" s="183"/>
      <c r="N244" s="187"/>
      <c r="O244" s="273"/>
      <c r="P244" s="364"/>
      <c r="Q244" s="222"/>
      <c r="R244" s="165"/>
      <c r="S244" s="89">
        <f t="shared" si="28"/>
        <v>0</v>
      </c>
      <c r="T244" s="89">
        <f t="shared" si="29"/>
        <v>0</v>
      </c>
      <c r="U244" s="89">
        <f t="shared" si="30"/>
        <v>0</v>
      </c>
      <c r="V244" s="89">
        <f>IF(ISBLANK(#REF!),1,0)</f>
        <v>0</v>
      </c>
      <c r="W244" s="359">
        <f t="shared" si="27"/>
        <v>0</v>
      </c>
      <c r="X244" s="89">
        <f t="shared" si="24"/>
        <v>0</v>
      </c>
      <c r="Y244" s="165"/>
      <c r="Z244" s="361" t="str">
        <f t="shared" si="25"/>
        <v/>
      </c>
      <c r="AA244" s="74"/>
    </row>
    <row r="245" spans="1:27" ht="18" customHeight="1">
      <c r="A245" s="290">
        <f>DATE(IMPOSTAZIONI!$AL$3,D245,C245)</f>
        <v>45260</v>
      </c>
      <c r="B245" s="293">
        <f t="shared" si="26"/>
        <v>240</v>
      </c>
      <c r="C245" s="362"/>
      <c r="D245" s="363"/>
      <c r="E245" s="182"/>
      <c r="F245" s="183"/>
      <c r="G245" s="184"/>
      <c r="H245" s="183"/>
      <c r="I245" s="184"/>
      <c r="J245" s="185"/>
      <c r="K245" s="186"/>
      <c r="L245" s="183"/>
      <c r="M245" s="183"/>
      <c r="N245" s="187"/>
      <c r="O245" s="273"/>
      <c r="P245" s="364"/>
      <c r="Q245" s="222"/>
      <c r="R245" s="165"/>
      <c r="S245" s="89">
        <f t="shared" si="28"/>
        <v>0</v>
      </c>
      <c r="T245" s="89">
        <f t="shared" si="29"/>
        <v>0</v>
      </c>
      <c r="U245" s="89">
        <f t="shared" si="30"/>
        <v>0</v>
      </c>
      <c r="V245" s="89">
        <f>IF(ISBLANK(#REF!),1,0)</f>
        <v>0</v>
      </c>
      <c r="W245" s="359">
        <f t="shared" si="27"/>
        <v>0</v>
      </c>
      <c r="X245" s="89">
        <f t="shared" si="24"/>
        <v>0</v>
      </c>
      <c r="Y245" s="165"/>
      <c r="Z245" s="361" t="str">
        <f t="shared" si="25"/>
        <v/>
      </c>
      <c r="AA245" s="74"/>
    </row>
    <row r="246" spans="1:27" ht="18" customHeight="1">
      <c r="A246" s="290">
        <f>DATE(IMPOSTAZIONI!$AL$3,D246,C246)</f>
        <v>45260</v>
      </c>
      <c r="B246" s="293">
        <f t="shared" si="26"/>
        <v>241</v>
      </c>
      <c r="C246" s="362"/>
      <c r="D246" s="363"/>
      <c r="E246" s="182"/>
      <c r="F246" s="183"/>
      <c r="G246" s="184"/>
      <c r="H246" s="183"/>
      <c r="I246" s="184"/>
      <c r="J246" s="185"/>
      <c r="K246" s="186"/>
      <c r="L246" s="183"/>
      <c r="M246" s="183"/>
      <c r="N246" s="187"/>
      <c r="O246" s="273"/>
      <c r="P246" s="364"/>
      <c r="Q246" s="222"/>
      <c r="R246" s="165"/>
      <c r="S246" s="89">
        <f t="shared" si="28"/>
        <v>0</v>
      </c>
      <c r="T246" s="89">
        <f t="shared" si="29"/>
        <v>0</v>
      </c>
      <c r="U246" s="89">
        <f t="shared" si="30"/>
        <v>0</v>
      </c>
      <c r="V246" s="89">
        <f>IF(ISBLANK(#REF!),1,0)</f>
        <v>0</v>
      </c>
      <c r="W246" s="359">
        <f t="shared" si="27"/>
        <v>0</v>
      </c>
      <c r="X246" s="89">
        <f t="shared" si="24"/>
        <v>0</v>
      </c>
      <c r="Y246" s="165"/>
      <c r="Z246" s="361" t="str">
        <f t="shared" si="25"/>
        <v/>
      </c>
      <c r="AA246" s="74"/>
    </row>
    <row r="247" spans="1:27" ht="18" customHeight="1">
      <c r="A247" s="290">
        <f>DATE(IMPOSTAZIONI!$AL$3,D247,C247)</f>
        <v>45260</v>
      </c>
      <c r="B247" s="293">
        <f t="shared" si="26"/>
        <v>242</v>
      </c>
      <c r="C247" s="362"/>
      <c r="D247" s="363"/>
      <c r="E247" s="182"/>
      <c r="F247" s="183"/>
      <c r="G247" s="184"/>
      <c r="H247" s="183"/>
      <c r="I247" s="184"/>
      <c r="J247" s="185"/>
      <c r="K247" s="186"/>
      <c r="L247" s="183"/>
      <c r="M247" s="183"/>
      <c r="N247" s="187"/>
      <c r="O247" s="273"/>
      <c r="P247" s="364"/>
      <c r="Q247" s="222"/>
      <c r="R247" s="165"/>
      <c r="S247" s="89">
        <f t="shared" si="28"/>
        <v>0</v>
      </c>
      <c r="T247" s="89">
        <f t="shared" si="29"/>
        <v>0</v>
      </c>
      <c r="U247" s="89">
        <f t="shared" si="30"/>
        <v>0</v>
      </c>
      <c r="V247" s="89">
        <f>IF(ISBLANK(#REF!),1,0)</f>
        <v>0</v>
      </c>
      <c r="W247" s="359">
        <f t="shared" si="27"/>
        <v>0</v>
      </c>
      <c r="X247" s="89">
        <f t="shared" si="24"/>
        <v>0</v>
      </c>
      <c r="Y247" s="165"/>
      <c r="Z247" s="361" t="str">
        <f t="shared" si="25"/>
        <v/>
      </c>
      <c r="AA247" s="74"/>
    </row>
    <row r="248" spans="1:27" ht="18" customHeight="1">
      <c r="A248" s="290">
        <f>DATE(IMPOSTAZIONI!$AL$3,D248,C248)</f>
        <v>45260</v>
      </c>
      <c r="B248" s="293">
        <f t="shared" si="26"/>
        <v>243</v>
      </c>
      <c r="C248" s="362"/>
      <c r="D248" s="363"/>
      <c r="E248" s="182"/>
      <c r="F248" s="183"/>
      <c r="G248" s="184"/>
      <c r="H248" s="183"/>
      <c r="I248" s="184"/>
      <c r="J248" s="185"/>
      <c r="K248" s="186"/>
      <c r="L248" s="183"/>
      <c r="M248" s="183"/>
      <c r="N248" s="187"/>
      <c r="O248" s="273"/>
      <c r="P248" s="364"/>
      <c r="Q248" s="222"/>
      <c r="R248" s="165"/>
      <c r="S248" s="89">
        <f t="shared" si="28"/>
        <v>0</v>
      </c>
      <c r="T248" s="89">
        <f t="shared" si="29"/>
        <v>0</v>
      </c>
      <c r="U248" s="89">
        <f t="shared" si="30"/>
        <v>0</v>
      </c>
      <c r="V248" s="89">
        <f>IF(ISBLANK(#REF!),1,0)</f>
        <v>0</v>
      </c>
      <c r="W248" s="359">
        <f t="shared" si="27"/>
        <v>0</v>
      </c>
      <c r="X248" s="89">
        <f t="shared" si="24"/>
        <v>0</v>
      </c>
      <c r="Y248" s="165"/>
      <c r="Z248" s="361" t="str">
        <f t="shared" si="25"/>
        <v/>
      </c>
      <c r="AA248" s="74"/>
    </row>
    <row r="249" spans="1:27" ht="18" customHeight="1">
      <c r="A249" s="290">
        <f>DATE(IMPOSTAZIONI!$AL$3,D249,C249)</f>
        <v>45260</v>
      </c>
      <c r="B249" s="293">
        <f t="shared" si="26"/>
        <v>244</v>
      </c>
      <c r="C249" s="362"/>
      <c r="D249" s="363"/>
      <c r="E249" s="182"/>
      <c r="F249" s="183"/>
      <c r="G249" s="184"/>
      <c r="H249" s="183"/>
      <c r="I249" s="184"/>
      <c r="J249" s="185"/>
      <c r="K249" s="186"/>
      <c r="L249" s="183"/>
      <c r="M249" s="183"/>
      <c r="N249" s="187"/>
      <c r="O249" s="273"/>
      <c r="P249" s="364"/>
      <c r="Q249" s="222"/>
      <c r="R249" s="165"/>
      <c r="S249" s="89">
        <f t="shared" si="28"/>
        <v>0</v>
      </c>
      <c r="T249" s="89">
        <f t="shared" si="29"/>
        <v>0</v>
      </c>
      <c r="U249" s="89">
        <f t="shared" si="30"/>
        <v>0</v>
      </c>
      <c r="V249" s="89">
        <f>IF(ISBLANK(#REF!),1,0)</f>
        <v>0</v>
      </c>
      <c r="W249" s="359">
        <f t="shared" si="27"/>
        <v>0</v>
      </c>
      <c r="X249" s="89">
        <f t="shared" si="24"/>
        <v>0</v>
      </c>
      <c r="Y249" s="165"/>
      <c r="Z249" s="361" t="str">
        <f t="shared" si="25"/>
        <v/>
      </c>
      <c r="AA249" s="74"/>
    </row>
    <row r="250" spans="1:27" ht="18" customHeight="1">
      <c r="A250" s="290">
        <f>DATE(IMPOSTAZIONI!$AL$3,D250,C250)</f>
        <v>45260</v>
      </c>
      <c r="B250" s="293">
        <f t="shared" si="26"/>
        <v>245</v>
      </c>
      <c r="C250" s="362"/>
      <c r="D250" s="363"/>
      <c r="E250" s="182"/>
      <c r="F250" s="183"/>
      <c r="G250" s="184"/>
      <c r="H250" s="183"/>
      <c r="I250" s="184"/>
      <c r="J250" s="185"/>
      <c r="K250" s="186"/>
      <c r="L250" s="183"/>
      <c r="M250" s="183"/>
      <c r="N250" s="187"/>
      <c r="O250" s="273"/>
      <c r="P250" s="364"/>
      <c r="Q250" s="222"/>
      <c r="R250" s="165"/>
      <c r="S250" s="89">
        <f t="shared" si="28"/>
        <v>0</v>
      </c>
      <c r="T250" s="89">
        <f t="shared" si="29"/>
        <v>0</v>
      </c>
      <c r="U250" s="89">
        <f t="shared" si="30"/>
        <v>0</v>
      </c>
      <c r="V250" s="89">
        <f>IF(ISBLANK(#REF!),1,0)</f>
        <v>0</v>
      </c>
      <c r="W250" s="359">
        <f t="shared" si="27"/>
        <v>0</v>
      </c>
      <c r="X250" s="89">
        <f t="shared" si="24"/>
        <v>0</v>
      </c>
      <c r="Y250" s="165"/>
      <c r="Z250" s="361" t="str">
        <f t="shared" si="25"/>
        <v/>
      </c>
      <c r="AA250" s="74"/>
    </row>
    <row r="251" spans="1:27" ht="18" customHeight="1">
      <c r="A251" s="290">
        <f>DATE(IMPOSTAZIONI!$AL$3,D251,C251)</f>
        <v>45260</v>
      </c>
      <c r="B251" s="293">
        <f t="shared" si="26"/>
        <v>246</v>
      </c>
      <c r="C251" s="362"/>
      <c r="D251" s="363"/>
      <c r="E251" s="182"/>
      <c r="F251" s="183"/>
      <c r="G251" s="184"/>
      <c r="H251" s="183"/>
      <c r="I251" s="184"/>
      <c r="J251" s="185"/>
      <c r="K251" s="186"/>
      <c r="L251" s="183"/>
      <c r="M251" s="183"/>
      <c r="N251" s="187"/>
      <c r="O251" s="273"/>
      <c r="P251" s="364"/>
      <c r="Q251" s="222"/>
      <c r="R251" s="165"/>
      <c r="S251" s="89">
        <f t="shared" si="28"/>
        <v>0</v>
      </c>
      <c r="T251" s="89">
        <f t="shared" si="29"/>
        <v>0</v>
      </c>
      <c r="U251" s="89">
        <f t="shared" si="30"/>
        <v>0</v>
      </c>
      <c r="V251" s="89">
        <f>IF(ISBLANK(#REF!),1,0)</f>
        <v>0</v>
      </c>
      <c r="W251" s="359">
        <f t="shared" si="27"/>
        <v>0</v>
      </c>
      <c r="X251" s="89">
        <f t="shared" si="24"/>
        <v>0</v>
      </c>
      <c r="Y251" s="165"/>
      <c r="Z251" s="361" t="str">
        <f t="shared" si="25"/>
        <v/>
      </c>
      <c r="AA251" s="74"/>
    </row>
    <row r="252" spans="1:27" ht="18" customHeight="1">
      <c r="A252" s="290">
        <f>DATE(IMPOSTAZIONI!$AL$3,D252,C252)</f>
        <v>45260</v>
      </c>
      <c r="B252" s="293">
        <f t="shared" si="26"/>
        <v>247</v>
      </c>
      <c r="C252" s="362"/>
      <c r="D252" s="363"/>
      <c r="E252" s="182"/>
      <c r="F252" s="183"/>
      <c r="G252" s="184"/>
      <c r="H252" s="183"/>
      <c r="I252" s="184"/>
      <c r="J252" s="185"/>
      <c r="K252" s="186"/>
      <c r="L252" s="183"/>
      <c r="M252" s="183"/>
      <c r="N252" s="187"/>
      <c r="O252" s="273"/>
      <c r="P252" s="364"/>
      <c r="Q252" s="222"/>
      <c r="R252" s="165"/>
      <c r="S252" s="89">
        <f t="shared" si="28"/>
        <v>0</v>
      </c>
      <c r="T252" s="89">
        <f t="shared" si="29"/>
        <v>0</v>
      </c>
      <c r="U252" s="89">
        <f t="shared" si="30"/>
        <v>0</v>
      </c>
      <c r="V252" s="89">
        <f>IF(ISBLANK(#REF!),1,0)</f>
        <v>0</v>
      </c>
      <c r="W252" s="359">
        <f t="shared" si="27"/>
        <v>0</v>
      </c>
      <c r="X252" s="89">
        <f t="shared" si="24"/>
        <v>0</v>
      </c>
      <c r="Y252" s="165"/>
      <c r="Z252" s="361" t="str">
        <f t="shared" si="25"/>
        <v/>
      </c>
      <c r="AA252" s="74"/>
    </row>
    <row r="253" spans="1:27" ht="18" customHeight="1">
      <c r="A253" s="290">
        <f>DATE(IMPOSTAZIONI!$AL$3,D253,C253)</f>
        <v>45260</v>
      </c>
      <c r="B253" s="293">
        <f t="shared" si="26"/>
        <v>248</v>
      </c>
      <c r="C253" s="362"/>
      <c r="D253" s="363"/>
      <c r="E253" s="182"/>
      <c r="F253" s="183"/>
      <c r="G253" s="184"/>
      <c r="H253" s="183"/>
      <c r="I253" s="184"/>
      <c r="J253" s="185"/>
      <c r="K253" s="186"/>
      <c r="L253" s="183"/>
      <c r="M253" s="183"/>
      <c r="N253" s="187"/>
      <c r="O253" s="273"/>
      <c r="P253" s="364"/>
      <c r="Q253" s="222"/>
      <c r="R253" s="165"/>
      <c r="S253" s="89">
        <f t="shared" ref="S253:S316" si="31">IF(ISBLANK(E253),0,1)</f>
        <v>0</v>
      </c>
      <c r="T253" s="89">
        <f t="shared" ref="T253:T316" si="32">IF(ISBLANK(K253),0,1)</f>
        <v>0</v>
      </c>
      <c r="U253" s="89">
        <f t="shared" ref="U253:U316" si="33">SUM(S253:T253)</f>
        <v>0</v>
      </c>
      <c r="V253" s="89">
        <f>IF(ISBLANK(#REF!),1,0)</f>
        <v>0</v>
      </c>
      <c r="W253" s="359">
        <f t="shared" si="27"/>
        <v>0</v>
      </c>
      <c r="X253" s="89">
        <f t="shared" si="24"/>
        <v>0</v>
      </c>
      <c r="Y253" s="165"/>
      <c r="Z253" s="361" t="str">
        <f t="shared" si="25"/>
        <v/>
      </c>
      <c r="AA253" s="74"/>
    </row>
    <row r="254" spans="1:27" ht="18" customHeight="1">
      <c r="A254" s="290">
        <f>DATE(IMPOSTAZIONI!$AL$3,D254,C254)</f>
        <v>45260</v>
      </c>
      <c r="B254" s="293">
        <f t="shared" si="26"/>
        <v>249</v>
      </c>
      <c r="C254" s="362"/>
      <c r="D254" s="363"/>
      <c r="E254" s="182"/>
      <c r="F254" s="183"/>
      <c r="G254" s="184"/>
      <c r="H254" s="183"/>
      <c r="I254" s="184"/>
      <c r="J254" s="185"/>
      <c r="K254" s="186"/>
      <c r="L254" s="183"/>
      <c r="M254" s="183"/>
      <c r="N254" s="187"/>
      <c r="O254" s="273"/>
      <c r="P254" s="364"/>
      <c r="Q254" s="222"/>
      <c r="R254" s="165"/>
      <c r="S254" s="89">
        <f t="shared" si="31"/>
        <v>0</v>
      </c>
      <c r="T254" s="89">
        <f t="shared" si="32"/>
        <v>0</v>
      </c>
      <c r="U254" s="89">
        <f t="shared" si="33"/>
        <v>0</v>
      </c>
      <c r="V254" s="89">
        <f>IF(ISBLANK(#REF!),1,0)</f>
        <v>0</v>
      </c>
      <c r="W254" s="359">
        <f t="shared" si="27"/>
        <v>0</v>
      </c>
      <c r="X254" s="89">
        <f t="shared" si="24"/>
        <v>0</v>
      </c>
      <c r="Y254" s="165"/>
      <c r="Z254" s="361" t="str">
        <f t="shared" si="25"/>
        <v/>
      </c>
      <c r="AA254" s="74"/>
    </row>
    <row r="255" spans="1:27" ht="18" customHeight="1">
      <c r="A255" s="290">
        <f>DATE(IMPOSTAZIONI!$AL$3,D255,C255)</f>
        <v>45260</v>
      </c>
      <c r="B255" s="293">
        <f t="shared" si="26"/>
        <v>250</v>
      </c>
      <c r="C255" s="362"/>
      <c r="D255" s="363"/>
      <c r="E255" s="182"/>
      <c r="F255" s="183"/>
      <c r="G255" s="184"/>
      <c r="H255" s="183"/>
      <c r="I255" s="184"/>
      <c r="J255" s="185"/>
      <c r="K255" s="186"/>
      <c r="L255" s="183"/>
      <c r="M255" s="183"/>
      <c r="N255" s="187"/>
      <c r="O255" s="273"/>
      <c r="P255" s="364"/>
      <c r="Q255" s="222"/>
      <c r="R255" s="165"/>
      <c r="S255" s="89">
        <f t="shared" si="31"/>
        <v>0</v>
      </c>
      <c r="T255" s="89">
        <f t="shared" si="32"/>
        <v>0</v>
      </c>
      <c r="U255" s="89">
        <f t="shared" si="33"/>
        <v>0</v>
      </c>
      <c r="V255" s="89">
        <f>IF(ISBLANK(#REF!),1,0)</f>
        <v>0</v>
      </c>
      <c r="W255" s="359">
        <f t="shared" si="27"/>
        <v>0</v>
      </c>
      <c r="X255" s="89">
        <f t="shared" si="24"/>
        <v>0</v>
      </c>
      <c r="Y255" s="165"/>
      <c r="Z255" s="361" t="str">
        <f t="shared" si="25"/>
        <v/>
      </c>
      <c r="AA255" s="74"/>
    </row>
    <row r="256" spans="1:27" ht="18" customHeight="1">
      <c r="A256" s="290">
        <f>DATE(IMPOSTAZIONI!$AL$3,D256,C256)</f>
        <v>45260</v>
      </c>
      <c r="B256" s="293">
        <f t="shared" si="26"/>
        <v>251</v>
      </c>
      <c r="C256" s="362"/>
      <c r="D256" s="363"/>
      <c r="E256" s="182"/>
      <c r="F256" s="183"/>
      <c r="G256" s="184"/>
      <c r="H256" s="183"/>
      <c r="I256" s="184"/>
      <c r="J256" s="185"/>
      <c r="K256" s="186"/>
      <c r="L256" s="183"/>
      <c r="M256" s="183"/>
      <c r="N256" s="187"/>
      <c r="O256" s="273"/>
      <c r="P256" s="364"/>
      <c r="Q256" s="222"/>
      <c r="R256" s="165"/>
      <c r="S256" s="89">
        <f t="shared" si="31"/>
        <v>0</v>
      </c>
      <c r="T256" s="89">
        <f t="shared" si="32"/>
        <v>0</v>
      </c>
      <c r="U256" s="89">
        <f t="shared" si="33"/>
        <v>0</v>
      </c>
      <c r="V256" s="89">
        <f>IF(ISBLANK(#REF!),1,0)</f>
        <v>0</v>
      </c>
      <c r="W256" s="359">
        <f t="shared" si="27"/>
        <v>0</v>
      </c>
      <c r="X256" s="89">
        <f t="shared" si="24"/>
        <v>0</v>
      </c>
      <c r="Y256" s="165"/>
      <c r="Z256" s="361" t="str">
        <f t="shared" si="25"/>
        <v/>
      </c>
      <c r="AA256" s="74"/>
    </row>
    <row r="257" spans="1:27" ht="18" customHeight="1">
      <c r="A257" s="290">
        <f>DATE(IMPOSTAZIONI!$AL$3,D257,C257)</f>
        <v>45260</v>
      </c>
      <c r="B257" s="293">
        <f t="shared" si="26"/>
        <v>252</v>
      </c>
      <c r="C257" s="362"/>
      <c r="D257" s="363"/>
      <c r="E257" s="182"/>
      <c r="F257" s="183"/>
      <c r="G257" s="184"/>
      <c r="H257" s="183"/>
      <c r="I257" s="184"/>
      <c r="J257" s="185"/>
      <c r="K257" s="186"/>
      <c r="L257" s="183"/>
      <c r="M257" s="183"/>
      <c r="N257" s="187"/>
      <c r="O257" s="273"/>
      <c r="P257" s="364"/>
      <c r="Q257" s="222"/>
      <c r="R257" s="165"/>
      <c r="S257" s="89">
        <f t="shared" si="31"/>
        <v>0</v>
      </c>
      <c r="T257" s="89">
        <f t="shared" si="32"/>
        <v>0</v>
      </c>
      <c r="U257" s="89">
        <f t="shared" si="33"/>
        <v>0</v>
      </c>
      <c r="V257" s="89">
        <f>IF(ISBLANK(#REF!),1,0)</f>
        <v>0</v>
      </c>
      <c r="W257" s="359">
        <f t="shared" si="27"/>
        <v>0</v>
      </c>
      <c r="X257" s="89">
        <f t="shared" si="24"/>
        <v>0</v>
      </c>
      <c r="Y257" s="165"/>
      <c r="Z257" s="361" t="str">
        <f t="shared" si="25"/>
        <v/>
      </c>
      <c r="AA257" s="74"/>
    </row>
    <row r="258" spans="1:27" ht="18" customHeight="1">
      <c r="A258" s="290">
        <f>DATE(IMPOSTAZIONI!$AL$3,D258,C258)</f>
        <v>45260</v>
      </c>
      <c r="B258" s="293">
        <f t="shared" si="26"/>
        <v>253</v>
      </c>
      <c r="C258" s="362"/>
      <c r="D258" s="363"/>
      <c r="E258" s="182"/>
      <c r="F258" s="183"/>
      <c r="G258" s="184"/>
      <c r="H258" s="183"/>
      <c r="I258" s="184"/>
      <c r="J258" s="185"/>
      <c r="K258" s="186"/>
      <c r="L258" s="183"/>
      <c r="M258" s="183"/>
      <c r="N258" s="187"/>
      <c r="O258" s="273"/>
      <c r="P258" s="364"/>
      <c r="Q258" s="222"/>
      <c r="R258" s="165"/>
      <c r="S258" s="89">
        <f t="shared" si="31"/>
        <v>0</v>
      </c>
      <c r="T258" s="89">
        <f t="shared" si="32"/>
        <v>0</v>
      </c>
      <c r="U258" s="89">
        <f t="shared" si="33"/>
        <v>0</v>
      </c>
      <c r="V258" s="89">
        <f>IF(ISBLANK(#REF!),1,0)</f>
        <v>0</v>
      </c>
      <c r="W258" s="359">
        <f t="shared" si="27"/>
        <v>0</v>
      </c>
      <c r="X258" s="89">
        <f t="shared" si="24"/>
        <v>0</v>
      </c>
      <c r="Y258" s="165"/>
      <c r="Z258" s="361" t="str">
        <f t="shared" si="25"/>
        <v/>
      </c>
      <c r="AA258" s="74"/>
    </row>
    <row r="259" spans="1:27" ht="18" customHeight="1">
      <c r="A259" s="290">
        <f>DATE(IMPOSTAZIONI!$AL$3,D259,C259)</f>
        <v>45260</v>
      </c>
      <c r="B259" s="293">
        <f t="shared" si="26"/>
        <v>254</v>
      </c>
      <c r="C259" s="362"/>
      <c r="D259" s="363"/>
      <c r="E259" s="182"/>
      <c r="F259" s="183"/>
      <c r="G259" s="184"/>
      <c r="H259" s="183"/>
      <c r="I259" s="184"/>
      <c r="J259" s="185"/>
      <c r="K259" s="186"/>
      <c r="L259" s="183"/>
      <c r="M259" s="183"/>
      <c r="N259" s="187"/>
      <c r="O259" s="273"/>
      <c r="P259" s="364"/>
      <c r="Q259" s="222"/>
      <c r="R259" s="165"/>
      <c r="S259" s="89">
        <f t="shared" si="31"/>
        <v>0</v>
      </c>
      <c r="T259" s="89">
        <f t="shared" si="32"/>
        <v>0</v>
      </c>
      <c r="U259" s="89">
        <f t="shared" si="33"/>
        <v>0</v>
      </c>
      <c r="V259" s="89">
        <f>IF(ISBLANK(#REF!),1,0)</f>
        <v>0</v>
      </c>
      <c r="W259" s="359">
        <f t="shared" si="27"/>
        <v>0</v>
      </c>
      <c r="X259" s="89">
        <f t="shared" si="24"/>
        <v>0</v>
      </c>
      <c r="Y259" s="165"/>
      <c r="Z259" s="361" t="str">
        <f t="shared" si="25"/>
        <v/>
      </c>
      <c r="AA259" s="74"/>
    </row>
    <row r="260" spans="1:27" ht="18" customHeight="1">
      <c r="A260" s="290">
        <f>DATE(IMPOSTAZIONI!$AL$3,D260,C260)</f>
        <v>45260</v>
      </c>
      <c r="B260" s="293">
        <f t="shared" si="26"/>
        <v>255</v>
      </c>
      <c r="C260" s="362"/>
      <c r="D260" s="363"/>
      <c r="E260" s="182"/>
      <c r="F260" s="183"/>
      <c r="G260" s="184"/>
      <c r="H260" s="183"/>
      <c r="I260" s="184"/>
      <c r="J260" s="185"/>
      <c r="K260" s="186"/>
      <c r="L260" s="183"/>
      <c r="M260" s="183"/>
      <c r="N260" s="187"/>
      <c r="O260" s="273"/>
      <c r="P260" s="364"/>
      <c r="Q260" s="222"/>
      <c r="R260" s="165"/>
      <c r="S260" s="89">
        <f t="shared" si="31"/>
        <v>0</v>
      </c>
      <c r="T260" s="89">
        <f t="shared" si="32"/>
        <v>0</v>
      </c>
      <c r="U260" s="89">
        <f t="shared" si="33"/>
        <v>0</v>
      </c>
      <c r="V260" s="89">
        <f>IF(ISBLANK(#REF!),1,0)</f>
        <v>0</v>
      </c>
      <c r="W260" s="359">
        <f t="shared" si="27"/>
        <v>0</v>
      </c>
      <c r="X260" s="89">
        <f t="shared" si="24"/>
        <v>0</v>
      </c>
      <c r="Y260" s="165"/>
      <c r="Z260" s="361" t="str">
        <f t="shared" si="25"/>
        <v/>
      </c>
      <c r="AA260" s="74"/>
    </row>
    <row r="261" spans="1:27" ht="18" customHeight="1">
      <c r="A261" s="290">
        <f>DATE(IMPOSTAZIONI!$AL$3,D261,C261)</f>
        <v>45260</v>
      </c>
      <c r="B261" s="293">
        <f t="shared" si="26"/>
        <v>256</v>
      </c>
      <c r="C261" s="362"/>
      <c r="D261" s="363"/>
      <c r="E261" s="182"/>
      <c r="F261" s="183"/>
      <c r="G261" s="184"/>
      <c r="H261" s="183"/>
      <c r="I261" s="184"/>
      <c r="J261" s="185"/>
      <c r="K261" s="186"/>
      <c r="L261" s="183"/>
      <c r="M261" s="183"/>
      <c r="N261" s="187"/>
      <c r="O261" s="273"/>
      <c r="P261" s="364"/>
      <c r="Q261" s="222"/>
      <c r="R261" s="165"/>
      <c r="S261" s="89">
        <f t="shared" si="31"/>
        <v>0</v>
      </c>
      <c r="T261" s="89">
        <f t="shared" si="32"/>
        <v>0</v>
      </c>
      <c r="U261" s="89">
        <f t="shared" si="33"/>
        <v>0</v>
      </c>
      <c r="V261" s="89">
        <f>IF(ISBLANK(#REF!),1,0)</f>
        <v>0</v>
      </c>
      <c r="W261" s="359">
        <f t="shared" si="27"/>
        <v>0</v>
      </c>
      <c r="X261" s="89">
        <f t="shared" si="24"/>
        <v>0</v>
      </c>
      <c r="Y261" s="165"/>
      <c r="Z261" s="361" t="str">
        <f t="shared" si="25"/>
        <v/>
      </c>
      <c r="AA261" s="74"/>
    </row>
    <row r="262" spans="1:27" ht="18" customHeight="1">
      <c r="A262" s="290">
        <f>DATE(IMPOSTAZIONI!$AL$3,D262,C262)</f>
        <v>45260</v>
      </c>
      <c r="B262" s="293">
        <f t="shared" si="26"/>
        <v>257</v>
      </c>
      <c r="C262" s="362"/>
      <c r="D262" s="363"/>
      <c r="E262" s="182"/>
      <c r="F262" s="183"/>
      <c r="G262" s="184"/>
      <c r="H262" s="183"/>
      <c r="I262" s="184"/>
      <c r="J262" s="185"/>
      <c r="K262" s="186"/>
      <c r="L262" s="183"/>
      <c r="M262" s="183"/>
      <c r="N262" s="187"/>
      <c r="O262" s="273"/>
      <c r="P262" s="364"/>
      <c r="Q262" s="222"/>
      <c r="R262" s="165"/>
      <c r="S262" s="89">
        <f t="shared" si="31"/>
        <v>0</v>
      </c>
      <c r="T262" s="89">
        <f t="shared" si="32"/>
        <v>0</v>
      </c>
      <c r="U262" s="89">
        <f t="shared" si="33"/>
        <v>0</v>
      </c>
      <c r="V262" s="89">
        <f>IF(ISBLANK(#REF!),1,0)</f>
        <v>0</v>
      </c>
      <c r="W262" s="359">
        <f t="shared" si="27"/>
        <v>0</v>
      </c>
      <c r="X262" s="89">
        <f t="shared" si="24"/>
        <v>0</v>
      </c>
      <c r="Y262" s="165"/>
      <c r="Z262" s="361" t="str">
        <f t="shared" si="25"/>
        <v/>
      </c>
      <c r="AA262" s="74"/>
    </row>
    <row r="263" spans="1:27" ht="18" customHeight="1">
      <c r="A263" s="290">
        <f>DATE(IMPOSTAZIONI!$AL$3,D263,C263)</f>
        <v>45260</v>
      </c>
      <c r="B263" s="293">
        <f t="shared" si="26"/>
        <v>258</v>
      </c>
      <c r="C263" s="362"/>
      <c r="D263" s="363"/>
      <c r="E263" s="182"/>
      <c r="F263" s="183"/>
      <c r="G263" s="184"/>
      <c r="H263" s="183"/>
      <c r="I263" s="184"/>
      <c r="J263" s="185"/>
      <c r="K263" s="186"/>
      <c r="L263" s="183"/>
      <c r="M263" s="183"/>
      <c r="N263" s="187"/>
      <c r="O263" s="273"/>
      <c r="P263" s="364"/>
      <c r="Q263" s="222"/>
      <c r="R263" s="165"/>
      <c r="S263" s="89">
        <f t="shared" si="31"/>
        <v>0</v>
      </c>
      <c r="T263" s="89">
        <f t="shared" si="32"/>
        <v>0</v>
      </c>
      <c r="U263" s="89">
        <f t="shared" si="33"/>
        <v>0</v>
      </c>
      <c r="V263" s="89">
        <f>IF(ISBLANK(#REF!),1,0)</f>
        <v>0</v>
      </c>
      <c r="W263" s="359">
        <f t="shared" si="27"/>
        <v>0</v>
      </c>
      <c r="X263" s="89">
        <f t="shared" ref="X263:X326" si="34">SUM(V263)</f>
        <v>0</v>
      </c>
      <c r="Y263" s="165"/>
      <c r="Z263" s="361" t="str">
        <f t="shared" ref="Z263:Z326" si="35">IF(D263="","",IF(AND(D263&gt;=G$435,D263&lt;=G$436),"",O$408))</f>
        <v/>
      </c>
      <c r="AA263" s="74"/>
    </row>
    <row r="264" spans="1:27" ht="18" customHeight="1">
      <c r="A264" s="290">
        <f>DATE(IMPOSTAZIONI!$AL$3,D264,C264)</f>
        <v>45260</v>
      </c>
      <c r="B264" s="293">
        <f t="shared" ref="B264:B327" si="36">IF($F$431=0,0,B263+1)</f>
        <v>259</v>
      </c>
      <c r="C264" s="362"/>
      <c r="D264" s="363"/>
      <c r="E264" s="182"/>
      <c r="F264" s="183"/>
      <c r="G264" s="184"/>
      <c r="H264" s="183"/>
      <c r="I264" s="184"/>
      <c r="J264" s="185"/>
      <c r="K264" s="186"/>
      <c r="L264" s="183"/>
      <c r="M264" s="183"/>
      <c r="N264" s="187"/>
      <c r="O264" s="273"/>
      <c r="P264" s="364"/>
      <c r="Q264" s="222"/>
      <c r="R264" s="165"/>
      <c r="S264" s="89">
        <f t="shared" si="31"/>
        <v>0</v>
      </c>
      <c r="T264" s="89">
        <f t="shared" si="32"/>
        <v>0</v>
      </c>
      <c r="U264" s="89">
        <f t="shared" si="33"/>
        <v>0</v>
      </c>
      <c r="V264" s="89">
        <f>IF(ISBLANK(#REF!),1,0)</f>
        <v>0</v>
      </c>
      <c r="W264" s="359">
        <f t="shared" ref="W264:W327" si="37">IF(AND(O264&lt;&gt;"",OR(K264&lt;&gt;"",E264&lt;&gt;""),D264&lt;&gt;"",C264&lt;&gt;""),B264,0)</f>
        <v>0</v>
      </c>
      <c r="X264" s="89">
        <f t="shared" si="34"/>
        <v>0</v>
      </c>
      <c r="Y264" s="165"/>
      <c r="Z264" s="361" t="str">
        <f t="shared" si="35"/>
        <v/>
      </c>
      <c r="AA264" s="74"/>
    </row>
    <row r="265" spans="1:27" ht="18" customHeight="1">
      <c r="A265" s="290">
        <f>DATE(IMPOSTAZIONI!$AL$3,D265,C265)</f>
        <v>45260</v>
      </c>
      <c r="B265" s="293">
        <f t="shared" si="36"/>
        <v>260</v>
      </c>
      <c r="C265" s="362"/>
      <c r="D265" s="363"/>
      <c r="E265" s="182"/>
      <c r="F265" s="183"/>
      <c r="G265" s="184"/>
      <c r="H265" s="183"/>
      <c r="I265" s="184"/>
      <c r="J265" s="185"/>
      <c r="K265" s="186"/>
      <c r="L265" s="183"/>
      <c r="M265" s="183"/>
      <c r="N265" s="187"/>
      <c r="O265" s="273"/>
      <c r="P265" s="364"/>
      <c r="Q265" s="222"/>
      <c r="R265" s="165"/>
      <c r="S265" s="89">
        <f t="shared" si="31"/>
        <v>0</v>
      </c>
      <c r="T265" s="89">
        <f t="shared" si="32"/>
        <v>0</v>
      </c>
      <c r="U265" s="89">
        <f t="shared" si="33"/>
        <v>0</v>
      </c>
      <c r="V265" s="89">
        <f>IF(ISBLANK(#REF!),1,0)</f>
        <v>0</v>
      </c>
      <c r="W265" s="359">
        <f t="shared" si="37"/>
        <v>0</v>
      </c>
      <c r="X265" s="89">
        <f t="shared" si="34"/>
        <v>0</v>
      </c>
      <c r="Y265" s="165"/>
      <c r="Z265" s="361" t="str">
        <f t="shared" si="35"/>
        <v/>
      </c>
      <c r="AA265" s="74"/>
    </row>
    <row r="266" spans="1:27" ht="18" customHeight="1">
      <c r="A266" s="290">
        <f>DATE(IMPOSTAZIONI!$AL$3,D266,C266)</f>
        <v>45260</v>
      </c>
      <c r="B266" s="293">
        <f t="shared" si="36"/>
        <v>261</v>
      </c>
      <c r="C266" s="362"/>
      <c r="D266" s="363"/>
      <c r="E266" s="182"/>
      <c r="F266" s="183"/>
      <c r="G266" s="184"/>
      <c r="H266" s="183"/>
      <c r="I266" s="184"/>
      <c r="J266" s="185"/>
      <c r="K266" s="186"/>
      <c r="L266" s="183"/>
      <c r="M266" s="183"/>
      <c r="N266" s="187"/>
      <c r="O266" s="273"/>
      <c r="P266" s="364"/>
      <c r="Q266" s="222"/>
      <c r="R266" s="165"/>
      <c r="S266" s="89">
        <f t="shared" si="31"/>
        <v>0</v>
      </c>
      <c r="T266" s="89">
        <f t="shared" si="32"/>
        <v>0</v>
      </c>
      <c r="U266" s="89">
        <f t="shared" si="33"/>
        <v>0</v>
      </c>
      <c r="V266" s="89">
        <f>IF(ISBLANK(#REF!),1,0)</f>
        <v>0</v>
      </c>
      <c r="W266" s="359">
        <f t="shared" si="37"/>
        <v>0</v>
      </c>
      <c r="X266" s="89">
        <f t="shared" si="34"/>
        <v>0</v>
      </c>
      <c r="Y266" s="165"/>
      <c r="Z266" s="361" t="str">
        <f t="shared" si="35"/>
        <v/>
      </c>
      <c r="AA266" s="74"/>
    </row>
    <row r="267" spans="1:27" ht="18" customHeight="1">
      <c r="A267" s="290">
        <f>DATE(IMPOSTAZIONI!$AL$3,D267,C267)</f>
        <v>45260</v>
      </c>
      <c r="B267" s="293">
        <f t="shared" si="36"/>
        <v>262</v>
      </c>
      <c r="C267" s="362"/>
      <c r="D267" s="363"/>
      <c r="E267" s="182"/>
      <c r="F267" s="183"/>
      <c r="G267" s="184"/>
      <c r="H267" s="183"/>
      <c r="I267" s="184"/>
      <c r="J267" s="185"/>
      <c r="K267" s="186"/>
      <c r="L267" s="183"/>
      <c r="M267" s="183"/>
      <c r="N267" s="187"/>
      <c r="O267" s="273"/>
      <c r="P267" s="364"/>
      <c r="Q267" s="222"/>
      <c r="R267" s="165"/>
      <c r="S267" s="89">
        <f t="shared" si="31"/>
        <v>0</v>
      </c>
      <c r="T267" s="89">
        <f t="shared" si="32"/>
        <v>0</v>
      </c>
      <c r="U267" s="89">
        <f t="shared" si="33"/>
        <v>0</v>
      </c>
      <c r="V267" s="89">
        <f>IF(ISBLANK(#REF!),1,0)</f>
        <v>0</v>
      </c>
      <c r="W267" s="359">
        <f t="shared" si="37"/>
        <v>0</v>
      </c>
      <c r="X267" s="89">
        <f t="shared" si="34"/>
        <v>0</v>
      </c>
      <c r="Y267" s="165"/>
      <c r="Z267" s="361" t="str">
        <f t="shared" si="35"/>
        <v/>
      </c>
      <c r="AA267" s="74"/>
    </row>
    <row r="268" spans="1:27" ht="18" customHeight="1">
      <c r="A268" s="290">
        <f>DATE(IMPOSTAZIONI!$AL$3,D268,C268)</f>
        <v>45260</v>
      </c>
      <c r="B268" s="293">
        <f t="shared" si="36"/>
        <v>263</v>
      </c>
      <c r="C268" s="362"/>
      <c r="D268" s="363"/>
      <c r="E268" s="182"/>
      <c r="F268" s="183"/>
      <c r="G268" s="184"/>
      <c r="H268" s="183"/>
      <c r="I268" s="184"/>
      <c r="J268" s="185"/>
      <c r="K268" s="186"/>
      <c r="L268" s="183"/>
      <c r="M268" s="183"/>
      <c r="N268" s="187"/>
      <c r="O268" s="273"/>
      <c r="P268" s="364"/>
      <c r="Q268" s="222"/>
      <c r="R268" s="165"/>
      <c r="S268" s="89">
        <f t="shared" si="31"/>
        <v>0</v>
      </c>
      <c r="T268" s="89">
        <f t="shared" si="32"/>
        <v>0</v>
      </c>
      <c r="U268" s="89">
        <f t="shared" si="33"/>
        <v>0</v>
      </c>
      <c r="V268" s="89">
        <f>IF(ISBLANK(#REF!),1,0)</f>
        <v>0</v>
      </c>
      <c r="W268" s="359">
        <f t="shared" si="37"/>
        <v>0</v>
      </c>
      <c r="X268" s="89">
        <f t="shared" si="34"/>
        <v>0</v>
      </c>
      <c r="Y268" s="165"/>
      <c r="Z268" s="361" t="str">
        <f t="shared" si="35"/>
        <v/>
      </c>
      <c r="AA268" s="74"/>
    </row>
    <row r="269" spans="1:27" ht="18" customHeight="1">
      <c r="A269" s="290">
        <f>DATE(IMPOSTAZIONI!$AL$3,D269,C269)</f>
        <v>45260</v>
      </c>
      <c r="B269" s="293">
        <f t="shared" si="36"/>
        <v>264</v>
      </c>
      <c r="C269" s="362"/>
      <c r="D269" s="363"/>
      <c r="E269" s="182"/>
      <c r="F269" s="183"/>
      <c r="G269" s="184"/>
      <c r="H269" s="183"/>
      <c r="I269" s="184"/>
      <c r="J269" s="185"/>
      <c r="K269" s="186"/>
      <c r="L269" s="183"/>
      <c r="M269" s="183"/>
      <c r="N269" s="187"/>
      <c r="O269" s="273"/>
      <c r="P269" s="364"/>
      <c r="Q269" s="222"/>
      <c r="R269" s="165"/>
      <c r="S269" s="89">
        <f t="shared" si="31"/>
        <v>0</v>
      </c>
      <c r="T269" s="89">
        <f t="shared" si="32"/>
        <v>0</v>
      </c>
      <c r="U269" s="89">
        <f t="shared" si="33"/>
        <v>0</v>
      </c>
      <c r="V269" s="89">
        <f>IF(ISBLANK(#REF!),1,0)</f>
        <v>0</v>
      </c>
      <c r="W269" s="359">
        <f t="shared" si="37"/>
        <v>0</v>
      </c>
      <c r="X269" s="89">
        <f t="shared" si="34"/>
        <v>0</v>
      </c>
      <c r="Y269" s="165"/>
      <c r="Z269" s="361" t="str">
        <f t="shared" si="35"/>
        <v/>
      </c>
      <c r="AA269" s="74"/>
    </row>
    <row r="270" spans="1:27" ht="18" customHeight="1">
      <c r="A270" s="290">
        <f>DATE(IMPOSTAZIONI!$AL$3,D270,C270)</f>
        <v>45260</v>
      </c>
      <c r="B270" s="293">
        <f t="shared" si="36"/>
        <v>265</v>
      </c>
      <c r="C270" s="362"/>
      <c r="D270" s="363"/>
      <c r="E270" s="182"/>
      <c r="F270" s="183"/>
      <c r="G270" s="184"/>
      <c r="H270" s="183"/>
      <c r="I270" s="184"/>
      <c r="J270" s="185"/>
      <c r="K270" s="186"/>
      <c r="L270" s="183"/>
      <c r="M270" s="183"/>
      <c r="N270" s="187"/>
      <c r="O270" s="273"/>
      <c r="P270" s="364"/>
      <c r="Q270" s="222"/>
      <c r="R270" s="165"/>
      <c r="S270" s="89">
        <f t="shared" si="31"/>
        <v>0</v>
      </c>
      <c r="T270" s="89">
        <f t="shared" si="32"/>
        <v>0</v>
      </c>
      <c r="U270" s="89">
        <f t="shared" si="33"/>
        <v>0</v>
      </c>
      <c r="V270" s="89">
        <f>IF(ISBLANK(#REF!),1,0)</f>
        <v>0</v>
      </c>
      <c r="W270" s="359">
        <f t="shared" si="37"/>
        <v>0</v>
      </c>
      <c r="X270" s="89">
        <f t="shared" si="34"/>
        <v>0</v>
      </c>
      <c r="Y270" s="165"/>
      <c r="Z270" s="361" t="str">
        <f t="shared" si="35"/>
        <v/>
      </c>
      <c r="AA270" s="74"/>
    </row>
    <row r="271" spans="1:27" ht="18" customHeight="1">
      <c r="A271" s="290">
        <f>DATE(IMPOSTAZIONI!$AL$3,D271,C271)</f>
        <v>45260</v>
      </c>
      <c r="B271" s="293">
        <f t="shared" si="36"/>
        <v>266</v>
      </c>
      <c r="C271" s="362"/>
      <c r="D271" s="363"/>
      <c r="E271" s="182"/>
      <c r="F271" s="183"/>
      <c r="G271" s="184"/>
      <c r="H271" s="183"/>
      <c r="I271" s="184"/>
      <c r="J271" s="185"/>
      <c r="K271" s="186"/>
      <c r="L271" s="183"/>
      <c r="M271" s="183"/>
      <c r="N271" s="187"/>
      <c r="O271" s="273"/>
      <c r="P271" s="364"/>
      <c r="Q271" s="222"/>
      <c r="R271" s="165"/>
      <c r="S271" s="89">
        <f t="shared" si="31"/>
        <v>0</v>
      </c>
      <c r="T271" s="89">
        <f t="shared" si="32"/>
        <v>0</v>
      </c>
      <c r="U271" s="89">
        <f t="shared" si="33"/>
        <v>0</v>
      </c>
      <c r="V271" s="89">
        <f>IF(ISBLANK(#REF!),1,0)</f>
        <v>0</v>
      </c>
      <c r="W271" s="359">
        <f t="shared" si="37"/>
        <v>0</v>
      </c>
      <c r="X271" s="89">
        <f t="shared" si="34"/>
        <v>0</v>
      </c>
      <c r="Y271" s="165"/>
      <c r="Z271" s="361" t="str">
        <f t="shared" si="35"/>
        <v/>
      </c>
      <c r="AA271" s="74"/>
    </row>
    <row r="272" spans="1:27" ht="18" customHeight="1">
      <c r="A272" s="290">
        <f>DATE(IMPOSTAZIONI!$AL$3,D272,C272)</f>
        <v>45260</v>
      </c>
      <c r="B272" s="293">
        <f t="shared" si="36"/>
        <v>267</v>
      </c>
      <c r="C272" s="362"/>
      <c r="D272" s="363"/>
      <c r="E272" s="182"/>
      <c r="F272" s="183"/>
      <c r="G272" s="184"/>
      <c r="H272" s="183"/>
      <c r="I272" s="184"/>
      <c r="J272" s="185"/>
      <c r="K272" s="186"/>
      <c r="L272" s="183"/>
      <c r="M272" s="183"/>
      <c r="N272" s="187"/>
      <c r="O272" s="273"/>
      <c r="P272" s="364"/>
      <c r="Q272" s="222"/>
      <c r="R272" s="165"/>
      <c r="S272" s="89">
        <f t="shared" si="31"/>
        <v>0</v>
      </c>
      <c r="T272" s="89">
        <f t="shared" si="32"/>
        <v>0</v>
      </c>
      <c r="U272" s="89">
        <f t="shared" si="33"/>
        <v>0</v>
      </c>
      <c r="V272" s="89">
        <f>IF(ISBLANK(#REF!),1,0)</f>
        <v>0</v>
      </c>
      <c r="W272" s="359">
        <f t="shared" si="37"/>
        <v>0</v>
      </c>
      <c r="X272" s="89">
        <f t="shared" si="34"/>
        <v>0</v>
      </c>
      <c r="Y272" s="165"/>
      <c r="Z272" s="361" t="str">
        <f t="shared" si="35"/>
        <v/>
      </c>
      <c r="AA272" s="74"/>
    </row>
    <row r="273" spans="1:27" ht="18" customHeight="1">
      <c r="A273" s="290">
        <f>DATE(IMPOSTAZIONI!$AL$3,D273,C273)</f>
        <v>45260</v>
      </c>
      <c r="B273" s="293">
        <f t="shared" si="36"/>
        <v>268</v>
      </c>
      <c r="C273" s="362"/>
      <c r="D273" s="363"/>
      <c r="E273" s="182"/>
      <c r="F273" s="183"/>
      <c r="G273" s="184"/>
      <c r="H273" s="183"/>
      <c r="I273" s="184"/>
      <c r="J273" s="185"/>
      <c r="K273" s="186"/>
      <c r="L273" s="183"/>
      <c r="M273" s="183"/>
      <c r="N273" s="187"/>
      <c r="O273" s="273"/>
      <c r="P273" s="364"/>
      <c r="Q273" s="222"/>
      <c r="R273" s="165"/>
      <c r="S273" s="89">
        <f t="shared" si="31"/>
        <v>0</v>
      </c>
      <c r="T273" s="89">
        <f t="shared" si="32"/>
        <v>0</v>
      </c>
      <c r="U273" s="89">
        <f t="shared" si="33"/>
        <v>0</v>
      </c>
      <c r="V273" s="89">
        <f>IF(ISBLANK(#REF!),1,0)</f>
        <v>0</v>
      </c>
      <c r="W273" s="359">
        <f t="shared" si="37"/>
        <v>0</v>
      </c>
      <c r="X273" s="89">
        <f t="shared" si="34"/>
        <v>0</v>
      </c>
      <c r="Y273" s="165"/>
      <c r="Z273" s="361" t="str">
        <f t="shared" si="35"/>
        <v/>
      </c>
      <c r="AA273" s="74"/>
    </row>
    <row r="274" spans="1:27" ht="18" customHeight="1">
      <c r="A274" s="290">
        <f>DATE(IMPOSTAZIONI!$AL$3,D274,C274)</f>
        <v>45260</v>
      </c>
      <c r="B274" s="293">
        <f t="shared" si="36"/>
        <v>269</v>
      </c>
      <c r="C274" s="362"/>
      <c r="D274" s="363"/>
      <c r="E274" s="182"/>
      <c r="F274" s="183"/>
      <c r="G274" s="184"/>
      <c r="H274" s="183"/>
      <c r="I274" s="184"/>
      <c r="J274" s="185"/>
      <c r="K274" s="186"/>
      <c r="L274" s="183"/>
      <c r="M274" s="183"/>
      <c r="N274" s="187"/>
      <c r="O274" s="273"/>
      <c r="P274" s="364"/>
      <c r="Q274" s="222"/>
      <c r="R274" s="165"/>
      <c r="S274" s="89">
        <f t="shared" si="31"/>
        <v>0</v>
      </c>
      <c r="T274" s="89">
        <f t="shared" si="32"/>
        <v>0</v>
      </c>
      <c r="U274" s="89">
        <f t="shared" si="33"/>
        <v>0</v>
      </c>
      <c r="V274" s="89">
        <f>IF(ISBLANK(#REF!),1,0)</f>
        <v>0</v>
      </c>
      <c r="W274" s="359">
        <f t="shared" si="37"/>
        <v>0</v>
      </c>
      <c r="X274" s="89">
        <f t="shared" si="34"/>
        <v>0</v>
      </c>
      <c r="Y274" s="165"/>
      <c r="Z274" s="361" t="str">
        <f t="shared" si="35"/>
        <v/>
      </c>
      <c r="AA274" s="74"/>
    </row>
    <row r="275" spans="1:27" ht="18" customHeight="1">
      <c r="A275" s="290">
        <f>DATE(IMPOSTAZIONI!$AL$3,D275,C275)</f>
        <v>45260</v>
      </c>
      <c r="B275" s="293">
        <f t="shared" si="36"/>
        <v>270</v>
      </c>
      <c r="C275" s="362"/>
      <c r="D275" s="363"/>
      <c r="E275" s="182"/>
      <c r="F275" s="183"/>
      <c r="G275" s="184"/>
      <c r="H275" s="183"/>
      <c r="I275" s="184"/>
      <c r="J275" s="185"/>
      <c r="K275" s="186"/>
      <c r="L275" s="183"/>
      <c r="M275" s="183"/>
      <c r="N275" s="187"/>
      <c r="O275" s="273"/>
      <c r="P275" s="364"/>
      <c r="Q275" s="222"/>
      <c r="R275" s="165"/>
      <c r="S275" s="89">
        <f t="shared" si="31"/>
        <v>0</v>
      </c>
      <c r="T275" s="89">
        <f t="shared" si="32"/>
        <v>0</v>
      </c>
      <c r="U275" s="89">
        <f t="shared" si="33"/>
        <v>0</v>
      </c>
      <c r="V275" s="89">
        <f>IF(ISBLANK(#REF!),1,0)</f>
        <v>0</v>
      </c>
      <c r="W275" s="359">
        <f t="shared" si="37"/>
        <v>0</v>
      </c>
      <c r="X275" s="89">
        <f t="shared" si="34"/>
        <v>0</v>
      </c>
      <c r="Y275" s="165"/>
      <c r="Z275" s="361" t="str">
        <f t="shared" si="35"/>
        <v/>
      </c>
      <c r="AA275" s="74"/>
    </row>
    <row r="276" spans="1:27" ht="18" customHeight="1">
      <c r="A276" s="290">
        <f>DATE(IMPOSTAZIONI!$AL$3,D276,C276)</f>
        <v>45260</v>
      </c>
      <c r="B276" s="293">
        <f t="shared" si="36"/>
        <v>271</v>
      </c>
      <c r="C276" s="362"/>
      <c r="D276" s="363"/>
      <c r="E276" s="182"/>
      <c r="F276" s="183"/>
      <c r="G276" s="184"/>
      <c r="H276" s="183"/>
      <c r="I276" s="184"/>
      <c r="J276" s="185"/>
      <c r="K276" s="186"/>
      <c r="L276" s="183"/>
      <c r="M276" s="183"/>
      <c r="N276" s="187"/>
      <c r="O276" s="273"/>
      <c r="P276" s="364"/>
      <c r="Q276" s="222"/>
      <c r="R276" s="165"/>
      <c r="S276" s="89">
        <f t="shared" si="31"/>
        <v>0</v>
      </c>
      <c r="T276" s="89">
        <f t="shared" si="32"/>
        <v>0</v>
      </c>
      <c r="U276" s="89">
        <f t="shared" si="33"/>
        <v>0</v>
      </c>
      <c r="V276" s="89">
        <f>IF(ISBLANK(#REF!),1,0)</f>
        <v>0</v>
      </c>
      <c r="W276" s="359">
        <f t="shared" si="37"/>
        <v>0</v>
      </c>
      <c r="X276" s="89">
        <f t="shared" si="34"/>
        <v>0</v>
      </c>
      <c r="Y276" s="165"/>
      <c r="Z276" s="361" t="str">
        <f t="shared" si="35"/>
        <v/>
      </c>
      <c r="AA276" s="74"/>
    </row>
    <row r="277" spans="1:27" ht="18" customHeight="1">
      <c r="A277" s="290">
        <f>DATE(IMPOSTAZIONI!$AL$3,D277,C277)</f>
        <v>45260</v>
      </c>
      <c r="B277" s="293">
        <f t="shared" si="36"/>
        <v>272</v>
      </c>
      <c r="C277" s="362"/>
      <c r="D277" s="363"/>
      <c r="E277" s="182"/>
      <c r="F277" s="183"/>
      <c r="G277" s="184"/>
      <c r="H277" s="183"/>
      <c r="I277" s="184"/>
      <c r="J277" s="185"/>
      <c r="K277" s="186"/>
      <c r="L277" s="183"/>
      <c r="M277" s="183"/>
      <c r="N277" s="187"/>
      <c r="O277" s="273"/>
      <c r="P277" s="364"/>
      <c r="Q277" s="222"/>
      <c r="R277" s="165"/>
      <c r="S277" s="89">
        <f t="shared" si="31"/>
        <v>0</v>
      </c>
      <c r="T277" s="89">
        <f t="shared" si="32"/>
        <v>0</v>
      </c>
      <c r="U277" s="89">
        <f t="shared" si="33"/>
        <v>0</v>
      </c>
      <c r="V277" s="89">
        <f>IF(ISBLANK(#REF!),1,0)</f>
        <v>0</v>
      </c>
      <c r="W277" s="359">
        <f t="shared" si="37"/>
        <v>0</v>
      </c>
      <c r="X277" s="89">
        <f t="shared" si="34"/>
        <v>0</v>
      </c>
      <c r="Y277" s="165"/>
      <c r="Z277" s="361" t="str">
        <f t="shared" si="35"/>
        <v/>
      </c>
      <c r="AA277" s="74"/>
    </row>
    <row r="278" spans="1:27" ht="18" customHeight="1">
      <c r="A278" s="290">
        <f>DATE(IMPOSTAZIONI!$AL$3,D278,C278)</f>
        <v>45260</v>
      </c>
      <c r="B278" s="293">
        <f t="shared" si="36"/>
        <v>273</v>
      </c>
      <c r="C278" s="362"/>
      <c r="D278" s="363"/>
      <c r="E278" s="182"/>
      <c r="F278" s="183"/>
      <c r="G278" s="184"/>
      <c r="H278" s="183"/>
      <c r="I278" s="184"/>
      <c r="J278" s="185"/>
      <c r="K278" s="186"/>
      <c r="L278" s="183"/>
      <c r="M278" s="183"/>
      <c r="N278" s="187"/>
      <c r="O278" s="273"/>
      <c r="P278" s="364"/>
      <c r="Q278" s="222"/>
      <c r="R278" s="165"/>
      <c r="S278" s="89">
        <f t="shared" si="31"/>
        <v>0</v>
      </c>
      <c r="T278" s="89">
        <f t="shared" si="32"/>
        <v>0</v>
      </c>
      <c r="U278" s="89">
        <f t="shared" si="33"/>
        <v>0</v>
      </c>
      <c r="V278" s="89">
        <f>IF(ISBLANK(#REF!),1,0)</f>
        <v>0</v>
      </c>
      <c r="W278" s="359">
        <f t="shared" si="37"/>
        <v>0</v>
      </c>
      <c r="X278" s="89">
        <f t="shared" si="34"/>
        <v>0</v>
      </c>
      <c r="Y278" s="165"/>
      <c r="Z278" s="361" t="str">
        <f t="shared" si="35"/>
        <v/>
      </c>
      <c r="AA278" s="74"/>
    </row>
    <row r="279" spans="1:27" ht="18" customHeight="1">
      <c r="A279" s="290">
        <f>DATE(IMPOSTAZIONI!$AL$3,D279,C279)</f>
        <v>45260</v>
      </c>
      <c r="B279" s="293">
        <f t="shared" si="36"/>
        <v>274</v>
      </c>
      <c r="C279" s="362"/>
      <c r="D279" s="363"/>
      <c r="E279" s="182"/>
      <c r="F279" s="183"/>
      <c r="G279" s="184"/>
      <c r="H279" s="183"/>
      <c r="I279" s="184"/>
      <c r="J279" s="185"/>
      <c r="K279" s="186"/>
      <c r="L279" s="183"/>
      <c r="M279" s="183"/>
      <c r="N279" s="187"/>
      <c r="O279" s="273"/>
      <c r="P279" s="364"/>
      <c r="Q279" s="222"/>
      <c r="R279" s="165"/>
      <c r="S279" s="89">
        <f t="shared" si="31"/>
        <v>0</v>
      </c>
      <c r="T279" s="89">
        <f t="shared" si="32"/>
        <v>0</v>
      </c>
      <c r="U279" s="89">
        <f t="shared" si="33"/>
        <v>0</v>
      </c>
      <c r="V279" s="89">
        <f>IF(ISBLANK(#REF!),1,0)</f>
        <v>0</v>
      </c>
      <c r="W279" s="359">
        <f t="shared" si="37"/>
        <v>0</v>
      </c>
      <c r="X279" s="89">
        <f t="shared" si="34"/>
        <v>0</v>
      </c>
      <c r="Y279" s="165"/>
      <c r="Z279" s="361" t="str">
        <f t="shared" si="35"/>
        <v/>
      </c>
      <c r="AA279" s="74"/>
    </row>
    <row r="280" spans="1:27" ht="18" customHeight="1">
      <c r="A280" s="290">
        <f>DATE(IMPOSTAZIONI!$AL$3,D280,C280)</f>
        <v>45260</v>
      </c>
      <c r="B280" s="293">
        <f t="shared" si="36"/>
        <v>275</v>
      </c>
      <c r="C280" s="362"/>
      <c r="D280" s="363"/>
      <c r="E280" s="182"/>
      <c r="F280" s="183"/>
      <c r="G280" s="184"/>
      <c r="H280" s="183"/>
      <c r="I280" s="184"/>
      <c r="J280" s="185"/>
      <c r="K280" s="186"/>
      <c r="L280" s="183"/>
      <c r="M280" s="183"/>
      <c r="N280" s="187"/>
      <c r="O280" s="273"/>
      <c r="P280" s="364"/>
      <c r="Q280" s="222"/>
      <c r="R280" s="165"/>
      <c r="S280" s="89">
        <f t="shared" si="31"/>
        <v>0</v>
      </c>
      <c r="T280" s="89">
        <f t="shared" si="32"/>
        <v>0</v>
      </c>
      <c r="U280" s="89">
        <f t="shared" si="33"/>
        <v>0</v>
      </c>
      <c r="V280" s="89">
        <f>IF(ISBLANK(#REF!),1,0)</f>
        <v>0</v>
      </c>
      <c r="W280" s="359">
        <f t="shared" si="37"/>
        <v>0</v>
      </c>
      <c r="X280" s="89">
        <f t="shared" si="34"/>
        <v>0</v>
      </c>
      <c r="Y280" s="165"/>
      <c r="Z280" s="361" t="str">
        <f t="shared" si="35"/>
        <v/>
      </c>
      <c r="AA280" s="74"/>
    </row>
    <row r="281" spans="1:27" ht="18" customHeight="1">
      <c r="A281" s="290">
        <f>DATE(IMPOSTAZIONI!$AL$3,D281,C281)</f>
        <v>45260</v>
      </c>
      <c r="B281" s="293">
        <f t="shared" si="36"/>
        <v>276</v>
      </c>
      <c r="C281" s="362"/>
      <c r="D281" s="363"/>
      <c r="E281" s="182"/>
      <c r="F281" s="183"/>
      <c r="G281" s="184"/>
      <c r="H281" s="183"/>
      <c r="I281" s="184"/>
      <c r="J281" s="185"/>
      <c r="K281" s="186"/>
      <c r="L281" s="183"/>
      <c r="M281" s="183"/>
      <c r="N281" s="187"/>
      <c r="O281" s="273"/>
      <c r="P281" s="364"/>
      <c r="Q281" s="222"/>
      <c r="R281" s="165"/>
      <c r="S281" s="89">
        <f t="shared" si="31"/>
        <v>0</v>
      </c>
      <c r="T281" s="89">
        <f t="shared" si="32"/>
        <v>0</v>
      </c>
      <c r="U281" s="89">
        <f t="shared" si="33"/>
        <v>0</v>
      </c>
      <c r="V281" s="89">
        <f>IF(ISBLANK(#REF!),1,0)</f>
        <v>0</v>
      </c>
      <c r="W281" s="359">
        <f t="shared" si="37"/>
        <v>0</v>
      </c>
      <c r="X281" s="89">
        <f t="shared" si="34"/>
        <v>0</v>
      </c>
      <c r="Y281" s="165"/>
      <c r="Z281" s="361" t="str">
        <f t="shared" si="35"/>
        <v/>
      </c>
      <c r="AA281" s="74"/>
    </row>
    <row r="282" spans="1:27" ht="18" customHeight="1">
      <c r="A282" s="290">
        <f>DATE(IMPOSTAZIONI!$AL$3,D282,C282)</f>
        <v>45260</v>
      </c>
      <c r="B282" s="293">
        <f t="shared" si="36"/>
        <v>277</v>
      </c>
      <c r="C282" s="362"/>
      <c r="D282" s="363"/>
      <c r="E282" s="182"/>
      <c r="F282" s="183"/>
      <c r="G282" s="184"/>
      <c r="H282" s="183"/>
      <c r="I282" s="184"/>
      <c r="J282" s="185"/>
      <c r="K282" s="186"/>
      <c r="L282" s="183"/>
      <c r="M282" s="183"/>
      <c r="N282" s="187"/>
      <c r="O282" s="273"/>
      <c r="P282" s="364"/>
      <c r="Q282" s="222"/>
      <c r="R282" s="165"/>
      <c r="S282" s="89">
        <f t="shared" si="31"/>
        <v>0</v>
      </c>
      <c r="T282" s="89">
        <f t="shared" si="32"/>
        <v>0</v>
      </c>
      <c r="U282" s="89">
        <f t="shared" si="33"/>
        <v>0</v>
      </c>
      <c r="V282" s="89">
        <f>IF(ISBLANK(#REF!),1,0)</f>
        <v>0</v>
      </c>
      <c r="W282" s="359">
        <f t="shared" si="37"/>
        <v>0</v>
      </c>
      <c r="X282" s="89">
        <f t="shared" si="34"/>
        <v>0</v>
      </c>
      <c r="Y282" s="165"/>
      <c r="Z282" s="361" t="str">
        <f t="shared" si="35"/>
        <v/>
      </c>
      <c r="AA282" s="74"/>
    </row>
    <row r="283" spans="1:27" ht="18" customHeight="1">
      <c r="A283" s="290">
        <f>DATE(IMPOSTAZIONI!$AL$3,D283,C283)</f>
        <v>45260</v>
      </c>
      <c r="B283" s="293">
        <f t="shared" si="36"/>
        <v>278</v>
      </c>
      <c r="C283" s="362"/>
      <c r="D283" s="363"/>
      <c r="E283" s="182"/>
      <c r="F283" s="183"/>
      <c r="G283" s="184"/>
      <c r="H283" s="183"/>
      <c r="I283" s="184"/>
      <c r="J283" s="185"/>
      <c r="K283" s="186"/>
      <c r="L283" s="183"/>
      <c r="M283" s="183"/>
      <c r="N283" s="187"/>
      <c r="O283" s="273"/>
      <c r="P283" s="364"/>
      <c r="Q283" s="222"/>
      <c r="R283" s="165"/>
      <c r="S283" s="89">
        <f t="shared" si="31"/>
        <v>0</v>
      </c>
      <c r="T283" s="89">
        <f t="shared" si="32"/>
        <v>0</v>
      </c>
      <c r="U283" s="89">
        <f t="shared" si="33"/>
        <v>0</v>
      </c>
      <c r="V283" s="89">
        <f>IF(ISBLANK(#REF!),1,0)</f>
        <v>0</v>
      </c>
      <c r="W283" s="359">
        <f t="shared" si="37"/>
        <v>0</v>
      </c>
      <c r="X283" s="89">
        <f t="shared" si="34"/>
        <v>0</v>
      </c>
      <c r="Y283" s="165"/>
      <c r="Z283" s="361" t="str">
        <f t="shared" si="35"/>
        <v/>
      </c>
      <c r="AA283" s="74"/>
    </row>
    <row r="284" spans="1:27" ht="18" customHeight="1">
      <c r="A284" s="290">
        <f>DATE(IMPOSTAZIONI!$AL$3,D284,C284)</f>
        <v>45260</v>
      </c>
      <c r="B284" s="293">
        <f t="shared" si="36"/>
        <v>279</v>
      </c>
      <c r="C284" s="362"/>
      <c r="D284" s="363"/>
      <c r="E284" s="182"/>
      <c r="F284" s="183"/>
      <c r="G284" s="184"/>
      <c r="H284" s="183"/>
      <c r="I284" s="184"/>
      <c r="J284" s="185"/>
      <c r="K284" s="186"/>
      <c r="L284" s="183"/>
      <c r="M284" s="183"/>
      <c r="N284" s="187"/>
      <c r="O284" s="273"/>
      <c r="P284" s="364"/>
      <c r="Q284" s="222"/>
      <c r="R284" s="165"/>
      <c r="S284" s="89">
        <f t="shared" si="31"/>
        <v>0</v>
      </c>
      <c r="T284" s="89">
        <f t="shared" si="32"/>
        <v>0</v>
      </c>
      <c r="U284" s="89">
        <f t="shared" si="33"/>
        <v>0</v>
      </c>
      <c r="V284" s="89">
        <f>IF(ISBLANK(#REF!),1,0)</f>
        <v>0</v>
      </c>
      <c r="W284" s="359">
        <f t="shared" si="37"/>
        <v>0</v>
      </c>
      <c r="X284" s="89">
        <f t="shared" si="34"/>
        <v>0</v>
      </c>
      <c r="Y284" s="165"/>
      <c r="Z284" s="361" t="str">
        <f t="shared" si="35"/>
        <v/>
      </c>
      <c r="AA284" s="74"/>
    </row>
    <row r="285" spans="1:27" ht="18" customHeight="1">
      <c r="A285" s="290">
        <f>DATE(IMPOSTAZIONI!$AL$3,D285,C285)</f>
        <v>45260</v>
      </c>
      <c r="B285" s="293">
        <f t="shared" si="36"/>
        <v>280</v>
      </c>
      <c r="C285" s="362"/>
      <c r="D285" s="363"/>
      <c r="E285" s="182"/>
      <c r="F285" s="183"/>
      <c r="G285" s="184"/>
      <c r="H285" s="183"/>
      <c r="I285" s="184"/>
      <c r="J285" s="185"/>
      <c r="K285" s="186"/>
      <c r="L285" s="183"/>
      <c r="M285" s="183"/>
      <c r="N285" s="187"/>
      <c r="O285" s="273"/>
      <c r="P285" s="364"/>
      <c r="Q285" s="222"/>
      <c r="R285" s="165"/>
      <c r="S285" s="89">
        <f t="shared" si="31"/>
        <v>0</v>
      </c>
      <c r="T285" s="89">
        <f t="shared" si="32"/>
        <v>0</v>
      </c>
      <c r="U285" s="89">
        <f t="shared" si="33"/>
        <v>0</v>
      </c>
      <c r="V285" s="89">
        <f>IF(ISBLANK(#REF!),1,0)</f>
        <v>0</v>
      </c>
      <c r="W285" s="359">
        <f t="shared" si="37"/>
        <v>0</v>
      </c>
      <c r="X285" s="89">
        <f t="shared" si="34"/>
        <v>0</v>
      </c>
      <c r="Y285" s="165"/>
      <c r="Z285" s="361" t="str">
        <f t="shared" si="35"/>
        <v/>
      </c>
      <c r="AA285" s="74"/>
    </row>
    <row r="286" spans="1:27" ht="18" customHeight="1">
      <c r="A286" s="290">
        <f>DATE(IMPOSTAZIONI!$AL$3,D286,C286)</f>
        <v>45260</v>
      </c>
      <c r="B286" s="293">
        <f t="shared" si="36"/>
        <v>281</v>
      </c>
      <c r="C286" s="362"/>
      <c r="D286" s="363"/>
      <c r="E286" s="182"/>
      <c r="F286" s="183"/>
      <c r="G286" s="184"/>
      <c r="H286" s="183"/>
      <c r="I286" s="184"/>
      <c r="J286" s="185"/>
      <c r="K286" s="186"/>
      <c r="L286" s="183"/>
      <c r="M286" s="183"/>
      <c r="N286" s="187"/>
      <c r="O286" s="273"/>
      <c r="P286" s="364"/>
      <c r="Q286" s="222"/>
      <c r="R286" s="165"/>
      <c r="S286" s="89">
        <f t="shared" si="31"/>
        <v>0</v>
      </c>
      <c r="T286" s="89">
        <f t="shared" si="32"/>
        <v>0</v>
      </c>
      <c r="U286" s="89">
        <f t="shared" si="33"/>
        <v>0</v>
      </c>
      <c r="V286" s="89">
        <f>IF(ISBLANK(#REF!),1,0)</f>
        <v>0</v>
      </c>
      <c r="W286" s="359">
        <f t="shared" si="37"/>
        <v>0</v>
      </c>
      <c r="X286" s="89">
        <f t="shared" si="34"/>
        <v>0</v>
      </c>
      <c r="Y286" s="165"/>
      <c r="Z286" s="361" t="str">
        <f t="shared" si="35"/>
        <v/>
      </c>
      <c r="AA286" s="74"/>
    </row>
    <row r="287" spans="1:27" ht="18" customHeight="1">
      <c r="A287" s="290">
        <f>DATE(IMPOSTAZIONI!$AL$3,D287,C287)</f>
        <v>45260</v>
      </c>
      <c r="B287" s="293">
        <f t="shared" si="36"/>
        <v>282</v>
      </c>
      <c r="C287" s="362"/>
      <c r="D287" s="363"/>
      <c r="E287" s="182"/>
      <c r="F287" s="183"/>
      <c r="G287" s="184"/>
      <c r="H287" s="183"/>
      <c r="I287" s="184"/>
      <c r="J287" s="185"/>
      <c r="K287" s="186"/>
      <c r="L287" s="183"/>
      <c r="M287" s="183"/>
      <c r="N287" s="187"/>
      <c r="O287" s="273"/>
      <c r="P287" s="364"/>
      <c r="Q287" s="222"/>
      <c r="R287" s="165"/>
      <c r="S287" s="89">
        <f t="shared" si="31"/>
        <v>0</v>
      </c>
      <c r="T287" s="89">
        <f t="shared" si="32"/>
        <v>0</v>
      </c>
      <c r="U287" s="89">
        <f t="shared" si="33"/>
        <v>0</v>
      </c>
      <c r="V287" s="89">
        <f>IF(ISBLANK(#REF!),1,0)</f>
        <v>0</v>
      </c>
      <c r="W287" s="359">
        <f t="shared" si="37"/>
        <v>0</v>
      </c>
      <c r="X287" s="89">
        <f t="shared" si="34"/>
        <v>0</v>
      </c>
      <c r="Y287" s="165"/>
      <c r="Z287" s="361" t="str">
        <f t="shared" si="35"/>
        <v/>
      </c>
      <c r="AA287" s="74"/>
    </row>
    <row r="288" spans="1:27" ht="18" customHeight="1">
      <c r="A288" s="290">
        <f>DATE(IMPOSTAZIONI!$AL$3,D288,C288)</f>
        <v>45260</v>
      </c>
      <c r="B288" s="293">
        <f t="shared" si="36"/>
        <v>283</v>
      </c>
      <c r="C288" s="362"/>
      <c r="D288" s="363"/>
      <c r="E288" s="182"/>
      <c r="F288" s="183"/>
      <c r="G288" s="184"/>
      <c r="H288" s="183"/>
      <c r="I288" s="184"/>
      <c r="J288" s="185"/>
      <c r="K288" s="186"/>
      <c r="L288" s="183"/>
      <c r="M288" s="183"/>
      <c r="N288" s="187"/>
      <c r="O288" s="273"/>
      <c r="P288" s="364"/>
      <c r="Q288" s="222"/>
      <c r="R288" s="165"/>
      <c r="S288" s="89">
        <f t="shared" si="31"/>
        <v>0</v>
      </c>
      <c r="T288" s="89">
        <f t="shared" si="32"/>
        <v>0</v>
      </c>
      <c r="U288" s="89">
        <f t="shared" si="33"/>
        <v>0</v>
      </c>
      <c r="V288" s="89">
        <f>IF(ISBLANK(#REF!),1,0)</f>
        <v>0</v>
      </c>
      <c r="W288" s="359">
        <f t="shared" si="37"/>
        <v>0</v>
      </c>
      <c r="X288" s="89">
        <f t="shared" si="34"/>
        <v>0</v>
      </c>
      <c r="Y288" s="165"/>
      <c r="Z288" s="361" t="str">
        <f t="shared" si="35"/>
        <v/>
      </c>
      <c r="AA288" s="74"/>
    </row>
    <row r="289" spans="1:27" ht="18" customHeight="1">
      <c r="A289" s="290">
        <f>DATE(IMPOSTAZIONI!$AL$3,D289,C289)</f>
        <v>45260</v>
      </c>
      <c r="B289" s="293">
        <f t="shared" si="36"/>
        <v>284</v>
      </c>
      <c r="C289" s="362"/>
      <c r="D289" s="363"/>
      <c r="E289" s="182"/>
      <c r="F289" s="183"/>
      <c r="G289" s="184"/>
      <c r="H289" s="183"/>
      <c r="I289" s="184"/>
      <c r="J289" s="185"/>
      <c r="K289" s="186"/>
      <c r="L289" s="183"/>
      <c r="M289" s="183"/>
      <c r="N289" s="187"/>
      <c r="O289" s="273"/>
      <c r="P289" s="364"/>
      <c r="Q289" s="222"/>
      <c r="R289" s="165"/>
      <c r="S289" s="89">
        <f t="shared" si="31"/>
        <v>0</v>
      </c>
      <c r="T289" s="89">
        <f t="shared" si="32"/>
        <v>0</v>
      </c>
      <c r="U289" s="89">
        <f t="shared" si="33"/>
        <v>0</v>
      </c>
      <c r="V289" s="89">
        <f>IF(ISBLANK(#REF!),1,0)</f>
        <v>0</v>
      </c>
      <c r="W289" s="359">
        <f t="shared" si="37"/>
        <v>0</v>
      </c>
      <c r="X289" s="89">
        <f t="shared" si="34"/>
        <v>0</v>
      </c>
      <c r="Y289" s="165"/>
      <c r="Z289" s="361" t="str">
        <f t="shared" si="35"/>
        <v/>
      </c>
      <c r="AA289" s="74"/>
    </row>
    <row r="290" spans="1:27" ht="18" customHeight="1">
      <c r="A290" s="290">
        <f>DATE(IMPOSTAZIONI!$AL$3,D290,C290)</f>
        <v>45260</v>
      </c>
      <c r="B290" s="293">
        <f t="shared" si="36"/>
        <v>285</v>
      </c>
      <c r="C290" s="362"/>
      <c r="D290" s="363"/>
      <c r="E290" s="182"/>
      <c r="F290" s="183"/>
      <c r="G290" s="184"/>
      <c r="H290" s="183"/>
      <c r="I290" s="184"/>
      <c r="J290" s="185"/>
      <c r="K290" s="186"/>
      <c r="L290" s="183"/>
      <c r="M290" s="183"/>
      <c r="N290" s="187"/>
      <c r="O290" s="273"/>
      <c r="P290" s="364"/>
      <c r="Q290" s="222"/>
      <c r="R290" s="165"/>
      <c r="S290" s="89">
        <f t="shared" si="31"/>
        <v>0</v>
      </c>
      <c r="T290" s="89">
        <f t="shared" si="32"/>
        <v>0</v>
      </c>
      <c r="U290" s="89">
        <f t="shared" si="33"/>
        <v>0</v>
      </c>
      <c r="V290" s="89">
        <f>IF(ISBLANK(#REF!),1,0)</f>
        <v>0</v>
      </c>
      <c r="W290" s="359">
        <f t="shared" si="37"/>
        <v>0</v>
      </c>
      <c r="X290" s="89">
        <f t="shared" si="34"/>
        <v>0</v>
      </c>
      <c r="Y290" s="165"/>
      <c r="Z290" s="361" t="str">
        <f t="shared" si="35"/>
        <v/>
      </c>
      <c r="AA290" s="74"/>
    </row>
    <row r="291" spans="1:27" ht="18" customHeight="1">
      <c r="A291" s="290">
        <f>DATE(IMPOSTAZIONI!$AL$3,D291,C291)</f>
        <v>45260</v>
      </c>
      <c r="B291" s="293">
        <f t="shared" si="36"/>
        <v>286</v>
      </c>
      <c r="C291" s="362"/>
      <c r="D291" s="363"/>
      <c r="E291" s="182"/>
      <c r="F291" s="183"/>
      <c r="G291" s="184"/>
      <c r="H291" s="183"/>
      <c r="I291" s="184"/>
      <c r="J291" s="185"/>
      <c r="K291" s="186"/>
      <c r="L291" s="183"/>
      <c r="M291" s="183"/>
      <c r="N291" s="187"/>
      <c r="O291" s="273"/>
      <c r="P291" s="364"/>
      <c r="Q291" s="222"/>
      <c r="R291" s="165"/>
      <c r="S291" s="89">
        <f t="shared" si="31"/>
        <v>0</v>
      </c>
      <c r="T291" s="89">
        <f t="shared" si="32"/>
        <v>0</v>
      </c>
      <c r="U291" s="89">
        <f t="shared" si="33"/>
        <v>0</v>
      </c>
      <c r="V291" s="89">
        <f>IF(ISBLANK(#REF!),1,0)</f>
        <v>0</v>
      </c>
      <c r="W291" s="359">
        <f t="shared" si="37"/>
        <v>0</v>
      </c>
      <c r="X291" s="89">
        <f t="shared" si="34"/>
        <v>0</v>
      </c>
      <c r="Y291" s="165"/>
      <c r="Z291" s="361" t="str">
        <f t="shared" si="35"/>
        <v/>
      </c>
      <c r="AA291" s="74"/>
    </row>
    <row r="292" spans="1:27" ht="18" customHeight="1">
      <c r="A292" s="290">
        <f>DATE(IMPOSTAZIONI!$AL$3,D292,C292)</f>
        <v>45260</v>
      </c>
      <c r="B292" s="293">
        <f t="shared" si="36"/>
        <v>287</v>
      </c>
      <c r="C292" s="362"/>
      <c r="D292" s="363"/>
      <c r="E292" s="182"/>
      <c r="F292" s="183"/>
      <c r="G292" s="184"/>
      <c r="H292" s="183"/>
      <c r="I292" s="184"/>
      <c r="J292" s="185"/>
      <c r="K292" s="186"/>
      <c r="L292" s="183"/>
      <c r="M292" s="183"/>
      <c r="N292" s="187"/>
      <c r="O292" s="273"/>
      <c r="P292" s="364"/>
      <c r="Q292" s="222"/>
      <c r="R292" s="165"/>
      <c r="S292" s="89">
        <f t="shared" si="31"/>
        <v>0</v>
      </c>
      <c r="T292" s="89">
        <f t="shared" si="32"/>
        <v>0</v>
      </c>
      <c r="U292" s="89">
        <f t="shared" si="33"/>
        <v>0</v>
      </c>
      <c r="V292" s="89">
        <f>IF(ISBLANK(#REF!),1,0)</f>
        <v>0</v>
      </c>
      <c r="W292" s="359">
        <f t="shared" si="37"/>
        <v>0</v>
      </c>
      <c r="X292" s="89">
        <f t="shared" si="34"/>
        <v>0</v>
      </c>
      <c r="Y292" s="165"/>
      <c r="Z292" s="361" t="str">
        <f t="shared" si="35"/>
        <v/>
      </c>
      <c r="AA292" s="74"/>
    </row>
    <row r="293" spans="1:27" ht="18" customHeight="1">
      <c r="A293" s="290">
        <f>DATE(IMPOSTAZIONI!$AL$3,D293,C293)</f>
        <v>45260</v>
      </c>
      <c r="B293" s="293">
        <f t="shared" si="36"/>
        <v>288</v>
      </c>
      <c r="C293" s="362"/>
      <c r="D293" s="363"/>
      <c r="E293" s="182"/>
      <c r="F293" s="183"/>
      <c r="G293" s="184"/>
      <c r="H293" s="183"/>
      <c r="I293" s="184"/>
      <c r="J293" s="185"/>
      <c r="K293" s="186"/>
      <c r="L293" s="183"/>
      <c r="M293" s="183"/>
      <c r="N293" s="187"/>
      <c r="O293" s="273"/>
      <c r="P293" s="364"/>
      <c r="Q293" s="222"/>
      <c r="R293" s="165"/>
      <c r="S293" s="89">
        <f t="shared" si="31"/>
        <v>0</v>
      </c>
      <c r="T293" s="89">
        <f t="shared" si="32"/>
        <v>0</v>
      </c>
      <c r="U293" s="89">
        <f t="shared" si="33"/>
        <v>0</v>
      </c>
      <c r="V293" s="89">
        <f>IF(ISBLANK(#REF!),1,0)</f>
        <v>0</v>
      </c>
      <c r="W293" s="359">
        <f t="shared" si="37"/>
        <v>0</v>
      </c>
      <c r="X293" s="89">
        <f t="shared" si="34"/>
        <v>0</v>
      </c>
      <c r="Y293" s="165"/>
      <c r="Z293" s="361" t="str">
        <f t="shared" si="35"/>
        <v/>
      </c>
      <c r="AA293" s="74"/>
    </row>
    <row r="294" spans="1:27" ht="18" customHeight="1">
      <c r="A294" s="290">
        <f>DATE(IMPOSTAZIONI!$AL$3,D294,C294)</f>
        <v>45260</v>
      </c>
      <c r="B294" s="293">
        <f t="shared" si="36"/>
        <v>289</v>
      </c>
      <c r="C294" s="362"/>
      <c r="D294" s="363"/>
      <c r="E294" s="182"/>
      <c r="F294" s="183"/>
      <c r="G294" s="184"/>
      <c r="H294" s="183"/>
      <c r="I294" s="184"/>
      <c r="J294" s="185"/>
      <c r="K294" s="186"/>
      <c r="L294" s="183"/>
      <c r="M294" s="183"/>
      <c r="N294" s="187"/>
      <c r="O294" s="273"/>
      <c r="P294" s="364"/>
      <c r="Q294" s="222"/>
      <c r="R294" s="165"/>
      <c r="S294" s="89">
        <f t="shared" si="31"/>
        <v>0</v>
      </c>
      <c r="T294" s="89">
        <f t="shared" si="32"/>
        <v>0</v>
      </c>
      <c r="U294" s="89">
        <f t="shared" si="33"/>
        <v>0</v>
      </c>
      <c r="V294" s="89">
        <f>IF(ISBLANK(#REF!),1,0)</f>
        <v>0</v>
      </c>
      <c r="W294" s="359">
        <f t="shared" si="37"/>
        <v>0</v>
      </c>
      <c r="X294" s="89">
        <f t="shared" si="34"/>
        <v>0</v>
      </c>
      <c r="Y294" s="165"/>
      <c r="Z294" s="361" t="str">
        <f t="shared" si="35"/>
        <v/>
      </c>
      <c r="AA294" s="74"/>
    </row>
    <row r="295" spans="1:27" ht="18" customHeight="1">
      <c r="A295" s="290">
        <f>DATE(IMPOSTAZIONI!$AL$3,D295,C295)</f>
        <v>45260</v>
      </c>
      <c r="B295" s="293">
        <f t="shared" si="36"/>
        <v>290</v>
      </c>
      <c r="C295" s="362"/>
      <c r="D295" s="363"/>
      <c r="E295" s="182"/>
      <c r="F295" s="183"/>
      <c r="G295" s="184"/>
      <c r="H295" s="183"/>
      <c r="I295" s="184"/>
      <c r="J295" s="185"/>
      <c r="K295" s="186"/>
      <c r="L295" s="183"/>
      <c r="M295" s="183"/>
      <c r="N295" s="187"/>
      <c r="O295" s="273"/>
      <c r="P295" s="364"/>
      <c r="Q295" s="222"/>
      <c r="R295" s="165"/>
      <c r="S295" s="89">
        <f t="shared" si="31"/>
        <v>0</v>
      </c>
      <c r="T295" s="89">
        <f t="shared" si="32"/>
        <v>0</v>
      </c>
      <c r="U295" s="89">
        <f t="shared" si="33"/>
        <v>0</v>
      </c>
      <c r="V295" s="89">
        <f>IF(ISBLANK(#REF!),1,0)</f>
        <v>0</v>
      </c>
      <c r="W295" s="359">
        <f t="shared" si="37"/>
        <v>0</v>
      </c>
      <c r="X295" s="89">
        <f t="shared" si="34"/>
        <v>0</v>
      </c>
      <c r="Y295" s="165"/>
      <c r="Z295" s="361" t="str">
        <f t="shared" si="35"/>
        <v/>
      </c>
      <c r="AA295" s="74"/>
    </row>
    <row r="296" spans="1:27" ht="18" customHeight="1">
      <c r="A296" s="290">
        <f>DATE(IMPOSTAZIONI!$AL$3,D296,C296)</f>
        <v>45260</v>
      </c>
      <c r="B296" s="293">
        <f t="shared" si="36"/>
        <v>291</v>
      </c>
      <c r="C296" s="362"/>
      <c r="D296" s="363"/>
      <c r="E296" s="182"/>
      <c r="F296" s="183"/>
      <c r="G296" s="184"/>
      <c r="H296" s="183"/>
      <c r="I296" s="184"/>
      <c r="J296" s="185"/>
      <c r="K296" s="186"/>
      <c r="L296" s="183"/>
      <c r="M296" s="183"/>
      <c r="N296" s="187"/>
      <c r="O296" s="273"/>
      <c r="P296" s="364"/>
      <c r="Q296" s="222"/>
      <c r="R296" s="165"/>
      <c r="S296" s="89">
        <f t="shared" si="31"/>
        <v>0</v>
      </c>
      <c r="T296" s="89">
        <f t="shared" si="32"/>
        <v>0</v>
      </c>
      <c r="U296" s="89">
        <f t="shared" si="33"/>
        <v>0</v>
      </c>
      <c r="V296" s="89">
        <f>IF(ISBLANK(#REF!),1,0)</f>
        <v>0</v>
      </c>
      <c r="W296" s="359">
        <f t="shared" si="37"/>
        <v>0</v>
      </c>
      <c r="X296" s="89">
        <f t="shared" si="34"/>
        <v>0</v>
      </c>
      <c r="Y296" s="165"/>
      <c r="Z296" s="361" t="str">
        <f t="shared" si="35"/>
        <v/>
      </c>
      <c r="AA296" s="74"/>
    </row>
    <row r="297" spans="1:27" ht="18" customHeight="1">
      <c r="A297" s="290">
        <f>DATE(IMPOSTAZIONI!$AL$3,D297,C297)</f>
        <v>45260</v>
      </c>
      <c r="B297" s="293">
        <f t="shared" si="36"/>
        <v>292</v>
      </c>
      <c r="C297" s="362"/>
      <c r="D297" s="363"/>
      <c r="E297" s="182"/>
      <c r="F297" s="183"/>
      <c r="G297" s="184"/>
      <c r="H297" s="183"/>
      <c r="I297" s="184"/>
      <c r="J297" s="185"/>
      <c r="K297" s="186"/>
      <c r="L297" s="183"/>
      <c r="M297" s="183"/>
      <c r="N297" s="187"/>
      <c r="O297" s="273"/>
      <c r="P297" s="364"/>
      <c r="Q297" s="222"/>
      <c r="R297" s="165"/>
      <c r="S297" s="89">
        <f t="shared" si="31"/>
        <v>0</v>
      </c>
      <c r="T297" s="89">
        <f t="shared" si="32"/>
        <v>0</v>
      </c>
      <c r="U297" s="89">
        <f t="shared" si="33"/>
        <v>0</v>
      </c>
      <c r="V297" s="89">
        <f>IF(ISBLANK(#REF!),1,0)</f>
        <v>0</v>
      </c>
      <c r="W297" s="359">
        <f t="shared" si="37"/>
        <v>0</v>
      </c>
      <c r="X297" s="89">
        <f t="shared" si="34"/>
        <v>0</v>
      </c>
      <c r="Y297" s="165"/>
      <c r="Z297" s="361" t="str">
        <f t="shared" si="35"/>
        <v/>
      </c>
      <c r="AA297" s="74"/>
    </row>
    <row r="298" spans="1:27" ht="18" customHeight="1">
      <c r="A298" s="290">
        <f>DATE(IMPOSTAZIONI!$AL$3,D298,C298)</f>
        <v>45260</v>
      </c>
      <c r="B298" s="293">
        <f t="shared" si="36"/>
        <v>293</v>
      </c>
      <c r="C298" s="362"/>
      <c r="D298" s="363"/>
      <c r="E298" s="182"/>
      <c r="F298" s="183"/>
      <c r="G298" s="184"/>
      <c r="H298" s="183"/>
      <c r="I298" s="184"/>
      <c r="J298" s="185"/>
      <c r="K298" s="186"/>
      <c r="L298" s="183"/>
      <c r="M298" s="183"/>
      <c r="N298" s="187"/>
      <c r="O298" s="273"/>
      <c r="P298" s="364"/>
      <c r="Q298" s="222"/>
      <c r="R298" s="165"/>
      <c r="S298" s="89">
        <f t="shared" si="31"/>
        <v>0</v>
      </c>
      <c r="T298" s="89">
        <f t="shared" si="32"/>
        <v>0</v>
      </c>
      <c r="U298" s="89">
        <f t="shared" si="33"/>
        <v>0</v>
      </c>
      <c r="V298" s="89">
        <f>IF(ISBLANK(#REF!),1,0)</f>
        <v>0</v>
      </c>
      <c r="W298" s="359">
        <f t="shared" si="37"/>
        <v>0</v>
      </c>
      <c r="X298" s="89">
        <f t="shared" si="34"/>
        <v>0</v>
      </c>
      <c r="Y298" s="165"/>
      <c r="Z298" s="361" t="str">
        <f t="shared" si="35"/>
        <v/>
      </c>
      <c r="AA298" s="74"/>
    </row>
    <row r="299" spans="1:27" ht="18" customHeight="1">
      <c r="A299" s="290">
        <f>DATE(IMPOSTAZIONI!$AL$3,D299,C299)</f>
        <v>45260</v>
      </c>
      <c r="B299" s="293">
        <f t="shared" si="36"/>
        <v>294</v>
      </c>
      <c r="C299" s="362"/>
      <c r="D299" s="363"/>
      <c r="E299" s="182"/>
      <c r="F299" s="183"/>
      <c r="G299" s="184"/>
      <c r="H299" s="183"/>
      <c r="I299" s="184"/>
      <c r="J299" s="185"/>
      <c r="K299" s="186"/>
      <c r="L299" s="183"/>
      <c r="M299" s="183"/>
      <c r="N299" s="187"/>
      <c r="O299" s="273"/>
      <c r="P299" s="364"/>
      <c r="Q299" s="222"/>
      <c r="R299" s="165"/>
      <c r="S299" s="89">
        <f t="shared" si="31"/>
        <v>0</v>
      </c>
      <c r="T299" s="89">
        <f t="shared" si="32"/>
        <v>0</v>
      </c>
      <c r="U299" s="89">
        <f t="shared" si="33"/>
        <v>0</v>
      </c>
      <c r="V299" s="89">
        <f>IF(ISBLANK(#REF!),1,0)</f>
        <v>0</v>
      </c>
      <c r="W299" s="359">
        <f t="shared" si="37"/>
        <v>0</v>
      </c>
      <c r="X299" s="89">
        <f t="shared" si="34"/>
        <v>0</v>
      </c>
      <c r="Y299" s="165"/>
      <c r="Z299" s="361" t="str">
        <f t="shared" si="35"/>
        <v/>
      </c>
      <c r="AA299" s="74"/>
    </row>
    <row r="300" spans="1:27" ht="18" customHeight="1">
      <c r="A300" s="290">
        <f>DATE(IMPOSTAZIONI!$AL$3,D300,C300)</f>
        <v>45260</v>
      </c>
      <c r="B300" s="293">
        <f t="shared" si="36"/>
        <v>295</v>
      </c>
      <c r="C300" s="362"/>
      <c r="D300" s="363"/>
      <c r="E300" s="182"/>
      <c r="F300" s="183"/>
      <c r="G300" s="184"/>
      <c r="H300" s="183"/>
      <c r="I300" s="184"/>
      <c r="J300" s="185"/>
      <c r="K300" s="186"/>
      <c r="L300" s="183"/>
      <c r="M300" s="183"/>
      <c r="N300" s="187"/>
      <c r="O300" s="273"/>
      <c r="P300" s="364"/>
      <c r="Q300" s="222"/>
      <c r="R300" s="165"/>
      <c r="S300" s="89">
        <f t="shared" si="31"/>
        <v>0</v>
      </c>
      <c r="T300" s="89">
        <f t="shared" si="32"/>
        <v>0</v>
      </c>
      <c r="U300" s="89">
        <f t="shared" si="33"/>
        <v>0</v>
      </c>
      <c r="V300" s="89">
        <f>IF(ISBLANK(#REF!),1,0)</f>
        <v>0</v>
      </c>
      <c r="W300" s="359">
        <f t="shared" si="37"/>
        <v>0</v>
      </c>
      <c r="X300" s="89">
        <f t="shared" si="34"/>
        <v>0</v>
      </c>
      <c r="Y300" s="165"/>
      <c r="Z300" s="361" t="str">
        <f t="shared" si="35"/>
        <v/>
      </c>
      <c r="AA300" s="74"/>
    </row>
    <row r="301" spans="1:27" ht="18" customHeight="1">
      <c r="A301" s="290">
        <f>DATE(IMPOSTAZIONI!$AL$3,D301,C301)</f>
        <v>45260</v>
      </c>
      <c r="B301" s="293">
        <f t="shared" si="36"/>
        <v>296</v>
      </c>
      <c r="C301" s="362"/>
      <c r="D301" s="363"/>
      <c r="E301" s="182"/>
      <c r="F301" s="183"/>
      <c r="G301" s="184"/>
      <c r="H301" s="183"/>
      <c r="I301" s="184"/>
      <c r="J301" s="185"/>
      <c r="K301" s="186"/>
      <c r="L301" s="183"/>
      <c r="M301" s="183"/>
      <c r="N301" s="187"/>
      <c r="O301" s="273"/>
      <c r="P301" s="364"/>
      <c r="Q301" s="222"/>
      <c r="R301" s="165"/>
      <c r="S301" s="89">
        <f t="shared" si="31"/>
        <v>0</v>
      </c>
      <c r="T301" s="89">
        <f t="shared" si="32"/>
        <v>0</v>
      </c>
      <c r="U301" s="89">
        <f t="shared" si="33"/>
        <v>0</v>
      </c>
      <c r="V301" s="89">
        <f>IF(ISBLANK(#REF!),1,0)</f>
        <v>0</v>
      </c>
      <c r="W301" s="359">
        <f t="shared" si="37"/>
        <v>0</v>
      </c>
      <c r="X301" s="89">
        <f t="shared" si="34"/>
        <v>0</v>
      </c>
      <c r="Y301" s="165"/>
      <c r="Z301" s="361" t="str">
        <f t="shared" si="35"/>
        <v/>
      </c>
      <c r="AA301" s="74"/>
    </row>
    <row r="302" spans="1:27" ht="18" customHeight="1">
      <c r="A302" s="290">
        <f>DATE(IMPOSTAZIONI!$AL$3,D302,C302)</f>
        <v>45260</v>
      </c>
      <c r="B302" s="293">
        <f t="shared" si="36"/>
        <v>297</v>
      </c>
      <c r="C302" s="362"/>
      <c r="D302" s="363"/>
      <c r="E302" s="182"/>
      <c r="F302" s="183"/>
      <c r="G302" s="184"/>
      <c r="H302" s="183"/>
      <c r="I302" s="184"/>
      <c r="J302" s="185"/>
      <c r="K302" s="186"/>
      <c r="L302" s="183"/>
      <c r="M302" s="183"/>
      <c r="N302" s="187"/>
      <c r="O302" s="273"/>
      <c r="P302" s="364"/>
      <c r="Q302" s="222"/>
      <c r="R302" s="165"/>
      <c r="S302" s="89">
        <f t="shared" si="31"/>
        <v>0</v>
      </c>
      <c r="T302" s="89">
        <f t="shared" si="32"/>
        <v>0</v>
      </c>
      <c r="U302" s="89">
        <f t="shared" si="33"/>
        <v>0</v>
      </c>
      <c r="V302" s="89">
        <f>IF(ISBLANK(#REF!),1,0)</f>
        <v>0</v>
      </c>
      <c r="W302" s="359">
        <f t="shared" si="37"/>
        <v>0</v>
      </c>
      <c r="X302" s="89">
        <f t="shared" si="34"/>
        <v>0</v>
      </c>
      <c r="Y302" s="165"/>
      <c r="Z302" s="361" t="str">
        <f t="shared" si="35"/>
        <v/>
      </c>
      <c r="AA302" s="74"/>
    </row>
    <row r="303" spans="1:27" ht="18" customHeight="1">
      <c r="A303" s="290">
        <f>DATE(IMPOSTAZIONI!$AL$3,D303,C303)</f>
        <v>45260</v>
      </c>
      <c r="B303" s="293">
        <f t="shared" si="36"/>
        <v>298</v>
      </c>
      <c r="C303" s="362"/>
      <c r="D303" s="363"/>
      <c r="E303" s="182"/>
      <c r="F303" s="183"/>
      <c r="G303" s="184"/>
      <c r="H303" s="183"/>
      <c r="I303" s="184"/>
      <c r="J303" s="185"/>
      <c r="K303" s="186"/>
      <c r="L303" s="183"/>
      <c r="M303" s="183"/>
      <c r="N303" s="187"/>
      <c r="O303" s="273"/>
      <c r="P303" s="364"/>
      <c r="Q303" s="222"/>
      <c r="R303" s="165"/>
      <c r="S303" s="89">
        <f t="shared" si="31"/>
        <v>0</v>
      </c>
      <c r="T303" s="89">
        <f t="shared" si="32"/>
        <v>0</v>
      </c>
      <c r="U303" s="89">
        <f t="shared" si="33"/>
        <v>0</v>
      </c>
      <c r="V303" s="89">
        <f>IF(ISBLANK(#REF!),1,0)</f>
        <v>0</v>
      </c>
      <c r="W303" s="359">
        <f t="shared" si="37"/>
        <v>0</v>
      </c>
      <c r="X303" s="89">
        <f t="shared" si="34"/>
        <v>0</v>
      </c>
      <c r="Y303" s="165"/>
      <c r="Z303" s="361" t="str">
        <f t="shared" si="35"/>
        <v/>
      </c>
      <c r="AA303" s="74"/>
    </row>
    <row r="304" spans="1:27" ht="18" customHeight="1">
      <c r="A304" s="290">
        <f>DATE(IMPOSTAZIONI!$AL$3,D304,C304)</f>
        <v>45260</v>
      </c>
      <c r="B304" s="293">
        <f t="shared" si="36"/>
        <v>299</v>
      </c>
      <c r="C304" s="362"/>
      <c r="D304" s="363"/>
      <c r="E304" s="182"/>
      <c r="F304" s="183"/>
      <c r="G304" s="184"/>
      <c r="H304" s="183"/>
      <c r="I304" s="184"/>
      <c r="J304" s="185"/>
      <c r="K304" s="186"/>
      <c r="L304" s="183"/>
      <c r="M304" s="183"/>
      <c r="N304" s="187"/>
      <c r="O304" s="273"/>
      <c r="P304" s="364"/>
      <c r="Q304" s="222"/>
      <c r="R304" s="165"/>
      <c r="S304" s="89">
        <f t="shared" si="31"/>
        <v>0</v>
      </c>
      <c r="T304" s="89">
        <f t="shared" si="32"/>
        <v>0</v>
      </c>
      <c r="U304" s="89">
        <f t="shared" si="33"/>
        <v>0</v>
      </c>
      <c r="V304" s="89">
        <f>IF(ISBLANK(#REF!),1,0)</f>
        <v>0</v>
      </c>
      <c r="W304" s="359">
        <f t="shared" si="37"/>
        <v>0</v>
      </c>
      <c r="X304" s="89">
        <f t="shared" si="34"/>
        <v>0</v>
      </c>
      <c r="Y304" s="165"/>
      <c r="Z304" s="361" t="str">
        <f t="shared" si="35"/>
        <v/>
      </c>
      <c r="AA304" s="74"/>
    </row>
    <row r="305" spans="1:27" ht="18" customHeight="1">
      <c r="A305" s="290">
        <f>DATE(IMPOSTAZIONI!$AL$3,D305,C305)</f>
        <v>45260</v>
      </c>
      <c r="B305" s="293">
        <f t="shared" si="36"/>
        <v>300</v>
      </c>
      <c r="C305" s="362"/>
      <c r="D305" s="363"/>
      <c r="E305" s="182"/>
      <c r="F305" s="183"/>
      <c r="G305" s="184"/>
      <c r="H305" s="183"/>
      <c r="I305" s="184"/>
      <c r="J305" s="185"/>
      <c r="K305" s="186"/>
      <c r="L305" s="183"/>
      <c r="M305" s="183"/>
      <c r="N305" s="187"/>
      <c r="O305" s="273"/>
      <c r="P305" s="364"/>
      <c r="Q305" s="222"/>
      <c r="R305" s="165"/>
      <c r="S305" s="89">
        <f t="shared" si="31"/>
        <v>0</v>
      </c>
      <c r="T305" s="89">
        <f t="shared" si="32"/>
        <v>0</v>
      </c>
      <c r="U305" s="89">
        <f t="shared" si="33"/>
        <v>0</v>
      </c>
      <c r="V305" s="89">
        <f>IF(ISBLANK(#REF!),1,0)</f>
        <v>0</v>
      </c>
      <c r="W305" s="359">
        <f t="shared" si="37"/>
        <v>0</v>
      </c>
      <c r="X305" s="89">
        <f t="shared" si="34"/>
        <v>0</v>
      </c>
      <c r="Y305" s="165"/>
      <c r="Z305" s="361" t="str">
        <f t="shared" si="35"/>
        <v/>
      </c>
      <c r="AA305" s="74"/>
    </row>
    <row r="306" spans="1:27" ht="18" customHeight="1">
      <c r="A306" s="290">
        <f>DATE(IMPOSTAZIONI!$AL$3,D306,C306)</f>
        <v>45260</v>
      </c>
      <c r="B306" s="293">
        <f t="shared" si="36"/>
        <v>301</v>
      </c>
      <c r="C306" s="362"/>
      <c r="D306" s="363"/>
      <c r="E306" s="182"/>
      <c r="F306" s="183"/>
      <c r="G306" s="184"/>
      <c r="H306" s="183"/>
      <c r="I306" s="184"/>
      <c r="J306" s="185"/>
      <c r="K306" s="186"/>
      <c r="L306" s="183"/>
      <c r="M306" s="183"/>
      <c r="N306" s="187"/>
      <c r="O306" s="273"/>
      <c r="P306" s="364"/>
      <c r="Q306" s="222"/>
      <c r="R306" s="165"/>
      <c r="S306" s="89">
        <f t="shared" si="31"/>
        <v>0</v>
      </c>
      <c r="T306" s="89">
        <f t="shared" si="32"/>
        <v>0</v>
      </c>
      <c r="U306" s="89">
        <f t="shared" si="33"/>
        <v>0</v>
      </c>
      <c r="V306" s="89">
        <f>IF(ISBLANK(#REF!),1,0)</f>
        <v>0</v>
      </c>
      <c r="W306" s="359">
        <f t="shared" si="37"/>
        <v>0</v>
      </c>
      <c r="X306" s="89">
        <f t="shared" si="34"/>
        <v>0</v>
      </c>
      <c r="Y306" s="165"/>
      <c r="Z306" s="361" t="str">
        <f t="shared" si="35"/>
        <v/>
      </c>
      <c r="AA306" s="74"/>
    </row>
    <row r="307" spans="1:27" ht="18" customHeight="1">
      <c r="A307" s="290">
        <f>DATE(IMPOSTAZIONI!$AL$3,D307,C307)</f>
        <v>45260</v>
      </c>
      <c r="B307" s="293">
        <f t="shared" si="36"/>
        <v>302</v>
      </c>
      <c r="C307" s="362"/>
      <c r="D307" s="363"/>
      <c r="E307" s="182"/>
      <c r="F307" s="183"/>
      <c r="G307" s="184"/>
      <c r="H307" s="183"/>
      <c r="I307" s="184"/>
      <c r="J307" s="185"/>
      <c r="K307" s="186"/>
      <c r="L307" s="183"/>
      <c r="M307" s="183"/>
      <c r="N307" s="187"/>
      <c r="O307" s="273"/>
      <c r="P307" s="364"/>
      <c r="Q307" s="222"/>
      <c r="R307" s="165"/>
      <c r="S307" s="89">
        <f t="shared" si="31"/>
        <v>0</v>
      </c>
      <c r="T307" s="89">
        <f t="shared" si="32"/>
        <v>0</v>
      </c>
      <c r="U307" s="89">
        <f t="shared" si="33"/>
        <v>0</v>
      </c>
      <c r="V307" s="89">
        <f>IF(ISBLANK(#REF!),1,0)</f>
        <v>0</v>
      </c>
      <c r="W307" s="359">
        <f t="shared" si="37"/>
        <v>0</v>
      </c>
      <c r="X307" s="89">
        <f t="shared" si="34"/>
        <v>0</v>
      </c>
      <c r="Y307" s="165"/>
      <c r="Z307" s="361" t="str">
        <f t="shared" si="35"/>
        <v/>
      </c>
      <c r="AA307" s="74"/>
    </row>
    <row r="308" spans="1:27" ht="18" customHeight="1">
      <c r="A308" s="290">
        <f>DATE(IMPOSTAZIONI!$AL$3,D308,C308)</f>
        <v>45260</v>
      </c>
      <c r="B308" s="293">
        <f t="shared" si="36"/>
        <v>303</v>
      </c>
      <c r="C308" s="362"/>
      <c r="D308" s="363"/>
      <c r="E308" s="182"/>
      <c r="F308" s="183"/>
      <c r="G308" s="184"/>
      <c r="H308" s="183"/>
      <c r="I308" s="184"/>
      <c r="J308" s="185"/>
      <c r="K308" s="186"/>
      <c r="L308" s="183"/>
      <c r="M308" s="183"/>
      <c r="N308" s="187"/>
      <c r="O308" s="273"/>
      <c r="P308" s="364"/>
      <c r="Q308" s="222"/>
      <c r="R308" s="165"/>
      <c r="S308" s="89">
        <f t="shared" si="31"/>
        <v>0</v>
      </c>
      <c r="T308" s="89">
        <f t="shared" si="32"/>
        <v>0</v>
      </c>
      <c r="U308" s="89">
        <f t="shared" si="33"/>
        <v>0</v>
      </c>
      <c r="V308" s="89">
        <f>IF(ISBLANK(#REF!),1,0)</f>
        <v>0</v>
      </c>
      <c r="W308" s="359">
        <f t="shared" si="37"/>
        <v>0</v>
      </c>
      <c r="X308" s="89">
        <f t="shared" si="34"/>
        <v>0</v>
      </c>
      <c r="Y308" s="165"/>
      <c r="Z308" s="361" t="str">
        <f t="shared" si="35"/>
        <v/>
      </c>
      <c r="AA308" s="74"/>
    </row>
    <row r="309" spans="1:27" ht="18" customHeight="1">
      <c r="A309" s="290">
        <f>DATE(IMPOSTAZIONI!$AL$3,D309,C309)</f>
        <v>45260</v>
      </c>
      <c r="B309" s="293">
        <f t="shared" si="36"/>
        <v>304</v>
      </c>
      <c r="C309" s="362"/>
      <c r="D309" s="363"/>
      <c r="E309" s="182"/>
      <c r="F309" s="183"/>
      <c r="G309" s="184"/>
      <c r="H309" s="183"/>
      <c r="I309" s="184"/>
      <c r="J309" s="185"/>
      <c r="K309" s="186"/>
      <c r="L309" s="183"/>
      <c r="M309" s="183"/>
      <c r="N309" s="187"/>
      <c r="O309" s="273"/>
      <c r="P309" s="364"/>
      <c r="Q309" s="222"/>
      <c r="R309" s="165"/>
      <c r="S309" s="89">
        <f t="shared" si="31"/>
        <v>0</v>
      </c>
      <c r="T309" s="89">
        <f t="shared" si="32"/>
        <v>0</v>
      </c>
      <c r="U309" s="89">
        <f t="shared" si="33"/>
        <v>0</v>
      </c>
      <c r="V309" s="89">
        <f>IF(ISBLANK(#REF!),1,0)</f>
        <v>0</v>
      </c>
      <c r="W309" s="359">
        <f t="shared" si="37"/>
        <v>0</v>
      </c>
      <c r="X309" s="89">
        <f t="shared" si="34"/>
        <v>0</v>
      </c>
      <c r="Y309" s="165"/>
      <c r="Z309" s="361" t="str">
        <f t="shared" si="35"/>
        <v/>
      </c>
      <c r="AA309" s="74"/>
    </row>
    <row r="310" spans="1:27" ht="18" customHeight="1">
      <c r="A310" s="290">
        <f>DATE(IMPOSTAZIONI!$AL$3,D310,C310)</f>
        <v>45260</v>
      </c>
      <c r="B310" s="293">
        <f t="shared" si="36"/>
        <v>305</v>
      </c>
      <c r="C310" s="362"/>
      <c r="D310" s="363"/>
      <c r="E310" s="182"/>
      <c r="F310" s="183"/>
      <c r="G310" s="184"/>
      <c r="H310" s="183"/>
      <c r="I310" s="184"/>
      <c r="J310" s="185"/>
      <c r="K310" s="186"/>
      <c r="L310" s="183"/>
      <c r="M310" s="183"/>
      <c r="N310" s="187"/>
      <c r="O310" s="273"/>
      <c r="P310" s="364"/>
      <c r="Q310" s="222"/>
      <c r="R310" s="165"/>
      <c r="S310" s="89">
        <f t="shared" si="31"/>
        <v>0</v>
      </c>
      <c r="T310" s="89">
        <f t="shared" si="32"/>
        <v>0</v>
      </c>
      <c r="U310" s="89">
        <f t="shared" si="33"/>
        <v>0</v>
      </c>
      <c r="V310" s="89">
        <f>IF(ISBLANK(#REF!),1,0)</f>
        <v>0</v>
      </c>
      <c r="W310" s="359">
        <f t="shared" si="37"/>
        <v>0</v>
      </c>
      <c r="X310" s="89">
        <f t="shared" si="34"/>
        <v>0</v>
      </c>
      <c r="Y310" s="165"/>
      <c r="Z310" s="361" t="str">
        <f t="shared" si="35"/>
        <v/>
      </c>
      <c r="AA310" s="74"/>
    </row>
    <row r="311" spans="1:27" ht="18" customHeight="1">
      <c r="A311" s="290">
        <f>DATE(IMPOSTAZIONI!$AL$3,D311,C311)</f>
        <v>45260</v>
      </c>
      <c r="B311" s="293">
        <f t="shared" si="36"/>
        <v>306</v>
      </c>
      <c r="C311" s="362"/>
      <c r="D311" s="363"/>
      <c r="E311" s="182"/>
      <c r="F311" s="183"/>
      <c r="G311" s="184"/>
      <c r="H311" s="183"/>
      <c r="I311" s="184"/>
      <c r="J311" s="185"/>
      <c r="K311" s="186"/>
      <c r="L311" s="183"/>
      <c r="M311" s="183"/>
      <c r="N311" s="187"/>
      <c r="O311" s="273"/>
      <c r="P311" s="364"/>
      <c r="Q311" s="222"/>
      <c r="R311" s="165"/>
      <c r="S311" s="89">
        <f t="shared" si="31"/>
        <v>0</v>
      </c>
      <c r="T311" s="89">
        <f t="shared" si="32"/>
        <v>0</v>
      </c>
      <c r="U311" s="89">
        <f t="shared" si="33"/>
        <v>0</v>
      </c>
      <c r="V311" s="89">
        <f>IF(ISBLANK(#REF!),1,0)</f>
        <v>0</v>
      </c>
      <c r="W311" s="359">
        <f t="shared" si="37"/>
        <v>0</v>
      </c>
      <c r="X311" s="89">
        <f t="shared" si="34"/>
        <v>0</v>
      </c>
      <c r="Y311" s="165"/>
      <c r="Z311" s="361" t="str">
        <f t="shared" si="35"/>
        <v/>
      </c>
      <c r="AA311" s="74"/>
    </row>
    <row r="312" spans="1:27" ht="18" customHeight="1">
      <c r="A312" s="290">
        <f>DATE(IMPOSTAZIONI!$AL$3,D312,C312)</f>
        <v>45260</v>
      </c>
      <c r="B312" s="293">
        <f t="shared" si="36"/>
        <v>307</v>
      </c>
      <c r="C312" s="362"/>
      <c r="D312" s="363"/>
      <c r="E312" s="182"/>
      <c r="F312" s="183"/>
      <c r="G312" s="184"/>
      <c r="H312" s="183"/>
      <c r="I312" s="184"/>
      <c r="J312" s="185"/>
      <c r="K312" s="186"/>
      <c r="L312" s="183"/>
      <c r="M312" s="183"/>
      <c r="N312" s="187"/>
      <c r="O312" s="273"/>
      <c r="P312" s="364"/>
      <c r="Q312" s="222"/>
      <c r="R312" s="165"/>
      <c r="S312" s="89">
        <f t="shared" si="31"/>
        <v>0</v>
      </c>
      <c r="T312" s="89">
        <f t="shared" si="32"/>
        <v>0</v>
      </c>
      <c r="U312" s="89">
        <f t="shared" si="33"/>
        <v>0</v>
      </c>
      <c r="V312" s="89">
        <f>IF(ISBLANK(#REF!),1,0)</f>
        <v>0</v>
      </c>
      <c r="W312" s="359">
        <f t="shared" si="37"/>
        <v>0</v>
      </c>
      <c r="X312" s="89">
        <f t="shared" si="34"/>
        <v>0</v>
      </c>
      <c r="Y312" s="165"/>
      <c r="Z312" s="361" t="str">
        <f t="shared" si="35"/>
        <v/>
      </c>
      <c r="AA312" s="74"/>
    </row>
    <row r="313" spans="1:27" ht="18" customHeight="1">
      <c r="A313" s="290">
        <f>DATE(IMPOSTAZIONI!$AL$3,D313,C313)</f>
        <v>45260</v>
      </c>
      <c r="B313" s="293">
        <f t="shared" si="36"/>
        <v>308</v>
      </c>
      <c r="C313" s="362"/>
      <c r="D313" s="363"/>
      <c r="E313" s="182"/>
      <c r="F313" s="183"/>
      <c r="G313" s="184"/>
      <c r="H313" s="183"/>
      <c r="I313" s="184"/>
      <c r="J313" s="185"/>
      <c r="K313" s="186"/>
      <c r="L313" s="183"/>
      <c r="M313" s="183"/>
      <c r="N313" s="187"/>
      <c r="O313" s="273"/>
      <c r="P313" s="364"/>
      <c r="Q313" s="222"/>
      <c r="R313" s="165"/>
      <c r="S313" s="89">
        <f t="shared" si="31"/>
        <v>0</v>
      </c>
      <c r="T313" s="89">
        <f t="shared" si="32"/>
        <v>0</v>
      </c>
      <c r="U313" s="89">
        <f t="shared" si="33"/>
        <v>0</v>
      </c>
      <c r="V313" s="89">
        <f>IF(ISBLANK(#REF!),1,0)</f>
        <v>0</v>
      </c>
      <c r="W313" s="359">
        <f t="shared" si="37"/>
        <v>0</v>
      </c>
      <c r="X313" s="89">
        <f t="shared" si="34"/>
        <v>0</v>
      </c>
      <c r="Y313" s="165"/>
      <c r="Z313" s="361" t="str">
        <f t="shared" si="35"/>
        <v/>
      </c>
      <c r="AA313" s="74"/>
    </row>
    <row r="314" spans="1:27" ht="18" customHeight="1">
      <c r="A314" s="290">
        <f>DATE(IMPOSTAZIONI!$AL$3,D314,C314)</f>
        <v>45260</v>
      </c>
      <c r="B314" s="293">
        <f t="shared" si="36"/>
        <v>309</v>
      </c>
      <c r="C314" s="362"/>
      <c r="D314" s="363"/>
      <c r="E314" s="182"/>
      <c r="F314" s="183"/>
      <c r="G314" s="184"/>
      <c r="H314" s="183"/>
      <c r="I314" s="184"/>
      <c r="J314" s="185"/>
      <c r="K314" s="186"/>
      <c r="L314" s="183"/>
      <c r="M314" s="183"/>
      <c r="N314" s="187"/>
      <c r="O314" s="273"/>
      <c r="P314" s="364"/>
      <c r="Q314" s="222"/>
      <c r="R314" s="165"/>
      <c r="S314" s="89">
        <f t="shared" si="31"/>
        <v>0</v>
      </c>
      <c r="T314" s="89">
        <f t="shared" si="32"/>
        <v>0</v>
      </c>
      <c r="U314" s="89">
        <f t="shared" si="33"/>
        <v>0</v>
      </c>
      <c r="V314" s="89">
        <f>IF(ISBLANK(#REF!),1,0)</f>
        <v>0</v>
      </c>
      <c r="W314" s="359">
        <f t="shared" si="37"/>
        <v>0</v>
      </c>
      <c r="X314" s="89">
        <f t="shared" si="34"/>
        <v>0</v>
      </c>
      <c r="Y314" s="165"/>
      <c r="Z314" s="361" t="str">
        <f t="shared" si="35"/>
        <v/>
      </c>
      <c r="AA314" s="74"/>
    </row>
    <row r="315" spans="1:27" ht="18" customHeight="1">
      <c r="A315" s="290">
        <f>DATE(IMPOSTAZIONI!$AL$3,D315,C315)</f>
        <v>45260</v>
      </c>
      <c r="B315" s="293">
        <f t="shared" si="36"/>
        <v>310</v>
      </c>
      <c r="C315" s="362"/>
      <c r="D315" s="363"/>
      <c r="E315" s="182"/>
      <c r="F315" s="183"/>
      <c r="G315" s="184"/>
      <c r="H315" s="183"/>
      <c r="I315" s="184"/>
      <c r="J315" s="185"/>
      <c r="K315" s="186"/>
      <c r="L315" s="183"/>
      <c r="M315" s="183"/>
      <c r="N315" s="187"/>
      <c r="O315" s="273"/>
      <c r="P315" s="364"/>
      <c r="Q315" s="222"/>
      <c r="R315" s="165"/>
      <c r="S315" s="89">
        <f t="shared" si="31"/>
        <v>0</v>
      </c>
      <c r="T315" s="89">
        <f t="shared" si="32"/>
        <v>0</v>
      </c>
      <c r="U315" s="89">
        <f t="shared" si="33"/>
        <v>0</v>
      </c>
      <c r="V315" s="89">
        <f>IF(ISBLANK(#REF!),1,0)</f>
        <v>0</v>
      </c>
      <c r="W315" s="359">
        <f t="shared" si="37"/>
        <v>0</v>
      </c>
      <c r="X315" s="89">
        <f t="shared" si="34"/>
        <v>0</v>
      </c>
      <c r="Y315" s="165"/>
      <c r="Z315" s="361" t="str">
        <f t="shared" si="35"/>
        <v/>
      </c>
      <c r="AA315" s="74"/>
    </row>
    <row r="316" spans="1:27" ht="18" customHeight="1">
      <c r="A316" s="290">
        <f>DATE(IMPOSTAZIONI!$AL$3,D316,C316)</f>
        <v>45260</v>
      </c>
      <c r="B316" s="293">
        <f t="shared" si="36"/>
        <v>311</v>
      </c>
      <c r="C316" s="362"/>
      <c r="D316" s="363"/>
      <c r="E316" s="182"/>
      <c r="F316" s="183"/>
      <c r="G316" s="184"/>
      <c r="H316" s="183"/>
      <c r="I316" s="184"/>
      <c r="J316" s="185"/>
      <c r="K316" s="186"/>
      <c r="L316" s="183"/>
      <c r="M316" s="183"/>
      <c r="N316" s="187"/>
      <c r="O316" s="273"/>
      <c r="P316" s="364"/>
      <c r="Q316" s="222"/>
      <c r="R316" s="165"/>
      <c r="S316" s="89">
        <f t="shared" si="31"/>
        <v>0</v>
      </c>
      <c r="T316" s="89">
        <f t="shared" si="32"/>
        <v>0</v>
      </c>
      <c r="U316" s="89">
        <f t="shared" si="33"/>
        <v>0</v>
      </c>
      <c r="V316" s="89">
        <f>IF(ISBLANK(#REF!),1,0)</f>
        <v>0</v>
      </c>
      <c r="W316" s="359">
        <f t="shared" si="37"/>
        <v>0</v>
      </c>
      <c r="X316" s="89">
        <f t="shared" si="34"/>
        <v>0</v>
      </c>
      <c r="Y316" s="165"/>
      <c r="Z316" s="361" t="str">
        <f t="shared" si="35"/>
        <v/>
      </c>
      <c r="AA316" s="74"/>
    </row>
    <row r="317" spans="1:27" ht="18" customHeight="1">
      <c r="A317" s="290">
        <f>DATE(IMPOSTAZIONI!$AL$3,D317,C317)</f>
        <v>45260</v>
      </c>
      <c r="B317" s="293">
        <f t="shared" si="36"/>
        <v>312</v>
      </c>
      <c r="C317" s="362"/>
      <c r="D317" s="363"/>
      <c r="E317" s="182"/>
      <c r="F317" s="183"/>
      <c r="G317" s="184"/>
      <c r="H317" s="183"/>
      <c r="I317" s="184"/>
      <c r="J317" s="185"/>
      <c r="K317" s="186"/>
      <c r="L317" s="183"/>
      <c r="M317" s="183"/>
      <c r="N317" s="187"/>
      <c r="O317" s="273"/>
      <c r="P317" s="364"/>
      <c r="Q317" s="222"/>
      <c r="R317" s="165"/>
      <c r="S317" s="89">
        <f t="shared" ref="S317:S380" si="38">IF(ISBLANK(E317),0,1)</f>
        <v>0</v>
      </c>
      <c r="T317" s="89">
        <f t="shared" ref="T317:T380" si="39">IF(ISBLANK(K317),0,1)</f>
        <v>0</v>
      </c>
      <c r="U317" s="89">
        <f t="shared" ref="U317:U380" si="40">SUM(S317:T317)</f>
        <v>0</v>
      </c>
      <c r="V317" s="89">
        <f>IF(ISBLANK(#REF!),1,0)</f>
        <v>0</v>
      </c>
      <c r="W317" s="359">
        <f t="shared" si="37"/>
        <v>0</v>
      </c>
      <c r="X317" s="89">
        <f t="shared" si="34"/>
        <v>0</v>
      </c>
      <c r="Y317" s="165"/>
      <c r="Z317" s="361" t="str">
        <f t="shared" si="35"/>
        <v/>
      </c>
      <c r="AA317" s="74"/>
    </row>
    <row r="318" spans="1:27" ht="18" customHeight="1">
      <c r="A318" s="290">
        <f>DATE(IMPOSTAZIONI!$AL$3,D318,C318)</f>
        <v>45260</v>
      </c>
      <c r="B318" s="293">
        <f t="shared" si="36"/>
        <v>313</v>
      </c>
      <c r="C318" s="362"/>
      <c r="D318" s="363"/>
      <c r="E318" s="182"/>
      <c r="F318" s="183"/>
      <c r="G318" s="184"/>
      <c r="H318" s="183"/>
      <c r="I318" s="184"/>
      <c r="J318" s="185"/>
      <c r="K318" s="186"/>
      <c r="L318" s="183"/>
      <c r="M318" s="183"/>
      <c r="N318" s="187"/>
      <c r="O318" s="273"/>
      <c r="P318" s="364"/>
      <c r="Q318" s="222"/>
      <c r="R318" s="165"/>
      <c r="S318" s="89">
        <f t="shared" si="38"/>
        <v>0</v>
      </c>
      <c r="T318" s="89">
        <f t="shared" si="39"/>
        <v>0</v>
      </c>
      <c r="U318" s="89">
        <f t="shared" si="40"/>
        <v>0</v>
      </c>
      <c r="V318" s="89">
        <f>IF(ISBLANK(#REF!),1,0)</f>
        <v>0</v>
      </c>
      <c r="W318" s="359">
        <f t="shared" si="37"/>
        <v>0</v>
      </c>
      <c r="X318" s="89">
        <f t="shared" si="34"/>
        <v>0</v>
      </c>
      <c r="Y318" s="165"/>
      <c r="Z318" s="361" t="str">
        <f t="shared" si="35"/>
        <v/>
      </c>
      <c r="AA318" s="74"/>
    </row>
    <row r="319" spans="1:27" ht="18" customHeight="1">
      <c r="A319" s="290">
        <f>DATE(IMPOSTAZIONI!$AL$3,D319,C319)</f>
        <v>45260</v>
      </c>
      <c r="B319" s="293">
        <f t="shared" si="36"/>
        <v>314</v>
      </c>
      <c r="C319" s="362"/>
      <c r="D319" s="363"/>
      <c r="E319" s="182"/>
      <c r="F319" s="183"/>
      <c r="G319" s="184"/>
      <c r="H319" s="183"/>
      <c r="I319" s="184"/>
      <c r="J319" s="185"/>
      <c r="K319" s="186"/>
      <c r="L319" s="183"/>
      <c r="M319" s="183"/>
      <c r="N319" s="187"/>
      <c r="O319" s="273"/>
      <c r="P319" s="364"/>
      <c r="Q319" s="222"/>
      <c r="R319" s="165"/>
      <c r="S319" s="89">
        <f t="shared" si="38"/>
        <v>0</v>
      </c>
      <c r="T319" s="89">
        <f t="shared" si="39"/>
        <v>0</v>
      </c>
      <c r="U319" s="89">
        <f t="shared" si="40"/>
        <v>0</v>
      </c>
      <c r="V319" s="89">
        <f>IF(ISBLANK(#REF!),1,0)</f>
        <v>0</v>
      </c>
      <c r="W319" s="359">
        <f t="shared" si="37"/>
        <v>0</v>
      </c>
      <c r="X319" s="89">
        <f t="shared" si="34"/>
        <v>0</v>
      </c>
      <c r="Y319" s="165"/>
      <c r="Z319" s="361" t="str">
        <f t="shared" si="35"/>
        <v/>
      </c>
      <c r="AA319" s="74"/>
    </row>
    <row r="320" spans="1:27" ht="18" customHeight="1">
      <c r="A320" s="290">
        <f>DATE(IMPOSTAZIONI!$AL$3,D320,C320)</f>
        <v>45260</v>
      </c>
      <c r="B320" s="293">
        <f t="shared" si="36"/>
        <v>315</v>
      </c>
      <c r="C320" s="362"/>
      <c r="D320" s="363"/>
      <c r="E320" s="182"/>
      <c r="F320" s="183"/>
      <c r="G320" s="184"/>
      <c r="H320" s="183"/>
      <c r="I320" s="184"/>
      <c r="J320" s="185"/>
      <c r="K320" s="186"/>
      <c r="L320" s="183"/>
      <c r="M320" s="183"/>
      <c r="N320" s="187"/>
      <c r="O320" s="273"/>
      <c r="P320" s="364"/>
      <c r="Q320" s="222"/>
      <c r="R320" s="165"/>
      <c r="S320" s="89">
        <f t="shared" si="38"/>
        <v>0</v>
      </c>
      <c r="T320" s="89">
        <f t="shared" si="39"/>
        <v>0</v>
      </c>
      <c r="U320" s="89">
        <f t="shared" si="40"/>
        <v>0</v>
      </c>
      <c r="V320" s="89">
        <f>IF(ISBLANK(#REF!),1,0)</f>
        <v>0</v>
      </c>
      <c r="W320" s="359">
        <f t="shared" si="37"/>
        <v>0</v>
      </c>
      <c r="X320" s="89">
        <f t="shared" si="34"/>
        <v>0</v>
      </c>
      <c r="Y320" s="165"/>
      <c r="Z320" s="361" t="str">
        <f t="shared" si="35"/>
        <v/>
      </c>
      <c r="AA320" s="74"/>
    </row>
    <row r="321" spans="1:27" ht="18" customHeight="1">
      <c r="A321" s="290">
        <f>DATE(IMPOSTAZIONI!$AL$3,D321,C321)</f>
        <v>45260</v>
      </c>
      <c r="B321" s="293">
        <f t="shared" si="36"/>
        <v>316</v>
      </c>
      <c r="C321" s="362"/>
      <c r="D321" s="363"/>
      <c r="E321" s="182"/>
      <c r="F321" s="183"/>
      <c r="G321" s="184"/>
      <c r="H321" s="183"/>
      <c r="I321" s="184"/>
      <c r="J321" s="185"/>
      <c r="K321" s="186"/>
      <c r="L321" s="183"/>
      <c r="M321" s="183"/>
      <c r="N321" s="187"/>
      <c r="O321" s="273"/>
      <c r="P321" s="364"/>
      <c r="Q321" s="222"/>
      <c r="R321" s="165"/>
      <c r="S321" s="89">
        <f t="shared" si="38"/>
        <v>0</v>
      </c>
      <c r="T321" s="89">
        <f t="shared" si="39"/>
        <v>0</v>
      </c>
      <c r="U321" s="89">
        <f t="shared" si="40"/>
        <v>0</v>
      </c>
      <c r="V321" s="89">
        <f>IF(ISBLANK(#REF!),1,0)</f>
        <v>0</v>
      </c>
      <c r="W321" s="359">
        <f t="shared" si="37"/>
        <v>0</v>
      </c>
      <c r="X321" s="89">
        <f t="shared" si="34"/>
        <v>0</v>
      </c>
      <c r="Y321" s="165"/>
      <c r="Z321" s="361" t="str">
        <f t="shared" si="35"/>
        <v/>
      </c>
      <c r="AA321" s="74"/>
    </row>
    <row r="322" spans="1:27" ht="18" customHeight="1">
      <c r="A322" s="290">
        <f>DATE(IMPOSTAZIONI!$AL$3,D322,C322)</f>
        <v>45260</v>
      </c>
      <c r="B322" s="293">
        <f t="shared" si="36"/>
        <v>317</v>
      </c>
      <c r="C322" s="362"/>
      <c r="D322" s="363"/>
      <c r="E322" s="182"/>
      <c r="F322" s="183"/>
      <c r="G322" s="184"/>
      <c r="H322" s="183"/>
      <c r="I322" s="184"/>
      <c r="J322" s="185"/>
      <c r="K322" s="186"/>
      <c r="L322" s="183"/>
      <c r="M322" s="183"/>
      <c r="N322" s="187"/>
      <c r="O322" s="273"/>
      <c r="P322" s="364"/>
      <c r="Q322" s="222"/>
      <c r="R322" s="165"/>
      <c r="S322" s="89">
        <f t="shared" si="38"/>
        <v>0</v>
      </c>
      <c r="T322" s="89">
        <f t="shared" si="39"/>
        <v>0</v>
      </c>
      <c r="U322" s="89">
        <f t="shared" si="40"/>
        <v>0</v>
      </c>
      <c r="V322" s="89">
        <f>IF(ISBLANK(#REF!),1,0)</f>
        <v>0</v>
      </c>
      <c r="W322" s="359">
        <f t="shared" si="37"/>
        <v>0</v>
      </c>
      <c r="X322" s="89">
        <f t="shared" si="34"/>
        <v>0</v>
      </c>
      <c r="Y322" s="165"/>
      <c r="Z322" s="361" t="str">
        <f t="shared" si="35"/>
        <v/>
      </c>
      <c r="AA322" s="74"/>
    </row>
    <row r="323" spans="1:27" ht="18" customHeight="1">
      <c r="A323" s="290">
        <f>DATE(IMPOSTAZIONI!$AL$3,D323,C323)</f>
        <v>45260</v>
      </c>
      <c r="B323" s="293">
        <f t="shared" si="36"/>
        <v>318</v>
      </c>
      <c r="C323" s="362"/>
      <c r="D323" s="363"/>
      <c r="E323" s="182"/>
      <c r="F323" s="183"/>
      <c r="G323" s="184"/>
      <c r="H323" s="183"/>
      <c r="I323" s="184"/>
      <c r="J323" s="185"/>
      <c r="K323" s="186"/>
      <c r="L323" s="183"/>
      <c r="M323" s="183"/>
      <c r="N323" s="187"/>
      <c r="O323" s="273"/>
      <c r="P323" s="364"/>
      <c r="Q323" s="222"/>
      <c r="R323" s="165"/>
      <c r="S323" s="89">
        <f t="shared" si="38"/>
        <v>0</v>
      </c>
      <c r="T323" s="89">
        <f t="shared" si="39"/>
        <v>0</v>
      </c>
      <c r="U323" s="89">
        <f t="shared" si="40"/>
        <v>0</v>
      </c>
      <c r="V323" s="89">
        <f>IF(ISBLANK(#REF!),1,0)</f>
        <v>0</v>
      </c>
      <c r="W323" s="359">
        <f t="shared" si="37"/>
        <v>0</v>
      </c>
      <c r="X323" s="89">
        <f t="shared" si="34"/>
        <v>0</v>
      </c>
      <c r="Y323" s="165"/>
      <c r="Z323" s="361" t="str">
        <f t="shared" si="35"/>
        <v/>
      </c>
      <c r="AA323" s="74"/>
    </row>
    <row r="324" spans="1:27" ht="18" customHeight="1">
      <c r="A324" s="290">
        <f>DATE(IMPOSTAZIONI!$AL$3,D324,C324)</f>
        <v>45260</v>
      </c>
      <c r="B324" s="293">
        <f t="shared" si="36"/>
        <v>319</v>
      </c>
      <c r="C324" s="362"/>
      <c r="D324" s="363"/>
      <c r="E324" s="182"/>
      <c r="F324" s="183"/>
      <c r="G324" s="184"/>
      <c r="H324" s="183"/>
      <c r="I324" s="184"/>
      <c r="J324" s="185"/>
      <c r="K324" s="186"/>
      <c r="L324" s="183"/>
      <c r="M324" s="183"/>
      <c r="N324" s="187"/>
      <c r="O324" s="273"/>
      <c r="P324" s="364"/>
      <c r="Q324" s="222"/>
      <c r="R324" s="165"/>
      <c r="S324" s="89">
        <f t="shared" si="38"/>
        <v>0</v>
      </c>
      <c r="T324" s="89">
        <f t="shared" si="39"/>
        <v>0</v>
      </c>
      <c r="U324" s="89">
        <f t="shared" si="40"/>
        <v>0</v>
      </c>
      <c r="V324" s="89">
        <f>IF(ISBLANK(#REF!),1,0)</f>
        <v>0</v>
      </c>
      <c r="W324" s="359">
        <f t="shared" si="37"/>
        <v>0</v>
      </c>
      <c r="X324" s="89">
        <f t="shared" si="34"/>
        <v>0</v>
      </c>
      <c r="Y324" s="165"/>
      <c r="Z324" s="361" t="str">
        <f t="shared" si="35"/>
        <v/>
      </c>
      <c r="AA324" s="74"/>
    </row>
    <row r="325" spans="1:27" ht="18" customHeight="1">
      <c r="A325" s="290">
        <f>DATE(IMPOSTAZIONI!$AL$3,D325,C325)</f>
        <v>45260</v>
      </c>
      <c r="B325" s="293">
        <f t="shared" si="36"/>
        <v>320</v>
      </c>
      <c r="C325" s="362"/>
      <c r="D325" s="363"/>
      <c r="E325" s="182"/>
      <c r="F325" s="183"/>
      <c r="G325" s="184"/>
      <c r="H325" s="183"/>
      <c r="I325" s="184"/>
      <c r="J325" s="185"/>
      <c r="K325" s="186"/>
      <c r="L325" s="183"/>
      <c r="M325" s="183"/>
      <c r="N325" s="187"/>
      <c r="O325" s="273"/>
      <c r="P325" s="364"/>
      <c r="Q325" s="222"/>
      <c r="R325" s="165"/>
      <c r="S325" s="89">
        <f t="shared" si="38"/>
        <v>0</v>
      </c>
      <c r="T325" s="89">
        <f t="shared" si="39"/>
        <v>0</v>
      </c>
      <c r="U325" s="89">
        <f t="shared" si="40"/>
        <v>0</v>
      </c>
      <c r="V325" s="89">
        <f>IF(ISBLANK(#REF!),1,0)</f>
        <v>0</v>
      </c>
      <c r="W325" s="359">
        <f t="shared" si="37"/>
        <v>0</v>
      </c>
      <c r="X325" s="89">
        <f t="shared" si="34"/>
        <v>0</v>
      </c>
      <c r="Y325" s="165"/>
      <c r="Z325" s="361" t="str">
        <f t="shared" si="35"/>
        <v/>
      </c>
      <c r="AA325" s="74"/>
    </row>
    <row r="326" spans="1:27" ht="18" customHeight="1">
      <c r="A326" s="290">
        <f>DATE(IMPOSTAZIONI!$AL$3,D326,C326)</f>
        <v>45260</v>
      </c>
      <c r="B326" s="293">
        <f t="shared" si="36"/>
        <v>321</v>
      </c>
      <c r="C326" s="362"/>
      <c r="D326" s="363"/>
      <c r="E326" s="182"/>
      <c r="F326" s="183"/>
      <c r="G326" s="184"/>
      <c r="H326" s="183"/>
      <c r="I326" s="184"/>
      <c r="J326" s="185"/>
      <c r="K326" s="186"/>
      <c r="L326" s="183"/>
      <c r="M326" s="183"/>
      <c r="N326" s="187"/>
      <c r="O326" s="273"/>
      <c r="P326" s="364"/>
      <c r="Q326" s="222"/>
      <c r="R326" s="165"/>
      <c r="S326" s="89">
        <f t="shared" si="38"/>
        <v>0</v>
      </c>
      <c r="T326" s="89">
        <f t="shared" si="39"/>
        <v>0</v>
      </c>
      <c r="U326" s="89">
        <f t="shared" si="40"/>
        <v>0</v>
      </c>
      <c r="V326" s="89">
        <f>IF(ISBLANK(#REF!),1,0)</f>
        <v>0</v>
      </c>
      <c r="W326" s="359">
        <f t="shared" si="37"/>
        <v>0</v>
      </c>
      <c r="X326" s="89">
        <f t="shared" si="34"/>
        <v>0</v>
      </c>
      <c r="Y326" s="165"/>
      <c r="Z326" s="361" t="str">
        <f t="shared" si="35"/>
        <v/>
      </c>
      <c r="AA326" s="74"/>
    </row>
    <row r="327" spans="1:27" ht="18" customHeight="1">
      <c r="A327" s="290">
        <f>DATE(IMPOSTAZIONI!$AL$3,D327,C327)</f>
        <v>45260</v>
      </c>
      <c r="B327" s="293">
        <f t="shared" si="36"/>
        <v>322</v>
      </c>
      <c r="C327" s="362"/>
      <c r="D327" s="363"/>
      <c r="E327" s="182"/>
      <c r="F327" s="183"/>
      <c r="G327" s="184"/>
      <c r="H327" s="183"/>
      <c r="I327" s="184"/>
      <c r="J327" s="185"/>
      <c r="K327" s="186"/>
      <c r="L327" s="183"/>
      <c r="M327" s="183"/>
      <c r="N327" s="187"/>
      <c r="O327" s="273"/>
      <c r="P327" s="364"/>
      <c r="Q327" s="222"/>
      <c r="R327" s="165"/>
      <c r="S327" s="89">
        <f t="shared" si="38"/>
        <v>0</v>
      </c>
      <c r="T327" s="89">
        <f t="shared" si="39"/>
        <v>0</v>
      </c>
      <c r="U327" s="89">
        <f t="shared" si="40"/>
        <v>0</v>
      </c>
      <c r="V327" s="89">
        <f>IF(ISBLANK(#REF!),1,0)</f>
        <v>0</v>
      </c>
      <c r="W327" s="359">
        <f t="shared" si="37"/>
        <v>0</v>
      </c>
      <c r="X327" s="89">
        <f t="shared" ref="X327:X390" si="41">SUM(V327)</f>
        <v>0</v>
      </c>
      <c r="Y327" s="165"/>
      <c r="Z327" s="361" t="str">
        <f t="shared" ref="Z327:Z390" si="42">IF(D327="","",IF(AND(D327&gt;=G$435,D327&lt;=G$436),"",O$408))</f>
        <v/>
      </c>
      <c r="AA327" s="74"/>
    </row>
    <row r="328" spans="1:27" ht="18" customHeight="1">
      <c r="A328" s="290">
        <f>DATE(IMPOSTAZIONI!$AL$3,D328,C328)</f>
        <v>45260</v>
      </c>
      <c r="B328" s="293">
        <f t="shared" ref="B328:B391" si="43">IF($F$431=0,0,B327+1)</f>
        <v>323</v>
      </c>
      <c r="C328" s="362"/>
      <c r="D328" s="363"/>
      <c r="E328" s="182"/>
      <c r="F328" s="183"/>
      <c r="G328" s="184"/>
      <c r="H328" s="183"/>
      <c r="I328" s="184"/>
      <c r="J328" s="185"/>
      <c r="K328" s="186"/>
      <c r="L328" s="183"/>
      <c r="M328" s="183"/>
      <c r="N328" s="187"/>
      <c r="O328" s="273"/>
      <c r="P328" s="364"/>
      <c r="Q328" s="222"/>
      <c r="R328" s="165"/>
      <c r="S328" s="89">
        <f t="shared" si="38"/>
        <v>0</v>
      </c>
      <c r="T328" s="89">
        <f t="shared" si="39"/>
        <v>0</v>
      </c>
      <c r="U328" s="89">
        <f t="shared" si="40"/>
        <v>0</v>
      </c>
      <c r="V328" s="89">
        <f>IF(ISBLANK(#REF!),1,0)</f>
        <v>0</v>
      </c>
      <c r="W328" s="359">
        <f t="shared" ref="W328:W391" si="44">IF(AND(O328&lt;&gt;"",OR(K328&lt;&gt;"",E328&lt;&gt;""),D328&lt;&gt;"",C328&lt;&gt;""),B328,0)</f>
        <v>0</v>
      </c>
      <c r="X328" s="89">
        <f t="shared" si="41"/>
        <v>0</v>
      </c>
      <c r="Y328" s="165"/>
      <c r="Z328" s="361" t="str">
        <f t="shared" si="42"/>
        <v/>
      </c>
      <c r="AA328" s="74"/>
    </row>
    <row r="329" spans="1:27" ht="18" customHeight="1">
      <c r="A329" s="290">
        <f>DATE(IMPOSTAZIONI!$AL$3,D329,C329)</f>
        <v>45260</v>
      </c>
      <c r="B329" s="293">
        <f t="shared" si="43"/>
        <v>324</v>
      </c>
      <c r="C329" s="362"/>
      <c r="D329" s="363"/>
      <c r="E329" s="182"/>
      <c r="F329" s="183"/>
      <c r="G329" s="184"/>
      <c r="H329" s="183"/>
      <c r="I329" s="184"/>
      <c r="J329" s="185"/>
      <c r="K329" s="186"/>
      <c r="L329" s="183"/>
      <c r="M329" s="183"/>
      <c r="N329" s="187"/>
      <c r="O329" s="273"/>
      <c r="P329" s="364"/>
      <c r="Q329" s="222"/>
      <c r="R329" s="165"/>
      <c r="S329" s="89">
        <f t="shared" si="38"/>
        <v>0</v>
      </c>
      <c r="T329" s="89">
        <f t="shared" si="39"/>
        <v>0</v>
      </c>
      <c r="U329" s="89">
        <f t="shared" si="40"/>
        <v>0</v>
      </c>
      <c r="V329" s="89">
        <f>IF(ISBLANK(#REF!),1,0)</f>
        <v>0</v>
      </c>
      <c r="W329" s="359">
        <f t="shared" si="44"/>
        <v>0</v>
      </c>
      <c r="X329" s="89">
        <f t="shared" si="41"/>
        <v>0</v>
      </c>
      <c r="Y329" s="165"/>
      <c r="Z329" s="361" t="str">
        <f t="shared" si="42"/>
        <v/>
      </c>
      <c r="AA329" s="74"/>
    </row>
    <row r="330" spans="1:27" ht="18" customHeight="1">
      <c r="A330" s="290">
        <f>DATE(IMPOSTAZIONI!$AL$3,D330,C330)</f>
        <v>45260</v>
      </c>
      <c r="B330" s="293">
        <f t="shared" si="43"/>
        <v>325</v>
      </c>
      <c r="C330" s="362"/>
      <c r="D330" s="363"/>
      <c r="E330" s="182"/>
      <c r="F330" s="183"/>
      <c r="G330" s="184"/>
      <c r="H330" s="183"/>
      <c r="I330" s="184"/>
      <c r="J330" s="185"/>
      <c r="K330" s="186"/>
      <c r="L330" s="183"/>
      <c r="M330" s="183"/>
      <c r="N330" s="187"/>
      <c r="O330" s="273"/>
      <c r="P330" s="364"/>
      <c r="Q330" s="222"/>
      <c r="R330" s="165"/>
      <c r="S330" s="89">
        <f t="shared" si="38"/>
        <v>0</v>
      </c>
      <c r="T330" s="89">
        <f t="shared" si="39"/>
        <v>0</v>
      </c>
      <c r="U330" s="89">
        <f t="shared" si="40"/>
        <v>0</v>
      </c>
      <c r="V330" s="89">
        <f>IF(ISBLANK(#REF!),1,0)</f>
        <v>0</v>
      </c>
      <c r="W330" s="359">
        <f t="shared" si="44"/>
        <v>0</v>
      </c>
      <c r="X330" s="89">
        <f t="shared" si="41"/>
        <v>0</v>
      </c>
      <c r="Y330" s="165"/>
      <c r="Z330" s="361" t="str">
        <f t="shared" si="42"/>
        <v/>
      </c>
      <c r="AA330" s="74"/>
    </row>
    <row r="331" spans="1:27" ht="18" customHeight="1">
      <c r="A331" s="290">
        <f>DATE(IMPOSTAZIONI!$AL$3,D331,C331)</f>
        <v>45260</v>
      </c>
      <c r="B331" s="293">
        <f t="shared" si="43"/>
        <v>326</v>
      </c>
      <c r="C331" s="362"/>
      <c r="D331" s="363"/>
      <c r="E331" s="182"/>
      <c r="F331" s="183"/>
      <c r="G331" s="184"/>
      <c r="H331" s="183"/>
      <c r="I331" s="184"/>
      <c r="J331" s="185"/>
      <c r="K331" s="186"/>
      <c r="L331" s="183"/>
      <c r="M331" s="183"/>
      <c r="N331" s="187"/>
      <c r="O331" s="273"/>
      <c r="P331" s="364"/>
      <c r="Q331" s="222"/>
      <c r="R331" s="165"/>
      <c r="S331" s="89">
        <f t="shared" si="38"/>
        <v>0</v>
      </c>
      <c r="T331" s="89">
        <f t="shared" si="39"/>
        <v>0</v>
      </c>
      <c r="U331" s="89">
        <f t="shared" si="40"/>
        <v>0</v>
      </c>
      <c r="V331" s="89">
        <f>IF(ISBLANK(#REF!),1,0)</f>
        <v>0</v>
      </c>
      <c r="W331" s="359">
        <f t="shared" si="44"/>
        <v>0</v>
      </c>
      <c r="X331" s="89">
        <f t="shared" si="41"/>
        <v>0</v>
      </c>
      <c r="Y331" s="165"/>
      <c r="Z331" s="361" t="str">
        <f t="shared" si="42"/>
        <v/>
      </c>
      <c r="AA331" s="74"/>
    </row>
    <row r="332" spans="1:27" ht="18" customHeight="1">
      <c r="A332" s="290">
        <f>DATE(IMPOSTAZIONI!$AL$3,D332,C332)</f>
        <v>45260</v>
      </c>
      <c r="B332" s="293">
        <f t="shared" si="43"/>
        <v>327</v>
      </c>
      <c r="C332" s="362"/>
      <c r="D332" s="363"/>
      <c r="E332" s="182"/>
      <c r="F332" s="183"/>
      <c r="G332" s="184"/>
      <c r="H332" s="183"/>
      <c r="I332" s="184"/>
      <c r="J332" s="185"/>
      <c r="K332" s="186"/>
      <c r="L332" s="183"/>
      <c r="M332" s="183"/>
      <c r="N332" s="187"/>
      <c r="O332" s="273"/>
      <c r="P332" s="364"/>
      <c r="Q332" s="222"/>
      <c r="R332" s="165"/>
      <c r="S332" s="89">
        <f t="shared" si="38"/>
        <v>0</v>
      </c>
      <c r="T332" s="89">
        <f t="shared" si="39"/>
        <v>0</v>
      </c>
      <c r="U332" s="89">
        <f t="shared" si="40"/>
        <v>0</v>
      </c>
      <c r="V332" s="89">
        <f>IF(ISBLANK(#REF!),1,0)</f>
        <v>0</v>
      </c>
      <c r="W332" s="359">
        <f t="shared" si="44"/>
        <v>0</v>
      </c>
      <c r="X332" s="89">
        <f t="shared" si="41"/>
        <v>0</v>
      </c>
      <c r="Y332" s="165"/>
      <c r="Z332" s="361" t="str">
        <f t="shared" si="42"/>
        <v/>
      </c>
      <c r="AA332" s="74"/>
    </row>
    <row r="333" spans="1:27" ht="18" customHeight="1">
      <c r="A333" s="290">
        <f>DATE(IMPOSTAZIONI!$AL$3,D333,C333)</f>
        <v>45260</v>
      </c>
      <c r="B333" s="293">
        <f t="shared" si="43"/>
        <v>328</v>
      </c>
      <c r="C333" s="362"/>
      <c r="D333" s="363"/>
      <c r="E333" s="182"/>
      <c r="F333" s="183"/>
      <c r="G333" s="184"/>
      <c r="H333" s="183"/>
      <c r="I333" s="184"/>
      <c r="J333" s="185"/>
      <c r="K333" s="186"/>
      <c r="L333" s="183"/>
      <c r="M333" s="183"/>
      <c r="N333" s="187"/>
      <c r="O333" s="273"/>
      <c r="P333" s="364"/>
      <c r="Q333" s="222"/>
      <c r="R333" s="165"/>
      <c r="S333" s="89">
        <f t="shared" si="38"/>
        <v>0</v>
      </c>
      <c r="T333" s="89">
        <f t="shared" si="39"/>
        <v>0</v>
      </c>
      <c r="U333" s="89">
        <f t="shared" si="40"/>
        <v>0</v>
      </c>
      <c r="V333" s="89">
        <f>IF(ISBLANK(#REF!),1,0)</f>
        <v>0</v>
      </c>
      <c r="W333" s="359">
        <f t="shared" si="44"/>
        <v>0</v>
      </c>
      <c r="X333" s="89">
        <f t="shared" si="41"/>
        <v>0</v>
      </c>
      <c r="Y333" s="165"/>
      <c r="Z333" s="361" t="str">
        <f t="shared" si="42"/>
        <v/>
      </c>
      <c r="AA333" s="74"/>
    </row>
    <row r="334" spans="1:27" ht="18" customHeight="1">
      <c r="A334" s="290">
        <f>DATE(IMPOSTAZIONI!$AL$3,D334,C334)</f>
        <v>45260</v>
      </c>
      <c r="B334" s="293">
        <f t="shared" si="43"/>
        <v>329</v>
      </c>
      <c r="C334" s="362"/>
      <c r="D334" s="363"/>
      <c r="E334" s="182"/>
      <c r="F334" s="183"/>
      <c r="G334" s="184"/>
      <c r="H334" s="183"/>
      <c r="I334" s="184"/>
      <c r="J334" s="185"/>
      <c r="K334" s="186"/>
      <c r="L334" s="183"/>
      <c r="M334" s="183"/>
      <c r="N334" s="187"/>
      <c r="O334" s="273"/>
      <c r="P334" s="364"/>
      <c r="Q334" s="222"/>
      <c r="R334" s="165"/>
      <c r="S334" s="89">
        <f t="shared" si="38"/>
        <v>0</v>
      </c>
      <c r="T334" s="89">
        <f t="shared" si="39"/>
        <v>0</v>
      </c>
      <c r="U334" s="89">
        <f t="shared" si="40"/>
        <v>0</v>
      </c>
      <c r="V334" s="89">
        <f>IF(ISBLANK(#REF!),1,0)</f>
        <v>0</v>
      </c>
      <c r="W334" s="359">
        <f t="shared" si="44"/>
        <v>0</v>
      </c>
      <c r="X334" s="89">
        <f t="shared" si="41"/>
        <v>0</v>
      </c>
      <c r="Y334" s="165"/>
      <c r="Z334" s="361" t="str">
        <f t="shared" si="42"/>
        <v/>
      </c>
      <c r="AA334" s="74"/>
    </row>
    <row r="335" spans="1:27" ht="18" customHeight="1">
      <c r="A335" s="290">
        <f>DATE(IMPOSTAZIONI!$AL$3,D335,C335)</f>
        <v>45260</v>
      </c>
      <c r="B335" s="293">
        <f t="shared" si="43"/>
        <v>330</v>
      </c>
      <c r="C335" s="362"/>
      <c r="D335" s="363"/>
      <c r="E335" s="182"/>
      <c r="F335" s="183"/>
      <c r="G335" s="184"/>
      <c r="H335" s="183"/>
      <c r="I335" s="184"/>
      <c r="J335" s="185"/>
      <c r="K335" s="186"/>
      <c r="L335" s="183"/>
      <c r="M335" s="183"/>
      <c r="N335" s="187"/>
      <c r="O335" s="273"/>
      <c r="P335" s="364"/>
      <c r="Q335" s="222"/>
      <c r="R335" s="165"/>
      <c r="S335" s="89">
        <f t="shared" si="38"/>
        <v>0</v>
      </c>
      <c r="T335" s="89">
        <f t="shared" si="39"/>
        <v>0</v>
      </c>
      <c r="U335" s="89">
        <f t="shared" si="40"/>
        <v>0</v>
      </c>
      <c r="V335" s="89">
        <f>IF(ISBLANK(#REF!),1,0)</f>
        <v>0</v>
      </c>
      <c r="W335" s="359">
        <f t="shared" si="44"/>
        <v>0</v>
      </c>
      <c r="X335" s="89">
        <f t="shared" si="41"/>
        <v>0</v>
      </c>
      <c r="Y335" s="165"/>
      <c r="Z335" s="361" t="str">
        <f t="shared" si="42"/>
        <v/>
      </c>
      <c r="AA335" s="74"/>
    </row>
    <row r="336" spans="1:27" ht="18" customHeight="1">
      <c r="A336" s="290">
        <f>DATE(IMPOSTAZIONI!$AL$3,D336,C336)</f>
        <v>45260</v>
      </c>
      <c r="B336" s="293">
        <f t="shared" si="43"/>
        <v>331</v>
      </c>
      <c r="C336" s="362"/>
      <c r="D336" s="363"/>
      <c r="E336" s="182"/>
      <c r="F336" s="183"/>
      <c r="G336" s="184"/>
      <c r="H336" s="183"/>
      <c r="I336" s="184"/>
      <c r="J336" s="185"/>
      <c r="K336" s="186"/>
      <c r="L336" s="183"/>
      <c r="M336" s="183"/>
      <c r="N336" s="187"/>
      <c r="O336" s="273"/>
      <c r="P336" s="364"/>
      <c r="Q336" s="222"/>
      <c r="R336" s="165"/>
      <c r="S336" s="89">
        <f t="shared" si="38"/>
        <v>0</v>
      </c>
      <c r="T336" s="89">
        <f t="shared" si="39"/>
        <v>0</v>
      </c>
      <c r="U336" s="89">
        <f t="shared" si="40"/>
        <v>0</v>
      </c>
      <c r="V336" s="89">
        <f>IF(ISBLANK(#REF!),1,0)</f>
        <v>0</v>
      </c>
      <c r="W336" s="359">
        <f t="shared" si="44"/>
        <v>0</v>
      </c>
      <c r="X336" s="89">
        <f t="shared" si="41"/>
        <v>0</v>
      </c>
      <c r="Y336" s="165"/>
      <c r="Z336" s="361" t="str">
        <f t="shared" si="42"/>
        <v/>
      </c>
      <c r="AA336" s="74"/>
    </row>
    <row r="337" spans="1:27" ht="18" customHeight="1">
      <c r="A337" s="290">
        <f>DATE(IMPOSTAZIONI!$AL$3,D337,C337)</f>
        <v>45260</v>
      </c>
      <c r="B337" s="293">
        <f t="shared" si="43"/>
        <v>332</v>
      </c>
      <c r="C337" s="362"/>
      <c r="D337" s="363"/>
      <c r="E337" s="182"/>
      <c r="F337" s="183"/>
      <c r="G337" s="184"/>
      <c r="H337" s="183"/>
      <c r="I337" s="184"/>
      <c r="J337" s="185"/>
      <c r="K337" s="186"/>
      <c r="L337" s="183"/>
      <c r="M337" s="183"/>
      <c r="N337" s="187"/>
      <c r="O337" s="273"/>
      <c r="P337" s="364"/>
      <c r="Q337" s="222"/>
      <c r="R337" s="165"/>
      <c r="S337" s="89">
        <f t="shared" si="38"/>
        <v>0</v>
      </c>
      <c r="T337" s="89">
        <f t="shared" si="39"/>
        <v>0</v>
      </c>
      <c r="U337" s="89">
        <f t="shared" si="40"/>
        <v>0</v>
      </c>
      <c r="V337" s="89">
        <f>IF(ISBLANK(#REF!),1,0)</f>
        <v>0</v>
      </c>
      <c r="W337" s="359">
        <f t="shared" si="44"/>
        <v>0</v>
      </c>
      <c r="X337" s="89">
        <f t="shared" si="41"/>
        <v>0</v>
      </c>
      <c r="Y337" s="165"/>
      <c r="Z337" s="361" t="str">
        <f t="shared" si="42"/>
        <v/>
      </c>
      <c r="AA337" s="74"/>
    </row>
    <row r="338" spans="1:27" ht="18" customHeight="1">
      <c r="A338" s="290">
        <f>DATE(IMPOSTAZIONI!$AL$3,D338,C338)</f>
        <v>45260</v>
      </c>
      <c r="B338" s="293">
        <f t="shared" si="43"/>
        <v>333</v>
      </c>
      <c r="C338" s="362"/>
      <c r="D338" s="363"/>
      <c r="E338" s="182"/>
      <c r="F338" s="183"/>
      <c r="G338" s="184"/>
      <c r="H338" s="183"/>
      <c r="I338" s="184"/>
      <c r="J338" s="185"/>
      <c r="K338" s="186"/>
      <c r="L338" s="183"/>
      <c r="M338" s="183"/>
      <c r="N338" s="187"/>
      <c r="O338" s="273"/>
      <c r="P338" s="364"/>
      <c r="Q338" s="222"/>
      <c r="R338" s="165"/>
      <c r="S338" s="89">
        <f t="shared" si="38"/>
        <v>0</v>
      </c>
      <c r="T338" s="89">
        <f t="shared" si="39"/>
        <v>0</v>
      </c>
      <c r="U338" s="89">
        <f t="shared" si="40"/>
        <v>0</v>
      </c>
      <c r="V338" s="89">
        <f>IF(ISBLANK(#REF!),1,0)</f>
        <v>0</v>
      </c>
      <c r="W338" s="359">
        <f t="shared" si="44"/>
        <v>0</v>
      </c>
      <c r="X338" s="89">
        <f t="shared" si="41"/>
        <v>0</v>
      </c>
      <c r="Y338" s="165"/>
      <c r="Z338" s="361" t="str">
        <f t="shared" si="42"/>
        <v/>
      </c>
      <c r="AA338" s="74"/>
    </row>
    <row r="339" spans="1:27" ht="18" customHeight="1">
      <c r="A339" s="290">
        <f>DATE(IMPOSTAZIONI!$AL$3,D339,C339)</f>
        <v>45260</v>
      </c>
      <c r="B339" s="293">
        <f t="shared" si="43"/>
        <v>334</v>
      </c>
      <c r="C339" s="362"/>
      <c r="D339" s="363"/>
      <c r="E339" s="182"/>
      <c r="F339" s="183"/>
      <c r="G339" s="184"/>
      <c r="H339" s="183"/>
      <c r="I339" s="184"/>
      <c r="J339" s="185"/>
      <c r="K339" s="186"/>
      <c r="L339" s="183"/>
      <c r="M339" s="183"/>
      <c r="N339" s="187"/>
      <c r="O339" s="273"/>
      <c r="P339" s="364"/>
      <c r="Q339" s="222"/>
      <c r="R339" s="165"/>
      <c r="S339" s="89">
        <f t="shared" si="38"/>
        <v>0</v>
      </c>
      <c r="T339" s="89">
        <f t="shared" si="39"/>
        <v>0</v>
      </c>
      <c r="U339" s="89">
        <f t="shared" si="40"/>
        <v>0</v>
      </c>
      <c r="V339" s="89">
        <f>IF(ISBLANK(#REF!),1,0)</f>
        <v>0</v>
      </c>
      <c r="W339" s="359">
        <f t="shared" si="44"/>
        <v>0</v>
      </c>
      <c r="X339" s="89">
        <f t="shared" si="41"/>
        <v>0</v>
      </c>
      <c r="Y339" s="165"/>
      <c r="Z339" s="361" t="str">
        <f t="shared" si="42"/>
        <v/>
      </c>
      <c r="AA339" s="74"/>
    </row>
    <row r="340" spans="1:27" ht="18" customHeight="1">
      <c r="A340" s="290">
        <f>DATE(IMPOSTAZIONI!$AL$3,D340,C340)</f>
        <v>45260</v>
      </c>
      <c r="B340" s="293">
        <f t="shared" si="43"/>
        <v>335</v>
      </c>
      <c r="C340" s="362"/>
      <c r="D340" s="363"/>
      <c r="E340" s="182"/>
      <c r="F340" s="183"/>
      <c r="G340" s="184"/>
      <c r="H340" s="183"/>
      <c r="I340" s="184"/>
      <c r="J340" s="185"/>
      <c r="K340" s="186"/>
      <c r="L340" s="183"/>
      <c r="M340" s="183"/>
      <c r="N340" s="187"/>
      <c r="O340" s="273"/>
      <c r="P340" s="364"/>
      <c r="Q340" s="222"/>
      <c r="R340" s="165"/>
      <c r="S340" s="89">
        <f t="shared" si="38"/>
        <v>0</v>
      </c>
      <c r="T340" s="89">
        <f t="shared" si="39"/>
        <v>0</v>
      </c>
      <c r="U340" s="89">
        <f t="shared" si="40"/>
        <v>0</v>
      </c>
      <c r="V340" s="89">
        <f>IF(ISBLANK(#REF!),1,0)</f>
        <v>0</v>
      </c>
      <c r="W340" s="359">
        <f t="shared" si="44"/>
        <v>0</v>
      </c>
      <c r="X340" s="89">
        <f t="shared" si="41"/>
        <v>0</v>
      </c>
      <c r="Y340" s="165"/>
      <c r="Z340" s="361" t="str">
        <f t="shared" si="42"/>
        <v/>
      </c>
      <c r="AA340" s="74"/>
    </row>
    <row r="341" spans="1:27" ht="18" customHeight="1">
      <c r="A341" s="290">
        <f>DATE(IMPOSTAZIONI!$AL$3,D341,C341)</f>
        <v>45260</v>
      </c>
      <c r="B341" s="293">
        <f t="shared" si="43"/>
        <v>336</v>
      </c>
      <c r="C341" s="362"/>
      <c r="D341" s="363"/>
      <c r="E341" s="182"/>
      <c r="F341" s="183"/>
      <c r="G341" s="184"/>
      <c r="H341" s="183"/>
      <c r="I341" s="184"/>
      <c r="J341" s="185"/>
      <c r="K341" s="186"/>
      <c r="L341" s="183"/>
      <c r="M341" s="183"/>
      <c r="N341" s="187"/>
      <c r="O341" s="273"/>
      <c r="P341" s="364"/>
      <c r="Q341" s="222"/>
      <c r="R341" s="165"/>
      <c r="S341" s="89">
        <f t="shared" si="38"/>
        <v>0</v>
      </c>
      <c r="T341" s="89">
        <f t="shared" si="39"/>
        <v>0</v>
      </c>
      <c r="U341" s="89">
        <f t="shared" si="40"/>
        <v>0</v>
      </c>
      <c r="V341" s="89">
        <f>IF(ISBLANK(#REF!),1,0)</f>
        <v>0</v>
      </c>
      <c r="W341" s="359">
        <f t="shared" si="44"/>
        <v>0</v>
      </c>
      <c r="X341" s="89">
        <f t="shared" si="41"/>
        <v>0</v>
      </c>
      <c r="Y341" s="165"/>
      <c r="Z341" s="361" t="str">
        <f t="shared" si="42"/>
        <v/>
      </c>
      <c r="AA341" s="74"/>
    </row>
    <row r="342" spans="1:27" ht="18" customHeight="1">
      <c r="A342" s="290">
        <f>DATE(IMPOSTAZIONI!$AL$3,D342,C342)</f>
        <v>45260</v>
      </c>
      <c r="B342" s="293">
        <f t="shared" si="43"/>
        <v>337</v>
      </c>
      <c r="C342" s="362"/>
      <c r="D342" s="363"/>
      <c r="E342" s="182"/>
      <c r="F342" s="183"/>
      <c r="G342" s="184"/>
      <c r="H342" s="183"/>
      <c r="I342" s="184"/>
      <c r="J342" s="185"/>
      <c r="K342" s="186"/>
      <c r="L342" s="183"/>
      <c r="M342" s="183"/>
      <c r="N342" s="187"/>
      <c r="O342" s="273"/>
      <c r="P342" s="364"/>
      <c r="Q342" s="222"/>
      <c r="R342" s="165"/>
      <c r="S342" s="89">
        <f t="shared" si="38"/>
        <v>0</v>
      </c>
      <c r="T342" s="89">
        <f t="shared" si="39"/>
        <v>0</v>
      </c>
      <c r="U342" s="89">
        <f t="shared" si="40"/>
        <v>0</v>
      </c>
      <c r="V342" s="89">
        <f>IF(ISBLANK(#REF!),1,0)</f>
        <v>0</v>
      </c>
      <c r="W342" s="359">
        <f t="shared" si="44"/>
        <v>0</v>
      </c>
      <c r="X342" s="89">
        <f t="shared" si="41"/>
        <v>0</v>
      </c>
      <c r="Y342" s="165"/>
      <c r="Z342" s="361" t="str">
        <f t="shared" si="42"/>
        <v/>
      </c>
      <c r="AA342" s="74"/>
    </row>
    <row r="343" spans="1:27" ht="18" customHeight="1">
      <c r="A343" s="290">
        <f>DATE(IMPOSTAZIONI!$AL$3,D343,C343)</f>
        <v>45260</v>
      </c>
      <c r="B343" s="293">
        <f t="shared" si="43"/>
        <v>338</v>
      </c>
      <c r="C343" s="362"/>
      <c r="D343" s="363"/>
      <c r="E343" s="182"/>
      <c r="F343" s="183"/>
      <c r="G343" s="184"/>
      <c r="H343" s="183"/>
      <c r="I343" s="184"/>
      <c r="J343" s="185"/>
      <c r="K343" s="186"/>
      <c r="L343" s="183"/>
      <c r="M343" s="183"/>
      <c r="N343" s="187"/>
      <c r="O343" s="273"/>
      <c r="P343" s="364"/>
      <c r="Q343" s="222"/>
      <c r="R343" s="165"/>
      <c r="S343" s="89">
        <f t="shared" si="38"/>
        <v>0</v>
      </c>
      <c r="T343" s="89">
        <f t="shared" si="39"/>
        <v>0</v>
      </c>
      <c r="U343" s="89">
        <f t="shared" si="40"/>
        <v>0</v>
      </c>
      <c r="V343" s="89">
        <f>IF(ISBLANK(#REF!),1,0)</f>
        <v>0</v>
      </c>
      <c r="W343" s="359">
        <f t="shared" si="44"/>
        <v>0</v>
      </c>
      <c r="X343" s="89">
        <f t="shared" si="41"/>
        <v>0</v>
      </c>
      <c r="Y343" s="165"/>
      <c r="Z343" s="361" t="str">
        <f t="shared" si="42"/>
        <v/>
      </c>
      <c r="AA343" s="74"/>
    </row>
    <row r="344" spans="1:27" ht="18" customHeight="1">
      <c r="A344" s="290">
        <f>DATE(IMPOSTAZIONI!$AL$3,D344,C344)</f>
        <v>45260</v>
      </c>
      <c r="B344" s="293">
        <f t="shared" si="43"/>
        <v>339</v>
      </c>
      <c r="C344" s="362"/>
      <c r="D344" s="363"/>
      <c r="E344" s="182"/>
      <c r="F344" s="183"/>
      <c r="G344" s="184"/>
      <c r="H344" s="183"/>
      <c r="I344" s="184"/>
      <c r="J344" s="185"/>
      <c r="K344" s="186"/>
      <c r="L344" s="183"/>
      <c r="M344" s="183"/>
      <c r="N344" s="187"/>
      <c r="O344" s="273"/>
      <c r="P344" s="364"/>
      <c r="Q344" s="222"/>
      <c r="R344" s="165"/>
      <c r="S344" s="89">
        <f t="shared" si="38"/>
        <v>0</v>
      </c>
      <c r="T344" s="89">
        <f t="shared" si="39"/>
        <v>0</v>
      </c>
      <c r="U344" s="89">
        <f t="shared" si="40"/>
        <v>0</v>
      </c>
      <c r="V344" s="89">
        <f>IF(ISBLANK(#REF!),1,0)</f>
        <v>0</v>
      </c>
      <c r="W344" s="359">
        <f t="shared" si="44"/>
        <v>0</v>
      </c>
      <c r="X344" s="89">
        <f t="shared" si="41"/>
        <v>0</v>
      </c>
      <c r="Y344" s="165"/>
      <c r="Z344" s="361" t="str">
        <f t="shared" si="42"/>
        <v/>
      </c>
      <c r="AA344" s="74"/>
    </row>
    <row r="345" spans="1:27" ht="18" customHeight="1">
      <c r="A345" s="290">
        <f>DATE(IMPOSTAZIONI!$AL$3,D345,C345)</f>
        <v>45260</v>
      </c>
      <c r="B345" s="293">
        <f t="shared" si="43"/>
        <v>340</v>
      </c>
      <c r="C345" s="362"/>
      <c r="D345" s="363"/>
      <c r="E345" s="182"/>
      <c r="F345" s="183"/>
      <c r="G345" s="184"/>
      <c r="H345" s="183"/>
      <c r="I345" s="184"/>
      <c r="J345" s="185"/>
      <c r="K345" s="186"/>
      <c r="L345" s="183"/>
      <c r="M345" s="183"/>
      <c r="N345" s="187"/>
      <c r="O345" s="273"/>
      <c r="P345" s="364"/>
      <c r="Q345" s="222"/>
      <c r="R345" s="165"/>
      <c r="S345" s="89">
        <f t="shared" si="38"/>
        <v>0</v>
      </c>
      <c r="T345" s="89">
        <f t="shared" si="39"/>
        <v>0</v>
      </c>
      <c r="U345" s="89">
        <f t="shared" si="40"/>
        <v>0</v>
      </c>
      <c r="V345" s="89">
        <f>IF(ISBLANK(#REF!),1,0)</f>
        <v>0</v>
      </c>
      <c r="W345" s="359">
        <f t="shared" si="44"/>
        <v>0</v>
      </c>
      <c r="X345" s="89">
        <f t="shared" si="41"/>
        <v>0</v>
      </c>
      <c r="Y345" s="165"/>
      <c r="Z345" s="361" t="str">
        <f t="shared" si="42"/>
        <v/>
      </c>
      <c r="AA345" s="74"/>
    </row>
    <row r="346" spans="1:27" ht="18" customHeight="1">
      <c r="A346" s="290">
        <f>DATE(IMPOSTAZIONI!$AL$3,D346,C346)</f>
        <v>45260</v>
      </c>
      <c r="B346" s="293">
        <f t="shared" si="43"/>
        <v>341</v>
      </c>
      <c r="C346" s="362"/>
      <c r="D346" s="363"/>
      <c r="E346" s="182"/>
      <c r="F346" s="183"/>
      <c r="G346" s="184"/>
      <c r="H346" s="183"/>
      <c r="I346" s="184"/>
      <c r="J346" s="185"/>
      <c r="K346" s="186"/>
      <c r="L346" s="183"/>
      <c r="M346" s="183"/>
      <c r="N346" s="187"/>
      <c r="O346" s="273"/>
      <c r="P346" s="364"/>
      <c r="Q346" s="222"/>
      <c r="R346" s="165"/>
      <c r="S346" s="89">
        <f t="shared" si="38"/>
        <v>0</v>
      </c>
      <c r="T346" s="89">
        <f t="shared" si="39"/>
        <v>0</v>
      </c>
      <c r="U346" s="89">
        <f t="shared" si="40"/>
        <v>0</v>
      </c>
      <c r="V346" s="89">
        <f>IF(ISBLANK(#REF!),1,0)</f>
        <v>0</v>
      </c>
      <c r="W346" s="359">
        <f t="shared" si="44"/>
        <v>0</v>
      </c>
      <c r="X346" s="89">
        <f t="shared" si="41"/>
        <v>0</v>
      </c>
      <c r="Y346" s="165"/>
      <c r="Z346" s="361" t="str">
        <f t="shared" si="42"/>
        <v/>
      </c>
      <c r="AA346" s="74"/>
    </row>
    <row r="347" spans="1:27" ht="18" customHeight="1">
      <c r="A347" s="290">
        <f>DATE(IMPOSTAZIONI!$AL$3,D347,C347)</f>
        <v>45260</v>
      </c>
      <c r="B347" s="293">
        <f t="shared" si="43"/>
        <v>342</v>
      </c>
      <c r="C347" s="362"/>
      <c r="D347" s="363"/>
      <c r="E347" s="182"/>
      <c r="F347" s="183"/>
      <c r="G347" s="184"/>
      <c r="H347" s="183"/>
      <c r="I347" s="184"/>
      <c r="J347" s="185"/>
      <c r="K347" s="186"/>
      <c r="L347" s="183"/>
      <c r="M347" s="183"/>
      <c r="N347" s="187"/>
      <c r="O347" s="273"/>
      <c r="P347" s="364"/>
      <c r="Q347" s="222"/>
      <c r="R347" s="165"/>
      <c r="S347" s="89">
        <f t="shared" si="38"/>
        <v>0</v>
      </c>
      <c r="T347" s="89">
        <f t="shared" si="39"/>
        <v>0</v>
      </c>
      <c r="U347" s="89">
        <f t="shared" si="40"/>
        <v>0</v>
      </c>
      <c r="V347" s="89">
        <f>IF(ISBLANK(#REF!),1,0)</f>
        <v>0</v>
      </c>
      <c r="W347" s="359">
        <f t="shared" si="44"/>
        <v>0</v>
      </c>
      <c r="X347" s="89">
        <f t="shared" si="41"/>
        <v>0</v>
      </c>
      <c r="Y347" s="165"/>
      <c r="Z347" s="361" t="str">
        <f t="shared" si="42"/>
        <v/>
      </c>
      <c r="AA347" s="74"/>
    </row>
    <row r="348" spans="1:27" ht="18" customHeight="1">
      <c r="A348" s="290">
        <f>DATE(IMPOSTAZIONI!$AL$3,D348,C348)</f>
        <v>45260</v>
      </c>
      <c r="B348" s="293">
        <f t="shared" si="43"/>
        <v>343</v>
      </c>
      <c r="C348" s="362"/>
      <c r="D348" s="363"/>
      <c r="E348" s="182"/>
      <c r="F348" s="183"/>
      <c r="G348" s="184"/>
      <c r="H348" s="183"/>
      <c r="I348" s="184"/>
      <c r="J348" s="185"/>
      <c r="K348" s="186"/>
      <c r="L348" s="183"/>
      <c r="M348" s="183"/>
      <c r="N348" s="187"/>
      <c r="O348" s="273"/>
      <c r="P348" s="364"/>
      <c r="Q348" s="222"/>
      <c r="R348" s="165"/>
      <c r="S348" s="89">
        <f t="shared" si="38"/>
        <v>0</v>
      </c>
      <c r="T348" s="89">
        <f t="shared" si="39"/>
        <v>0</v>
      </c>
      <c r="U348" s="89">
        <f t="shared" si="40"/>
        <v>0</v>
      </c>
      <c r="V348" s="89">
        <f>IF(ISBLANK(#REF!),1,0)</f>
        <v>0</v>
      </c>
      <c r="W348" s="359">
        <f t="shared" si="44"/>
        <v>0</v>
      </c>
      <c r="X348" s="89">
        <f t="shared" si="41"/>
        <v>0</v>
      </c>
      <c r="Y348" s="165"/>
      <c r="Z348" s="361" t="str">
        <f t="shared" si="42"/>
        <v/>
      </c>
      <c r="AA348" s="74"/>
    </row>
    <row r="349" spans="1:27" ht="18" customHeight="1">
      <c r="A349" s="290">
        <f>DATE(IMPOSTAZIONI!$AL$3,D349,C349)</f>
        <v>45260</v>
      </c>
      <c r="B349" s="293">
        <f t="shared" si="43"/>
        <v>344</v>
      </c>
      <c r="C349" s="362"/>
      <c r="D349" s="363"/>
      <c r="E349" s="182"/>
      <c r="F349" s="183"/>
      <c r="G349" s="184"/>
      <c r="H349" s="183"/>
      <c r="I349" s="184"/>
      <c r="J349" s="185"/>
      <c r="K349" s="186"/>
      <c r="L349" s="183"/>
      <c r="M349" s="183"/>
      <c r="N349" s="187"/>
      <c r="O349" s="273"/>
      <c r="P349" s="364"/>
      <c r="Q349" s="222"/>
      <c r="R349" s="165"/>
      <c r="S349" s="89">
        <f t="shared" si="38"/>
        <v>0</v>
      </c>
      <c r="T349" s="89">
        <f t="shared" si="39"/>
        <v>0</v>
      </c>
      <c r="U349" s="89">
        <f t="shared" si="40"/>
        <v>0</v>
      </c>
      <c r="V349" s="89">
        <f>IF(ISBLANK(#REF!),1,0)</f>
        <v>0</v>
      </c>
      <c r="W349" s="359">
        <f t="shared" si="44"/>
        <v>0</v>
      </c>
      <c r="X349" s="89">
        <f t="shared" si="41"/>
        <v>0</v>
      </c>
      <c r="Y349" s="165"/>
      <c r="Z349" s="361" t="str">
        <f t="shared" si="42"/>
        <v/>
      </c>
      <c r="AA349" s="74"/>
    </row>
    <row r="350" spans="1:27" ht="18" customHeight="1">
      <c r="A350" s="290">
        <f>DATE(IMPOSTAZIONI!$AL$3,D350,C350)</f>
        <v>45260</v>
      </c>
      <c r="B350" s="293">
        <f t="shared" si="43"/>
        <v>345</v>
      </c>
      <c r="C350" s="362"/>
      <c r="D350" s="363"/>
      <c r="E350" s="182"/>
      <c r="F350" s="183"/>
      <c r="G350" s="184"/>
      <c r="H350" s="183"/>
      <c r="I350" s="184"/>
      <c r="J350" s="185"/>
      <c r="K350" s="186"/>
      <c r="L350" s="183"/>
      <c r="M350" s="183"/>
      <c r="N350" s="187"/>
      <c r="O350" s="273"/>
      <c r="P350" s="364"/>
      <c r="Q350" s="222"/>
      <c r="R350" s="165"/>
      <c r="S350" s="89">
        <f t="shared" si="38"/>
        <v>0</v>
      </c>
      <c r="T350" s="89">
        <f t="shared" si="39"/>
        <v>0</v>
      </c>
      <c r="U350" s="89">
        <f t="shared" si="40"/>
        <v>0</v>
      </c>
      <c r="V350" s="89">
        <f>IF(ISBLANK(#REF!),1,0)</f>
        <v>0</v>
      </c>
      <c r="W350" s="359">
        <f t="shared" si="44"/>
        <v>0</v>
      </c>
      <c r="X350" s="89">
        <f t="shared" si="41"/>
        <v>0</v>
      </c>
      <c r="Y350" s="165"/>
      <c r="Z350" s="361" t="str">
        <f t="shared" si="42"/>
        <v/>
      </c>
      <c r="AA350" s="74"/>
    </row>
    <row r="351" spans="1:27" ht="18" customHeight="1">
      <c r="A351" s="290">
        <f>DATE(IMPOSTAZIONI!$AL$3,D351,C351)</f>
        <v>45260</v>
      </c>
      <c r="B351" s="293">
        <f t="shared" si="43"/>
        <v>346</v>
      </c>
      <c r="C351" s="362"/>
      <c r="D351" s="363"/>
      <c r="E351" s="182"/>
      <c r="F351" s="183"/>
      <c r="G351" s="184"/>
      <c r="H351" s="183"/>
      <c r="I351" s="184"/>
      <c r="J351" s="185"/>
      <c r="K351" s="186"/>
      <c r="L351" s="183"/>
      <c r="M351" s="183"/>
      <c r="N351" s="187"/>
      <c r="O351" s="273"/>
      <c r="P351" s="364"/>
      <c r="Q351" s="222"/>
      <c r="R351" s="165"/>
      <c r="S351" s="89">
        <f t="shared" si="38"/>
        <v>0</v>
      </c>
      <c r="T351" s="89">
        <f t="shared" si="39"/>
        <v>0</v>
      </c>
      <c r="U351" s="89">
        <f t="shared" si="40"/>
        <v>0</v>
      </c>
      <c r="V351" s="89">
        <f>IF(ISBLANK(#REF!),1,0)</f>
        <v>0</v>
      </c>
      <c r="W351" s="359">
        <f t="shared" si="44"/>
        <v>0</v>
      </c>
      <c r="X351" s="89">
        <f t="shared" si="41"/>
        <v>0</v>
      </c>
      <c r="Y351" s="165"/>
      <c r="Z351" s="361" t="str">
        <f t="shared" si="42"/>
        <v/>
      </c>
      <c r="AA351" s="74"/>
    </row>
    <row r="352" spans="1:27" ht="18" customHeight="1">
      <c r="A352" s="290">
        <f>DATE(IMPOSTAZIONI!$AL$3,D352,C352)</f>
        <v>45260</v>
      </c>
      <c r="B352" s="293">
        <f t="shared" si="43"/>
        <v>347</v>
      </c>
      <c r="C352" s="362"/>
      <c r="D352" s="363"/>
      <c r="E352" s="182"/>
      <c r="F352" s="183"/>
      <c r="G352" s="184"/>
      <c r="H352" s="183"/>
      <c r="I352" s="184"/>
      <c r="J352" s="185"/>
      <c r="K352" s="186"/>
      <c r="L352" s="183"/>
      <c r="M352" s="183"/>
      <c r="N352" s="187"/>
      <c r="O352" s="273"/>
      <c r="P352" s="364"/>
      <c r="Q352" s="222"/>
      <c r="R352" s="165"/>
      <c r="S352" s="89">
        <f t="shared" si="38"/>
        <v>0</v>
      </c>
      <c r="T352" s="89">
        <f t="shared" si="39"/>
        <v>0</v>
      </c>
      <c r="U352" s="89">
        <f t="shared" si="40"/>
        <v>0</v>
      </c>
      <c r="V352" s="89">
        <f>IF(ISBLANK(#REF!),1,0)</f>
        <v>0</v>
      </c>
      <c r="W352" s="359">
        <f t="shared" si="44"/>
        <v>0</v>
      </c>
      <c r="X352" s="89">
        <f t="shared" si="41"/>
        <v>0</v>
      </c>
      <c r="Y352" s="165"/>
      <c r="Z352" s="361" t="str">
        <f t="shared" si="42"/>
        <v/>
      </c>
      <c r="AA352" s="74"/>
    </row>
    <row r="353" spans="1:27" ht="18" customHeight="1">
      <c r="A353" s="290">
        <f>DATE(IMPOSTAZIONI!$AL$3,D353,C353)</f>
        <v>45260</v>
      </c>
      <c r="B353" s="293">
        <f t="shared" si="43"/>
        <v>348</v>
      </c>
      <c r="C353" s="362"/>
      <c r="D353" s="363"/>
      <c r="E353" s="182"/>
      <c r="F353" s="183"/>
      <c r="G353" s="184"/>
      <c r="H353" s="183"/>
      <c r="I353" s="184"/>
      <c r="J353" s="185"/>
      <c r="K353" s="186"/>
      <c r="L353" s="183"/>
      <c r="M353" s="183"/>
      <c r="N353" s="187"/>
      <c r="O353" s="273"/>
      <c r="P353" s="364"/>
      <c r="Q353" s="222"/>
      <c r="R353" s="165"/>
      <c r="S353" s="89">
        <f t="shared" si="38"/>
        <v>0</v>
      </c>
      <c r="T353" s="89">
        <f t="shared" si="39"/>
        <v>0</v>
      </c>
      <c r="U353" s="89">
        <f t="shared" si="40"/>
        <v>0</v>
      </c>
      <c r="V353" s="89">
        <f>IF(ISBLANK(#REF!),1,0)</f>
        <v>0</v>
      </c>
      <c r="W353" s="359">
        <f t="shared" si="44"/>
        <v>0</v>
      </c>
      <c r="X353" s="89">
        <f t="shared" si="41"/>
        <v>0</v>
      </c>
      <c r="Y353" s="165"/>
      <c r="Z353" s="361" t="str">
        <f t="shared" si="42"/>
        <v/>
      </c>
      <c r="AA353" s="74"/>
    </row>
    <row r="354" spans="1:27" ht="18" customHeight="1">
      <c r="A354" s="290">
        <f>DATE(IMPOSTAZIONI!$AL$3,D354,C354)</f>
        <v>45260</v>
      </c>
      <c r="B354" s="293">
        <f t="shared" si="43"/>
        <v>349</v>
      </c>
      <c r="C354" s="362"/>
      <c r="D354" s="363"/>
      <c r="E354" s="182"/>
      <c r="F354" s="183"/>
      <c r="G354" s="184"/>
      <c r="H354" s="183"/>
      <c r="I354" s="184"/>
      <c r="J354" s="185"/>
      <c r="K354" s="186"/>
      <c r="L354" s="183"/>
      <c r="M354" s="183"/>
      <c r="N354" s="187"/>
      <c r="O354" s="273"/>
      <c r="P354" s="364"/>
      <c r="Q354" s="222"/>
      <c r="R354" s="165"/>
      <c r="S354" s="89">
        <f t="shared" si="38"/>
        <v>0</v>
      </c>
      <c r="T354" s="89">
        <f t="shared" si="39"/>
        <v>0</v>
      </c>
      <c r="U354" s="89">
        <f t="shared" si="40"/>
        <v>0</v>
      </c>
      <c r="V354" s="89">
        <f>IF(ISBLANK(#REF!),1,0)</f>
        <v>0</v>
      </c>
      <c r="W354" s="359">
        <f t="shared" si="44"/>
        <v>0</v>
      </c>
      <c r="X354" s="89">
        <f t="shared" si="41"/>
        <v>0</v>
      </c>
      <c r="Y354" s="165"/>
      <c r="Z354" s="361" t="str">
        <f t="shared" si="42"/>
        <v/>
      </c>
      <c r="AA354" s="74"/>
    </row>
    <row r="355" spans="1:27" ht="18" customHeight="1">
      <c r="A355" s="290">
        <f>DATE(IMPOSTAZIONI!$AL$3,D355,C355)</f>
        <v>45260</v>
      </c>
      <c r="B355" s="293">
        <f t="shared" si="43"/>
        <v>350</v>
      </c>
      <c r="C355" s="362"/>
      <c r="D355" s="363"/>
      <c r="E355" s="182"/>
      <c r="F355" s="183"/>
      <c r="G355" s="184"/>
      <c r="H355" s="183"/>
      <c r="I355" s="184"/>
      <c r="J355" s="185"/>
      <c r="K355" s="186"/>
      <c r="L355" s="183"/>
      <c r="M355" s="183"/>
      <c r="N355" s="187"/>
      <c r="O355" s="273"/>
      <c r="P355" s="364"/>
      <c r="Q355" s="222"/>
      <c r="R355" s="165"/>
      <c r="S355" s="89">
        <f t="shared" si="38"/>
        <v>0</v>
      </c>
      <c r="T355" s="89">
        <f t="shared" si="39"/>
        <v>0</v>
      </c>
      <c r="U355" s="89">
        <f t="shared" si="40"/>
        <v>0</v>
      </c>
      <c r="V355" s="89">
        <f>IF(ISBLANK(#REF!),1,0)</f>
        <v>0</v>
      </c>
      <c r="W355" s="359">
        <f t="shared" si="44"/>
        <v>0</v>
      </c>
      <c r="X355" s="89">
        <f t="shared" si="41"/>
        <v>0</v>
      </c>
      <c r="Y355" s="165"/>
      <c r="Z355" s="361" t="str">
        <f t="shared" si="42"/>
        <v/>
      </c>
      <c r="AA355" s="74"/>
    </row>
    <row r="356" spans="1:27" ht="18" customHeight="1">
      <c r="A356" s="290">
        <f>DATE(IMPOSTAZIONI!$AL$3,D356,C356)</f>
        <v>45260</v>
      </c>
      <c r="B356" s="293">
        <f t="shared" si="43"/>
        <v>351</v>
      </c>
      <c r="C356" s="362"/>
      <c r="D356" s="363"/>
      <c r="E356" s="182"/>
      <c r="F356" s="183"/>
      <c r="G356" s="184"/>
      <c r="H356" s="183"/>
      <c r="I356" s="184"/>
      <c r="J356" s="185"/>
      <c r="K356" s="186"/>
      <c r="L356" s="183"/>
      <c r="M356" s="183"/>
      <c r="N356" s="187"/>
      <c r="O356" s="273"/>
      <c r="P356" s="364"/>
      <c r="Q356" s="222"/>
      <c r="R356" s="165"/>
      <c r="S356" s="89">
        <f t="shared" si="38"/>
        <v>0</v>
      </c>
      <c r="T356" s="89">
        <f t="shared" si="39"/>
        <v>0</v>
      </c>
      <c r="U356" s="89">
        <f t="shared" si="40"/>
        <v>0</v>
      </c>
      <c r="V356" s="89">
        <f>IF(ISBLANK(#REF!),1,0)</f>
        <v>0</v>
      </c>
      <c r="W356" s="359">
        <f t="shared" si="44"/>
        <v>0</v>
      </c>
      <c r="X356" s="89">
        <f t="shared" si="41"/>
        <v>0</v>
      </c>
      <c r="Y356" s="165"/>
      <c r="Z356" s="361" t="str">
        <f t="shared" si="42"/>
        <v/>
      </c>
      <c r="AA356" s="74"/>
    </row>
    <row r="357" spans="1:27" ht="18" customHeight="1">
      <c r="A357" s="290">
        <f>DATE(IMPOSTAZIONI!$AL$3,D357,C357)</f>
        <v>45260</v>
      </c>
      <c r="B357" s="293">
        <f t="shared" si="43"/>
        <v>352</v>
      </c>
      <c r="C357" s="362"/>
      <c r="D357" s="363"/>
      <c r="E357" s="182"/>
      <c r="F357" s="183"/>
      <c r="G357" s="184"/>
      <c r="H357" s="183"/>
      <c r="I357" s="184"/>
      <c r="J357" s="185"/>
      <c r="K357" s="186"/>
      <c r="L357" s="183"/>
      <c r="M357" s="183"/>
      <c r="N357" s="187"/>
      <c r="O357" s="273"/>
      <c r="P357" s="364"/>
      <c r="Q357" s="222"/>
      <c r="R357" s="165"/>
      <c r="S357" s="89">
        <f t="shared" si="38"/>
        <v>0</v>
      </c>
      <c r="T357" s="89">
        <f t="shared" si="39"/>
        <v>0</v>
      </c>
      <c r="U357" s="89">
        <f t="shared" si="40"/>
        <v>0</v>
      </c>
      <c r="V357" s="89">
        <f>IF(ISBLANK(#REF!),1,0)</f>
        <v>0</v>
      </c>
      <c r="W357" s="359">
        <f t="shared" si="44"/>
        <v>0</v>
      </c>
      <c r="X357" s="89">
        <f t="shared" si="41"/>
        <v>0</v>
      </c>
      <c r="Y357" s="165"/>
      <c r="Z357" s="361" t="str">
        <f t="shared" si="42"/>
        <v/>
      </c>
      <c r="AA357" s="74"/>
    </row>
    <row r="358" spans="1:27" ht="18" customHeight="1">
      <c r="A358" s="290">
        <f>DATE(IMPOSTAZIONI!$AL$3,D358,C358)</f>
        <v>45260</v>
      </c>
      <c r="B358" s="293">
        <f t="shared" si="43"/>
        <v>353</v>
      </c>
      <c r="C358" s="362"/>
      <c r="D358" s="363"/>
      <c r="E358" s="182"/>
      <c r="F358" s="183"/>
      <c r="G358" s="184"/>
      <c r="H358" s="183"/>
      <c r="I358" s="184"/>
      <c r="J358" s="185"/>
      <c r="K358" s="186"/>
      <c r="L358" s="183"/>
      <c r="M358" s="183"/>
      <c r="N358" s="187"/>
      <c r="O358" s="273"/>
      <c r="P358" s="364"/>
      <c r="Q358" s="222"/>
      <c r="R358" s="165"/>
      <c r="S358" s="89">
        <f t="shared" si="38"/>
        <v>0</v>
      </c>
      <c r="T358" s="89">
        <f t="shared" si="39"/>
        <v>0</v>
      </c>
      <c r="U358" s="89">
        <f t="shared" si="40"/>
        <v>0</v>
      </c>
      <c r="V358" s="89">
        <f>IF(ISBLANK(#REF!),1,0)</f>
        <v>0</v>
      </c>
      <c r="W358" s="359">
        <f t="shared" si="44"/>
        <v>0</v>
      </c>
      <c r="X358" s="89">
        <f t="shared" si="41"/>
        <v>0</v>
      </c>
      <c r="Y358" s="165"/>
      <c r="Z358" s="361" t="str">
        <f t="shared" si="42"/>
        <v/>
      </c>
      <c r="AA358" s="74"/>
    </row>
    <row r="359" spans="1:27" ht="18" customHeight="1">
      <c r="A359" s="290">
        <f>DATE(IMPOSTAZIONI!$AL$3,D359,C359)</f>
        <v>45260</v>
      </c>
      <c r="B359" s="293">
        <f t="shared" si="43"/>
        <v>354</v>
      </c>
      <c r="C359" s="362"/>
      <c r="D359" s="363"/>
      <c r="E359" s="182"/>
      <c r="F359" s="183"/>
      <c r="G359" s="184"/>
      <c r="H359" s="183"/>
      <c r="I359" s="184"/>
      <c r="J359" s="185"/>
      <c r="K359" s="186"/>
      <c r="L359" s="183"/>
      <c r="M359" s="183"/>
      <c r="N359" s="187"/>
      <c r="O359" s="273"/>
      <c r="P359" s="364"/>
      <c r="Q359" s="222"/>
      <c r="R359" s="165"/>
      <c r="S359" s="89">
        <f t="shared" si="38"/>
        <v>0</v>
      </c>
      <c r="T359" s="89">
        <f t="shared" si="39"/>
        <v>0</v>
      </c>
      <c r="U359" s="89">
        <f t="shared" si="40"/>
        <v>0</v>
      </c>
      <c r="V359" s="89">
        <f>IF(ISBLANK(#REF!),1,0)</f>
        <v>0</v>
      </c>
      <c r="W359" s="359">
        <f t="shared" si="44"/>
        <v>0</v>
      </c>
      <c r="X359" s="89">
        <f t="shared" si="41"/>
        <v>0</v>
      </c>
      <c r="Y359" s="165"/>
      <c r="Z359" s="361" t="str">
        <f t="shared" si="42"/>
        <v/>
      </c>
      <c r="AA359" s="74"/>
    </row>
    <row r="360" spans="1:27" ht="18" customHeight="1">
      <c r="A360" s="290">
        <f>DATE(IMPOSTAZIONI!$AL$3,D360,C360)</f>
        <v>45260</v>
      </c>
      <c r="B360" s="293">
        <f t="shared" si="43"/>
        <v>355</v>
      </c>
      <c r="C360" s="362"/>
      <c r="D360" s="363"/>
      <c r="E360" s="182"/>
      <c r="F360" s="183"/>
      <c r="G360" s="184"/>
      <c r="H360" s="183"/>
      <c r="I360" s="184"/>
      <c r="J360" s="185"/>
      <c r="K360" s="186"/>
      <c r="L360" s="183"/>
      <c r="M360" s="183"/>
      <c r="N360" s="187"/>
      <c r="O360" s="273"/>
      <c r="P360" s="364"/>
      <c r="Q360" s="222"/>
      <c r="R360" s="165"/>
      <c r="S360" s="89">
        <f t="shared" si="38"/>
        <v>0</v>
      </c>
      <c r="T360" s="89">
        <f t="shared" si="39"/>
        <v>0</v>
      </c>
      <c r="U360" s="89">
        <f t="shared" si="40"/>
        <v>0</v>
      </c>
      <c r="V360" s="89">
        <f>IF(ISBLANK(#REF!),1,0)</f>
        <v>0</v>
      </c>
      <c r="W360" s="359">
        <f t="shared" si="44"/>
        <v>0</v>
      </c>
      <c r="X360" s="89">
        <f t="shared" si="41"/>
        <v>0</v>
      </c>
      <c r="Y360" s="165"/>
      <c r="Z360" s="361" t="str">
        <f t="shared" si="42"/>
        <v/>
      </c>
      <c r="AA360" s="74"/>
    </row>
    <row r="361" spans="1:27" ht="18" customHeight="1">
      <c r="A361" s="290">
        <f>DATE(IMPOSTAZIONI!$AL$3,D361,C361)</f>
        <v>45260</v>
      </c>
      <c r="B361" s="293">
        <f t="shared" si="43"/>
        <v>356</v>
      </c>
      <c r="C361" s="362"/>
      <c r="D361" s="363"/>
      <c r="E361" s="182"/>
      <c r="F361" s="183"/>
      <c r="G361" s="184"/>
      <c r="H361" s="183"/>
      <c r="I361" s="184"/>
      <c r="J361" s="185"/>
      <c r="K361" s="186"/>
      <c r="L361" s="183"/>
      <c r="M361" s="183"/>
      <c r="N361" s="187"/>
      <c r="O361" s="273"/>
      <c r="P361" s="364"/>
      <c r="Q361" s="222"/>
      <c r="R361" s="165"/>
      <c r="S361" s="89">
        <f t="shared" si="38"/>
        <v>0</v>
      </c>
      <c r="T361" s="89">
        <f t="shared" si="39"/>
        <v>0</v>
      </c>
      <c r="U361" s="89">
        <f t="shared" si="40"/>
        <v>0</v>
      </c>
      <c r="V361" s="89">
        <f>IF(ISBLANK(#REF!),1,0)</f>
        <v>0</v>
      </c>
      <c r="W361" s="359">
        <f t="shared" si="44"/>
        <v>0</v>
      </c>
      <c r="X361" s="89">
        <f t="shared" si="41"/>
        <v>0</v>
      </c>
      <c r="Y361" s="165"/>
      <c r="Z361" s="361" t="str">
        <f t="shared" si="42"/>
        <v/>
      </c>
      <c r="AA361" s="74"/>
    </row>
    <row r="362" spans="1:27" ht="18" customHeight="1">
      <c r="A362" s="290">
        <f>DATE(IMPOSTAZIONI!$AL$3,D362,C362)</f>
        <v>45260</v>
      </c>
      <c r="B362" s="293">
        <f t="shared" si="43"/>
        <v>357</v>
      </c>
      <c r="C362" s="362"/>
      <c r="D362" s="363"/>
      <c r="E362" s="182"/>
      <c r="F362" s="183"/>
      <c r="G362" s="184"/>
      <c r="H362" s="183"/>
      <c r="I362" s="184"/>
      <c r="J362" s="185"/>
      <c r="K362" s="186"/>
      <c r="L362" s="183"/>
      <c r="M362" s="183"/>
      <c r="N362" s="187"/>
      <c r="O362" s="273"/>
      <c r="P362" s="364"/>
      <c r="Q362" s="222"/>
      <c r="R362" s="165"/>
      <c r="S362" s="89">
        <f t="shared" si="38"/>
        <v>0</v>
      </c>
      <c r="T362" s="89">
        <f t="shared" si="39"/>
        <v>0</v>
      </c>
      <c r="U362" s="89">
        <f t="shared" si="40"/>
        <v>0</v>
      </c>
      <c r="V362" s="89">
        <f>IF(ISBLANK(#REF!),1,0)</f>
        <v>0</v>
      </c>
      <c r="W362" s="359">
        <f t="shared" si="44"/>
        <v>0</v>
      </c>
      <c r="X362" s="89">
        <f t="shared" si="41"/>
        <v>0</v>
      </c>
      <c r="Y362" s="165"/>
      <c r="Z362" s="361" t="str">
        <f t="shared" si="42"/>
        <v/>
      </c>
      <c r="AA362" s="74"/>
    </row>
    <row r="363" spans="1:27" ht="18" customHeight="1">
      <c r="A363" s="290">
        <f>DATE(IMPOSTAZIONI!$AL$3,D363,C363)</f>
        <v>45260</v>
      </c>
      <c r="B363" s="293">
        <f t="shared" si="43"/>
        <v>358</v>
      </c>
      <c r="C363" s="362"/>
      <c r="D363" s="363"/>
      <c r="E363" s="182"/>
      <c r="F363" s="183"/>
      <c r="G363" s="184"/>
      <c r="H363" s="183"/>
      <c r="I363" s="184"/>
      <c r="J363" s="185"/>
      <c r="K363" s="186"/>
      <c r="L363" s="183"/>
      <c r="M363" s="183"/>
      <c r="N363" s="187"/>
      <c r="O363" s="273"/>
      <c r="P363" s="364"/>
      <c r="Q363" s="222"/>
      <c r="R363" s="165"/>
      <c r="S363" s="89">
        <f t="shared" si="38"/>
        <v>0</v>
      </c>
      <c r="T363" s="89">
        <f t="shared" si="39"/>
        <v>0</v>
      </c>
      <c r="U363" s="89">
        <f t="shared" si="40"/>
        <v>0</v>
      </c>
      <c r="V363" s="89">
        <f>IF(ISBLANK(#REF!),1,0)</f>
        <v>0</v>
      </c>
      <c r="W363" s="359">
        <f t="shared" si="44"/>
        <v>0</v>
      </c>
      <c r="X363" s="89">
        <f t="shared" si="41"/>
        <v>0</v>
      </c>
      <c r="Y363" s="165"/>
      <c r="Z363" s="361" t="str">
        <f t="shared" si="42"/>
        <v/>
      </c>
      <c r="AA363" s="74"/>
    </row>
    <row r="364" spans="1:27" ht="18" customHeight="1">
      <c r="A364" s="290">
        <f>DATE(IMPOSTAZIONI!$AL$3,D364,C364)</f>
        <v>45260</v>
      </c>
      <c r="B364" s="293">
        <f t="shared" si="43"/>
        <v>359</v>
      </c>
      <c r="C364" s="362"/>
      <c r="D364" s="363"/>
      <c r="E364" s="182"/>
      <c r="F364" s="183"/>
      <c r="G364" s="184"/>
      <c r="H364" s="183"/>
      <c r="I364" s="184"/>
      <c r="J364" s="185"/>
      <c r="K364" s="186"/>
      <c r="L364" s="183"/>
      <c r="M364" s="183"/>
      <c r="N364" s="187"/>
      <c r="O364" s="273"/>
      <c r="P364" s="364"/>
      <c r="Q364" s="222"/>
      <c r="R364" s="165"/>
      <c r="S364" s="89">
        <f t="shared" si="38"/>
        <v>0</v>
      </c>
      <c r="T364" s="89">
        <f t="shared" si="39"/>
        <v>0</v>
      </c>
      <c r="U364" s="89">
        <f t="shared" si="40"/>
        <v>0</v>
      </c>
      <c r="V364" s="89">
        <f>IF(ISBLANK(#REF!),1,0)</f>
        <v>0</v>
      </c>
      <c r="W364" s="359">
        <f t="shared" si="44"/>
        <v>0</v>
      </c>
      <c r="X364" s="89">
        <f t="shared" si="41"/>
        <v>0</v>
      </c>
      <c r="Y364" s="165"/>
      <c r="Z364" s="361" t="str">
        <f t="shared" si="42"/>
        <v/>
      </c>
      <c r="AA364" s="74"/>
    </row>
    <row r="365" spans="1:27" ht="18" customHeight="1">
      <c r="A365" s="290">
        <f>DATE(IMPOSTAZIONI!$AL$3,D365,C365)</f>
        <v>45260</v>
      </c>
      <c r="B365" s="293">
        <f t="shared" si="43"/>
        <v>360</v>
      </c>
      <c r="C365" s="362"/>
      <c r="D365" s="363"/>
      <c r="E365" s="182"/>
      <c r="F365" s="183"/>
      <c r="G365" s="184"/>
      <c r="H365" s="183"/>
      <c r="I365" s="184"/>
      <c r="J365" s="185"/>
      <c r="K365" s="186"/>
      <c r="L365" s="183"/>
      <c r="M365" s="183"/>
      <c r="N365" s="187"/>
      <c r="O365" s="273"/>
      <c r="P365" s="364"/>
      <c r="Q365" s="222"/>
      <c r="R365" s="165"/>
      <c r="S365" s="89">
        <f t="shared" si="38"/>
        <v>0</v>
      </c>
      <c r="T365" s="89">
        <f t="shared" si="39"/>
        <v>0</v>
      </c>
      <c r="U365" s="89">
        <f t="shared" si="40"/>
        <v>0</v>
      </c>
      <c r="V365" s="89">
        <f>IF(ISBLANK(#REF!),1,0)</f>
        <v>0</v>
      </c>
      <c r="W365" s="359">
        <f t="shared" si="44"/>
        <v>0</v>
      </c>
      <c r="X365" s="89">
        <f t="shared" si="41"/>
        <v>0</v>
      </c>
      <c r="Y365" s="165"/>
      <c r="Z365" s="361" t="str">
        <f t="shared" si="42"/>
        <v/>
      </c>
      <c r="AA365" s="74"/>
    </row>
    <row r="366" spans="1:27" ht="18" customHeight="1">
      <c r="A366" s="290">
        <f>DATE(IMPOSTAZIONI!$AL$3,D366,C366)</f>
        <v>45260</v>
      </c>
      <c r="B366" s="293">
        <f t="shared" si="43"/>
        <v>361</v>
      </c>
      <c r="C366" s="362"/>
      <c r="D366" s="363"/>
      <c r="E366" s="182"/>
      <c r="F366" s="183"/>
      <c r="G366" s="184"/>
      <c r="H366" s="183"/>
      <c r="I366" s="184"/>
      <c r="J366" s="185"/>
      <c r="K366" s="186"/>
      <c r="L366" s="183"/>
      <c r="M366" s="183"/>
      <c r="N366" s="187"/>
      <c r="O366" s="273"/>
      <c r="P366" s="364"/>
      <c r="Q366" s="222"/>
      <c r="R366" s="165"/>
      <c r="S366" s="89">
        <f t="shared" si="38"/>
        <v>0</v>
      </c>
      <c r="T366" s="89">
        <f t="shared" si="39"/>
        <v>0</v>
      </c>
      <c r="U366" s="89">
        <f t="shared" si="40"/>
        <v>0</v>
      </c>
      <c r="V366" s="89">
        <f>IF(ISBLANK(#REF!),1,0)</f>
        <v>0</v>
      </c>
      <c r="W366" s="359">
        <f t="shared" si="44"/>
        <v>0</v>
      </c>
      <c r="X366" s="89">
        <f t="shared" si="41"/>
        <v>0</v>
      </c>
      <c r="Y366" s="165"/>
      <c r="Z366" s="361" t="str">
        <f t="shared" si="42"/>
        <v/>
      </c>
      <c r="AA366" s="74"/>
    </row>
    <row r="367" spans="1:27" ht="18" customHeight="1">
      <c r="A367" s="290">
        <f>DATE(IMPOSTAZIONI!$AL$3,D367,C367)</f>
        <v>45260</v>
      </c>
      <c r="B367" s="293">
        <f t="shared" si="43"/>
        <v>362</v>
      </c>
      <c r="C367" s="362"/>
      <c r="D367" s="363"/>
      <c r="E367" s="182"/>
      <c r="F367" s="183"/>
      <c r="G367" s="184"/>
      <c r="H367" s="183"/>
      <c r="I367" s="184"/>
      <c r="J367" s="185"/>
      <c r="K367" s="186"/>
      <c r="L367" s="183"/>
      <c r="M367" s="183"/>
      <c r="N367" s="187"/>
      <c r="O367" s="273"/>
      <c r="P367" s="364"/>
      <c r="Q367" s="222"/>
      <c r="R367" s="165"/>
      <c r="S367" s="89">
        <f t="shared" si="38"/>
        <v>0</v>
      </c>
      <c r="T367" s="89">
        <f t="shared" si="39"/>
        <v>0</v>
      </c>
      <c r="U367" s="89">
        <f t="shared" si="40"/>
        <v>0</v>
      </c>
      <c r="V367" s="89">
        <f>IF(ISBLANK(#REF!),1,0)</f>
        <v>0</v>
      </c>
      <c r="W367" s="359">
        <f t="shared" si="44"/>
        <v>0</v>
      </c>
      <c r="X367" s="89">
        <f t="shared" si="41"/>
        <v>0</v>
      </c>
      <c r="Y367" s="165"/>
      <c r="Z367" s="361" t="str">
        <f t="shared" si="42"/>
        <v/>
      </c>
      <c r="AA367" s="74"/>
    </row>
    <row r="368" spans="1:27" ht="18" customHeight="1">
      <c r="A368" s="290">
        <f>DATE(IMPOSTAZIONI!$AL$3,D368,C368)</f>
        <v>45260</v>
      </c>
      <c r="B368" s="293">
        <f t="shared" si="43"/>
        <v>363</v>
      </c>
      <c r="C368" s="362"/>
      <c r="D368" s="363"/>
      <c r="E368" s="182"/>
      <c r="F368" s="183"/>
      <c r="G368" s="184"/>
      <c r="H368" s="183"/>
      <c r="I368" s="184"/>
      <c r="J368" s="185"/>
      <c r="K368" s="186"/>
      <c r="L368" s="183"/>
      <c r="M368" s="183"/>
      <c r="N368" s="187"/>
      <c r="O368" s="273"/>
      <c r="P368" s="364"/>
      <c r="Q368" s="222"/>
      <c r="R368" s="165"/>
      <c r="S368" s="89">
        <f t="shared" si="38"/>
        <v>0</v>
      </c>
      <c r="T368" s="89">
        <f t="shared" si="39"/>
        <v>0</v>
      </c>
      <c r="U368" s="89">
        <f t="shared" si="40"/>
        <v>0</v>
      </c>
      <c r="V368" s="89">
        <f>IF(ISBLANK(#REF!),1,0)</f>
        <v>0</v>
      </c>
      <c r="W368" s="359">
        <f t="shared" si="44"/>
        <v>0</v>
      </c>
      <c r="X368" s="89">
        <f t="shared" si="41"/>
        <v>0</v>
      </c>
      <c r="Y368" s="165"/>
      <c r="Z368" s="361" t="str">
        <f t="shared" si="42"/>
        <v/>
      </c>
      <c r="AA368" s="74"/>
    </row>
    <row r="369" spans="1:27" ht="18" customHeight="1">
      <c r="A369" s="290">
        <f>DATE(IMPOSTAZIONI!$AL$3,D369,C369)</f>
        <v>45260</v>
      </c>
      <c r="B369" s="293">
        <f t="shared" si="43"/>
        <v>364</v>
      </c>
      <c r="C369" s="362"/>
      <c r="D369" s="363"/>
      <c r="E369" s="182"/>
      <c r="F369" s="183"/>
      <c r="G369" s="184"/>
      <c r="H369" s="183"/>
      <c r="I369" s="184"/>
      <c r="J369" s="185"/>
      <c r="K369" s="186"/>
      <c r="L369" s="183"/>
      <c r="M369" s="183"/>
      <c r="N369" s="187"/>
      <c r="O369" s="273"/>
      <c r="P369" s="364"/>
      <c r="Q369" s="222"/>
      <c r="R369" s="165"/>
      <c r="S369" s="89">
        <f t="shared" si="38"/>
        <v>0</v>
      </c>
      <c r="T369" s="89">
        <f t="shared" si="39"/>
        <v>0</v>
      </c>
      <c r="U369" s="89">
        <f t="shared" si="40"/>
        <v>0</v>
      </c>
      <c r="V369" s="89">
        <f>IF(ISBLANK(#REF!),1,0)</f>
        <v>0</v>
      </c>
      <c r="W369" s="359">
        <f t="shared" si="44"/>
        <v>0</v>
      </c>
      <c r="X369" s="89">
        <f t="shared" si="41"/>
        <v>0</v>
      </c>
      <c r="Y369" s="165"/>
      <c r="Z369" s="361" t="str">
        <f t="shared" si="42"/>
        <v/>
      </c>
      <c r="AA369" s="74"/>
    </row>
    <row r="370" spans="1:27" ht="18" customHeight="1">
      <c r="A370" s="290">
        <f>DATE(IMPOSTAZIONI!$AL$3,D370,C370)</f>
        <v>45260</v>
      </c>
      <c r="B370" s="293">
        <f t="shared" si="43"/>
        <v>365</v>
      </c>
      <c r="C370" s="362"/>
      <c r="D370" s="363"/>
      <c r="E370" s="182"/>
      <c r="F370" s="183"/>
      <c r="G370" s="184"/>
      <c r="H370" s="183"/>
      <c r="I370" s="184"/>
      <c r="J370" s="185"/>
      <c r="K370" s="186"/>
      <c r="L370" s="183"/>
      <c r="M370" s="183"/>
      <c r="N370" s="187"/>
      <c r="O370" s="273"/>
      <c r="P370" s="364"/>
      <c r="Q370" s="222"/>
      <c r="R370" s="165"/>
      <c r="S370" s="89">
        <f t="shared" si="38"/>
        <v>0</v>
      </c>
      <c r="T370" s="89">
        <f t="shared" si="39"/>
        <v>0</v>
      </c>
      <c r="U370" s="89">
        <f t="shared" si="40"/>
        <v>0</v>
      </c>
      <c r="V370" s="89">
        <f>IF(ISBLANK(#REF!),1,0)</f>
        <v>0</v>
      </c>
      <c r="W370" s="359">
        <f t="shared" si="44"/>
        <v>0</v>
      </c>
      <c r="X370" s="89">
        <f t="shared" si="41"/>
        <v>0</v>
      </c>
      <c r="Y370" s="165"/>
      <c r="Z370" s="361" t="str">
        <f t="shared" si="42"/>
        <v/>
      </c>
      <c r="AA370" s="74"/>
    </row>
    <row r="371" spans="1:27" ht="18" customHeight="1">
      <c r="A371" s="290">
        <f>DATE(IMPOSTAZIONI!$AL$3,D371,C371)</f>
        <v>45260</v>
      </c>
      <c r="B371" s="293">
        <f t="shared" si="43"/>
        <v>366</v>
      </c>
      <c r="C371" s="362"/>
      <c r="D371" s="363"/>
      <c r="E371" s="182"/>
      <c r="F371" s="183"/>
      <c r="G371" s="184"/>
      <c r="H371" s="183"/>
      <c r="I371" s="184"/>
      <c r="J371" s="185"/>
      <c r="K371" s="186"/>
      <c r="L371" s="183"/>
      <c r="M371" s="183"/>
      <c r="N371" s="187"/>
      <c r="O371" s="273"/>
      <c r="P371" s="364"/>
      <c r="Q371" s="222"/>
      <c r="R371" s="165"/>
      <c r="S371" s="89">
        <f t="shared" si="38"/>
        <v>0</v>
      </c>
      <c r="T371" s="89">
        <f t="shared" si="39"/>
        <v>0</v>
      </c>
      <c r="U371" s="89">
        <f t="shared" si="40"/>
        <v>0</v>
      </c>
      <c r="V371" s="89">
        <f>IF(ISBLANK(#REF!),1,0)</f>
        <v>0</v>
      </c>
      <c r="W371" s="359">
        <f t="shared" si="44"/>
        <v>0</v>
      </c>
      <c r="X371" s="89">
        <f t="shared" si="41"/>
        <v>0</v>
      </c>
      <c r="Y371" s="165"/>
      <c r="Z371" s="361" t="str">
        <f t="shared" si="42"/>
        <v/>
      </c>
      <c r="AA371" s="74"/>
    </row>
    <row r="372" spans="1:27" ht="18" customHeight="1">
      <c r="A372" s="290">
        <f>DATE(IMPOSTAZIONI!$AL$3,D372,C372)</f>
        <v>45260</v>
      </c>
      <c r="B372" s="293">
        <f t="shared" si="43"/>
        <v>367</v>
      </c>
      <c r="C372" s="362"/>
      <c r="D372" s="363"/>
      <c r="E372" s="182"/>
      <c r="F372" s="183"/>
      <c r="G372" s="184"/>
      <c r="H372" s="183"/>
      <c r="I372" s="184"/>
      <c r="J372" s="185"/>
      <c r="K372" s="186"/>
      <c r="L372" s="183"/>
      <c r="M372" s="183"/>
      <c r="N372" s="187"/>
      <c r="O372" s="273"/>
      <c r="P372" s="364"/>
      <c r="Q372" s="222"/>
      <c r="R372" s="165"/>
      <c r="S372" s="89">
        <f t="shared" si="38"/>
        <v>0</v>
      </c>
      <c r="T372" s="89">
        <f t="shared" si="39"/>
        <v>0</v>
      </c>
      <c r="U372" s="89">
        <f t="shared" si="40"/>
        <v>0</v>
      </c>
      <c r="V372" s="89">
        <f>IF(ISBLANK(#REF!),1,0)</f>
        <v>0</v>
      </c>
      <c r="W372" s="359">
        <f t="shared" si="44"/>
        <v>0</v>
      </c>
      <c r="X372" s="89">
        <f t="shared" si="41"/>
        <v>0</v>
      </c>
      <c r="Y372" s="165"/>
      <c r="Z372" s="361" t="str">
        <f t="shared" si="42"/>
        <v/>
      </c>
      <c r="AA372" s="74"/>
    </row>
    <row r="373" spans="1:27" ht="18" customHeight="1">
      <c r="A373" s="290">
        <f>DATE(IMPOSTAZIONI!$AL$3,D373,C373)</f>
        <v>45260</v>
      </c>
      <c r="B373" s="293">
        <f t="shared" si="43"/>
        <v>368</v>
      </c>
      <c r="C373" s="362"/>
      <c r="D373" s="363"/>
      <c r="E373" s="182"/>
      <c r="F373" s="183"/>
      <c r="G373" s="184"/>
      <c r="H373" s="183"/>
      <c r="I373" s="184"/>
      <c r="J373" s="185"/>
      <c r="K373" s="186"/>
      <c r="L373" s="183"/>
      <c r="M373" s="183"/>
      <c r="N373" s="187"/>
      <c r="O373" s="273"/>
      <c r="P373" s="364"/>
      <c r="Q373" s="222"/>
      <c r="R373" s="165"/>
      <c r="S373" s="89">
        <f t="shared" si="38"/>
        <v>0</v>
      </c>
      <c r="T373" s="89">
        <f t="shared" si="39"/>
        <v>0</v>
      </c>
      <c r="U373" s="89">
        <f t="shared" si="40"/>
        <v>0</v>
      </c>
      <c r="V373" s="89">
        <f>IF(ISBLANK(#REF!),1,0)</f>
        <v>0</v>
      </c>
      <c r="W373" s="359">
        <f t="shared" si="44"/>
        <v>0</v>
      </c>
      <c r="X373" s="89">
        <f t="shared" si="41"/>
        <v>0</v>
      </c>
      <c r="Y373" s="165"/>
      <c r="Z373" s="361" t="str">
        <f t="shared" si="42"/>
        <v/>
      </c>
      <c r="AA373" s="74"/>
    </row>
    <row r="374" spans="1:27" ht="18" customHeight="1">
      <c r="A374" s="290">
        <f>DATE(IMPOSTAZIONI!$AL$3,D374,C374)</f>
        <v>45260</v>
      </c>
      <c r="B374" s="293">
        <f t="shared" si="43"/>
        <v>369</v>
      </c>
      <c r="C374" s="362"/>
      <c r="D374" s="363"/>
      <c r="E374" s="182"/>
      <c r="F374" s="183"/>
      <c r="G374" s="184"/>
      <c r="H374" s="183"/>
      <c r="I374" s="184"/>
      <c r="J374" s="185"/>
      <c r="K374" s="186"/>
      <c r="L374" s="183"/>
      <c r="M374" s="183"/>
      <c r="N374" s="187"/>
      <c r="O374" s="273"/>
      <c r="P374" s="364"/>
      <c r="Q374" s="222"/>
      <c r="R374" s="165"/>
      <c r="S374" s="89">
        <f t="shared" si="38"/>
        <v>0</v>
      </c>
      <c r="T374" s="89">
        <f t="shared" si="39"/>
        <v>0</v>
      </c>
      <c r="U374" s="89">
        <f t="shared" si="40"/>
        <v>0</v>
      </c>
      <c r="V374" s="89">
        <f>IF(ISBLANK(#REF!),1,0)</f>
        <v>0</v>
      </c>
      <c r="W374" s="359">
        <f t="shared" si="44"/>
        <v>0</v>
      </c>
      <c r="X374" s="89">
        <f t="shared" si="41"/>
        <v>0</v>
      </c>
      <c r="Y374" s="165"/>
      <c r="Z374" s="361" t="str">
        <f t="shared" si="42"/>
        <v/>
      </c>
      <c r="AA374" s="74"/>
    </row>
    <row r="375" spans="1:27" ht="18" customHeight="1">
      <c r="A375" s="290">
        <f>DATE(IMPOSTAZIONI!$AL$3,D375,C375)</f>
        <v>45260</v>
      </c>
      <c r="B375" s="293">
        <f t="shared" si="43"/>
        <v>370</v>
      </c>
      <c r="C375" s="362"/>
      <c r="D375" s="363"/>
      <c r="E375" s="182"/>
      <c r="F375" s="183"/>
      <c r="G375" s="184"/>
      <c r="H375" s="183"/>
      <c r="I375" s="184"/>
      <c r="J375" s="185"/>
      <c r="K375" s="186"/>
      <c r="L375" s="183"/>
      <c r="M375" s="183"/>
      <c r="N375" s="187"/>
      <c r="O375" s="273"/>
      <c r="P375" s="364"/>
      <c r="Q375" s="222"/>
      <c r="R375" s="165"/>
      <c r="S375" s="89">
        <f t="shared" si="38"/>
        <v>0</v>
      </c>
      <c r="T375" s="89">
        <f t="shared" si="39"/>
        <v>0</v>
      </c>
      <c r="U375" s="89">
        <f t="shared" si="40"/>
        <v>0</v>
      </c>
      <c r="V375" s="89">
        <f>IF(ISBLANK(#REF!),1,0)</f>
        <v>0</v>
      </c>
      <c r="W375" s="359">
        <f t="shared" si="44"/>
        <v>0</v>
      </c>
      <c r="X375" s="89">
        <f t="shared" si="41"/>
        <v>0</v>
      </c>
      <c r="Y375" s="165"/>
      <c r="Z375" s="361" t="str">
        <f t="shared" si="42"/>
        <v/>
      </c>
      <c r="AA375" s="74"/>
    </row>
    <row r="376" spans="1:27" ht="18" customHeight="1">
      <c r="A376" s="290">
        <f>DATE(IMPOSTAZIONI!$AL$3,D376,C376)</f>
        <v>45260</v>
      </c>
      <c r="B376" s="293">
        <f t="shared" si="43"/>
        <v>371</v>
      </c>
      <c r="C376" s="362"/>
      <c r="D376" s="363"/>
      <c r="E376" s="182"/>
      <c r="F376" s="183"/>
      <c r="G376" s="184"/>
      <c r="H376" s="183"/>
      <c r="I376" s="184"/>
      <c r="J376" s="185"/>
      <c r="K376" s="186"/>
      <c r="L376" s="183"/>
      <c r="M376" s="183"/>
      <c r="N376" s="187"/>
      <c r="O376" s="273"/>
      <c r="P376" s="364"/>
      <c r="Q376" s="222"/>
      <c r="R376" s="165"/>
      <c r="S376" s="89">
        <f t="shared" si="38"/>
        <v>0</v>
      </c>
      <c r="T376" s="89">
        <f t="shared" si="39"/>
        <v>0</v>
      </c>
      <c r="U376" s="89">
        <f t="shared" si="40"/>
        <v>0</v>
      </c>
      <c r="V376" s="89">
        <f>IF(ISBLANK(#REF!),1,0)</f>
        <v>0</v>
      </c>
      <c r="W376" s="359">
        <f t="shared" si="44"/>
        <v>0</v>
      </c>
      <c r="X376" s="89">
        <f t="shared" si="41"/>
        <v>0</v>
      </c>
      <c r="Y376" s="165"/>
      <c r="Z376" s="361" t="str">
        <f t="shared" si="42"/>
        <v/>
      </c>
      <c r="AA376" s="74"/>
    </row>
    <row r="377" spans="1:27" ht="18" customHeight="1">
      <c r="A377" s="290">
        <f>DATE(IMPOSTAZIONI!$AL$3,D377,C377)</f>
        <v>45260</v>
      </c>
      <c r="B377" s="293">
        <f t="shared" si="43"/>
        <v>372</v>
      </c>
      <c r="C377" s="362"/>
      <c r="D377" s="363"/>
      <c r="E377" s="182"/>
      <c r="F377" s="183"/>
      <c r="G377" s="184"/>
      <c r="H377" s="183"/>
      <c r="I377" s="184"/>
      <c r="J377" s="185"/>
      <c r="K377" s="186"/>
      <c r="L377" s="183"/>
      <c r="M377" s="183"/>
      <c r="N377" s="187"/>
      <c r="O377" s="273"/>
      <c r="P377" s="364"/>
      <c r="Q377" s="222"/>
      <c r="R377" s="165"/>
      <c r="S377" s="89">
        <f t="shared" si="38"/>
        <v>0</v>
      </c>
      <c r="T377" s="89">
        <f t="shared" si="39"/>
        <v>0</v>
      </c>
      <c r="U377" s="89">
        <f t="shared" si="40"/>
        <v>0</v>
      </c>
      <c r="V377" s="89">
        <f>IF(ISBLANK(#REF!),1,0)</f>
        <v>0</v>
      </c>
      <c r="W377" s="359">
        <f t="shared" si="44"/>
        <v>0</v>
      </c>
      <c r="X377" s="89">
        <f t="shared" si="41"/>
        <v>0</v>
      </c>
      <c r="Y377" s="165"/>
      <c r="Z377" s="361" t="str">
        <f t="shared" si="42"/>
        <v/>
      </c>
      <c r="AA377" s="74"/>
    </row>
    <row r="378" spans="1:27" ht="18" customHeight="1">
      <c r="A378" s="290">
        <f>DATE(IMPOSTAZIONI!$AL$3,D378,C378)</f>
        <v>45260</v>
      </c>
      <c r="B378" s="293">
        <f t="shared" si="43"/>
        <v>373</v>
      </c>
      <c r="C378" s="362"/>
      <c r="D378" s="363"/>
      <c r="E378" s="182"/>
      <c r="F378" s="183"/>
      <c r="G378" s="184"/>
      <c r="H378" s="183"/>
      <c r="I378" s="184"/>
      <c r="J378" s="185"/>
      <c r="K378" s="186"/>
      <c r="L378" s="183"/>
      <c r="M378" s="183"/>
      <c r="N378" s="187"/>
      <c r="O378" s="273"/>
      <c r="P378" s="364"/>
      <c r="Q378" s="222"/>
      <c r="R378" s="165"/>
      <c r="S378" s="89">
        <f t="shared" si="38"/>
        <v>0</v>
      </c>
      <c r="T378" s="89">
        <f t="shared" si="39"/>
        <v>0</v>
      </c>
      <c r="U378" s="89">
        <f t="shared" si="40"/>
        <v>0</v>
      </c>
      <c r="V378" s="89">
        <f>IF(ISBLANK(#REF!),1,0)</f>
        <v>0</v>
      </c>
      <c r="W378" s="359">
        <f t="shared" si="44"/>
        <v>0</v>
      </c>
      <c r="X378" s="89">
        <f t="shared" si="41"/>
        <v>0</v>
      </c>
      <c r="Y378" s="165"/>
      <c r="Z378" s="361" t="str">
        <f t="shared" si="42"/>
        <v/>
      </c>
      <c r="AA378" s="74"/>
    </row>
    <row r="379" spans="1:27" ht="18" customHeight="1">
      <c r="A379" s="290">
        <f>DATE(IMPOSTAZIONI!$AL$3,D379,C379)</f>
        <v>45260</v>
      </c>
      <c r="B379" s="293">
        <f t="shared" si="43"/>
        <v>374</v>
      </c>
      <c r="C379" s="362"/>
      <c r="D379" s="363"/>
      <c r="E379" s="182"/>
      <c r="F379" s="183"/>
      <c r="G379" s="184"/>
      <c r="H379" s="183"/>
      <c r="I379" s="184"/>
      <c r="J379" s="185"/>
      <c r="K379" s="186"/>
      <c r="L379" s="183"/>
      <c r="M379" s="183"/>
      <c r="N379" s="187"/>
      <c r="O379" s="273"/>
      <c r="P379" s="364"/>
      <c r="Q379" s="222"/>
      <c r="R379" s="165"/>
      <c r="S379" s="89">
        <f t="shared" si="38"/>
        <v>0</v>
      </c>
      <c r="T379" s="89">
        <f t="shared" si="39"/>
        <v>0</v>
      </c>
      <c r="U379" s="89">
        <f t="shared" si="40"/>
        <v>0</v>
      </c>
      <c r="V379" s="89">
        <f>IF(ISBLANK(#REF!),1,0)</f>
        <v>0</v>
      </c>
      <c r="W379" s="359">
        <f t="shared" si="44"/>
        <v>0</v>
      </c>
      <c r="X379" s="89">
        <f t="shared" si="41"/>
        <v>0</v>
      </c>
      <c r="Y379" s="165"/>
      <c r="Z379" s="361" t="str">
        <f t="shared" si="42"/>
        <v/>
      </c>
      <c r="AA379" s="74"/>
    </row>
    <row r="380" spans="1:27" ht="18" customHeight="1">
      <c r="A380" s="290">
        <f>DATE(IMPOSTAZIONI!$AL$3,D380,C380)</f>
        <v>45260</v>
      </c>
      <c r="B380" s="293">
        <f t="shared" si="43"/>
        <v>375</v>
      </c>
      <c r="C380" s="362"/>
      <c r="D380" s="363"/>
      <c r="E380" s="182"/>
      <c r="F380" s="183"/>
      <c r="G380" s="184"/>
      <c r="H380" s="183"/>
      <c r="I380" s="184"/>
      <c r="J380" s="185"/>
      <c r="K380" s="186"/>
      <c r="L380" s="183"/>
      <c r="M380" s="183"/>
      <c r="N380" s="187"/>
      <c r="O380" s="273"/>
      <c r="P380" s="364"/>
      <c r="Q380" s="222"/>
      <c r="R380" s="165"/>
      <c r="S380" s="89">
        <f t="shared" si="38"/>
        <v>0</v>
      </c>
      <c r="T380" s="89">
        <f t="shared" si="39"/>
        <v>0</v>
      </c>
      <c r="U380" s="89">
        <f t="shared" si="40"/>
        <v>0</v>
      </c>
      <c r="V380" s="89">
        <f>IF(ISBLANK(#REF!),1,0)</f>
        <v>0</v>
      </c>
      <c r="W380" s="359">
        <f t="shared" si="44"/>
        <v>0</v>
      </c>
      <c r="X380" s="89">
        <f t="shared" si="41"/>
        <v>0</v>
      </c>
      <c r="Y380" s="165"/>
      <c r="Z380" s="361" t="str">
        <f t="shared" si="42"/>
        <v/>
      </c>
      <c r="AA380" s="74"/>
    </row>
    <row r="381" spans="1:27" ht="18" customHeight="1">
      <c r="A381" s="290">
        <f>DATE(IMPOSTAZIONI!$AL$3,D381,C381)</f>
        <v>45260</v>
      </c>
      <c r="B381" s="293">
        <f t="shared" si="43"/>
        <v>376</v>
      </c>
      <c r="C381" s="362"/>
      <c r="D381" s="363"/>
      <c r="E381" s="182"/>
      <c r="F381" s="183"/>
      <c r="G381" s="184"/>
      <c r="H381" s="183"/>
      <c r="I381" s="184"/>
      <c r="J381" s="185"/>
      <c r="K381" s="186"/>
      <c r="L381" s="183"/>
      <c r="M381" s="183"/>
      <c r="N381" s="187"/>
      <c r="O381" s="273"/>
      <c r="P381" s="364"/>
      <c r="Q381" s="222"/>
      <c r="R381" s="165"/>
      <c r="S381" s="89">
        <f t="shared" ref="S381:S405" si="45">IF(ISBLANK(E381),0,1)</f>
        <v>0</v>
      </c>
      <c r="T381" s="89">
        <f t="shared" ref="T381:T405" si="46">IF(ISBLANK(K381),0,1)</f>
        <v>0</v>
      </c>
      <c r="U381" s="89">
        <f t="shared" ref="U381:U405" si="47">SUM(S381:T381)</f>
        <v>0</v>
      </c>
      <c r="V381" s="89">
        <f>IF(ISBLANK(#REF!),1,0)</f>
        <v>0</v>
      </c>
      <c r="W381" s="359">
        <f t="shared" si="44"/>
        <v>0</v>
      </c>
      <c r="X381" s="89">
        <f t="shared" si="41"/>
        <v>0</v>
      </c>
      <c r="Y381" s="165"/>
      <c r="Z381" s="361" t="str">
        <f t="shared" si="42"/>
        <v/>
      </c>
      <c r="AA381" s="74"/>
    </row>
    <row r="382" spans="1:27" ht="18" customHeight="1">
      <c r="A382" s="290">
        <f>DATE(IMPOSTAZIONI!$AL$3,D382,C382)</f>
        <v>45260</v>
      </c>
      <c r="B382" s="293">
        <f t="shared" si="43"/>
        <v>377</v>
      </c>
      <c r="C382" s="362"/>
      <c r="D382" s="363"/>
      <c r="E382" s="182"/>
      <c r="F382" s="183"/>
      <c r="G382" s="184"/>
      <c r="H382" s="183"/>
      <c r="I382" s="184"/>
      <c r="J382" s="185"/>
      <c r="K382" s="186"/>
      <c r="L382" s="183"/>
      <c r="M382" s="183"/>
      <c r="N382" s="187"/>
      <c r="O382" s="273"/>
      <c r="P382" s="364"/>
      <c r="Q382" s="222"/>
      <c r="R382" s="165"/>
      <c r="S382" s="89">
        <f t="shared" si="45"/>
        <v>0</v>
      </c>
      <c r="T382" s="89">
        <f t="shared" si="46"/>
        <v>0</v>
      </c>
      <c r="U382" s="89">
        <f t="shared" si="47"/>
        <v>0</v>
      </c>
      <c r="V382" s="89">
        <f>IF(ISBLANK(#REF!),1,0)</f>
        <v>0</v>
      </c>
      <c r="W382" s="359">
        <f t="shared" si="44"/>
        <v>0</v>
      </c>
      <c r="X382" s="89">
        <f t="shared" si="41"/>
        <v>0</v>
      </c>
      <c r="Y382" s="165"/>
      <c r="Z382" s="361" t="str">
        <f t="shared" si="42"/>
        <v/>
      </c>
      <c r="AA382" s="74"/>
    </row>
    <row r="383" spans="1:27" ht="18" customHeight="1">
      <c r="A383" s="290">
        <f>DATE(IMPOSTAZIONI!$AL$3,D383,C383)</f>
        <v>45260</v>
      </c>
      <c r="B383" s="293">
        <f t="shared" si="43"/>
        <v>378</v>
      </c>
      <c r="C383" s="362"/>
      <c r="D383" s="363"/>
      <c r="E383" s="182"/>
      <c r="F383" s="183"/>
      <c r="G383" s="184"/>
      <c r="H383" s="183"/>
      <c r="I383" s="184"/>
      <c r="J383" s="185"/>
      <c r="K383" s="186"/>
      <c r="L383" s="183"/>
      <c r="M383" s="183"/>
      <c r="N383" s="187"/>
      <c r="O383" s="273"/>
      <c r="P383" s="364"/>
      <c r="Q383" s="222"/>
      <c r="R383" s="165"/>
      <c r="S383" s="89">
        <f t="shared" si="45"/>
        <v>0</v>
      </c>
      <c r="T383" s="89">
        <f t="shared" si="46"/>
        <v>0</v>
      </c>
      <c r="U383" s="89">
        <f t="shared" si="47"/>
        <v>0</v>
      </c>
      <c r="V383" s="89">
        <f>IF(ISBLANK(#REF!),1,0)</f>
        <v>0</v>
      </c>
      <c r="W383" s="359">
        <f t="shared" si="44"/>
        <v>0</v>
      </c>
      <c r="X383" s="89">
        <f t="shared" si="41"/>
        <v>0</v>
      </c>
      <c r="Y383" s="165"/>
      <c r="Z383" s="361" t="str">
        <f t="shared" si="42"/>
        <v/>
      </c>
      <c r="AA383" s="74"/>
    </row>
    <row r="384" spans="1:27" ht="18" customHeight="1">
      <c r="A384" s="290">
        <f>DATE(IMPOSTAZIONI!$AL$3,D384,C384)</f>
        <v>45260</v>
      </c>
      <c r="B384" s="293">
        <f t="shared" si="43"/>
        <v>379</v>
      </c>
      <c r="C384" s="362"/>
      <c r="D384" s="363"/>
      <c r="E384" s="182"/>
      <c r="F384" s="183"/>
      <c r="G384" s="184"/>
      <c r="H384" s="183"/>
      <c r="I384" s="184"/>
      <c r="J384" s="185"/>
      <c r="K384" s="186"/>
      <c r="L384" s="183"/>
      <c r="M384" s="183"/>
      <c r="N384" s="187"/>
      <c r="O384" s="273"/>
      <c r="P384" s="364"/>
      <c r="Q384" s="222"/>
      <c r="R384" s="165"/>
      <c r="S384" s="89">
        <f t="shared" si="45"/>
        <v>0</v>
      </c>
      <c r="T384" s="89">
        <f t="shared" si="46"/>
        <v>0</v>
      </c>
      <c r="U384" s="89">
        <f t="shared" si="47"/>
        <v>0</v>
      </c>
      <c r="V384" s="89">
        <f>IF(ISBLANK(#REF!),1,0)</f>
        <v>0</v>
      </c>
      <c r="W384" s="359">
        <f t="shared" si="44"/>
        <v>0</v>
      </c>
      <c r="X384" s="89">
        <f t="shared" si="41"/>
        <v>0</v>
      </c>
      <c r="Y384" s="165"/>
      <c r="Z384" s="361" t="str">
        <f t="shared" si="42"/>
        <v/>
      </c>
      <c r="AA384" s="74"/>
    </row>
    <row r="385" spans="1:27" ht="18" customHeight="1">
      <c r="A385" s="290">
        <f>DATE(IMPOSTAZIONI!$AL$3,D385,C385)</f>
        <v>45260</v>
      </c>
      <c r="B385" s="293">
        <f t="shared" si="43"/>
        <v>380</v>
      </c>
      <c r="C385" s="362"/>
      <c r="D385" s="363"/>
      <c r="E385" s="182"/>
      <c r="F385" s="183"/>
      <c r="G385" s="184"/>
      <c r="H385" s="183"/>
      <c r="I385" s="184"/>
      <c r="J385" s="185"/>
      <c r="K385" s="186"/>
      <c r="L385" s="183"/>
      <c r="M385" s="183"/>
      <c r="N385" s="187"/>
      <c r="O385" s="273"/>
      <c r="P385" s="364"/>
      <c r="Q385" s="222"/>
      <c r="R385" s="165"/>
      <c r="S385" s="89">
        <f t="shared" si="45"/>
        <v>0</v>
      </c>
      <c r="T385" s="89">
        <f t="shared" si="46"/>
        <v>0</v>
      </c>
      <c r="U385" s="89">
        <f t="shared" si="47"/>
        <v>0</v>
      </c>
      <c r="V385" s="89">
        <f>IF(ISBLANK(#REF!),1,0)</f>
        <v>0</v>
      </c>
      <c r="W385" s="359">
        <f t="shared" si="44"/>
        <v>0</v>
      </c>
      <c r="X385" s="89">
        <f t="shared" si="41"/>
        <v>0</v>
      </c>
      <c r="Y385" s="165"/>
      <c r="Z385" s="361" t="str">
        <f t="shared" si="42"/>
        <v/>
      </c>
      <c r="AA385" s="74"/>
    </row>
    <row r="386" spans="1:27" ht="18" customHeight="1">
      <c r="A386" s="290">
        <f>DATE(IMPOSTAZIONI!$AL$3,D386,C386)</f>
        <v>45260</v>
      </c>
      <c r="B386" s="293">
        <f t="shared" si="43"/>
        <v>381</v>
      </c>
      <c r="C386" s="362"/>
      <c r="D386" s="363"/>
      <c r="E386" s="182"/>
      <c r="F386" s="183"/>
      <c r="G386" s="184"/>
      <c r="H386" s="183"/>
      <c r="I386" s="184"/>
      <c r="J386" s="185"/>
      <c r="K386" s="186"/>
      <c r="L386" s="183"/>
      <c r="M386" s="183"/>
      <c r="N386" s="187"/>
      <c r="O386" s="273"/>
      <c r="P386" s="364"/>
      <c r="Q386" s="222"/>
      <c r="R386" s="165"/>
      <c r="S386" s="89">
        <f t="shared" si="45"/>
        <v>0</v>
      </c>
      <c r="T386" s="89">
        <f t="shared" si="46"/>
        <v>0</v>
      </c>
      <c r="U386" s="89">
        <f t="shared" si="47"/>
        <v>0</v>
      </c>
      <c r="V386" s="89">
        <f>IF(ISBLANK(#REF!),1,0)</f>
        <v>0</v>
      </c>
      <c r="W386" s="359">
        <f t="shared" si="44"/>
        <v>0</v>
      </c>
      <c r="X386" s="89">
        <f t="shared" si="41"/>
        <v>0</v>
      </c>
      <c r="Y386" s="165"/>
      <c r="Z386" s="361" t="str">
        <f t="shared" si="42"/>
        <v/>
      </c>
      <c r="AA386" s="74"/>
    </row>
    <row r="387" spans="1:27" ht="18" customHeight="1">
      <c r="A387" s="290">
        <f>DATE(IMPOSTAZIONI!$AL$3,D387,C387)</f>
        <v>45260</v>
      </c>
      <c r="B387" s="293">
        <f t="shared" si="43"/>
        <v>382</v>
      </c>
      <c r="C387" s="362"/>
      <c r="D387" s="363"/>
      <c r="E387" s="182"/>
      <c r="F387" s="183"/>
      <c r="G387" s="184"/>
      <c r="H387" s="183"/>
      <c r="I387" s="184"/>
      <c r="J387" s="185"/>
      <c r="K387" s="186"/>
      <c r="L387" s="183"/>
      <c r="M387" s="183"/>
      <c r="N387" s="187"/>
      <c r="O387" s="273"/>
      <c r="P387" s="364"/>
      <c r="Q387" s="222"/>
      <c r="R387" s="165"/>
      <c r="S387" s="89">
        <f t="shared" si="45"/>
        <v>0</v>
      </c>
      <c r="T387" s="89">
        <f t="shared" si="46"/>
        <v>0</v>
      </c>
      <c r="U387" s="89">
        <f t="shared" si="47"/>
        <v>0</v>
      </c>
      <c r="V387" s="89">
        <f>IF(ISBLANK(#REF!),1,0)</f>
        <v>0</v>
      </c>
      <c r="W387" s="359">
        <f t="shared" si="44"/>
        <v>0</v>
      </c>
      <c r="X387" s="89">
        <f t="shared" si="41"/>
        <v>0</v>
      </c>
      <c r="Y387" s="165"/>
      <c r="Z387" s="361" t="str">
        <f t="shared" si="42"/>
        <v/>
      </c>
      <c r="AA387" s="74"/>
    </row>
    <row r="388" spans="1:27" ht="18" customHeight="1">
      <c r="A388" s="290">
        <f>DATE(IMPOSTAZIONI!$AL$3,D388,C388)</f>
        <v>45260</v>
      </c>
      <c r="B388" s="293">
        <f t="shared" si="43"/>
        <v>383</v>
      </c>
      <c r="C388" s="362"/>
      <c r="D388" s="363"/>
      <c r="E388" s="182"/>
      <c r="F388" s="183"/>
      <c r="G388" s="184"/>
      <c r="H388" s="183"/>
      <c r="I388" s="184"/>
      <c r="J388" s="185"/>
      <c r="K388" s="186"/>
      <c r="L388" s="183"/>
      <c r="M388" s="183"/>
      <c r="N388" s="187"/>
      <c r="O388" s="273"/>
      <c r="P388" s="364"/>
      <c r="Q388" s="222"/>
      <c r="R388" s="165"/>
      <c r="S388" s="89">
        <f t="shared" si="45"/>
        <v>0</v>
      </c>
      <c r="T388" s="89">
        <f t="shared" si="46"/>
        <v>0</v>
      </c>
      <c r="U388" s="89">
        <f t="shared" si="47"/>
        <v>0</v>
      </c>
      <c r="V388" s="89">
        <f>IF(ISBLANK(#REF!),1,0)</f>
        <v>0</v>
      </c>
      <c r="W388" s="359">
        <f t="shared" si="44"/>
        <v>0</v>
      </c>
      <c r="X388" s="89">
        <f t="shared" si="41"/>
        <v>0</v>
      </c>
      <c r="Y388" s="165"/>
      <c r="Z388" s="361" t="str">
        <f t="shared" si="42"/>
        <v/>
      </c>
      <c r="AA388" s="74"/>
    </row>
    <row r="389" spans="1:27" ht="18" customHeight="1">
      <c r="A389" s="290">
        <f>DATE(IMPOSTAZIONI!$AL$3,D389,C389)</f>
        <v>45260</v>
      </c>
      <c r="B389" s="293">
        <f t="shared" si="43"/>
        <v>384</v>
      </c>
      <c r="C389" s="362"/>
      <c r="D389" s="363"/>
      <c r="E389" s="182"/>
      <c r="F389" s="183"/>
      <c r="G389" s="184"/>
      <c r="H389" s="183"/>
      <c r="I389" s="184"/>
      <c r="J389" s="185"/>
      <c r="K389" s="186"/>
      <c r="L389" s="183"/>
      <c r="M389" s="183"/>
      <c r="N389" s="187"/>
      <c r="O389" s="273"/>
      <c r="P389" s="364"/>
      <c r="Q389" s="222"/>
      <c r="R389" s="165"/>
      <c r="S389" s="89">
        <f t="shared" si="45"/>
        <v>0</v>
      </c>
      <c r="T389" s="89">
        <f t="shared" si="46"/>
        <v>0</v>
      </c>
      <c r="U389" s="89">
        <f t="shared" si="47"/>
        <v>0</v>
      </c>
      <c r="V389" s="89">
        <f>IF(ISBLANK(#REF!),1,0)</f>
        <v>0</v>
      </c>
      <c r="W389" s="359">
        <f t="shared" si="44"/>
        <v>0</v>
      </c>
      <c r="X389" s="89">
        <f t="shared" si="41"/>
        <v>0</v>
      </c>
      <c r="Y389" s="165"/>
      <c r="Z389" s="361" t="str">
        <f t="shared" si="42"/>
        <v/>
      </c>
      <c r="AA389" s="74"/>
    </row>
    <row r="390" spans="1:27" ht="18" customHeight="1">
      <c r="A390" s="290">
        <f>DATE(IMPOSTAZIONI!$AL$3,D390,C390)</f>
        <v>45260</v>
      </c>
      <c r="B390" s="293">
        <f t="shared" si="43"/>
        <v>385</v>
      </c>
      <c r="C390" s="362"/>
      <c r="D390" s="363"/>
      <c r="E390" s="182"/>
      <c r="F390" s="183"/>
      <c r="G390" s="184"/>
      <c r="H390" s="183"/>
      <c r="I390" s="184"/>
      <c r="J390" s="185"/>
      <c r="K390" s="186"/>
      <c r="L390" s="183"/>
      <c r="M390" s="183"/>
      <c r="N390" s="187"/>
      <c r="O390" s="273"/>
      <c r="P390" s="364"/>
      <c r="Q390" s="222"/>
      <c r="R390" s="165"/>
      <c r="S390" s="89">
        <f t="shared" si="45"/>
        <v>0</v>
      </c>
      <c r="T390" s="89">
        <f t="shared" si="46"/>
        <v>0</v>
      </c>
      <c r="U390" s="89">
        <f t="shared" si="47"/>
        <v>0</v>
      </c>
      <c r="V390" s="89">
        <f>IF(ISBLANK(#REF!),1,0)</f>
        <v>0</v>
      </c>
      <c r="W390" s="359">
        <f t="shared" si="44"/>
        <v>0</v>
      </c>
      <c r="X390" s="89">
        <f t="shared" si="41"/>
        <v>0</v>
      </c>
      <c r="Y390" s="165"/>
      <c r="Z390" s="361" t="str">
        <f t="shared" si="42"/>
        <v/>
      </c>
      <c r="AA390" s="74"/>
    </row>
    <row r="391" spans="1:27" ht="18" customHeight="1">
      <c r="A391" s="290">
        <f>DATE(IMPOSTAZIONI!$AL$3,D391,C391)</f>
        <v>45260</v>
      </c>
      <c r="B391" s="293">
        <f t="shared" si="43"/>
        <v>386</v>
      </c>
      <c r="C391" s="362"/>
      <c r="D391" s="363"/>
      <c r="E391" s="182"/>
      <c r="F391" s="183"/>
      <c r="G391" s="184"/>
      <c r="H391" s="183"/>
      <c r="I391" s="184"/>
      <c r="J391" s="185"/>
      <c r="K391" s="186"/>
      <c r="L391" s="183"/>
      <c r="M391" s="183"/>
      <c r="N391" s="187"/>
      <c r="O391" s="273"/>
      <c r="P391" s="364"/>
      <c r="Q391" s="222"/>
      <c r="R391" s="165"/>
      <c r="S391" s="89">
        <f t="shared" si="45"/>
        <v>0</v>
      </c>
      <c r="T391" s="89">
        <f t="shared" si="46"/>
        <v>0</v>
      </c>
      <c r="U391" s="89">
        <f t="shared" si="47"/>
        <v>0</v>
      </c>
      <c r="V391" s="89">
        <f>IF(ISBLANK(#REF!),1,0)</f>
        <v>0</v>
      </c>
      <c r="W391" s="359">
        <f t="shared" si="44"/>
        <v>0</v>
      </c>
      <c r="X391" s="89">
        <f t="shared" ref="X391:X405" si="48">SUM(V391)</f>
        <v>0</v>
      </c>
      <c r="Y391" s="165"/>
      <c r="Z391" s="361" t="str">
        <f t="shared" ref="Z391:Z405" si="49">IF(D391="","",IF(AND(D391&gt;=G$435,D391&lt;=G$436),"",O$408))</f>
        <v/>
      </c>
      <c r="AA391" s="74"/>
    </row>
    <row r="392" spans="1:27" ht="18" customHeight="1">
      <c r="A392" s="290">
        <f>DATE(IMPOSTAZIONI!$AL$3,D392,C392)</f>
        <v>45260</v>
      </c>
      <c r="B392" s="293">
        <f t="shared" ref="B392:B405" si="50">IF($F$431=0,0,B391+1)</f>
        <v>387</v>
      </c>
      <c r="C392" s="362"/>
      <c r="D392" s="363"/>
      <c r="E392" s="182"/>
      <c r="F392" s="183"/>
      <c r="G392" s="184"/>
      <c r="H392" s="183"/>
      <c r="I392" s="184"/>
      <c r="J392" s="185"/>
      <c r="K392" s="186"/>
      <c r="L392" s="183"/>
      <c r="M392" s="183"/>
      <c r="N392" s="187"/>
      <c r="O392" s="273"/>
      <c r="P392" s="364"/>
      <c r="Q392" s="222"/>
      <c r="R392" s="165"/>
      <c r="S392" s="89">
        <f t="shared" si="45"/>
        <v>0</v>
      </c>
      <c r="T392" s="89">
        <f t="shared" si="46"/>
        <v>0</v>
      </c>
      <c r="U392" s="89">
        <f t="shared" si="47"/>
        <v>0</v>
      </c>
      <c r="V392" s="89">
        <f>IF(ISBLANK(#REF!),1,0)</f>
        <v>0</v>
      </c>
      <c r="W392" s="359">
        <f t="shared" ref="W392:W405" si="51">IF(AND(O392&lt;&gt;"",OR(K392&lt;&gt;"",E392&lt;&gt;""),D392&lt;&gt;"",C392&lt;&gt;""),B392,0)</f>
        <v>0</v>
      </c>
      <c r="X392" s="89">
        <f t="shared" si="48"/>
        <v>0</v>
      </c>
      <c r="Y392" s="165"/>
      <c r="Z392" s="361" t="str">
        <f t="shared" si="49"/>
        <v/>
      </c>
      <c r="AA392" s="74"/>
    </row>
    <row r="393" spans="1:27" ht="18" customHeight="1">
      <c r="A393" s="290">
        <f>DATE(IMPOSTAZIONI!$AL$3,D393,C393)</f>
        <v>45260</v>
      </c>
      <c r="B393" s="293">
        <f t="shared" si="50"/>
        <v>388</v>
      </c>
      <c r="C393" s="362"/>
      <c r="D393" s="363"/>
      <c r="E393" s="182"/>
      <c r="F393" s="183"/>
      <c r="G393" s="184"/>
      <c r="H393" s="183"/>
      <c r="I393" s="184"/>
      <c r="J393" s="185"/>
      <c r="K393" s="186"/>
      <c r="L393" s="183"/>
      <c r="M393" s="183"/>
      <c r="N393" s="187"/>
      <c r="O393" s="273"/>
      <c r="P393" s="364"/>
      <c r="Q393" s="222"/>
      <c r="R393" s="165"/>
      <c r="S393" s="89">
        <f t="shared" si="45"/>
        <v>0</v>
      </c>
      <c r="T393" s="89">
        <f t="shared" si="46"/>
        <v>0</v>
      </c>
      <c r="U393" s="89">
        <f t="shared" si="47"/>
        <v>0</v>
      </c>
      <c r="V393" s="89">
        <f>IF(ISBLANK(#REF!),1,0)</f>
        <v>0</v>
      </c>
      <c r="W393" s="359">
        <f t="shared" si="51"/>
        <v>0</v>
      </c>
      <c r="X393" s="89">
        <f t="shared" si="48"/>
        <v>0</v>
      </c>
      <c r="Y393" s="165"/>
      <c r="Z393" s="361" t="str">
        <f t="shared" si="49"/>
        <v/>
      </c>
      <c r="AA393" s="74"/>
    </row>
    <row r="394" spans="1:27" ht="18" customHeight="1">
      <c r="A394" s="290">
        <f>DATE(IMPOSTAZIONI!$AL$3,D394,C394)</f>
        <v>45260</v>
      </c>
      <c r="B394" s="293">
        <f t="shared" si="50"/>
        <v>389</v>
      </c>
      <c r="C394" s="362"/>
      <c r="D394" s="363"/>
      <c r="E394" s="182"/>
      <c r="F394" s="183"/>
      <c r="G394" s="184"/>
      <c r="H394" s="183"/>
      <c r="I394" s="184"/>
      <c r="J394" s="185"/>
      <c r="K394" s="186"/>
      <c r="L394" s="183"/>
      <c r="M394" s="183"/>
      <c r="N394" s="187"/>
      <c r="O394" s="273"/>
      <c r="P394" s="364"/>
      <c r="Q394" s="222"/>
      <c r="R394" s="165"/>
      <c r="S394" s="89">
        <f t="shared" si="45"/>
        <v>0</v>
      </c>
      <c r="T394" s="89">
        <f t="shared" si="46"/>
        <v>0</v>
      </c>
      <c r="U394" s="89">
        <f t="shared" si="47"/>
        <v>0</v>
      </c>
      <c r="V394" s="89">
        <f>IF(ISBLANK(#REF!),1,0)</f>
        <v>0</v>
      </c>
      <c r="W394" s="359">
        <f t="shared" si="51"/>
        <v>0</v>
      </c>
      <c r="X394" s="89">
        <f t="shared" si="48"/>
        <v>0</v>
      </c>
      <c r="Y394" s="165"/>
      <c r="Z394" s="361" t="str">
        <f t="shared" si="49"/>
        <v/>
      </c>
      <c r="AA394" s="74"/>
    </row>
    <row r="395" spans="1:27" ht="18" customHeight="1">
      <c r="A395" s="290">
        <f>DATE(IMPOSTAZIONI!$AL$3,D395,C395)</f>
        <v>45260</v>
      </c>
      <c r="B395" s="293">
        <f t="shared" si="50"/>
        <v>390</v>
      </c>
      <c r="C395" s="362"/>
      <c r="D395" s="363"/>
      <c r="E395" s="182"/>
      <c r="F395" s="183"/>
      <c r="G395" s="184"/>
      <c r="H395" s="183"/>
      <c r="I395" s="184"/>
      <c r="J395" s="185"/>
      <c r="K395" s="186"/>
      <c r="L395" s="183"/>
      <c r="M395" s="183"/>
      <c r="N395" s="187"/>
      <c r="O395" s="273"/>
      <c r="P395" s="364"/>
      <c r="Q395" s="222"/>
      <c r="R395" s="165"/>
      <c r="S395" s="89">
        <f t="shared" si="45"/>
        <v>0</v>
      </c>
      <c r="T395" s="89">
        <f t="shared" si="46"/>
        <v>0</v>
      </c>
      <c r="U395" s="89">
        <f t="shared" si="47"/>
        <v>0</v>
      </c>
      <c r="V395" s="89">
        <f>IF(ISBLANK(#REF!),1,0)</f>
        <v>0</v>
      </c>
      <c r="W395" s="359">
        <f t="shared" si="51"/>
        <v>0</v>
      </c>
      <c r="X395" s="89">
        <f t="shared" si="48"/>
        <v>0</v>
      </c>
      <c r="Y395" s="165"/>
      <c r="Z395" s="361" t="str">
        <f t="shared" si="49"/>
        <v/>
      </c>
      <c r="AA395" s="74"/>
    </row>
    <row r="396" spans="1:27" ht="18" customHeight="1">
      <c r="A396" s="290">
        <f>DATE(IMPOSTAZIONI!$AL$3,D396,C396)</f>
        <v>45260</v>
      </c>
      <c r="B396" s="293">
        <f t="shared" si="50"/>
        <v>391</v>
      </c>
      <c r="C396" s="362"/>
      <c r="D396" s="363"/>
      <c r="E396" s="182"/>
      <c r="F396" s="183"/>
      <c r="G396" s="184"/>
      <c r="H396" s="183"/>
      <c r="I396" s="184"/>
      <c r="J396" s="185"/>
      <c r="K396" s="186"/>
      <c r="L396" s="183"/>
      <c r="M396" s="183"/>
      <c r="N396" s="187"/>
      <c r="O396" s="273"/>
      <c r="P396" s="364"/>
      <c r="Q396" s="222"/>
      <c r="R396" s="165"/>
      <c r="S396" s="89">
        <f t="shared" si="45"/>
        <v>0</v>
      </c>
      <c r="T396" s="89">
        <f t="shared" si="46"/>
        <v>0</v>
      </c>
      <c r="U396" s="89">
        <f t="shared" si="47"/>
        <v>0</v>
      </c>
      <c r="V396" s="89">
        <f>IF(ISBLANK(#REF!),1,0)</f>
        <v>0</v>
      </c>
      <c r="W396" s="359">
        <f t="shared" si="51"/>
        <v>0</v>
      </c>
      <c r="X396" s="89">
        <f t="shared" si="48"/>
        <v>0</v>
      </c>
      <c r="Y396" s="165"/>
      <c r="Z396" s="361" t="str">
        <f t="shared" si="49"/>
        <v/>
      </c>
      <c r="AA396" s="74"/>
    </row>
    <row r="397" spans="1:27" ht="18" customHeight="1">
      <c r="A397" s="290">
        <f>DATE(IMPOSTAZIONI!$AL$3,D397,C397)</f>
        <v>45260</v>
      </c>
      <c r="B397" s="293">
        <f t="shared" si="50"/>
        <v>392</v>
      </c>
      <c r="C397" s="362"/>
      <c r="D397" s="363"/>
      <c r="E397" s="182"/>
      <c r="F397" s="183"/>
      <c r="G397" s="184"/>
      <c r="H397" s="183"/>
      <c r="I397" s="184"/>
      <c r="J397" s="185"/>
      <c r="K397" s="186"/>
      <c r="L397" s="183"/>
      <c r="M397" s="183"/>
      <c r="N397" s="187"/>
      <c r="O397" s="273"/>
      <c r="P397" s="364"/>
      <c r="Q397" s="222"/>
      <c r="R397" s="165"/>
      <c r="S397" s="89">
        <f t="shared" si="45"/>
        <v>0</v>
      </c>
      <c r="T397" s="89">
        <f t="shared" si="46"/>
        <v>0</v>
      </c>
      <c r="U397" s="89">
        <f t="shared" si="47"/>
        <v>0</v>
      </c>
      <c r="V397" s="89">
        <f>IF(ISBLANK(#REF!),1,0)</f>
        <v>0</v>
      </c>
      <c r="W397" s="359">
        <f t="shared" si="51"/>
        <v>0</v>
      </c>
      <c r="X397" s="89">
        <f t="shared" si="48"/>
        <v>0</v>
      </c>
      <c r="Y397" s="165"/>
      <c r="Z397" s="361" t="str">
        <f t="shared" si="49"/>
        <v/>
      </c>
      <c r="AA397" s="74"/>
    </row>
    <row r="398" spans="1:27" ht="18" customHeight="1">
      <c r="A398" s="290">
        <f>DATE(IMPOSTAZIONI!$AL$3,D398,C398)</f>
        <v>45260</v>
      </c>
      <c r="B398" s="293">
        <f t="shared" si="50"/>
        <v>393</v>
      </c>
      <c r="C398" s="362"/>
      <c r="D398" s="363"/>
      <c r="E398" s="182"/>
      <c r="F398" s="183"/>
      <c r="G398" s="184"/>
      <c r="H398" s="183"/>
      <c r="I398" s="184"/>
      <c r="J398" s="185"/>
      <c r="K398" s="186"/>
      <c r="L398" s="183"/>
      <c r="M398" s="183"/>
      <c r="N398" s="187"/>
      <c r="O398" s="273"/>
      <c r="P398" s="364"/>
      <c r="Q398" s="222"/>
      <c r="R398" s="165"/>
      <c r="S398" s="89">
        <f t="shared" si="45"/>
        <v>0</v>
      </c>
      <c r="T398" s="89">
        <f t="shared" si="46"/>
        <v>0</v>
      </c>
      <c r="U398" s="89">
        <f t="shared" si="47"/>
        <v>0</v>
      </c>
      <c r="V398" s="89">
        <f>IF(ISBLANK(#REF!),1,0)</f>
        <v>0</v>
      </c>
      <c r="W398" s="359">
        <f t="shared" si="51"/>
        <v>0</v>
      </c>
      <c r="X398" s="89">
        <f t="shared" si="48"/>
        <v>0</v>
      </c>
      <c r="Y398" s="165"/>
      <c r="Z398" s="361" t="str">
        <f t="shared" si="49"/>
        <v/>
      </c>
      <c r="AA398" s="74"/>
    </row>
    <row r="399" spans="1:27" ht="18" customHeight="1">
      <c r="A399" s="290">
        <f>DATE(IMPOSTAZIONI!$AL$3,D399,C399)</f>
        <v>45260</v>
      </c>
      <c r="B399" s="293">
        <f t="shared" si="50"/>
        <v>394</v>
      </c>
      <c r="C399" s="362"/>
      <c r="D399" s="363"/>
      <c r="E399" s="182"/>
      <c r="F399" s="183"/>
      <c r="G399" s="184"/>
      <c r="H399" s="183"/>
      <c r="I399" s="184"/>
      <c r="J399" s="185"/>
      <c r="K399" s="186"/>
      <c r="L399" s="183"/>
      <c r="M399" s="183"/>
      <c r="N399" s="187"/>
      <c r="O399" s="273"/>
      <c r="P399" s="364"/>
      <c r="Q399" s="222"/>
      <c r="R399" s="165"/>
      <c r="S399" s="89">
        <f t="shared" si="45"/>
        <v>0</v>
      </c>
      <c r="T399" s="89">
        <f t="shared" si="46"/>
        <v>0</v>
      </c>
      <c r="U399" s="89">
        <f t="shared" si="47"/>
        <v>0</v>
      </c>
      <c r="V399" s="89">
        <f>IF(ISBLANK(#REF!),1,0)</f>
        <v>0</v>
      </c>
      <c r="W399" s="359">
        <f t="shared" si="51"/>
        <v>0</v>
      </c>
      <c r="X399" s="89">
        <f t="shared" si="48"/>
        <v>0</v>
      </c>
      <c r="Y399" s="165"/>
      <c r="Z399" s="361" t="str">
        <f t="shared" si="49"/>
        <v/>
      </c>
      <c r="AA399" s="74"/>
    </row>
    <row r="400" spans="1:27" ht="18" customHeight="1">
      <c r="A400" s="290">
        <f>DATE(IMPOSTAZIONI!$AL$3,D400,C400)</f>
        <v>45260</v>
      </c>
      <c r="B400" s="293">
        <f t="shared" si="50"/>
        <v>395</v>
      </c>
      <c r="C400" s="362"/>
      <c r="D400" s="363"/>
      <c r="E400" s="182"/>
      <c r="F400" s="183"/>
      <c r="G400" s="184"/>
      <c r="H400" s="183"/>
      <c r="I400" s="184"/>
      <c r="J400" s="185"/>
      <c r="K400" s="186"/>
      <c r="L400" s="183"/>
      <c r="M400" s="183"/>
      <c r="N400" s="187"/>
      <c r="O400" s="273"/>
      <c r="P400" s="364"/>
      <c r="Q400" s="222"/>
      <c r="R400" s="165"/>
      <c r="S400" s="89">
        <f t="shared" si="45"/>
        <v>0</v>
      </c>
      <c r="T400" s="89">
        <f t="shared" si="46"/>
        <v>0</v>
      </c>
      <c r="U400" s="89">
        <f t="shared" si="47"/>
        <v>0</v>
      </c>
      <c r="V400" s="89">
        <f>IF(ISBLANK(#REF!),1,0)</f>
        <v>0</v>
      </c>
      <c r="W400" s="359">
        <f t="shared" si="51"/>
        <v>0</v>
      </c>
      <c r="X400" s="89">
        <f t="shared" si="48"/>
        <v>0</v>
      </c>
      <c r="Y400" s="165"/>
      <c r="Z400" s="361" t="str">
        <f t="shared" si="49"/>
        <v/>
      </c>
      <c r="AA400" s="74"/>
    </row>
    <row r="401" spans="1:27" ht="18" customHeight="1">
      <c r="A401" s="290">
        <f>DATE(IMPOSTAZIONI!$AL$3,D401,C401)</f>
        <v>45260</v>
      </c>
      <c r="B401" s="293">
        <f t="shared" si="50"/>
        <v>396</v>
      </c>
      <c r="C401" s="362"/>
      <c r="D401" s="363"/>
      <c r="E401" s="182"/>
      <c r="F401" s="183"/>
      <c r="G401" s="184"/>
      <c r="H401" s="183"/>
      <c r="I401" s="184"/>
      <c r="J401" s="185"/>
      <c r="K401" s="186"/>
      <c r="L401" s="183"/>
      <c r="M401" s="183"/>
      <c r="N401" s="187"/>
      <c r="O401" s="273"/>
      <c r="P401" s="364"/>
      <c r="Q401" s="222"/>
      <c r="R401" s="165"/>
      <c r="S401" s="89">
        <f t="shared" si="45"/>
        <v>0</v>
      </c>
      <c r="T401" s="89">
        <f t="shared" si="46"/>
        <v>0</v>
      </c>
      <c r="U401" s="89">
        <f t="shared" si="47"/>
        <v>0</v>
      </c>
      <c r="V401" s="89">
        <f>IF(ISBLANK(#REF!),1,0)</f>
        <v>0</v>
      </c>
      <c r="W401" s="359">
        <f t="shared" si="51"/>
        <v>0</v>
      </c>
      <c r="X401" s="89">
        <f t="shared" si="48"/>
        <v>0</v>
      </c>
      <c r="Y401" s="165"/>
      <c r="Z401" s="361" t="str">
        <f t="shared" si="49"/>
        <v/>
      </c>
      <c r="AA401" s="74"/>
    </row>
    <row r="402" spans="1:27" ht="18" customHeight="1">
      <c r="A402" s="290">
        <f>DATE(IMPOSTAZIONI!$AL$3,D402,C402)</f>
        <v>45260</v>
      </c>
      <c r="B402" s="293">
        <f t="shared" si="50"/>
        <v>397</v>
      </c>
      <c r="C402" s="362"/>
      <c r="D402" s="363"/>
      <c r="E402" s="182"/>
      <c r="F402" s="183"/>
      <c r="G402" s="184"/>
      <c r="H402" s="183"/>
      <c r="I402" s="184"/>
      <c r="J402" s="185"/>
      <c r="K402" s="186"/>
      <c r="L402" s="183"/>
      <c r="M402" s="183"/>
      <c r="N402" s="187"/>
      <c r="O402" s="273"/>
      <c r="P402" s="364"/>
      <c r="Q402" s="222"/>
      <c r="R402" s="165"/>
      <c r="S402" s="89">
        <f t="shared" si="45"/>
        <v>0</v>
      </c>
      <c r="T402" s="89">
        <f t="shared" si="46"/>
        <v>0</v>
      </c>
      <c r="U402" s="89">
        <f t="shared" si="47"/>
        <v>0</v>
      </c>
      <c r="V402" s="89">
        <f>IF(ISBLANK(#REF!),1,0)</f>
        <v>0</v>
      </c>
      <c r="W402" s="359">
        <f t="shared" si="51"/>
        <v>0</v>
      </c>
      <c r="X402" s="89">
        <f t="shared" si="48"/>
        <v>0</v>
      </c>
      <c r="Y402" s="165"/>
      <c r="Z402" s="361" t="str">
        <f t="shared" si="49"/>
        <v/>
      </c>
      <c r="AA402" s="74"/>
    </row>
    <row r="403" spans="1:27" ht="18" customHeight="1">
      <c r="A403" s="290">
        <f>DATE(IMPOSTAZIONI!$AL$3,D403,C403)</f>
        <v>45260</v>
      </c>
      <c r="B403" s="293">
        <f t="shared" si="50"/>
        <v>398</v>
      </c>
      <c r="C403" s="362"/>
      <c r="D403" s="363"/>
      <c r="E403" s="182"/>
      <c r="F403" s="183"/>
      <c r="G403" s="184"/>
      <c r="H403" s="183"/>
      <c r="I403" s="184"/>
      <c r="J403" s="185"/>
      <c r="K403" s="186"/>
      <c r="L403" s="183"/>
      <c r="M403" s="183"/>
      <c r="N403" s="187"/>
      <c r="O403" s="273"/>
      <c r="P403" s="364"/>
      <c r="Q403" s="222"/>
      <c r="R403" s="165"/>
      <c r="S403" s="89">
        <f t="shared" si="45"/>
        <v>0</v>
      </c>
      <c r="T403" s="89">
        <f t="shared" si="46"/>
        <v>0</v>
      </c>
      <c r="U403" s="89">
        <f t="shared" si="47"/>
        <v>0</v>
      </c>
      <c r="V403" s="89">
        <f>IF(ISBLANK(#REF!),1,0)</f>
        <v>0</v>
      </c>
      <c r="W403" s="359">
        <f t="shared" si="51"/>
        <v>0</v>
      </c>
      <c r="X403" s="89">
        <f t="shared" si="48"/>
        <v>0</v>
      </c>
      <c r="Y403" s="165"/>
      <c r="Z403" s="361" t="str">
        <f t="shared" si="49"/>
        <v/>
      </c>
      <c r="AA403" s="74"/>
    </row>
    <row r="404" spans="1:27" ht="18" customHeight="1">
      <c r="A404" s="290">
        <f>DATE(IMPOSTAZIONI!$AL$3,D404,C404)</f>
        <v>45260</v>
      </c>
      <c r="B404" s="293">
        <f t="shared" si="50"/>
        <v>399</v>
      </c>
      <c r="C404" s="362"/>
      <c r="D404" s="363"/>
      <c r="E404" s="182"/>
      <c r="F404" s="183"/>
      <c r="G404" s="184"/>
      <c r="H404" s="183"/>
      <c r="I404" s="184"/>
      <c r="J404" s="185"/>
      <c r="K404" s="186"/>
      <c r="L404" s="183"/>
      <c r="M404" s="183"/>
      <c r="N404" s="187"/>
      <c r="O404" s="273"/>
      <c r="P404" s="364"/>
      <c r="Q404" s="222"/>
      <c r="R404" s="165"/>
      <c r="S404" s="89">
        <f t="shared" si="45"/>
        <v>0</v>
      </c>
      <c r="T404" s="89">
        <f t="shared" si="46"/>
        <v>0</v>
      </c>
      <c r="U404" s="89">
        <f t="shared" si="47"/>
        <v>0</v>
      </c>
      <c r="V404" s="89">
        <f>IF(ISBLANK(#REF!),1,0)</f>
        <v>0</v>
      </c>
      <c r="W404" s="359">
        <f t="shared" si="51"/>
        <v>0</v>
      </c>
      <c r="X404" s="89">
        <f t="shared" si="48"/>
        <v>0</v>
      </c>
      <c r="Y404" s="165"/>
      <c r="Z404" s="361" t="str">
        <f t="shared" si="49"/>
        <v/>
      </c>
      <c r="AA404" s="74"/>
    </row>
    <row r="405" spans="1:27" ht="18" customHeight="1">
      <c r="A405" s="290">
        <f>DATE(IMPOSTAZIONI!$AL$3,D405,C405)</f>
        <v>45260</v>
      </c>
      <c r="B405" s="293">
        <f t="shared" si="50"/>
        <v>400</v>
      </c>
      <c r="C405" s="362"/>
      <c r="D405" s="363"/>
      <c r="E405" s="182"/>
      <c r="F405" s="183"/>
      <c r="G405" s="184"/>
      <c r="H405" s="183"/>
      <c r="I405" s="184"/>
      <c r="J405" s="185"/>
      <c r="K405" s="186"/>
      <c r="L405" s="183"/>
      <c r="M405" s="183"/>
      <c r="N405" s="187"/>
      <c r="O405" s="273"/>
      <c r="P405" s="364"/>
      <c r="Q405" s="222"/>
      <c r="R405" s="165"/>
      <c r="S405" s="89">
        <f t="shared" si="45"/>
        <v>0</v>
      </c>
      <c r="T405" s="89">
        <f t="shared" si="46"/>
        <v>0</v>
      </c>
      <c r="U405" s="89">
        <f t="shared" si="47"/>
        <v>0</v>
      </c>
      <c r="V405" s="89">
        <f>IF(ISBLANK(#REF!),1,0)</f>
        <v>0</v>
      </c>
      <c r="W405" s="359">
        <f t="shared" si="51"/>
        <v>0</v>
      </c>
      <c r="X405" s="89">
        <f t="shared" si="48"/>
        <v>0</v>
      </c>
      <c r="Y405" s="165"/>
      <c r="Z405" s="361" t="str">
        <f t="shared" si="49"/>
        <v/>
      </c>
      <c r="AA405" s="74"/>
    </row>
    <row r="406" spans="1:27" ht="3" customHeight="1">
      <c r="A406" s="165"/>
      <c r="B406" s="188"/>
      <c r="C406" s="189"/>
      <c r="D406" s="190"/>
      <c r="E406" s="191"/>
      <c r="F406" s="192"/>
      <c r="G406" s="192"/>
      <c r="H406" s="192"/>
      <c r="I406" s="192"/>
      <c r="J406" s="193"/>
      <c r="K406" s="194"/>
      <c r="L406" s="192"/>
      <c r="M406" s="192"/>
      <c r="N406" s="193"/>
      <c r="O406" s="195"/>
      <c r="P406" s="165"/>
      <c r="Q406" s="196"/>
      <c r="R406" s="165"/>
      <c r="S406" s="165"/>
      <c r="T406" s="165"/>
      <c r="U406" s="165"/>
      <c r="V406" s="165"/>
      <c r="W406" s="165"/>
      <c r="X406" s="165"/>
      <c r="Y406" s="165"/>
      <c r="Z406" s="74"/>
      <c r="AA406" s="74"/>
    </row>
    <row r="407" spans="1:27">
      <c r="A407" s="165"/>
      <c r="B407" s="165"/>
      <c r="C407" s="16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74"/>
      <c r="AA407" s="74"/>
    </row>
    <row r="408" spans="1:27" ht="18" customHeight="1">
      <c r="A408" s="165"/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357" t="s">
        <v>307</v>
      </c>
      <c r="O408" s="356" t="s">
        <v>306</v>
      </c>
      <c r="P408" s="165"/>
      <c r="Q408" s="165"/>
      <c r="R408" s="165"/>
      <c r="S408" s="165"/>
      <c r="T408" s="165"/>
      <c r="U408" s="165"/>
      <c r="V408" s="165"/>
      <c r="W408" s="358">
        <f>MAX(W6:W405)</f>
        <v>2</v>
      </c>
      <c r="X408" s="165"/>
      <c r="Y408" s="165"/>
      <c r="Z408" s="360">
        <f>COUNTIF(Z6:Z405,O408)</f>
        <v>0</v>
      </c>
      <c r="AA408" s="74"/>
    </row>
    <row r="409" spans="1:27" ht="18" customHeight="1">
      <c r="A409" s="165"/>
      <c r="B409" s="165"/>
      <c r="C409" s="165"/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357"/>
      <c r="O409" s="393"/>
      <c r="P409" s="165"/>
      <c r="Q409" s="165"/>
      <c r="R409" s="165"/>
      <c r="S409" s="165"/>
      <c r="T409" s="165"/>
      <c r="U409" s="165"/>
      <c r="V409" s="165"/>
      <c r="W409" s="358"/>
      <c r="X409" s="165"/>
      <c r="Y409" s="165"/>
      <c r="Z409" s="360"/>
      <c r="AA409" s="74"/>
    </row>
    <row r="410" spans="1:27" ht="22.5" customHeight="1">
      <c r="A410" s="165"/>
      <c r="B410" s="165"/>
      <c r="C410" s="165"/>
      <c r="D410" s="399" t="s">
        <v>339</v>
      </c>
      <c r="E410" s="205"/>
      <c r="F410" s="165"/>
      <c r="G410" s="165"/>
      <c r="H410" s="165"/>
      <c r="I410" s="165"/>
      <c r="J410" s="165"/>
      <c r="K410" s="165"/>
      <c r="L410" s="165"/>
      <c r="M410" s="165"/>
      <c r="N410" s="357"/>
      <c r="O410" s="393"/>
      <c r="P410" s="165"/>
      <c r="Q410" s="165"/>
      <c r="R410" s="165"/>
      <c r="S410" s="165"/>
      <c r="T410" s="165"/>
      <c r="U410" s="165"/>
      <c r="V410" s="165"/>
      <c r="W410" s="358"/>
      <c r="X410" s="165"/>
      <c r="Y410" s="165"/>
      <c r="Z410" s="360"/>
      <c r="AA410" s="74"/>
    </row>
    <row r="411" spans="1:27" ht="18" customHeight="1">
      <c r="A411" s="165"/>
      <c r="B411" s="165"/>
      <c r="C411" s="165"/>
      <c r="D411" s="394">
        <v>1</v>
      </c>
      <c r="E411" s="398" t="str">
        <f>IMPOSTAZIONI!G46</f>
        <v>la sola operazione specificata</v>
      </c>
      <c r="F411" s="165"/>
      <c r="G411" s="165"/>
      <c r="H411" s="165"/>
      <c r="I411" s="165"/>
      <c r="J411" s="165"/>
      <c r="K411" s="165"/>
      <c r="L411" s="165"/>
      <c r="M411" s="165"/>
      <c r="N411" s="357"/>
      <c r="O411" s="393"/>
      <c r="P411" s="165"/>
      <c r="Q411" s="165"/>
      <c r="R411" s="165"/>
      <c r="S411" s="165"/>
      <c r="T411" s="165"/>
      <c r="U411" s="165"/>
      <c r="V411" s="165"/>
      <c r="W411" s="358"/>
      <c r="X411" s="165"/>
      <c r="Y411" s="165"/>
      <c r="Z411" s="360"/>
      <c r="AA411" s="74"/>
    </row>
    <row r="412" spans="1:27" ht="18" customHeight="1">
      <c r="A412" s="165"/>
      <c r="B412" s="165"/>
      <c r="C412" s="165"/>
      <c r="D412" s="395">
        <v>2</v>
      </c>
      <c r="E412" s="398" t="str">
        <f>CONCATENATE(IMPOSTAZIONI!G48," ",TEXT(IMPOSTAZIONI!Q48,"#.###,00"))</f>
        <v>fino a concorrenza di € 1.000.000,00</v>
      </c>
      <c r="F412" s="165"/>
      <c r="G412" s="165"/>
      <c r="H412" s="165"/>
      <c r="I412" s="165"/>
      <c r="J412" s="165"/>
      <c r="K412" s="165"/>
      <c r="L412" s="165"/>
      <c r="M412" s="165"/>
      <c r="N412" s="357"/>
      <c r="O412" s="393"/>
      <c r="P412" s="165"/>
      <c r="Q412" s="165"/>
      <c r="R412" s="165"/>
      <c r="S412" s="165"/>
      <c r="T412" s="165"/>
      <c r="U412" s="165"/>
      <c r="V412" s="165"/>
      <c r="W412" s="358"/>
      <c r="X412" s="165"/>
      <c r="Y412" s="165"/>
      <c r="Z412" s="360"/>
      <c r="AA412" s="74"/>
    </row>
    <row r="413" spans="1:27" ht="18" customHeight="1">
      <c r="A413" s="165"/>
      <c r="B413" s="165"/>
      <c r="C413" s="165"/>
      <c r="D413" s="396">
        <v>3</v>
      </c>
      <c r="E413" s="397" t="str">
        <f>CONCATENATE("per il periodo dal ",VLOOKUP(TRUE,IMPOSTAZIONI!C70:P72,11,FALSE)," al ",IMPOSTAZIONI!U50,"/",IMPOSTAZIONI!W50,"/",IMPOSTAZIONI!AL3)</f>
        <v>per il periodo dal 01/12/2024 al 31/12/2024</v>
      </c>
      <c r="F413" s="165"/>
      <c r="G413" s="165"/>
      <c r="H413" s="165"/>
      <c r="I413" s="165"/>
      <c r="J413" s="165"/>
      <c r="K413" s="165"/>
      <c r="L413" s="165"/>
      <c r="M413" s="165"/>
      <c r="N413" s="357"/>
      <c r="O413" s="393"/>
      <c r="P413" s="165"/>
      <c r="Q413" s="165"/>
      <c r="R413" s="165"/>
      <c r="S413" s="165"/>
      <c r="T413" s="165"/>
      <c r="U413" s="165"/>
      <c r="V413" s="165"/>
      <c r="W413" s="358"/>
      <c r="X413" s="165"/>
      <c r="Y413" s="165"/>
      <c r="Z413" s="360"/>
      <c r="AA413" s="74"/>
    </row>
    <row r="414" spans="1:27" ht="18" customHeight="1">
      <c r="A414" s="165"/>
      <c r="B414" s="165"/>
      <c r="C414" s="165"/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357"/>
      <c r="O414" s="393"/>
      <c r="P414" s="165"/>
      <c r="Q414" s="165"/>
      <c r="R414" s="165"/>
      <c r="S414" s="165"/>
      <c r="T414" s="165"/>
      <c r="U414" s="165"/>
      <c r="V414" s="165"/>
      <c r="W414" s="358"/>
      <c r="X414" s="165"/>
      <c r="Y414" s="165"/>
      <c r="Z414" s="360"/>
      <c r="AA414" s="74"/>
    </row>
    <row r="415" spans="1:27" ht="18" customHeight="1">
      <c r="A415" s="165"/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357"/>
      <c r="O415" s="393"/>
      <c r="P415" s="165"/>
      <c r="Q415" s="165"/>
      <c r="R415" s="165"/>
      <c r="S415" s="165"/>
      <c r="T415" s="165"/>
      <c r="U415" s="165"/>
      <c r="V415" s="165"/>
      <c r="W415" s="358"/>
      <c r="X415" s="165"/>
      <c r="Y415" s="165"/>
      <c r="Z415" s="360"/>
      <c r="AA415" s="74"/>
    </row>
    <row r="416" spans="1:27" ht="18" customHeight="1">
      <c r="A416" s="165"/>
      <c r="B416" s="165"/>
      <c r="C416" s="165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357"/>
      <c r="O416" s="393"/>
      <c r="P416" s="165"/>
      <c r="Q416" s="165"/>
      <c r="R416" s="165"/>
      <c r="S416" s="165"/>
      <c r="T416" s="165"/>
      <c r="U416" s="165"/>
      <c r="V416" s="165"/>
      <c r="W416" s="358"/>
      <c r="X416" s="165"/>
      <c r="Y416" s="165"/>
      <c r="Z416" s="360"/>
      <c r="AA416" s="74"/>
    </row>
    <row r="417" spans="1:27" ht="18" customHeight="1">
      <c r="A417" s="165"/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357"/>
      <c r="O417" s="393"/>
      <c r="P417" s="165"/>
      <c r="Q417" s="165"/>
      <c r="R417" s="165"/>
      <c r="S417" s="165"/>
      <c r="T417" s="165"/>
      <c r="U417" s="165"/>
      <c r="V417" s="165"/>
      <c r="W417" s="358"/>
      <c r="X417" s="165"/>
      <c r="Y417" s="165"/>
      <c r="Z417" s="360"/>
      <c r="AA417" s="74"/>
    </row>
    <row r="418" spans="1:27">
      <c r="A418" s="165"/>
      <c r="B418" s="165"/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74"/>
      <c r="AA418" s="74"/>
    </row>
    <row r="419" spans="1:27" hidden="1">
      <c r="A419" s="165"/>
      <c r="B419" s="165"/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74"/>
      <c r="AA419" s="74"/>
    </row>
    <row r="420" spans="1:27" hidden="1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74"/>
      <c r="AA420" s="74"/>
    </row>
    <row r="421" spans="1:27" hidden="1">
      <c r="A421" s="165"/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74"/>
      <c r="AA421" s="74"/>
    </row>
    <row r="422" spans="1:27" ht="16.5" hidden="1" customHeight="1">
      <c r="A422" s="165"/>
      <c r="B422" s="706">
        <f ca="1">TODAY()</f>
        <v>45292</v>
      </c>
      <c r="C422" s="525"/>
      <c r="D422" s="526"/>
      <c r="E422" s="197" t="s">
        <v>126</v>
      </c>
      <c r="F422" s="280">
        <f>Presentazione!E4</f>
        <v>45626</v>
      </c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74"/>
      <c r="AA422" s="74"/>
    </row>
    <row r="423" spans="1:27" ht="16.5" hidden="1" customHeight="1">
      <c r="A423" s="165"/>
      <c r="B423" s="210">
        <f>IMPOSTAZIONI!AE46</f>
        <v>1</v>
      </c>
      <c r="C423" s="197" t="s">
        <v>137</v>
      </c>
      <c r="D423" s="198"/>
      <c r="E423" s="165"/>
      <c r="F423" s="281" t="s">
        <v>229</v>
      </c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74"/>
      <c r="AA423" s="74"/>
    </row>
    <row r="424" spans="1:27" ht="16.5" hidden="1" customHeight="1">
      <c r="A424" s="165"/>
      <c r="B424" s="210">
        <f>IMPOSTAZIONI!AE48</f>
        <v>2</v>
      </c>
      <c r="C424" s="197" t="s">
        <v>137</v>
      </c>
      <c r="D424" s="199"/>
      <c r="E424" s="165"/>
      <c r="F424" s="295">
        <f>IF(F429=1,F422+100000,F422)</f>
        <v>45626</v>
      </c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74"/>
      <c r="AA424" s="74"/>
    </row>
    <row r="425" spans="1:27" ht="16.5" hidden="1" customHeight="1">
      <c r="A425" s="165"/>
      <c r="B425" s="210">
        <f>IMPOSTAZIONI!AE50</f>
        <v>3</v>
      </c>
      <c r="C425" s="197"/>
      <c r="D425" s="199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74"/>
      <c r="AA425" s="74"/>
    </row>
    <row r="426" spans="1:27" ht="16.5" hidden="1" customHeight="1">
      <c r="A426" s="165"/>
      <c r="B426" s="197"/>
      <c r="C426" s="200">
        <v>1</v>
      </c>
      <c r="D426" s="200">
        <v>1</v>
      </c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74"/>
      <c r="AA426" s="74"/>
    </row>
    <row r="427" spans="1:27" ht="16.5" hidden="1" customHeight="1">
      <c r="A427" s="165"/>
      <c r="B427" s="197"/>
      <c r="C427" s="200">
        <v>2</v>
      </c>
      <c r="D427" s="200">
        <v>2</v>
      </c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74"/>
      <c r="AA427" s="74"/>
    </row>
    <row r="428" spans="1:27" ht="16.5" hidden="1" customHeight="1">
      <c r="A428" s="165"/>
      <c r="B428" s="197"/>
      <c r="C428" s="200">
        <v>3</v>
      </c>
      <c r="D428" s="200">
        <v>3</v>
      </c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74"/>
      <c r="AA428" s="74"/>
    </row>
    <row r="429" spans="1:27" ht="16.5" hidden="1" customHeight="1">
      <c r="A429" s="165"/>
      <c r="B429" s="197"/>
      <c r="C429" s="200">
        <v>4</v>
      </c>
      <c r="D429" s="200">
        <v>4</v>
      </c>
      <c r="E429" s="165"/>
      <c r="F429" s="294">
        <f>IMPOSTAZIONI!R71</f>
        <v>0</v>
      </c>
      <c r="G429" s="214" t="s">
        <v>239</v>
      </c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74"/>
      <c r="AA429" s="74"/>
    </row>
    <row r="430" spans="1:27" ht="16.5" hidden="1" customHeight="1">
      <c r="A430" s="165"/>
      <c r="B430" s="197"/>
      <c r="C430" s="200">
        <v>5</v>
      </c>
      <c r="D430" s="200">
        <v>5</v>
      </c>
      <c r="E430" s="165"/>
      <c r="F430" s="214">
        <v>1</v>
      </c>
      <c r="G430" s="214" t="s">
        <v>146</v>
      </c>
      <c r="H430" s="214"/>
      <c r="I430" s="214"/>
      <c r="J430" s="1"/>
      <c r="K430" s="1"/>
      <c r="L430" s="1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74"/>
      <c r="AA430" s="74"/>
    </row>
    <row r="431" spans="1:27" ht="16.5" hidden="1" customHeight="1">
      <c r="A431" s="165"/>
      <c r="B431" s="197"/>
      <c r="C431" s="200">
        <v>6</v>
      </c>
      <c r="D431" s="200">
        <v>6</v>
      </c>
      <c r="E431" s="165"/>
      <c r="F431" s="214">
        <f>Presentazione!F158</f>
        <v>1</v>
      </c>
      <c r="G431" s="214" t="s">
        <v>237</v>
      </c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74"/>
      <c r="AA431" s="74"/>
    </row>
    <row r="432" spans="1:27" ht="16.5" hidden="1" customHeight="1">
      <c r="A432" s="165"/>
      <c r="B432" s="197"/>
      <c r="C432" s="200">
        <v>7</v>
      </c>
      <c r="D432" s="200">
        <v>7</v>
      </c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74"/>
      <c r="AA432" s="74"/>
    </row>
    <row r="433" spans="1:27" ht="16.5" hidden="1" customHeight="1">
      <c r="A433" s="165"/>
      <c r="B433" s="197"/>
      <c r="C433" s="200">
        <v>8</v>
      </c>
      <c r="D433" s="200">
        <v>8</v>
      </c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74"/>
      <c r="AA433" s="74"/>
    </row>
    <row r="434" spans="1:27" ht="16.5" hidden="1" customHeight="1">
      <c r="A434" s="165"/>
      <c r="B434" s="197"/>
      <c r="C434" s="200">
        <v>9</v>
      </c>
      <c r="D434" s="200">
        <v>9</v>
      </c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74"/>
      <c r="AA434" s="74"/>
    </row>
    <row r="435" spans="1:27" ht="16.5" hidden="1" customHeight="1">
      <c r="A435" s="165"/>
      <c r="B435" s="197"/>
      <c r="C435" s="200">
        <v>10</v>
      </c>
      <c r="D435" s="200">
        <v>10</v>
      </c>
      <c r="E435" s="165"/>
      <c r="F435" s="347" t="s">
        <v>298</v>
      </c>
      <c r="G435" s="354">
        <f>IMPOSTAZIONI!S74</f>
        <v>1</v>
      </c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74"/>
      <c r="AA435" s="74"/>
    </row>
    <row r="436" spans="1:27" ht="16.5" hidden="1" customHeight="1">
      <c r="A436" s="165"/>
      <c r="B436" s="197"/>
      <c r="C436" s="200">
        <v>11</v>
      </c>
      <c r="D436" s="200">
        <v>11</v>
      </c>
      <c r="E436" s="165"/>
      <c r="F436" s="165"/>
      <c r="G436" s="355">
        <f>IMPOSTAZIONI!U74</f>
        <v>11</v>
      </c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74"/>
      <c r="AA436" s="74"/>
    </row>
    <row r="437" spans="1:27" ht="16.5" hidden="1" customHeight="1">
      <c r="A437" s="165"/>
      <c r="B437" s="197"/>
      <c r="C437" s="200">
        <v>12</v>
      </c>
      <c r="D437" s="200">
        <v>12</v>
      </c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74"/>
      <c r="AA437" s="74"/>
    </row>
    <row r="438" spans="1:27" ht="16.5" hidden="1" customHeight="1">
      <c r="A438" s="165"/>
      <c r="B438" s="197"/>
      <c r="C438" s="200">
        <v>13</v>
      </c>
      <c r="D438" s="201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74"/>
      <c r="AA438" s="74"/>
    </row>
    <row r="439" spans="1:27" ht="16.5" hidden="1" customHeight="1">
      <c r="A439" s="165"/>
      <c r="B439" s="197"/>
      <c r="C439" s="200">
        <v>14</v>
      </c>
      <c r="D439" s="202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74"/>
      <c r="AA439" s="74"/>
    </row>
    <row r="440" spans="1:27" ht="16.5" hidden="1" customHeight="1">
      <c r="A440" s="165"/>
      <c r="B440" s="197"/>
      <c r="C440" s="200">
        <v>15</v>
      </c>
      <c r="D440" s="202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74"/>
      <c r="AA440" s="74"/>
    </row>
    <row r="441" spans="1:27" ht="16.5" hidden="1" customHeight="1">
      <c r="A441" s="165"/>
      <c r="B441" s="197"/>
      <c r="C441" s="200">
        <v>16</v>
      </c>
      <c r="D441" s="202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74"/>
      <c r="AA441" s="74"/>
    </row>
    <row r="442" spans="1:27" ht="16.5" hidden="1" customHeight="1">
      <c r="A442" s="165"/>
      <c r="B442" s="197"/>
      <c r="C442" s="200">
        <v>17</v>
      </c>
      <c r="D442" s="202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74"/>
      <c r="AA442" s="74"/>
    </row>
    <row r="443" spans="1:27" ht="16.5" hidden="1" customHeight="1">
      <c r="A443" s="165"/>
      <c r="B443" s="197"/>
      <c r="C443" s="200">
        <v>18</v>
      </c>
      <c r="D443" s="202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74"/>
      <c r="AA443" s="74"/>
    </row>
    <row r="444" spans="1:27" ht="16.5" hidden="1" customHeight="1">
      <c r="A444" s="165"/>
      <c r="B444" s="197"/>
      <c r="C444" s="200">
        <v>19</v>
      </c>
      <c r="D444" s="202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74"/>
      <c r="AA444" s="74"/>
    </row>
    <row r="445" spans="1:27" ht="16.5" hidden="1" customHeight="1">
      <c r="A445" s="165"/>
      <c r="B445" s="197"/>
      <c r="C445" s="200">
        <v>20</v>
      </c>
      <c r="D445" s="202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74"/>
      <c r="AA445" s="74"/>
    </row>
    <row r="446" spans="1:27" ht="16.5" hidden="1" customHeight="1">
      <c r="A446" s="165"/>
      <c r="B446" s="197"/>
      <c r="C446" s="200">
        <v>21</v>
      </c>
      <c r="D446" s="202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74"/>
      <c r="AA446" s="74"/>
    </row>
    <row r="447" spans="1:27" ht="16.5" hidden="1" customHeight="1">
      <c r="A447" s="165"/>
      <c r="B447" s="197"/>
      <c r="C447" s="200">
        <v>22</v>
      </c>
      <c r="D447" s="202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74"/>
      <c r="AA447" s="74"/>
    </row>
    <row r="448" spans="1:27" ht="16.5" hidden="1" customHeight="1">
      <c r="A448" s="165"/>
      <c r="B448" s="197"/>
      <c r="C448" s="200">
        <v>23</v>
      </c>
      <c r="D448" s="202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74"/>
      <c r="AA448" s="74"/>
    </row>
    <row r="449" spans="1:27" ht="16.5" hidden="1" customHeight="1">
      <c r="A449" s="165"/>
      <c r="B449" s="197"/>
      <c r="C449" s="200">
        <v>24</v>
      </c>
      <c r="D449" s="202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74"/>
      <c r="AA449" s="74"/>
    </row>
    <row r="450" spans="1:27" ht="16.5" hidden="1" customHeight="1">
      <c r="A450" s="165"/>
      <c r="B450" s="197"/>
      <c r="C450" s="200">
        <v>25</v>
      </c>
      <c r="D450" s="202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74"/>
      <c r="AA450" s="74"/>
    </row>
    <row r="451" spans="1:27" ht="16.5" hidden="1" customHeight="1">
      <c r="A451" s="165"/>
      <c r="B451" s="197"/>
      <c r="C451" s="200">
        <v>26</v>
      </c>
      <c r="D451" s="202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74"/>
      <c r="AA451" s="74"/>
    </row>
    <row r="452" spans="1:27" ht="16.5" hidden="1" customHeight="1">
      <c r="A452" s="165"/>
      <c r="B452" s="197"/>
      <c r="C452" s="200">
        <v>27</v>
      </c>
      <c r="D452" s="202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74"/>
      <c r="AA452" s="74"/>
    </row>
    <row r="453" spans="1:27" ht="16.5" hidden="1" customHeight="1">
      <c r="A453" s="165"/>
      <c r="B453" s="197"/>
      <c r="C453" s="200">
        <v>28</v>
      </c>
      <c r="D453" s="202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74"/>
      <c r="AA453" s="74"/>
    </row>
    <row r="454" spans="1:27" ht="16.5" hidden="1" customHeight="1">
      <c r="A454" s="165"/>
      <c r="B454" s="197"/>
      <c r="C454" s="200">
        <v>29</v>
      </c>
      <c r="D454" s="202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74"/>
      <c r="AA454" s="74"/>
    </row>
    <row r="455" spans="1:27" ht="16.5" hidden="1" customHeight="1">
      <c r="A455" s="165"/>
      <c r="B455" s="197"/>
      <c r="C455" s="200">
        <v>30</v>
      </c>
      <c r="D455" s="202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74"/>
      <c r="AA455" s="74"/>
    </row>
    <row r="456" spans="1:27" ht="16.5" hidden="1" customHeight="1">
      <c r="A456" s="165"/>
      <c r="B456" s="197"/>
      <c r="C456" s="200">
        <v>31</v>
      </c>
      <c r="D456" s="202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74"/>
      <c r="AA456" s="74"/>
    </row>
    <row r="457" spans="1:27" hidden="1">
      <c r="A457" s="165"/>
      <c r="B457" s="165"/>
      <c r="C457" s="165"/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74"/>
      <c r="AA457" s="74"/>
    </row>
  </sheetData>
  <sheetProtection password="9766" sheet="1" objects="1" scenarios="1" selectLockedCells="1" autoFilter="0"/>
  <autoFilter ref="B5:Q405"/>
  <mergeCells count="3">
    <mergeCell ref="B422:D422"/>
    <mergeCell ref="E3:J3"/>
    <mergeCell ref="C3:D3"/>
  </mergeCells>
  <phoneticPr fontId="0" type="noConversion"/>
  <conditionalFormatting sqref="O6:O405">
    <cfRule type="expression" dxfId="80" priority="1" stopIfTrue="1">
      <formula>AND(ISBLANK($E6),ISBLANK($K6))</formula>
    </cfRule>
  </conditionalFormatting>
  <conditionalFormatting sqref="E6:N405">
    <cfRule type="expression" dxfId="79" priority="2" stopIfTrue="1">
      <formula>OR($U6=2,$X6&gt;0)</formula>
    </cfRule>
    <cfRule type="expression" dxfId="78" priority="3" stopIfTrue="1">
      <formula>$A6&gt;$F$424</formula>
    </cfRule>
    <cfRule type="expression" dxfId="77" priority="4" stopIfTrue="1">
      <formula>$Z6=$O$408</formula>
    </cfRule>
  </conditionalFormatting>
  <conditionalFormatting sqref="C6:D405">
    <cfRule type="expression" dxfId="76" priority="5" stopIfTrue="1">
      <formula>$Z6=$O$408</formula>
    </cfRule>
  </conditionalFormatting>
  <conditionalFormatting sqref="B7:B405">
    <cfRule type="expression" dxfId="75" priority="6" stopIfTrue="1">
      <formula>OR($X7&gt;0,$U7=2)</formula>
    </cfRule>
    <cfRule type="cellIs" dxfId="74" priority="7" stopIfTrue="1" operator="equal">
      <formula>0</formula>
    </cfRule>
    <cfRule type="expression" dxfId="73" priority="8" stopIfTrue="1">
      <formula>$Z7=$O$408</formula>
    </cfRule>
  </conditionalFormatting>
  <conditionalFormatting sqref="B6">
    <cfRule type="expression" dxfId="72" priority="9" stopIfTrue="1">
      <formula>OR($X6&gt;0,$U6=2)</formula>
    </cfRule>
    <cfRule type="expression" dxfId="71" priority="10" stopIfTrue="1">
      <formula>$Z6=$O$408</formula>
    </cfRule>
  </conditionalFormatting>
  <conditionalFormatting sqref="O408:O417">
    <cfRule type="expression" dxfId="70" priority="11" stopIfTrue="1">
      <formula>$Z$408=0</formula>
    </cfRule>
  </conditionalFormatting>
  <conditionalFormatting sqref="N408:N417">
    <cfRule type="expression" dxfId="69" priority="12" stopIfTrue="1">
      <formula>$Z$408=0</formula>
    </cfRule>
  </conditionalFormatting>
  <dataValidations count="3">
    <dataValidation type="list" allowBlank="1" showInputMessage="1" showErrorMessage="1" errorTitle="ATTENZIONE !!!" error="Le opzioni possibili sono solo 1, 2 e 3._x000a_Chiedere eventualmente informazioni in contabilità " sqref="O6:O405">
      <formula1>$B$423:$B$426</formula1>
    </dataValidation>
    <dataValidation type="list" allowBlank="1" showInputMessage="1" showErrorMessage="1" sqref="C6:C405">
      <formula1>$C$425:$C$456</formula1>
    </dataValidation>
    <dataValidation type="list" allowBlank="1" showInputMessage="1" showErrorMessage="1" sqref="D6:D405">
      <formula1>$D$425:$D$437</formula1>
    </dataValidation>
  </dataValidations>
  <printOptions horizontalCentered="1"/>
  <pageMargins left="0" right="0" top="0.39370078740157483" bottom="0.39370078740157483" header="0.39370078740157483" footer="0.19685039370078741"/>
  <pageSetup paperSize="9" scale="78" orientation="landscape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autoPageBreaks="0"/>
  </sheetPr>
  <dimension ref="A1:BK77"/>
  <sheetViews>
    <sheetView showGridLines="0" showRowColHeaders="0" workbookViewId="0"/>
  </sheetViews>
  <sheetFormatPr defaultRowHeight="12.75"/>
  <cols>
    <col min="1" max="1" width="13.7109375" style="3" customWidth="1"/>
    <col min="2" max="62" width="1.7109375" style="3" customWidth="1"/>
    <col min="63" max="63" width="11" style="3" customWidth="1"/>
    <col min="64" max="16384" width="9.140625" style="3"/>
  </cols>
  <sheetData>
    <row r="1" spans="1:63" ht="12.75" customHeight="1">
      <c r="A1" s="279"/>
      <c r="B1" s="818" t="str">
        <f>RIEPILOGO!C4&amp;" Uso diverso NON PERMESSO."</f>
        <v xml:space="preserve"> Uso diverso NON PERMESSO.</v>
      </c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  <c r="W1" s="818"/>
      <c r="X1" s="818"/>
      <c r="Y1" s="818"/>
      <c r="Z1" s="818"/>
      <c r="AA1" s="818"/>
      <c r="AB1" s="818"/>
      <c r="AC1" s="818"/>
      <c r="AD1" s="818"/>
      <c r="AE1" s="818"/>
      <c r="AF1" s="818"/>
      <c r="AG1" s="818"/>
      <c r="AH1" s="818"/>
      <c r="AI1" s="818"/>
      <c r="AJ1" s="818"/>
      <c r="AK1" s="818"/>
      <c r="AL1" s="818"/>
      <c r="AM1" s="818"/>
      <c r="AN1" s="818"/>
      <c r="AO1" s="818"/>
      <c r="AP1" s="818"/>
      <c r="AQ1" s="818"/>
      <c r="AR1" s="818"/>
      <c r="AS1" s="818"/>
      <c r="AT1" s="818"/>
      <c r="AU1" s="818"/>
      <c r="AV1" s="818"/>
      <c r="AW1" s="818"/>
      <c r="AX1" s="818"/>
      <c r="AY1" s="818"/>
      <c r="AZ1" s="818"/>
      <c r="BA1" s="818"/>
      <c r="BB1" s="818"/>
      <c r="BC1" s="818"/>
      <c r="BD1" s="818"/>
      <c r="BE1" s="818"/>
      <c r="BF1" s="818"/>
      <c r="BG1" s="818"/>
      <c r="BH1" s="818"/>
      <c r="BI1" s="818"/>
      <c r="BJ1" s="818"/>
      <c r="BK1" s="1"/>
    </row>
    <row r="2" spans="1:63">
      <c r="A2" s="4"/>
      <c r="B2" s="5"/>
      <c r="C2" s="773" t="s">
        <v>0</v>
      </c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6"/>
    </row>
    <row r="3" spans="1:63" ht="6" customHeight="1">
      <c r="A3" s="4"/>
      <c r="B3" s="5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/>
      <c r="AO3" s="5"/>
      <c r="AP3" s="7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  <c r="BJ3" s="5"/>
      <c r="BK3" s="6"/>
    </row>
    <row r="4" spans="1:63" ht="9" customHeight="1">
      <c r="A4" s="4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4"/>
      <c r="AO4" s="5"/>
      <c r="AP4" s="787" t="s">
        <v>1</v>
      </c>
      <c r="AQ4" s="786"/>
      <c r="AR4" s="786"/>
      <c r="AS4" s="788">
        <v>1</v>
      </c>
      <c r="AT4" s="788"/>
      <c r="AU4" s="788"/>
      <c r="AV4" s="788"/>
      <c r="AW4" s="788"/>
      <c r="AX4" s="788"/>
      <c r="AY4" s="786" t="s">
        <v>2</v>
      </c>
      <c r="AZ4" s="786"/>
      <c r="BA4" s="786"/>
      <c r="BB4" s="786"/>
      <c r="BC4" s="786"/>
      <c r="BD4" s="792">
        <f>IMPOSTAZIONI!AL3</f>
        <v>2024</v>
      </c>
      <c r="BE4" s="792"/>
      <c r="BF4" s="792"/>
      <c r="BG4" s="792"/>
      <c r="BH4" s="792"/>
      <c r="BI4" s="10"/>
      <c r="BJ4" s="5"/>
      <c r="BK4" s="6"/>
    </row>
    <row r="5" spans="1:63" ht="9" customHeigh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4"/>
      <c r="AO5" s="5"/>
      <c r="AP5" s="787"/>
      <c r="AQ5" s="786"/>
      <c r="AR5" s="786"/>
      <c r="AS5" s="788"/>
      <c r="AT5" s="788"/>
      <c r="AU5" s="788"/>
      <c r="AV5" s="788"/>
      <c r="AW5" s="788"/>
      <c r="AX5" s="788"/>
      <c r="AY5" s="786"/>
      <c r="AZ5" s="786"/>
      <c r="BA5" s="786"/>
      <c r="BB5" s="786"/>
      <c r="BC5" s="786"/>
      <c r="BD5" s="792"/>
      <c r="BE5" s="792"/>
      <c r="BF5" s="792"/>
      <c r="BG5" s="792"/>
      <c r="BH5" s="792"/>
      <c r="BI5" s="10"/>
      <c r="BJ5" s="5"/>
      <c r="BK5" s="6"/>
    </row>
    <row r="6" spans="1:63" ht="4.5" customHeight="1">
      <c r="A6" s="4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4"/>
      <c r="AO6" s="5"/>
      <c r="AP6" s="787"/>
      <c r="AQ6" s="786"/>
      <c r="AR6" s="786"/>
      <c r="AS6" s="789"/>
      <c r="AT6" s="789"/>
      <c r="AU6" s="789"/>
      <c r="AV6" s="789"/>
      <c r="AW6" s="789"/>
      <c r="AX6" s="789"/>
      <c r="AY6" s="786"/>
      <c r="AZ6" s="786"/>
      <c r="BA6" s="786"/>
      <c r="BB6" s="786"/>
      <c r="BC6" s="786"/>
      <c r="BD6" s="793"/>
      <c r="BE6" s="793"/>
      <c r="BF6" s="793"/>
      <c r="BG6" s="793"/>
      <c r="BH6" s="793"/>
      <c r="BI6" s="10"/>
      <c r="BJ6" s="5"/>
      <c r="BK6" s="6"/>
    </row>
    <row r="7" spans="1:63" ht="16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4"/>
      <c r="AO7" s="5"/>
      <c r="AP7" s="794" t="s">
        <v>3</v>
      </c>
      <c r="AQ7" s="795"/>
      <c r="AR7" s="795"/>
      <c r="AS7" s="795"/>
      <c r="AT7" s="795"/>
      <c r="AU7" s="795"/>
      <c r="AV7" s="795"/>
      <c r="AW7" s="795"/>
      <c r="AX7" s="795"/>
      <c r="AY7" s="795"/>
      <c r="AZ7" s="795"/>
      <c r="BA7" s="795"/>
      <c r="BB7" s="795"/>
      <c r="BC7" s="795"/>
      <c r="BD7" s="795"/>
      <c r="BE7" s="795"/>
      <c r="BF7" s="795"/>
      <c r="BG7" s="795"/>
      <c r="BH7" s="795"/>
      <c r="BI7" s="796"/>
      <c r="BJ7" s="5"/>
      <c r="BK7" s="6"/>
    </row>
    <row r="8" spans="1:63" ht="6" customHeight="1">
      <c r="A8" s="4"/>
      <c r="B8" s="5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4"/>
      <c r="AO8" s="5"/>
      <c r="AP8" s="6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4"/>
      <c r="BJ8" s="5"/>
      <c r="BK8" s="6"/>
    </row>
    <row r="9" spans="1:63" ht="9" customHeight="1">
      <c r="A9" s="4"/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4"/>
      <c r="AO9" s="5"/>
      <c r="AP9" s="787" t="s">
        <v>1</v>
      </c>
      <c r="AQ9" s="786"/>
      <c r="AR9" s="786"/>
      <c r="AS9" s="782"/>
      <c r="AT9" s="782"/>
      <c r="AU9" s="782"/>
      <c r="AV9" s="782"/>
      <c r="AW9" s="782"/>
      <c r="AX9" s="782"/>
      <c r="AY9" s="786" t="s">
        <v>2</v>
      </c>
      <c r="AZ9" s="786"/>
      <c r="BA9" s="786"/>
      <c r="BB9" s="786"/>
      <c r="BC9" s="786"/>
      <c r="BD9" s="784"/>
      <c r="BE9" s="784"/>
      <c r="BF9" s="784"/>
      <c r="BG9" s="784"/>
      <c r="BH9" s="784"/>
      <c r="BI9" s="10"/>
      <c r="BJ9" s="5"/>
      <c r="BK9" s="6"/>
    </row>
    <row r="10" spans="1:63" ht="9" customHeight="1">
      <c r="A10" s="4"/>
      <c r="B10" s="5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4"/>
      <c r="AO10" s="5"/>
      <c r="AP10" s="787"/>
      <c r="AQ10" s="786"/>
      <c r="AR10" s="786"/>
      <c r="AS10" s="782"/>
      <c r="AT10" s="782"/>
      <c r="AU10" s="782"/>
      <c r="AV10" s="782"/>
      <c r="AW10" s="782"/>
      <c r="AX10" s="782"/>
      <c r="AY10" s="786"/>
      <c r="AZ10" s="786"/>
      <c r="BA10" s="786"/>
      <c r="BB10" s="786"/>
      <c r="BC10" s="786"/>
      <c r="BD10" s="784"/>
      <c r="BE10" s="784"/>
      <c r="BF10" s="784"/>
      <c r="BG10" s="784"/>
      <c r="BH10" s="784"/>
      <c r="BI10" s="10"/>
      <c r="BJ10" s="5"/>
      <c r="BK10" s="6"/>
    </row>
    <row r="11" spans="1:63" ht="6" customHeight="1">
      <c r="A11" s="4"/>
      <c r="B11" s="5"/>
      <c r="C11" s="6"/>
      <c r="D11" s="5"/>
      <c r="E11" s="5"/>
      <c r="F11" s="5"/>
      <c r="G11" s="5"/>
      <c r="H11" s="5"/>
      <c r="I11" s="5"/>
      <c r="J11" s="5">
        <f>7*60</f>
        <v>420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4"/>
      <c r="AO11" s="5"/>
      <c r="AP11" s="787"/>
      <c r="AQ11" s="786"/>
      <c r="AR11" s="786"/>
      <c r="AS11" s="783"/>
      <c r="AT11" s="783"/>
      <c r="AU11" s="783"/>
      <c r="AV11" s="783"/>
      <c r="AW11" s="783"/>
      <c r="AX11" s="783"/>
      <c r="AY11" s="786"/>
      <c r="AZ11" s="786"/>
      <c r="BA11" s="786"/>
      <c r="BB11" s="786"/>
      <c r="BC11" s="786"/>
      <c r="BD11" s="785"/>
      <c r="BE11" s="785"/>
      <c r="BF11" s="785"/>
      <c r="BG11" s="785"/>
      <c r="BH11" s="785"/>
      <c r="BI11" s="10"/>
      <c r="BJ11" s="5"/>
      <c r="BK11" s="6"/>
    </row>
    <row r="12" spans="1:63" ht="15" customHeight="1">
      <c r="A12" s="4"/>
      <c r="B12" s="5"/>
      <c r="C12" s="1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2"/>
      <c r="AO12" s="5"/>
      <c r="AP12" s="794" t="s">
        <v>4</v>
      </c>
      <c r="AQ12" s="795"/>
      <c r="AR12" s="795"/>
      <c r="AS12" s="795"/>
      <c r="AT12" s="795"/>
      <c r="AU12" s="795"/>
      <c r="AV12" s="795"/>
      <c r="AW12" s="795"/>
      <c r="AX12" s="795"/>
      <c r="AY12" s="795"/>
      <c r="AZ12" s="795"/>
      <c r="BA12" s="795"/>
      <c r="BB12" s="795"/>
      <c r="BC12" s="795"/>
      <c r="BD12" s="795"/>
      <c r="BE12" s="795"/>
      <c r="BF12" s="795"/>
      <c r="BG12" s="795"/>
      <c r="BH12" s="795"/>
      <c r="BI12" s="796"/>
      <c r="BJ12" s="5"/>
      <c r="BK12" s="6"/>
    </row>
    <row r="13" spans="1:63" ht="27.75" customHeight="1">
      <c r="A13" s="4"/>
      <c r="B13" s="5"/>
      <c r="C13" s="5"/>
      <c r="D13" s="234" t="str">
        <f>AJ57</f>
        <v>Comune Ditta 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35" t="str">
        <f>C54</f>
        <v>Ragione Sociale 1</v>
      </c>
      <c r="BI13" s="203"/>
      <c r="BJ13" s="5"/>
      <c r="BK13" s="6"/>
    </row>
    <row r="14" spans="1:63" ht="24" customHeight="1">
      <c r="A14" s="4"/>
      <c r="B14" s="5"/>
      <c r="C14" s="5"/>
      <c r="D14" s="747">
        <f>VLOOKUP(AS4,REGISTRO!B6:D405,3,FALSE)</f>
        <v>1</v>
      </c>
      <c r="E14" s="747"/>
      <c r="F14" s="747"/>
      <c r="G14" s="748">
        <f>VLOOKUP(D14,RIEPILOGO!B32:E43,4,FALSE)</f>
        <v>100</v>
      </c>
      <c r="H14" s="748"/>
      <c r="I14" s="748"/>
      <c r="J14" s="5"/>
      <c r="K14" s="5"/>
      <c r="L14" s="5"/>
      <c r="M14" s="5"/>
      <c r="N14" s="5"/>
      <c r="O14" s="5"/>
      <c r="P14" s="5"/>
      <c r="Q14" s="5"/>
      <c r="R14" s="749" t="str">
        <f ca="1">IF(AT66=AT65,R72,IF(AND(G14&gt;(RIEPILOGO!G32-1),G14&lt;(RIEPILOGO!L32+1)),RIEPILOGO!H32,IF(AND(G14&gt;(RIEPILOGO!G33-1),G14&lt;(RIEPILOGO!L33+1)),RIEPILOGO!H33,IF(AND(G14&gt;(RIEPILOGO!G34-1),G14&lt;(RIEPILOGO!L34+1)),RIEPILOGO!H34,IF(AND(G14&gt;(RIEPILOGO!G35-1),G14&lt;(RIEPILOGO!L35+1)),RIEPILOGO!H35,IF(G14&lt;0,"SPLAFONAMENTO !!!",""))))))</f>
        <v>OK</v>
      </c>
      <c r="S14" s="749"/>
      <c r="T14" s="749"/>
      <c r="U14" s="749"/>
      <c r="V14" s="749"/>
      <c r="W14" s="749"/>
      <c r="X14" s="749"/>
      <c r="Y14" s="749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49"/>
      <c r="AK14" s="749"/>
      <c r="AL14" s="749"/>
      <c r="AM14" s="749"/>
      <c r="AN14" s="749"/>
      <c r="AO14" s="749"/>
      <c r="AP14" s="749"/>
      <c r="AQ14" s="749"/>
      <c r="AR14" s="749"/>
      <c r="AS14" s="749"/>
      <c r="AT14" s="749"/>
      <c r="AU14" s="749"/>
      <c r="AV14" s="749"/>
      <c r="AW14" s="749"/>
      <c r="AX14" s="749"/>
      <c r="AY14" s="749"/>
      <c r="AZ14" s="749"/>
      <c r="BA14" s="749"/>
      <c r="BB14" s="749"/>
      <c r="BC14" s="749"/>
      <c r="BD14" s="749"/>
      <c r="BE14" s="749"/>
      <c r="BF14" s="749"/>
      <c r="BG14" s="749"/>
      <c r="BH14" s="749"/>
      <c r="BI14" s="203"/>
      <c r="BJ14" s="5"/>
      <c r="BK14" s="6"/>
    </row>
    <row r="15" spans="1:63" ht="6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6"/>
    </row>
    <row r="16" spans="1:63" ht="15.75" customHeight="1">
      <c r="A16" s="4"/>
      <c r="B16" s="5"/>
      <c r="C16" s="275" t="s">
        <v>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5"/>
      <c r="BJ16" s="5"/>
      <c r="BK16" s="6"/>
    </row>
    <row r="17" spans="1:63" ht="15.75" customHeight="1">
      <c r="A17" s="4"/>
      <c r="B17" s="5"/>
      <c r="C17" s="16" t="s">
        <v>6</v>
      </c>
      <c r="D17" s="8"/>
      <c r="E17" s="8"/>
      <c r="F17" s="8"/>
      <c r="G17" s="8"/>
      <c r="H17" s="8"/>
      <c r="I17" s="8"/>
      <c r="J17" s="8"/>
      <c r="K17" s="17"/>
      <c r="L17" s="17"/>
      <c r="M17" s="774" t="str">
        <f>IMPOSTAZIONI!E9</f>
        <v>012345678910</v>
      </c>
      <c r="N17" s="774"/>
      <c r="O17" s="774"/>
      <c r="P17" s="774"/>
      <c r="Q17" s="774"/>
      <c r="R17" s="774"/>
      <c r="S17" s="774"/>
      <c r="T17" s="774"/>
      <c r="U17" s="774"/>
      <c r="V17" s="774"/>
      <c r="W17" s="774"/>
      <c r="X17" s="775"/>
      <c r="Y17" s="18" t="s">
        <v>7</v>
      </c>
      <c r="Z17" s="19"/>
      <c r="AA17" s="19"/>
      <c r="AB17" s="8"/>
      <c r="AC17" s="8"/>
      <c r="AD17" s="8"/>
      <c r="AE17" s="8"/>
      <c r="AF17" s="8"/>
      <c r="AG17" s="8"/>
      <c r="AH17" s="8"/>
      <c r="AI17" s="8"/>
      <c r="AJ17" s="8"/>
      <c r="AK17" s="20"/>
      <c r="AL17" s="20"/>
      <c r="AM17" s="778" t="str">
        <f>IMPOSTAZIONI!X9</f>
        <v>INSERISCI</v>
      </c>
      <c r="AN17" s="778"/>
      <c r="AO17" s="778"/>
      <c r="AP17" s="778"/>
      <c r="AQ17" s="778"/>
      <c r="AR17" s="778"/>
      <c r="AS17" s="778"/>
      <c r="AT17" s="778"/>
      <c r="AU17" s="778"/>
      <c r="AV17" s="778"/>
      <c r="AW17" s="778"/>
      <c r="AX17" s="778"/>
      <c r="AY17" s="778"/>
      <c r="AZ17" s="778"/>
      <c r="BA17" s="778"/>
      <c r="BB17" s="778"/>
      <c r="BC17" s="778"/>
      <c r="BD17" s="778"/>
      <c r="BE17" s="778"/>
      <c r="BF17" s="778"/>
      <c r="BG17" s="778"/>
      <c r="BH17" s="778"/>
      <c r="BI17" s="779"/>
      <c r="BJ17" s="5"/>
      <c r="BK17" s="6"/>
    </row>
    <row r="18" spans="1:63" ht="15.75" customHeight="1">
      <c r="A18" s="4"/>
      <c r="B18" s="5"/>
      <c r="C18" s="21" t="s">
        <v>8</v>
      </c>
      <c r="D18" s="2"/>
      <c r="E18" s="2"/>
      <c r="F18" s="2"/>
      <c r="G18" s="2"/>
      <c r="H18" s="2"/>
      <c r="I18" s="2"/>
      <c r="J18" s="2"/>
      <c r="K18" s="22"/>
      <c r="L18" s="22"/>
      <c r="M18" s="776"/>
      <c r="N18" s="776"/>
      <c r="O18" s="776"/>
      <c r="P18" s="776"/>
      <c r="Q18" s="776"/>
      <c r="R18" s="776"/>
      <c r="S18" s="776"/>
      <c r="T18" s="776"/>
      <c r="U18" s="776"/>
      <c r="V18" s="776"/>
      <c r="W18" s="776"/>
      <c r="X18" s="777"/>
      <c r="Y18" s="23" t="s">
        <v>9</v>
      </c>
      <c r="Z18" s="24"/>
      <c r="AA18" s="24"/>
      <c r="AB18" s="2"/>
      <c r="AC18" s="2"/>
      <c r="AD18" s="2"/>
      <c r="AE18" s="2"/>
      <c r="AF18" s="2"/>
      <c r="AG18" s="2"/>
      <c r="AH18" s="2"/>
      <c r="AI18" s="2"/>
      <c r="AJ18" s="2"/>
      <c r="AK18" s="25"/>
      <c r="AL18" s="25"/>
      <c r="AM18" s="780"/>
      <c r="AN18" s="780"/>
      <c r="AO18" s="780"/>
      <c r="AP18" s="780"/>
      <c r="AQ18" s="780"/>
      <c r="AR18" s="780"/>
      <c r="AS18" s="780"/>
      <c r="AT18" s="780"/>
      <c r="AU18" s="780"/>
      <c r="AV18" s="780"/>
      <c r="AW18" s="780"/>
      <c r="AX18" s="780"/>
      <c r="AY18" s="780"/>
      <c r="AZ18" s="780"/>
      <c r="BA18" s="780"/>
      <c r="BB18" s="780"/>
      <c r="BC18" s="780"/>
      <c r="BD18" s="780"/>
      <c r="BE18" s="780"/>
      <c r="BF18" s="780"/>
      <c r="BG18" s="780"/>
      <c r="BH18" s="780"/>
      <c r="BI18" s="781"/>
      <c r="BJ18" s="5"/>
      <c r="BK18" s="6"/>
    </row>
    <row r="19" spans="1:63" ht="15.75" customHeight="1">
      <c r="A19" s="4"/>
      <c r="B19" s="5"/>
      <c r="C19" s="276" t="s">
        <v>10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8"/>
      <c r="BJ19" s="5"/>
      <c r="BK19" s="6"/>
    </row>
    <row r="20" spans="1:63" ht="15.75" customHeight="1">
      <c r="A20" s="4"/>
      <c r="B20" s="5"/>
      <c r="C20" s="29" t="s">
        <v>11</v>
      </c>
      <c r="D20" s="30"/>
      <c r="E20" s="30"/>
      <c r="F20" s="30"/>
      <c r="G20" s="30"/>
      <c r="H20" s="30"/>
      <c r="I20" s="797">
        <f>IMPOSTAZIONI!D12</f>
        <v>0</v>
      </c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8"/>
      <c r="AI20" s="31" t="s">
        <v>11</v>
      </c>
      <c r="AJ20" s="30" t="s">
        <v>12</v>
      </c>
      <c r="AK20" s="32"/>
      <c r="AL20" s="32"/>
      <c r="AM20" s="33"/>
      <c r="AN20" s="797">
        <f>IMPOSTAZIONI!Y12</f>
        <v>0</v>
      </c>
      <c r="AO20" s="797"/>
      <c r="AP20" s="797"/>
      <c r="AQ20" s="797"/>
      <c r="AR20" s="797"/>
      <c r="AS20" s="797"/>
      <c r="AT20" s="797"/>
      <c r="AU20" s="797"/>
      <c r="AV20" s="797"/>
      <c r="AW20" s="797"/>
      <c r="AX20" s="797"/>
      <c r="AY20" s="797"/>
      <c r="AZ20" s="797"/>
      <c r="BA20" s="797"/>
      <c r="BB20" s="797"/>
      <c r="BC20" s="797"/>
      <c r="BD20" s="797"/>
      <c r="BE20" s="797"/>
      <c r="BF20" s="797"/>
      <c r="BG20" s="797"/>
      <c r="BH20" s="797"/>
      <c r="BI20" s="801"/>
      <c r="BJ20" s="5"/>
      <c r="BK20" s="6"/>
    </row>
    <row r="21" spans="1:63" ht="15.75" customHeight="1">
      <c r="A21" s="4"/>
      <c r="B21" s="5"/>
      <c r="C21" s="34"/>
      <c r="D21" s="35"/>
      <c r="E21" s="35"/>
      <c r="F21" s="35"/>
      <c r="G21" s="35"/>
      <c r="H21" s="35"/>
      <c r="I21" s="799"/>
      <c r="J21" s="799"/>
      <c r="K21" s="799"/>
      <c r="L21" s="799"/>
      <c r="M21" s="799"/>
      <c r="N21" s="799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  <c r="AA21" s="799"/>
      <c r="AB21" s="799"/>
      <c r="AC21" s="799"/>
      <c r="AD21" s="799"/>
      <c r="AE21" s="799"/>
      <c r="AF21" s="799"/>
      <c r="AG21" s="799"/>
      <c r="AH21" s="800"/>
      <c r="AI21" s="36"/>
      <c r="AJ21" s="35"/>
      <c r="AK21" s="37"/>
      <c r="AL21" s="37"/>
      <c r="AM21" s="38"/>
      <c r="AN21" s="799"/>
      <c r="AO21" s="799"/>
      <c r="AP21" s="799"/>
      <c r="AQ21" s="799"/>
      <c r="AR21" s="799"/>
      <c r="AS21" s="799"/>
      <c r="AT21" s="799"/>
      <c r="AU21" s="799"/>
      <c r="AV21" s="799"/>
      <c r="AW21" s="799"/>
      <c r="AX21" s="799"/>
      <c r="AY21" s="799"/>
      <c r="AZ21" s="799"/>
      <c r="BA21" s="799"/>
      <c r="BB21" s="799"/>
      <c r="BC21" s="799"/>
      <c r="BD21" s="799"/>
      <c r="BE21" s="799"/>
      <c r="BF21" s="799"/>
      <c r="BG21" s="799"/>
      <c r="BH21" s="799"/>
      <c r="BI21" s="802"/>
      <c r="BJ21" s="5"/>
      <c r="BK21" s="6"/>
    </row>
    <row r="22" spans="1:63" ht="15.75" customHeight="1">
      <c r="A22" s="4"/>
      <c r="B22" s="5"/>
      <c r="C22" s="39" t="s">
        <v>13</v>
      </c>
      <c r="D22" s="5"/>
      <c r="E22" s="5"/>
      <c r="F22" s="5"/>
      <c r="G22" s="5"/>
      <c r="H22" s="40"/>
      <c r="I22" s="790" t="s">
        <v>14</v>
      </c>
      <c r="J22" s="790"/>
      <c r="K22" s="790"/>
      <c r="L22" s="790" t="s">
        <v>15</v>
      </c>
      <c r="M22" s="790"/>
      <c r="N22" s="790"/>
      <c r="O22" s="791" t="s">
        <v>16</v>
      </c>
      <c r="P22" s="791"/>
      <c r="Q22" s="791"/>
      <c r="R22" s="791"/>
      <c r="S22" s="791" t="s">
        <v>17</v>
      </c>
      <c r="T22" s="791"/>
      <c r="U22" s="791"/>
      <c r="V22" s="791"/>
      <c r="W22" s="803"/>
      <c r="X22" s="42" t="s">
        <v>18</v>
      </c>
      <c r="Y22" s="43"/>
      <c r="Z22" s="44"/>
      <c r="AA22" s="45"/>
      <c r="AB22" s="45"/>
      <c r="AC22" s="45"/>
      <c r="AD22" s="45"/>
      <c r="AE22" s="45"/>
      <c r="AF22" s="45"/>
      <c r="AG22" s="45"/>
      <c r="AH22" s="45"/>
      <c r="AI22" s="46"/>
      <c r="AJ22" s="5"/>
      <c r="AK22" s="47"/>
      <c r="AL22" s="47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752" t="s">
        <v>19</v>
      </c>
      <c r="BF22" s="753"/>
      <c r="BG22" s="753"/>
      <c r="BH22" s="753"/>
      <c r="BI22" s="754"/>
      <c r="BJ22" s="5"/>
      <c r="BK22" s="6"/>
    </row>
    <row r="23" spans="1:63" ht="15.75" customHeight="1">
      <c r="A23" s="4"/>
      <c r="B23" s="5"/>
      <c r="C23" s="21" t="s">
        <v>20</v>
      </c>
      <c r="D23" s="2"/>
      <c r="E23" s="2"/>
      <c r="F23" s="2"/>
      <c r="G23" s="2"/>
      <c r="H23" s="2"/>
      <c r="I23" s="743">
        <f>IMPOSTAZIONI!D15</f>
        <v>0</v>
      </c>
      <c r="J23" s="743"/>
      <c r="K23" s="743"/>
      <c r="L23" s="744">
        <f>IMPOSTAZIONI!G15</f>
        <v>0</v>
      </c>
      <c r="M23" s="743"/>
      <c r="N23" s="745"/>
      <c r="O23" s="746">
        <f>IMPOSTAZIONI!J15</f>
        <v>0</v>
      </c>
      <c r="P23" s="735"/>
      <c r="Q23" s="735"/>
      <c r="R23" s="735"/>
      <c r="S23" s="740" t="str">
        <f ca="1">UPPER(LEFT(C71,1))</f>
        <v>0</v>
      </c>
      <c r="T23" s="741"/>
      <c r="U23" s="741"/>
      <c r="V23" s="741"/>
      <c r="W23" s="742"/>
      <c r="X23" s="755">
        <f>IMPOSTAZIONI!S15</f>
        <v>0</v>
      </c>
      <c r="Y23" s="756"/>
      <c r="Z23" s="756"/>
      <c r="AA23" s="756"/>
      <c r="AB23" s="756"/>
      <c r="AC23" s="756"/>
      <c r="AD23" s="756"/>
      <c r="AE23" s="756"/>
      <c r="AF23" s="756"/>
      <c r="AG23" s="756"/>
      <c r="AH23" s="756"/>
      <c r="AI23" s="756"/>
      <c r="AJ23" s="756"/>
      <c r="AK23" s="756"/>
      <c r="AL23" s="756"/>
      <c r="AM23" s="756"/>
      <c r="AN23" s="756"/>
      <c r="AO23" s="756"/>
      <c r="AP23" s="756"/>
      <c r="AQ23" s="756"/>
      <c r="AR23" s="756"/>
      <c r="AS23" s="756"/>
      <c r="AT23" s="756"/>
      <c r="AU23" s="756"/>
      <c r="AV23" s="756"/>
      <c r="AW23" s="756"/>
      <c r="AX23" s="756"/>
      <c r="AY23" s="756"/>
      <c r="AZ23" s="756"/>
      <c r="BA23" s="756"/>
      <c r="BB23" s="756"/>
      <c r="BC23" s="756"/>
      <c r="BD23" s="757"/>
      <c r="BE23" s="49"/>
      <c r="BF23" s="735">
        <f>IMPOSTAZIONI!AN15</f>
        <v>0</v>
      </c>
      <c r="BG23" s="735"/>
      <c r="BH23" s="735"/>
      <c r="BI23" s="50"/>
      <c r="BJ23" s="5"/>
      <c r="BK23" s="6"/>
    </row>
    <row r="24" spans="1:63" ht="15.75" customHeight="1">
      <c r="A24" s="4"/>
      <c r="B24" s="5"/>
      <c r="C24" s="276" t="s">
        <v>23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8"/>
      <c r="BJ24" s="5"/>
      <c r="BK24" s="6"/>
    </row>
    <row r="25" spans="1:63" ht="15.75" customHeight="1">
      <c r="A25" s="4"/>
      <c r="B25" s="5"/>
      <c r="C25" s="39" t="s">
        <v>24</v>
      </c>
      <c r="D25" s="5"/>
      <c r="E25" s="5"/>
      <c r="F25" s="5"/>
      <c r="G25" s="5"/>
      <c r="H25" s="5"/>
      <c r="I25" s="5"/>
      <c r="J25" s="5"/>
      <c r="K25" s="51"/>
      <c r="L25" s="51"/>
      <c r="M25" s="758" t="str">
        <f>IMPOSTAZIONI!F17</f>
        <v>NOME DELLA DITTA</v>
      </c>
      <c r="N25" s="759"/>
      <c r="O25" s="759"/>
      <c r="P25" s="759"/>
      <c r="Q25" s="759"/>
      <c r="R25" s="759"/>
      <c r="S25" s="759"/>
      <c r="T25" s="759"/>
      <c r="U25" s="759"/>
      <c r="V25" s="759"/>
      <c r="W25" s="759"/>
      <c r="X25" s="759"/>
      <c r="Y25" s="759"/>
      <c r="Z25" s="759"/>
      <c r="AA25" s="759"/>
      <c r="AB25" s="759"/>
      <c r="AC25" s="759"/>
      <c r="AD25" s="759"/>
      <c r="AE25" s="759"/>
      <c r="AF25" s="759"/>
      <c r="AG25" s="759"/>
      <c r="AH25" s="759"/>
      <c r="AI25" s="759"/>
      <c r="AJ25" s="759"/>
      <c r="AK25" s="759"/>
      <c r="AL25" s="759"/>
      <c r="AM25" s="759"/>
      <c r="AN25" s="759"/>
      <c r="AO25" s="759"/>
      <c r="AP25" s="759"/>
      <c r="AQ25" s="759"/>
      <c r="AR25" s="759"/>
      <c r="AS25" s="759"/>
      <c r="AT25" s="759"/>
      <c r="AU25" s="759"/>
      <c r="AV25" s="759"/>
      <c r="AW25" s="759"/>
      <c r="AX25" s="759"/>
      <c r="AY25" s="759"/>
      <c r="AZ25" s="759"/>
      <c r="BA25" s="759"/>
      <c r="BB25" s="759"/>
      <c r="BC25" s="759"/>
      <c r="BD25" s="759"/>
      <c r="BE25" s="759"/>
      <c r="BF25" s="759"/>
      <c r="BG25" s="759"/>
      <c r="BH25" s="759"/>
      <c r="BI25" s="760"/>
      <c r="BJ25" s="5"/>
      <c r="BK25" s="6"/>
    </row>
    <row r="26" spans="1:63" ht="15.75" customHeight="1">
      <c r="A26" s="4"/>
      <c r="B26" s="5"/>
      <c r="C26" s="21" t="s">
        <v>25</v>
      </c>
      <c r="D26" s="2"/>
      <c r="E26" s="2"/>
      <c r="F26" s="2"/>
      <c r="G26" s="2"/>
      <c r="H26" s="2"/>
      <c r="I26" s="2"/>
      <c r="J26" s="2"/>
      <c r="K26" s="22"/>
      <c r="L26" s="22"/>
      <c r="M26" s="761"/>
      <c r="N26" s="761"/>
      <c r="O26" s="761"/>
      <c r="P26" s="761"/>
      <c r="Q26" s="761"/>
      <c r="R26" s="761"/>
      <c r="S26" s="761"/>
      <c r="T26" s="761"/>
      <c r="U26" s="761"/>
      <c r="V26" s="761"/>
      <c r="W26" s="761"/>
      <c r="X26" s="761"/>
      <c r="Y26" s="761"/>
      <c r="Z26" s="761"/>
      <c r="AA26" s="761"/>
      <c r="AB26" s="761"/>
      <c r="AC26" s="761"/>
      <c r="AD26" s="761"/>
      <c r="AE26" s="761"/>
      <c r="AF26" s="761"/>
      <c r="AG26" s="761"/>
      <c r="AH26" s="761"/>
      <c r="AI26" s="761"/>
      <c r="AJ26" s="761"/>
      <c r="AK26" s="761"/>
      <c r="AL26" s="761"/>
      <c r="AM26" s="761"/>
      <c r="AN26" s="761"/>
      <c r="AO26" s="761"/>
      <c r="AP26" s="761"/>
      <c r="AQ26" s="761"/>
      <c r="AR26" s="761"/>
      <c r="AS26" s="761"/>
      <c r="AT26" s="761"/>
      <c r="AU26" s="761"/>
      <c r="AV26" s="761"/>
      <c r="AW26" s="761"/>
      <c r="AX26" s="761"/>
      <c r="AY26" s="761"/>
      <c r="AZ26" s="761"/>
      <c r="BA26" s="761"/>
      <c r="BB26" s="761"/>
      <c r="BC26" s="761"/>
      <c r="BD26" s="761"/>
      <c r="BE26" s="761"/>
      <c r="BF26" s="761"/>
      <c r="BG26" s="761"/>
      <c r="BH26" s="761"/>
      <c r="BI26" s="762"/>
      <c r="BJ26" s="5"/>
      <c r="BK26" s="6"/>
    </row>
    <row r="27" spans="1:63" ht="15.75" customHeight="1">
      <c r="A27" s="4"/>
      <c r="B27" s="5"/>
      <c r="C27" s="276" t="s">
        <v>26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8"/>
      <c r="BJ27" s="5"/>
      <c r="BK27" s="6"/>
    </row>
    <row r="28" spans="1:63" ht="15.75" customHeight="1">
      <c r="A28" s="4"/>
      <c r="B28" s="5"/>
      <c r="C28" s="39" t="s">
        <v>27</v>
      </c>
      <c r="D28" s="5"/>
      <c r="E28" s="5"/>
      <c r="F28" s="5"/>
      <c r="G28" s="5"/>
      <c r="H28" s="5"/>
      <c r="I28" s="5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763" t="s">
        <v>28</v>
      </c>
      <c r="AG28" s="763"/>
      <c r="AH28" s="763"/>
      <c r="AI28" s="763"/>
      <c r="AJ28" s="768" t="s">
        <v>29</v>
      </c>
      <c r="AK28" s="768"/>
      <c r="AL28" s="768"/>
      <c r="AM28" s="768"/>
      <c r="AN28" s="768"/>
      <c r="AO28" s="53"/>
      <c r="AP28" s="763"/>
      <c r="AQ28" s="763"/>
      <c r="AR28" s="763"/>
      <c r="AS28" s="763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3"/>
      <c r="BG28" s="763" t="s">
        <v>19</v>
      </c>
      <c r="BH28" s="763"/>
      <c r="BI28" s="769"/>
      <c r="BJ28" s="5"/>
      <c r="BK28" s="6"/>
    </row>
    <row r="29" spans="1:63" ht="15.75" customHeight="1">
      <c r="A29" s="4"/>
      <c r="B29" s="5"/>
      <c r="C29" s="764" t="str">
        <f>IMPOSTAZIONI!C21</f>
        <v>inserisci</v>
      </c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756"/>
      <c r="AC29" s="756"/>
      <c r="AD29" s="756"/>
      <c r="AE29" s="756"/>
      <c r="AF29" s="765" t="str">
        <f>IMPOSTAZIONI!U21</f>
        <v>00000</v>
      </c>
      <c r="AG29" s="766"/>
      <c r="AH29" s="766"/>
      <c r="AI29" s="767"/>
      <c r="AJ29" s="755" t="str">
        <f>IMPOSTAZIONI!X21</f>
        <v>inserisci</v>
      </c>
      <c r="AK29" s="756"/>
      <c r="AL29" s="756"/>
      <c r="AM29" s="756"/>
      <c r="AN29" s="756"/>
      <c r="AO29" s="756"/>
      <c r="AP29" s="756"/>
      <c r="AQ29" s="756"/>
      <c r="AR29" s="756"/>
      <c r="AS29" s="756"/>
      <c r="AT29" s="756"/>
      <c r="AU29" s="756"/>
      <c r="AV29" s="756"/>
      <c r="AW29" s="756"/>
      <c r="AX29" s="756"/>
      <c r="AY29" s="756"/>
      <c r="AZ29" s="756"/>
      <c r="BA29" s="756"/>
      <c r="BB29" s="756"/>
      <c r="BC29" s="756"/>
      <c r="BD29" s="756"/>
      <c r="BE29" s="756"/>
      <c r="BF29" s="772"/>
      <c r="BG29" s="770" t="str">
        <f>IMPOSTAZIONI!AN21</f>
        <v>XX</v>
      </c>
      <c r="BH29" s="766"/>
      <c r="BI29" s="771"/>
      <c r="BJ29" s="5"/>
      <c r="BK29" s="6"/>
    </row>
    <row r="30" spans="1:6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6"/>
    </row>
    <row r="31" spans="1:63" ht="15.75" customHeight="1">
      <c r="A31" s="4"/>
      <c r="B31" s="5"/>
      <c r="C31" s="5"/>
      <c r="D31" s="5"/>
      <c r="E31" s="5"/>
      <c r="F31" s="712" t="s">
        <v>30</v>
      </c>
      <c r="G31" s="712"/>
      <c r="H31" s="712"/>
      <c r="I31" s="712"/>
      <c r="J31" s="712"/>
      <c r="K31" s="712"/>
      <c r="L31" s="712"/>
      <c r="M31" s="712"/>
      <c r="N31" s="712"/>
      <c r="O31" s="712"/>
      <c r="P31" s="712"/>
      <c r="Q31" s="712"/>
      <c r="R31" s="712"/>
      <c r="S31" s="712"/>
      <c r="T31" s="712"/>
      <c r="U31" s="712"/>
      <c r="V31" s="712"/>
      <c r="W31" s="712"/>
      <c r="X31" s="712"/>
      <c r="Y31" s="712"/>
      <c r="Z31" s="712"/>
      <c r="AA31" s="712"/>
      <c r="AB31" s="712"/>
      <c r="AC31" s="712"/>
      <c r="AD31" s="712"/>
      <c r="AE31" s="712"/>
      <c r="AF31" s="712"/>
      <c r="AG31" s="712"/>
      <c r="AH31" s="712"/>
      <c r="AI31" s="712"/>
      <c r="AJ31" s="712"/>
      <c r="AK31" s="712"/>
      <c r="AL31" s="712"/>
      <c r="AM31" s="712"/>
      <c r="AN31" s="712"/>
      <c r="AO31" s="712"/>
      <c r="AP31" s="712"/>
      <c r="AQ31" s="712"/>
      <c r="AR31" s="712"/>
      <c r="AS31" s="712"/>
      <c r="AT31" s="712"/>
      <c r="AU31" s="712"/>
      <c r="AV31" s="712"/>
      <c r="AW31" s="712"/>
      <c r="AX31" s="712"/>
      <c r="AY31" s="712"/>
      <c r="AZ31" s="712"/>
      <c r="BA31" s="712"/>
      <c r="BB31" s="712"/>
      <c r="BC31" s="712"/>
      <c r="BD31" s="712"/>
      <c r="BE31" s="712"/>
      <c r="BF31" s="712"/>
      <c r="BG31" s="5"/>
      <c r="BH31" s="5"/>
      <c r="BI31" s="5"/>
      <c r="BJ31" s="5"/>
      <c r="BK31" s="6"/>
    </row>
    <row r="32" spans="1:63" ht="15" customHeight="1">
      <c r="A32" s="4"/>
      <c r="B32" s="5"/>
      <c r="C32" s="5"/>
      <c r="D32" s="5"/>
      <c r="E32" s="5"/>
      <c r="F32" s="713" t="s">
        <v>31</v>
      </c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3"/>
      <c r="S32" s="713"/>
      <c r="T32" s="713"/>
      <c r="U32" s="713"/>
      <c r="V32" s="713"/>
      <c r="W32" s="713"/>
      <c r="X32" s="713"/>
      <c r="Y32" s="713"/>
      <c r="Z32" s="713"/>
      <c r="AA32" s="713"/>
      <c r="AB32" s="713"/>
      <c r="AC32" s="713"/>
      <c r="AD32" s="713"/>
      <c r="AE32" s="713"/>
      <c r="AF32" s="713"/>
      <c r="AG32" s="713"/>
      <c r="AH32" s="713"/>
      <c r="AI32" s="713"/>
      <c r="AJ32" s="713"/>
      <c r="AK32" s="713"/>
      <c r="AL32" s="713"/>
      <c r="AM32" s="713"/>
      <c r="AN32" s="713"/>
      <c r="AO32" s="713"/>
      <c r="AP32" s="713"/>
      <c r="AQ32" s="713"/>
      <c r="AR32" s="713"/>
      <c r="AS32" s="713"/>
      <c r="AT32" s="713"/>
      <c r="AU32" s="713"/>
      <c r="AV32" s="713"/>
      <c r="AW32" s="713"/>
      <c r="AX32" s="713"/>
      <c r="AY32" s="713"/>
      <c r="AZ32" s="713"/>
      <c r="BA32" s="713"/>
      <c r="BB32" s="713"/>
      <c r="BC32" s="713"/>
      <c r="BD32" s="713"/>
      <c r="BE32" s="713"/>
      <c r="BF32" s="713"/>
      <c r="BG32" s="5"/>
      <c r="BH32" s="5"/>
      <c r="BI32" s="5"/>
      <c r="BJ32" s="5"/>
      <c r="BK32" s="6"/>
    </row>
    <row r="33" spans="1:63" ht="16.5" customHeight="1">
      <c r="A33" s="4"/>
      <c r="B33" s="5"/>
      <c r="C33" s="5"/>
      <c r="D33" s="5"/>
      <c r="E33" s="5"/>
      <c r="F33" s="712" t="s">
        <v>32</v>
      </c>
      <c r="G33" s="712"/>
      <c r="H33" s="712"/>
      <c r="I33" s="712"/>
      <c r="J33" s="712"/>
      <c r="K33" s="712"/>
      <c r="L33" s="712"/>
      <c r="M33" s="712"/>
      <c r="N33" s="712"/>
      <c r="O33" s="712"/>
      <c r="P33" s="712"/>
      <c r="Q33" s="735" t="str">
        <f>IMPOSTAZIONI!G31</f>
        <v>8 c. [ ]</v>
      </c>
      <c r="R33" s="735"/>
      <c r="S33" s="735"/>
      <c r="T33" s="735"/>
      <c r="U33" s="735"/>
      <c r="V33" s="735"/>
      <c r="W33" s="712" t="s">
        <v>33</v>
      </c>
      <c r="X33" s="712"/>
      <c r="Y33" s="712"/>
      <c r="Z33" s="712"/>
      <c r="AA33" s="712"/>
      <c r="AB33" s="712"/>
      <c r="AC33" s="712"/>
      <c r="AD33" s="712"/>
      <c r="AE33" s="712"/>
      <c r="AF33" s="712"/>
      <c r="AG33" s="712"/>
      <c r="AH33" s="712"/>
      <c r="AI33" s="712"/>
      <c r="AJ33" s="712"/>
      <c r="AK33" s="712"/>
      <c r="AL33" s="712"/>
      <c r="AM33" s="712"/>
      <c r="AN33" s="712"/>
      <c r="AO33" s="712"/>
      <c r="AP33" s="712"/>
      <c r="AQ33" s="712"/>
      <c r="AR33" s="712"/>
      <c r="AS33" s="712"/>
      <c r="AT33" s="712"/>
      <c r="AU33" s="712"/>
      <c r="AV33" s="712"/>
      <c r="AW33" s="712"/>
      <c r="AX33" s="712"/>
      <c r="AY33" s="712"/>
      <c r="AZ33" s="712"/>
      <c r="BA33" s="712"/>
      <c r="BB33" s="712"/>
      <c r="BC33" s="712"/>
      <c r="BD33" s="712"/>
      <c r="BE33" s="712"/>
      <c r="BF33" s="712"/>
      <c r="BG33" s="5"/>
      <c r="BH33" s="5"/>
      <c r="BI33" s="5"/>
      <c r="BJ33" s="5"/>
      <c r="BK33" s="6"/>
    </row>
    <row r="34" spans="1:63" ht="18.75" customHeight="1">
      <c r="A34" s="4"/>
      <c r="B34" s="5"/>
      <c r="C34" s="5"/>
      <c r="D34" s="5"/>
      <c r="E34" s="5"/>
      <c r="F34" s="804" t="s">
        <v>34</v>
      </c>
      <c r="G34" s="804"/>
      <c r="H34" s="804"/>
      <c r="I34" s="804"/>
      <c r="J34" s="804"/>
      <c r="K34" s="804"/>
      <c r="L34" s="805" t="str">
        <f ca="1">R69</f>
        <v>BENI e SERVIZI</v>
      </c>
      <c r="M34" s="805"/>
      <c r="N34" s="805"/>
      <c r="O34" s="805"/>
      <c r="P34" s="805"/>
      <c r="Q34" s="805"/>
      <c r="R34" s="805"/>
      <c r="S34" s="805"/>
      <c r="T34" s="805"/>
      <c r="U34" s="805"/>
      <c r="V34" s="805"/>
      <c r="W34" s="805"/>
      <c r="X34" s="805"/>
      <c r="Y34" s="805"/>
      <c r="Z34" s="805"/>
      <c r="AA34" s="805"/>
      <c r="AB34" s="805"/>
      <c r="AC34" s="805"/>
      <c r="AD34" s="805"/>
      <c r="AE34" s="805"/>
      <c r="AF34" s="805"/>
      <c r="AG34" s="805"/>
      <c r="AH34" s="805"/>
      <c r="AI34" s="805"/>
      <c r="AJ34" s="805"/>
      <c r="AK34" s="805"/>
      <c r="AL34" s="805"/>
      <c r="AM34" s="805"/>
      <c r="AN34" s="805"/>
      <c r="AO34" s="805"/>
      <c r="AP34" s="805"/>
      <c r="AQ34" s="805"/>
      <c r="AR34" s="805"/>
      <c r="AS34" s="805"/>
      <c r="AT34" s="805"/>
      <c r="AU34" s="805"/>
      <c r="AV34" s="805"/>
      <c r="AW34" s="805"/>
      <c r="AX34" s="805"/>
      <c r="AY34" s="805"/>
      <c r="AZ34" s="805"/>
      <c r="BA34" s="805"/>
      <c r="BB34" s="805"/>
      <c r="BC34" s="805"/>
      <c r="BD34" s="805"/>
      <c r="BE34" s="805"/>
      <c r="BF34" s="805"/>
      <c r="BG34" s="5"/>
      <c r="BH34" s="5"/>
      <c r="BI34" s="5"/>
      <c r="BJ34" s="5"/>
      <c r="BK34" s="6"/>
    </row>
    <row r="35" spans="1:63" ht="18.75" customHeight="1">
      <c r="A35" s="4"/>
      <c r="B35" s="5"/>
      <c r="C35" s="5"/>
      <c r="D35" s="5"/>
      <c r="E35" s="5"/>
      <c r="F35" s="805" t="str">
        <f ca="1">R70</f>
        <v/>
      </c>
      <c r="G35" s="805"/>
      <c r="H35" s="805"/>
      <c r="I35" s="805"/>
      <c r="J35" s="805"/>
      <c r="K35" s="805"/>
      <c r="L35" s="805"/>
      <c r="M35" s="805"/>
      <c r="N35" s="805"/>
      <c r="O35" s="805"/>
      <c r="P35" s="805"/>
      <c r="Q35" s="805"/>
      <c r="R35" s="805"/>
      <c r="S35" s="805"/>
      <c r="T35" s="805"/>
      <c r="U35" s="805"/>
      <c r="V35" s="805"/>
      <c r="W35" s="805"/>
      <c r="X35" s="805"/>
      <c r="Y35" s="805"/>
      <c r="Z35" s="805"/>
      <c r="AA35" s="805"/>
      <c r="AB35" s="805"/>
      <c r="AC35" s="805"/>
      <c r="AD35" s="805"/>
      <c r="AE35" s="805"/>
      <c r="AF35" s="805"/>
      <c r="AG35" s="805"/>
      <c r="AH35" s="805"/>
      <c r="AI35" s="805"/>
      <c r="AJ35" s="805"/>
      <c r="AK35" s="805"/>
      <c r="AL35" s="805"/>
      <c r="AM35" s="805"/>
      <c r="AN35" s="805"/>
      <c r="AO35" s="805"/>
      <c r="AP35" s="805"/>
      <c r="AQ35" s="805"/>
      <c r="AR35" s="805"/>
      <c r="AS35" s="805"/>
      <c r="AT35" s="805"/>
      <c r="AU35" s="805"/>
      <c r="AV35" s="805"/>
      <c r="AW35" s="805"/>
      <c r="AX35" s="805"/>
      <c r="AY35" s="805"/>
      <c r="AZ35" s="805"/>
      <c r="BA35" s="805"/>
      <c r="BB35" s="805"/>
      <c r="BC35" s="805"/>
      <c r="BD35" s="805"/>
      <c r="BE35" s="805"/>
      <c r="BF35" s="805"/>
      <c r="BG35" s="5"/>
      <c r="BH35" s="5"/>
      <c r="BI35" s="5"/>
      <c r="BJ35" s="5"/>
      <c r="BK35" s="6"/>
    </row>
    <row r="36" spans="1:63" ht="18" customHeight="1">
      <c r="A36" s="4"/>
      <c r="B36" s="5"/>
      <c r="C36" s="5"/>
      <c r="D36" s="5"/>
      <c r="E36" s="5"/>
      <c r="F36" s="712" t="s">
        <v>35</v>
      </c>
      <c r="G36" s="712"/>
      <c r="H36" s="712"/>
      <c r="I36" s="712"/>
      <c r="J36" s="712"/>
      <c r="K36" s="712"/>
      <c r="L36" s="712"/>
      <c r="M36" s="712"/>
      <c r="N36" s="712"/>
      <c r="O36" s="712"/>
      <c r="P36" s="712"/>
      <c r="Q36" s="712"/>
      <c r="R36" s="712"/>
      <c r="S36" s="712"/>
      <c r="T36" s="712"/>
      <c r="U36" s="712"/>
      <c r="V36" s="712"/>
      <c r="W36" s="712"/>
      <c r="X36" s="712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"/>
      <c r="BH36" s="5"/>
      <c r="BI36" s="5"/>
      <c r="BJ36" s="5"/>
      <c r="BK36" s="6"/>
    </row>
    <row r="37" spans="1:63" ht="15.75" customHeight="1">
      <c r="A37" s="4"/>
      <c r="B37" s="5"/>
      <c r="C37" s="5"/>
      <c r="D37" s="5"/>
      <c r="E37" s="5"/>
      <c r="F37" s="712" t="s">
        <v>36</v>
      </c>
      <c r="G37" s="712"/>
      <c r="H37" s="712"/>
      <c r="I37" s="712"/>
      <c r="J37" s="712"/>
      <c r="K37" s="712"/>
      <c r="L37" s="712"/>
      <c r="M37" s="712"/>
      <c r="N37" s="712"/>
      <c r="O37" s="712"/>
      <c r="P37" s="712"/>
      <c r="Q37" s="712"/>
      <c r="R37" s="712"/>
      <c r="S37" s="712"/>
      <c r="T37" s="712"/>
      <c r="U37" s="712"/>
      <c r="V37" s="712"/>
      <c r="W37" s="712"/>
      <c r="X37" s="712"/>
      <c r="Y37" s="712"/>
      <c r="Z37" s="712"/>
      <c r="AA37" s="712"/>
      <c r="AB37" s="712"/>
      <c r="AC37" s="712"/>
      <c r="AD37" s="712"/>
      <c r="AE37" s="712"/>
      <c r="AF37" s="712"/>
      <c r="AG37" s="712"/>
      <c r="AH37" s="712"/>
      <c r="AI37" s="712"/>
      <c r="AJ37" s="712"/>
      <c r="AK37" s="712"/>
      <c r="AL37" s="712"/>
      <c r="AM37" s="712"/>
      <c r="AN37" s="712"/>
      <c r="AO37" s="712"/>
      <c r="AP37" s="712"/>
      <c r="AQ37" s="712"/>
      <c r="AR37" s="712"/>
      <c r="AS37" s="712"/>
      <c r="AT37" s="712"/>
      <c r="AU37" s="712"/>
      <c r="AV37" s="712"/>
      <c r="AW37" s="712"/>
      <c r="AX37" s="712"/>
      <c r="AY37" s="712"/>
      <c r="AZ37" s="712"/>
      <c r="BA37" s="712"/>
      <c r="BB37" s="712"/>
      <c r="BC37" s="712"/>
      <c r="BD37" s="712"/>
      <c r="BE37" s="712"/>
      <c r="BF37" s="712"/>
      <c r="BG37" s="5"/>
      <c r="BH37" s="5"/>
      <c r="BI37" s="5"/>
      <c r="BJ37" s="5"/>
      <c r="BK37" s="6"/>
    </row>
    <row r="38" spans="1:63" ht="15.75" customHeight="1">
      <c r="A38" s="4"/>
      <c r="B38" s="5"/>
      <c r="C38" s="5"/>
      <c r="D38" s="5"/>
      <c r="E38" s="5"/>
      <c r="F38" s="812" t="s">
        <v>50</v>
      </c>
      <c r="G38" s="812"/>
      <c r="H38" s="812"/>
      <c r="I38" s="812"/>
      <c r="J38" s="812"/>
      <c r="K38" s="812"/>
      <c r="L38" s="812"/>
      <c r="M38" s="812"/>
      <c r="N38" s="812"/>
      <c r="O38" s="812"/>
      <c r="P38" s="812"/>
      <c r="Q38" s="812"/>
      <c r="R38" s="812"/>
      <c r="S38" s="812"/>
      <c r="T38" s="812"/>
      <c r="U38" s="812"/>
      <c r="V38" s="812"/>
      <c r="W38" s="812"/>
      <c r="X38" s="812"/>
      <c r="Y38" s="812"/>
      <c r="Z38" s="812"/>
      <c r="AA38" s="812"/>
      <c r="AB38" s="812"/>
      <c r="AC38" s="812"/>
      <c r="AD38" s="812"/>
      <c r="AE38" s="812"/>
      <c r="AF38" s="812"/>
      <c r="AG38" s="812"/>
      <c r="AH38" s="812"/>
      <c r="AI38" s="812"/>
      <c r="AJ38" s="812"/>
      <c r="AK38" s="812"/>
      <c r="AL38" s="812"/>
      <c r="AM38" s="812"/>
      <c r="AN38" s="812"/>
      <c r="AO38" s="812"/>
      <c r="AP38" s="812"/>
      <c r="AQ38" s="812"/>
      <c r="AR38" s="812"/>
      <c r="AS38" s="812"/>
      <c r="AT38" s="812"/>
      <c r="AU38" s="812"/>
      <c r="AV38" s="812"/>
      <c r="AW38" s="812"/>
      <c r="AX38" s="812"/>
      <c r="AY38" s="812"/>
      <c r="AZ38" s="812"/>
      <c r="BA38" s="812"/>
      <c r="BB38" s="812"/>
      <c r="BC38" s="812"/>
      <c r="BD38" s="812"/>
      <c r="BE38" s="812"/>
      <c r="BF38" s="812"/>
      <c r="BG38" s="5"/>
      <c r="BH38" s="5"/>
      <c r="BI38" s="5"/>
      <c r="BJ38" s="5"/>
      <c r="BK38" s="6"/>
    </row>
    <row r="39" spans="1:63" ht="14.2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736" t="s">
        <v>310</v>
      </c>
      <c r="AH39" s="736"/>
      <c r="AI39" s="736"/>
      <c r="AJ39" s="736"/>
      <c r="AK39" s="736"/>
      <c r="AL39" s="736"/>
      <c r="AM39" s="736"/>
      <c r="AN39" s="736"/>
      <c r="AO39" s="736"/>
      <c r="AP39" s="736"/>
      <c r="AQ39" s="736"/>
      <c r="AR39" s="736"/>
      <c r="AS39" s="736"/>
      <c r="AT39" s="736"/>
      <c r="AU39" s="736"/>
      <c r="AV39" s="736"/>
      <c r="AW39" s="736"/>
      <c r="AX39" s="736"/>
      <c r="AY39" s="736"/>
      <c r="AZ39" s="736"/>
      <c r="BA39" s="736"/>
      <c r="BB39" s="736"/>
      <c r="BC39" s="736"/>
      <c r="BD39" s="736"/>
      <c r="BE39" s="736"/>
      <c r="BF39" s="5"/>
      <c r="BG39" s="5"/>
      <c r="BH39" s="5"/>
      <c r="BI39" s="5"/>
      <c r="BJ39" s="5"/>
      <c r="BK39" s="6"/>
    </row>
    <row r="40" spans="1:63" ht="9" customHeight="1">
      <c r="A40" s="4"/>
      <c r="B40" s="5"/>
      <c r="C40" s="5"/>
      <c r="D40" s="813">
        <f>VLOOKUP(AS4,REGISTRO!B6:O405,14,FALSE)</f>
        <v>3</v>
      </c>
      <c r="E40" s="813"/>
      <c r="F40" s="807" t="s">
        <v>69</v>
      </c>
      <c r="G40" s="808"/>
      <c r="H40" s="5"/>
      <c r="I40" s="738" t="s">
        <v>37</v>
      </c>
      <c r="J40" s="738"/>
      <c r="K40" s="738"/>
      <c r="L40" s="738"/>
      <c r="M40" s="738"/>
      <c r="N40" s="738"/>
      <c r="O40" s="738"/>
      <c r="P40" s="738"/>
      <c r="Q40" s="738"/>
      <c r="R40" s="738"/>
      <c r="S40" s="738"/>
      <c r="T40" s="738"/>
      <c r="U40" s="738"/>
      <c r="V40" s="738"/>
      <c r="W40" s="738"/>
      <c r="X40" s="738"/>
      <c r="Y40" s="738"/>
      <c r="Z40" s="738"/>
      <c r="AA40" s="738"/>
      <c r="AB40" s="5"/>
      <c r="AC40" s="5"/>
      <c r="AD40" s="5"/>
      <c r="AE40" s="5"/>
      <c r="AF40" s="5"/>
      <c r="AG40" s="737" t="s">
        <v>311</v>
      </c>
      <c r="AH40" s="737"/>
      <c r="AI40" s="737"/>
      <c r="AJ40" s="737"/>
      <c r="AK40" s="737"/>
      <c r="AL40" s="737"/>
      <c r="AM40" s="737"/>
      <c r="AN40" s="737"/>
      <c r="AO40" s="737"/>
      <c r="AP40" s="737"/>
      <c r="AQ40" s="737"/>
      <c r="AR40" s="737"/>
      <c r="AS40" s="737"/>
      <c r="AT40" s="737"/>
      <c r="AU40" s="737"/>
      <c r="AV40" s="737"/>
      <c r="AW40" s="737"/>
      <c r="AX40" s="737"/>
      <c r="AY40" s="737"/>
      <c r="AZ40" s="737"/>
      <c r="BA40" s="737"/>
      <c r="BB40" s="737"/>
      <c r="BC40" s="737"/>
      <c r="BD40" s="737"/>
      <c r="BE40" s="737"/>
      <c r="BF40" s="5"/>
      <c r="BG40" s="5"/>
      <c r="BH40" s="5"/>
      <c r="BI40" s="5"/>
      <c r="BJ40" s="5"/>
      <c r="BK40" s="6"/>
    </row>
    <row r="41" spans="1:63" ht="9" customHeight="1">
      <c r="A41" s="4"/>
      <c r="B41" s="5"/>
      <c r="C41" s="5"/>
      <c r="D41" s="813"/>
      <c r="E41" s="813"/>
      <c r="F41" s="809"/>
      <c r="G41" s="810"/>
      <c r="H41" s="5"/>
      <c r="I41" s="738"/>
      <c r="J41" s="738"/>
      <c r="K41" s="738"/>
      <c r="L41" s="738"/>
      <c r="M41" s="738"/>
      <c r="N41" s="738"/>
      <c r="O41" s="738"/>
      <c r="P41" s="738"/>
      <c r="Q41" s="738"/>
      <c r="R41" s="738"/>
      <c r="S41" s="738"/>
      <c r="T41" s="738"/>
      <c r="U41" s="738"/>
      <c r="V41" s="738"/>
      <c r="W41" s="738"/>
      <c r="X41" s="738"/>
      <c r="Y41" s="738"/>
      <c r="Z41" s="738"/>
      <c r="AA41" s="738"/>
      <c r="AB41" s="5"/>
      <c r="AC41" s="5"/>
      <c r="AD41" s="5"/>
      <c r="AE41" s="5"/>
      <c r="AF41" s="5"/>
      <c r="AG41" s="737"/>
      <c r="AH41" s="737"/>
      <c r="AI41" s="737"/>
      <c r="AJ41" s="737"/>
      <c r="AK41" s="737"/>
      <c r="AL41" s="737"/>
      <c r="AM41" s="737"/>
      <c r="AN41" s="737"/>
      <c r="AO41" s="737"/>
      <c r="AP41" s="737"/>
      <c r="AQ41" s="737"/>
      <c r="AR41" s="737"/>
      <c r="AS41" s="737"/>
      <c r="AT41" s="737"/>
      <c r="AU41" s="737"/>
      <c r="AV41" s="737"/>
      <c r="AW41" s="737"/>
      <c r="AX41" s="737"/>
      <c r="AY41" s="737"/>
      <c r="AZ41" s="737"/>
      <c r="BA41" s="737"/>
      <c r="BB41" s="737"/>
      <c r="BC41" s="737"/>
      <c r="BD41" s="737"/>
      <c r="BE41" s="737"/>
      <c r="BF41" s="5"/>
      <c r="BG41" s="5"/>
      <c r="BH41" s="5"/>
      <c r="BI41" s="5"/>
      <c r="BJ41" s="5"/>
      <c r="BK41" s="6"/>
    </row>
    <row r="42" spans="1:63" ht="6" customHeight="1">
      <c r="A42" s="4"/>
      <c r="B42" s="5"/>
      <c r="C42" s="5"/>
      <c r="D42" s="55"/>
      <c r="E42" s="5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6"/>
    </row>
    <row r="43" spans="1:63" ht="9" customHeight="1">
      <c r="A43" s="4"/>
      <c r="B43" s="5"/>
      <c r="C43" s="5"/>
      <c r="D43" s="750">
        <f>VLOOKUP(AS4,REGISTRO!B6:O405,14,FALSE)</f>
        <v>3</v>
      </c>
      <c r="E43" s="750"/>
      <c r="F43" s="807" t="s">
        <v>69</v>
      </c>
      <c r="G43" s="808"/>
      <c r="H43" s="5"/>
      <c r="I43" s="738" t="s">
        <v>38</v>
      </c>
      <c r="J43" s="738"/>
      <c r="K43" s="738"/>
      <c r="L43" s="738"/>
      <c r="M43" s="738"/>
      <c r="N43" s="738"/>
      <c r="O43" s="738"/>
      <c r="P43" s="738"/>
      <c r="Q43" s="738"/>
      <c r="R43" s="738"/>
      <c r="S43" s="738"/>
      <c r="T43" s="738"/>
      <c r="U43" s="738"/>
      <c r="V43" s="738"/>
      <c r="W43" s="738"/>
      <c r="X43" s="738"/>
      <c r="Y43" s="738"/>
      <c r="Z43" s="806">
        <f>IMPOSTAZIONI!AL3</f>
        <v>2024</v>
      </c>
      <c r="AA43" s="806"/>
      <c r="AB43" s="806"/>
      <c r="AC43" s="806"/>
      <c r="AD43" s="806"/>
      <c r="AE43" s="806"/>
      <c r="AF43" s="5"/>
      <c r="AG43" s="738" t="s">
        <v>39</v>
      </c>
      <c r="AH43" s="738"/>
      <c r="AI43" s="738"/>
      <c r="AJ43" s="738"/>
      <c r="AK43" s="738"/>
      <c r="AL43" s="738"/>
      <c r="AM43" s="738"/>
      <c r="AN43" s="738"/>
      <c r="AO43" s="738"/>
      <c r="AP43" s="738"/>
      <c r="AQ43" s="738"/>
      <c r="AR43" s="738"/>
      <c r="AS43" s="56"/>
      <c r="AT43" s="811">
        <f>IMPOSTAZIONI!Q48</f>
        <v>1000000</v>
      </c>
      <c r="AU43" s="811"/>
      <c r="AV43" s="811"/>
      <c r="AW43" s="811"/>
      <c r="AX43" s="811"/>
      <c r="AY43" s="811"/>
      <c r="AZ43" s="811"/>
      <c r="BA43" s="811"/>
      <c r="BB43" s="811"/>
      <c r="BC43" s="56"/>
      <c r="BD43" s="56"/>
      <c r="BE43" s="56"/>
      <c r="BF43" s="56"/>
      <c r="BG43" s="5"/>
      <c r="BH43" s="5"/>
      <c r="BI43" s="5"/>
      <c r="BJ43" s="5"/>
      <c r="BK43" s="6"/>
    </row>
    <row r="44" spans="1:63" ht="9" customHeight="1">
      <c r="A44" s="4"/>
      <c r="B44" s="5"/>
      <c r="C44" s="5"/>
      <c r="D44" s="750"/>
      <c r="E44" s="750"/>
      <c r="F44" s="809"/>
      <c r="G44" s="810"/>
      <c r="H44" s="5"/>
      <c r="I44" s="738"/>
      <c r="J44" s="738"/>
      <c r="K44" s="738"/>
      <c r="L44" s="738"/>
      <c r="M44" s="738"/>
      <c r="N44" s="738"/>
      <c r="O44" s="738"/>
      <c r="P44" s="738"/>
      <c r="Q44" s="738"/>
      <c r="R44" s="738"/>
      <c r="S44" s="738"/>
      <c r="T44" s="738"/>
      <c r="U44" s="738"/>
      <c r="V44" s="738"/>
      <c r="W44" s="738"/>
      <c r="X44" s="738"/>
      <c r="Y44" s="738"/>
      <c r="Z44" s="806"/>
      <c r="AA44" s="806"/>
      <c r="AB44" s="806"/>
      <c r="AC44" s="806"/>
      <c r="AD44" s="806"/>
      <c r="AE44" s="806"/>
      <c r="AF44" s="5"/>
      <c r="AG44" s="738"/>
      <c r="AH44" s="738"/>
      <c r="AI44" s="738"/>
      <c r="AJ44" s="738"/>
      <c r="AK44" s="738"/>
      <c r="AL44" s="738"/>
      <c r="AM44" s="738"/>
      <c r="AN44" s="738"/>
      <c r="AO44" s="738"/>
      <c r="AP44" s="738"/>
      <c r="AQ44" s="738"/>
      <c r="AR44" s="738"/>
      <c r="AS44" s="56"/>
      <c r="AT44" s="811"/>
      <c r="AU44" s="811"/>
      <c r="AV44" s="811"/>
      <c r="AW44" s="811"/>
      <c r="AX44" s="811"/>
      <c r="AY44" s="811"/>
      <c r="AZ44" s="811"/>
      <c r="BA44" s="811"/>
      <c r="BB44" s="811"/>
      <c r="BC44" s="56"/>
      <c r="BD44" s="56"/>
      <c r="BE44" s="56"/>
      <c r="BF44" s="56"/>
      <c r="BG44" s="5"/>
      <c r="BH44" s="5"/>
      <c r="BI44" s="5"/>
      <c r="BJ44" s="5"/>
      <c r="BK44" s="6"/>
    </row>
    <row r="45" spans="1:63" ht="15" customHeight="1">
      <c r="A45" s="4"/>
      <c r="B45" s="5"/>
      <c r="C45" s="5"/>
      <c r="D45" s="55"/>
      <c r="E45" s="5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814" t="s">
        <v>14</v>
      </c>
      <c r="AR45" s="814"/>
      <c r="AS45" s="814"/>
      <c r="AT45" s="814" t="s">
        <v>15</v>
      </c>
      <c r="AU45" s="814"/>
      <c r="AV45" s="814"/>
      <c r="AW45" s="55"/>
      <c r="AX45" s="55"/>
      <c r="AY45" s="55"/>
      <c r="AZ45" s="814" t="s">
        <v>14</v>
      </c>
      <c r="BA45" s="814"/>
      <c r="BB45" s="814"/>
      <c r="BC45" s="814" t="s">
        <v>15</v>
      </c>
      <c r="BD45" s="814"/>
      <c r="BE45" s="814"/>
      <c r="BF45" s="56"/>
      <c r="BG45" s="5"/>
      <c r="BH45" s="5"/>
      <c r="BI45" s="5"/>
      <c r="BJ45" s="5"/>
      <c r="BK45" s="6"/>
    </row>
    <row r="46" spans="1:63" ht="9" customHeight="1">
      <c r="A46" s="4"/>
      <c r="B46" s="5"/>
      <c r="C46" s="5"/>
      <c r="D46" s="750">
        <f>VLOOKUP(AS4,REGISTRO!B6:O405,14,FALSE)</f>
        <v>3</v>
      </c>
      <c r="E46" s="750"/>
      <c r="F46" s="807" t="s">
        <v>69</v>
      </c>
      <c r="G46" s="808"/>
      <c r="H46" s="5"/>
      <c r="I46" s="738" t="s">
        <v>38</v>
      </c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38"/>
      <c r="U46" s="738"/>
      <c r="V46" s="738"/>
      <c r="W46" s="738"/>
      <c r="X46" s="738"/>
      <c r="Y46" s="738"/>
      <c r="Z46" s="806">
        <f>IMPOSTAZIONI!AL3</f>
        <v>2024</v>
      </c>
      <c r="AA46" s="806"/>
      <c r="AB46" s="806"/>
      <c r="AC46" s="806"/>
      <c r="AD46" s="806"/>
      <c r="AE46" s="806"/>
      <c r="AF46" s="5"/>
      <c r="AG46" s="738" t="s">
        <v>141</v>
      </c>
      <c r="AH46" s="738"/>
      <c r="AI46" s="738"/>
      <c r="AJ46" s="738"/>
      <c r="AK46" s="738"/>
      <c r="AL46" s="738"/>
      <c r="AM46" s="738"/>
      <c r="AN46" s="738"/>
      <c r="AO46" s="738"/>
      <c r="AP46" s="738"/>
      <c r="AQ46" s="751">
        <f ca="1">H69</f>
        <v>1</v>
      </c>
      <c r="AR46" s="751"/>
      <c r="AS46" s="751"/>
      <c r="AT46" s="751">
        <f ca="1">K69</f>
        <v>12</v>
      </c>
      <c r="AU46" s="751"/>
      <c r="AV46" s="751"/>
      <c r="AW46" s="817" t="s">
        <v>144</v>
      </c>
      <c r="AX46" s="817"/>
      <c r="AY46" s="817"/>
      <c r="AZ46" s="751">
        <f>IMPOSTAZIONI!U50</f>
        <v>31</v>
      </c>
      <c r="BA46" s="751"/>
      <c r="BB46" s="751"/>
      <c r="BC46" s="751">
        <f>IMPOSTAZIONI!W50</f>
        <v>12</v>
      </c>
      <c r="BD46" s="751"/>
      <c r="BE46" s="751"/>
      <c r="BF46" s="56"/>
      <c r="BG46" s="5"/>
      <c r="BH46" s="5"/>
      <c r="BI46" s="5"/>
      <c r="BJ46" s="5"/>
      <c r="BK46" s="6"/>
    </row>
    <row r="47" spans="1:63" ht="9" customHeight="1">
      <c r="A47" s="4"/>
      <c r="B47" s="5"/>
      <c r="C47" s="5"/>
      <c r="D47" s="750"/>
      <c r="E47" s="750"/>
      <c r="F47" s="809"/>
      <c r="G47" s="810"/>
      <c r="H47" s="5"/>
      <c r="I47" s="738"/>
      <c r="J47" s="738"/>
      <c r="K47" s="738"/>
      <c r="L47" s="738"/>
      <c r="M47" s="738"/>
      <c r="N47" s="738"/>
      <c r="O47" s="738"/>
      <c r="P47" s="738"/>
      <c r="Q47" s="738"/>
      <c r="R47" s="738"/>
      <c r="S47" s="738"/>
      <c r="T47" s="738"/>
      <c r="U47" s="738"/>
      <c r="V47" s="738"/>
      <c r="W47" s="738"/>
      <c r="X47" s="738"/>
      <c r="Y47" s="738"/>
      <c r="Z47" s="806"/>
      <c r="AA47" s="806"/>
      <c r="AB47" s="806"/>
      <c r="AC47" s="806"/>
      <c r="AD47" s="806"/>
      <c r="AE47" s="806"/>
      <c r="AF47" s="5"/>
      <c r="AG47" s="738"/>
      <c r="AH47" s="738"/>
      <c r="AI47" s="738"/>
      <c r="AJ47" s="738"/>
      <c r="AK47" s="738"/>
      <c r="AL47" s="738"/>
      <c r="AM47" s="738"/>
      <c r="AN47" s="738"/>
      <c r="AO47" s="738"/>
      <c r="AP47" s="738"/>
      <c r="AQ47" s="751"/>
      <c r="AR47" s="751"/>
      <c r="AS47" s="751"/>
      <c r="AT47" s="751"/>
      <c r="AU47" s="751"/>
      <c r="AV47" s="751"/>
      <c r="AW47" s="817"/>
      <c r="AX47" s="817"/>
      <c r="AY47" s="817"/>
      <c r="AZ47" s="751"/>
      <c r="BA47" s="751"/>
      <c r="BB47" s="751"/>
      <c r="BC47" s="751"/>
      <c r="BD47" s="751"/>
      <c r="BE47" s="751"/>
      <c r="BF47" s="56"/>
      <c r="BG47" s="5"/>
      <c r="BH47" s="5"/>
      <c r="BI47" s="5"/>
      <c r="BJ47" s="5"/>
      <c r="BK47" s="6"/>
    </row>
    <row r="48" spans="1:63" ht="14.25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6"/>
      <c r="BF48" s="56"/>
      <c r="BG48" s="5"/>
      <c r="BH48" s="5"/>
      <c r="BI48" s="5"/>
      <c r="BJ48" s="5"/>
      <c r="BK48" s="6"/>
    </row>
    <row r="49" spans="1:63" ht="15.75" customHeight="1">
      <c r="A49" s="4"/>
      <c r="B49" s="5"/>
      <c r="C49" s="275" t="s">
        <v>42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5"/>
      <c r="BJ49" s="5"/>
      <c r="BK49" s="6"/>
    </row>
    <row r="50" spans="1:63" ht="24.75" customHeight="1">
      <c r="A50" s="4"/>
      <c r="B50" s="5"/>
      <c r="C50" s="60" t="s">
        <v>43</v>
      </c>
      <c r="D50" s="61"/>
      <c r="E50" s="61"/>
      <c r="F50" s="61"/>
      <c r="G50" s="61"/>
      <c r="H50" s="61"/>
      <c r="I50" s="815">
        <f>VLOOKUP(AS4,REGISTRO!B6:K405,10,FALSE)</f>
        <v>0</v>
      </c>
      <c r="J50" s="815"/>
      <c r="K50" s="815"/>
      <c r="L50" s="815"/>
      <c r="M50" s="815"/>
      <c r="N50" s="815"/>
      <c r="O50" s="815"/>
      <c r="P50" s="815"/>
      <c r="Q50" s="815"/>
      <c r="R50" s="815"/>
      <c r="S50" s="815"/>
      <c r="T50" s="815"/>
      <c r="U50" s="815"/>
      <c r="V50" s="815"/>
      <c r="W50" s="815"/>
      <c r="X50" s="815"/>
      <c r="Y50" s="815"/>
      <c r="Z50" s="815"/>
      <c r="AA50" s="815"/>
      <c r="AB50" s="815"/>
      <c r="AC50" s="815"/>
      <c r="AD50" s="815"/>
      <c r="AE50" s="815"/>
      <c r="AF50" s="815"/>
      <c r="AG50" s="815"/>
      <c r="AH50" s="815"/>
      <c r="AI50" s="815"/>
      <c r="AJ50" s="815"/>
      <c r="AK50" s="815"/>
      <c r="AL50" s="815"/>
      <c r="AM50" s="815"/>
      <c r="AN50" s="815"/>
      <c r="AO50" s="815"/>
      <c r="AP50" s="815"/>
      <c r="AQ50" s="815"/>
      <c r="AR50" s="815"/>
      <c r="AS50" s="815"/>
      <c r="AT50" s="815"/>
      <c r="AU50" s="815"/>
      <c r="AV50" s="815"/>
      <c r="AW50" s="815"/>
      <c r="AX50" s="815"/>
      <c r="AY50" s="815"/>
      <c r="AZ50" s="815"/>
      <c r="BA50" s="815"/>
      <c r="BB50" s="815"/>
      <c r="BC50" s="815"/>
      <c r="BD50" s="815"/>
      <c r="BE50" s="815"/>
      <c r="BF50" s="815"/>
      <c r="BG50" s="815"/>
      <c r="BH50" s="815"/>
      <c r="BI50" s="816"/>
      <c r="BJ50" s="5"/>
      <c r="BK50" s="6"/>
    </row>
    <row r="51" spans="1:63" ht="15.75" customHeight="1">
      <c r="A51" s="4"/>
      <c r="B51" s="5"/>
      <c r="C51" s="16" t="s">
        <v>44</v>
      </c>
      <c r="D51" s="8"/>
      <c r="E51" s="8"/>
      <c r="F51" s="8"/>
      <c r="G51" s="8"/>
      <c r="H51" s="8"/>
      <c r="I51" s="8"/>
      <c r="J51" s="8"/>
      <c r="K51" s="17"/>
      <c r="L51" s="17"/>
      <c r="M51" s="62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4"/>
      <c r="BJ51" s="5"/>
      <c r="BK51" s="6"/>
    </row>
    <row r="52" spans="1:63" ht="15.75" customHeight="1">
      <c r="A52" s="4"/>
      <c r="B52" s="5"/>
      <c r="C52" s="277" t="s">
        <v>45</v>
      </c>
      <c r="D52" s="5"/>
      <c r="E52" s="5"/>
      <c r="F52" s="5"/>
      <c r="G52" s="5"/>
      <c r="H52" s="5"/>
      <c r="I52" s="5"/>
      <c r="J52" s="5"/>
      <c r="K52" s="51"/>
      <c r="L52" s="51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66"/>
      <c r="BJ52" s="5"/>
      <c r="BK52" s="6"/>
    </row>
    <row r="53" spans="1:63" ht="15.75" customHeight="1">
      <c r="A53" s="4"/>
      <c r="B53" s="5"/>
      <c r="C53" s="67" t="s">
        <v>46</v>
      </c>
      <c r="D53" s="5"/>
      <c r="E53" s="5"/>
      <c r="F53" s="5"/>
      <c r="G53" s="5"/>
      <c r="H53" s="5"/>
      <c r="I53" s="5"/>
      <c r="J53" s="5"/>
      <c r="K53" s="51"/>
      <c r="L53" s="51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8"/>
      <c r="BA53" s="68"/>
      <c r="BB53" s="68"/>
      <c r="BC53" s="68"/>
      <c r="BD53" s="68"/>
      <c r="BE53" s="68"/>
      <c r="BF53" s="68"/>
      <c r="BG53" s="68"/>
      <c r="BH53" s="68"/>
      <c r="BI53" s="375" t="s">
        <v>47</v>
      </c>
      <c r="BJ53" s="5"/>
      <c r="BK53" s="6"/>
    </row>
    <row r="54" spans="1:63" ht="24" customHeight="1">
      <c r="A54" s="4"/>
      <c r="B54" s="5"/>
      <c r="C54" s="833" t="str">
        <f>VLOOKUP(AS4,REGISTRO!B6:J405,4,FALSE)</f>
        <v>Ragione Sociale 1</v>
      </c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834"/>
      <c r="AA54" s="834"/>
      <c r="AB54" s="834"/>
      <c r="AC54" s="834"/>
      <c r="AD54" s="834"/>
      <c r="AE54" s="834"/>
      <c r="AF54" s="834"/>
      <c r="AG54" s="834"/>
      <c r="AH54" s="834"/>
      <c r="AI54" s="834"/>
      <c r="AJ54" s="834"/>
      <c r="AK54" s="834"/>
      <c r="AL54" s="834"/>
      <c r="AM54" s="834"/>
      <c r="AN54" s="834"/>
      <c r="AO54" s="834"/>
      <c r="AP54" s="834"/>
      <c r="AQ54" s="834"/>
      <c r="AR54" s="834"/>
      <c r="AS54" s="834"/>
      <c r="AT54" s="834"/>
      <c r="AU54" s="834"/>
      <c r="AV54" s="834"/>
      <c r="AW54" s="834"/>
      <c r="AX54" s="834"/>
      <c r="AY54" s="834"/>
      <c r="AZ54" s="838" t="str">
        <f>VLOOKUP(AS4,REGISTRO!B6:J405,9,FALSE)</f>
        <v>12345678910</v>
      </c>
      <c r="BA54" s="838"/>
      <c r="BB54" s="838"/>
      <c r="BC54" s="838"/>
      <c r="BD54" s="838"/>
      <c r="BE54" s="838"/>
      <c r="BF54" s="838"/>
      <c r="BG54" s="838"/>
      <c r="BH54" s="838"/>
      <c r="BI54" s="839"/>
      <c r="BJ54" s="5"/>
      <c r="BK54" s="278">
        <f>AS4</f>
        <v>1</v>
      </c>
    </row>
    <row r="55" spans="1:63" ht="15.75" customHeight="1">
      <c r="A55" s="4"/>
      <c r="B55" s="5"/>
      <c r="C55" s="276" t="s">
        <v>26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8"/>
      <c r="BJ55" s="5"/>
      <c r="BK55" s="6"/>
    </row>
    <row r="56" spans="1:63" ht="15.75" customHeight="1">
      <c r="A56" s="4"/>
      <c r="B56" s="5"/>
      <c r="C56" s="71" t="s">
        <v>27</v>
      </c>
      <c r="D56" s="72"/>
      <c r="E56" s="72"/>
      <c r="F56" s="72"/>
      <c r="G56" s="72"/>
      <c r="H56" s="72"/>
      <c r="I56" s="7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763" t="s">
        <v>28</v>
      </c>
      <c r="AG56" s="763"/>
      <c r="AH56" s="763"/>
      <c r="AI56" s="763"/>
      <c r="AJ56" s="739" t="s">
        <v>29</v>
      </c>
      <c r="AK56" s="739"/>
      <c r="AL56" s="739"/>
      <c r="AM56" s="739"/>
      <c r="AN56" s="739"/>
      <c r="AO56" s="53"/>
      <c r="AP56" s="763"/>
      <c r="AQ56" s="763"/>
      <c r="AR56" s="763"/>
      <c r="AS56" s="763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/>
      <c r="BG56" s="840" t="s">
        <v>19</v>
      </c>
      <c r="BH56" s="840"/>
      <c r="BI56" s="841"/>
      <c r="BJ56" s="5"/>
      <c r="BK56" s="6"/>
    </row>
    <row r="57" spans="1:63" ht="15.75" customHeight="1">
      <c r="A57" s="4"/>
      <c r="B57" s="5"/>
      <c r="C57" s="835" t="str">
        <f>VLOOKUP(AS4,REGISTRO!B6:J405,5,FALSE)</f>
        <v>Via Giusta per la Ditta 1</v>
      </c>
      <c r="D57" s="836"/>
      <c r="E57" s="836"/>
      <c r="F57" s="836"/>
      <c r="G57" s="836"/>
      <c r="H57" s="836"/>
      <c r="I57" s="836"/>
      <c r="J57" s="836"/>
      <c r="K57" s="836"/>
      <c r="L57" s="836"/>
      <c r="M57" s="836"/>
      <c r="N57" s="836"/>
      <c r="O57" s="836"/>
      <c r="P57" s="836"/>
      <c r="Q57" s="836"/>
      <c r="R57" s="836"/>
      <c r="S57" s="836"/>
      <c r="T57" s="836"/>
      <c r="U57" s="836"/>
      <c r="V57" s="836"/>
      <c r="W57" s="836"/>
      <c r="X57" s="836"/>
      <c r="Y57" s="836"/>
      <c r="Z57" s="836"/>
      <c r="AA57" s="836"/>
      <c r="AB57" s="836"/>
      <c r="AC57" s="836"/>
      <c r="AD57" s="836"/>
      <c r="AE57" s="837"/>
      <c r="AF57" s="765" t="str">
        <f>VLOOKUP(AS4,REGISTRO!B6:J405,6,FALSE)</f>
        <v>77777</v>
      </c>
      <c r="AG57" s="766"/>
      <c r="AH57" s="766"/>
      <c r="AI57" s="767"/>
      <c r="AJ57" s="755" t="str">
        <f>VLOOKUP(AS4,REGISTRO!B6:J405,7,FALSE)</f>
        <v>Comune Ditta 1</v>
      </c>
      <c r="AK57" s="756"/>
      <c r="AL57" s="756"/>
      <c r="AM57" s="756"/>
      <c r="AN57" s="756"/>
      <c r="AO57" s="756"/>
      <c r="AP57" s="756"/>
      <c r="AQ57" s="756"/>
      <c r="AR57" s="756"/>
      <c r="AS57" s="756"/>
      <c r="AT57" s="756"/>
      <c r="AU57" s="756"/>
      <c r="AV57" s="756"/>
      <c r="AW57" s="756"/>
      <c r="AX57" s="756"/>
      <c r="AY57" s="756"/>
      <c r="AZ57" s="756"/>
      <c r="BA57" s="756"/>
      <c r="BB57" s="756"/>
      <c r="BC57" s="756"/>
      <c r="BD57" s="756"/>
      <c r="BE57" s="756"/>
      <c r="BF57" s="772"/>
      <c r="BG57" s="770" t="str">
        <f>VLOOKUP(AS4,REGISTRO!B6:J405,8,FALSE)</f>
        <v>XX</v>
      </c>
      <c r="BH57" s="766"/>
      <c r="BI57" s="771"/>
      <c r="BJ57" s="5"/>
      <c r="BK57" s="6"/>
    </row>
    <row r="58" spans="1:63" ht="27.75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6"/>
    </row>
    <row r="59" spans="1:63" ht="20.25" customHeight="1">
      <c r="A59" s="4"/>
      <c r="B59" s="5"/>
      <c r="C59" s="819" t="s">
        <v>48</v>
      </c>
      <c r="D59" s="819"/>
      <c r="E59" s="819"/>
      <c r="F59" s="819"/>
      <c r="G59" s="820">
        <f>IF(BK54&gt;AX66,"",IF(AND(AI76=AR76,AG65=TRUE),AG66,DATE(BD4,VLOOKUP(AS4,REGISTRO!B6:J405,3,FALSE),VLOOKUP(AS4,REGISTRO!B6:J405,2,FALSE))))</f>
        <v>45292</v>
      </c>
      <c r="H59" s="820"/>
      <c r="I59" s="820"/>
      <c r="J59" s="820"/>
      <c r="K59" s="820"/>
      <c r="L59" s="820"/>
      <c r="M59" s="820"/>
      <c r="N59" s="820"/>
      <c r="O59" s="820"/>
      <c r="P59" s="73"/>
      <c r="Q59" s="73"/>
      <c r="R59" s="73"/>
      <c r="S59" s="73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819" t="s">
        <v>49</v>
      </c>
      <c r="AH59" s="819"/>
      <c r="AI59" s="819"/>
      <c r="AJ59" s="819"/>
      <c r="AK59" s="821"/>
      <c r="AL59" s="821"/>
      <c r="AM59" s="821"/>
      <c r="AN59" s="821"/>
      <c r="AO59" s="821"/>
      <c r="AP59" s="821"/>
      <c r="AQ59" s="821"/>
      <c r="AR59" s="821"/>
      <c r="AS59" s="821"/>
      <c r="AT59" s="821"/>
      <c r="AU59" s="821"/>
      <c r="AV59" s="821"/>
      <c r="AW59" s="821"/>
      <c r="AX59" s="821"/>
      <c r="AY59" s="821"/>
      <c r="AZ59" s="821"/>
      <c r="BA59" s="821"/>
      <c r="BB59" s="821"/>
      <c r="BC59" s="821"/>
      <c r="BD59" s="821"/>
      <c r="BE59" s="821"/>
      <c r="BF59" s="821"/>
      <c r="BG59" s="821"/>
      <c r="BH59" s="821"/>
      <c r="BI59" s="821"/>
      <c r="BJ59" s="54"/>
      <c r="BK59" s="6"/>
    </row>
    <row r="60" spans="1:63" ht="9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6"/>
    </row>
    <row r="61" spans="1:63" ht="9" customHeight="1">
      <c r="A61" s="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1"/>
    </row>
    <row r="62" spans="1:63" ht="19.5" customHeight="1">
      <c r="A62" s="1"/>
      <c r="B62" s="1"/>
      <c r="C62" s="819" t="s">
        <v>126</v>
      </c>
      <c r="D62" s="819"/>
      <c r="E62" s="819"/>
      <c r="F62" s="819"/>
      <c r="G62" s="1"/>
      <c r="H62" s="1"/>
      <c r="I62" s="1"/>
      <c r="J62" s="1"/>
      <c r="K62" s="832" t="s">
        <v>309</v>
      </c>
      <c r="L62" s="832"/>
      <c r="M62" s="832"/>
      <c r="N62" s="832"/>
      <c r="O62" s="832"/>
      <c r="P62" s="832"/>
      <c r="Q62" s="832"/>
      <c r="R62" s="832"/>
      <c r="S62" s="832"/>
      <c r="T62" s="832"/>
      <c r="U62" s="832"/>
      <c r="V62" s="832"/>
      <c r="W62" s="832"/>
      <c r="X62" s="832"/>
      <c r="Y62" s="832"/>
      <c r="Z62" s="832"/>
      <c r="AA62" s="832"/>
      <c r="AB62" s="832"/>
      <c r="AC62" s="832"/>
      <c r="AD62" s="832"/>
      <c r="AE62" s="832"/>
      <c r="AF62" s="832"/>
      <c r="AG62" s="832"/>
      <c r="AH62" s="832"/>
      <c r="AI62" s="832"/>
      <c r="AJ62" s="832"/>
      <c r="AK62" s="832"/>
      <c r="AL62" s="832"/>
      <c r="AM62" s="832"/>
      <c r="AN62" s="832"/>
      <c r="AO62" s="832"/>
      <c r="AP62" s="832"/>
      <c r="AQ62" s="832"/>
      <c r="AR62" s="832"/>
      <c r="AS62" s="832"/>
      <c r="AT62" s="832"/>
      <c r="AU62" s="832"/>
      <c r="AV62" s="832"/>
      <c r="AW62" s="832"/>
      <c r="AX62" s="832"/>
      <c r="AY62" s="832"/>
      <c r="AZ62" s="832"/>
      <c r="BA62" s="832"/>
      <c r="BB62" s="832"/>
      <c r="BC62" s="832"/>
      <c r="BD62" s="832"/>
      <c r="BE62" s="832"/>
      <c r="BF62" s="832"/>
      <c r="BG62" s="832"/>
      <c r="BH62" s="832"/>
      <c r="BI62" s="832"/>
      <c r="BJ62" s="1"/>
      <c r="BK62" s="279"/>
    </row>
    <row r="63" spans="1:63" ht="30" customHeight="1">
      <c r="A63" s="1"/>
      <c r="B63" s="372" t="str">
        <f>RIEPILOGO!M46</f>
        <v>www.marcopiccoli.it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74" t="str">
        <f ca="1">RIEPILOGO!E45</f>
        <v/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30" customHeight="1">
      <c r="A64" s="1"/>
      <c r="B64" s="371" t="str">
        <f>RIEPILOGO!B46</f>
        <v>Dichiarazioni d' Intento 1.6 per EXCEL .xlsm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367" t="str">
        <f ca="1">RIEPILOGO!E46</f>
        <v>Sistema attivato dal 01/01 al 30/11. Mancano 334 giorni al primo mese disattivato.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5.75" hidden="1" customHeight="1">
      <c r="A65" s="1"/>
      <c r="B65" s="1"/>
      <c r="C65" s="204" t="str">
        <f ca="1">IF(AD76=1,"",RIEPILOGO!H32)</f>
        <v>EMISSIONE NON AUTORIZZATA !!!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826" t="b">
        <v>0</v>
      </c>
      <c r="AH65" s="827"/>
      <c r="AI65" s="827"/>
      <c r="AJ65" s="827"/>
      <c r="AK65" s="828"/>
      <c r="AL65" s="1"/>
      <c r="AM65" s="1"/>
      <c r="AN65" s="1"/>
      <c r="AO65" s="1"/>
      <c r="AP65" s="1"/>
      <c r="AQ65" s="1"/>
      <c r="AR65" s="1"/>
      <c r="AS65" s="1"/>
      <c r="AT65" s="822" t="str">
        <f>REGISTRO!O408</f>
        <v>R.B.</v>
      </c>
      <c r="AU65" s="822"/>
      <c r="AV65" s="822"/>
      <c r="AW65" s="1"/>
      <c r="AX65" s="822" t="s">
        <v>300</v>
      </c>
      <c r="AY65" s="822"/>
      <c r="AZ65" s="822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5.75" hidden="1" customHeight="1">
      <c r="A66" s="1"/>
      <c r="B66" s="1"/>
      <c r="C66" s="205" t="str">
        <f ca="1">IF(AD76=1,"",RIEPILOGO!H33)</f>
        <v>Emissione subordinata ad autorizzazione !!!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829">
        <f ca="1">TODAY()</f>
        <v>45292</v>
      </c>
      <c r="AH66" s="830"/>
      <c r="AI66" s="830"/>
      <c r="AJ66" s="830"/>
      <c r="AK66" s="830"/>
      <c r="AL66" s="830"/>
      <c r="AM66" s="831"/>
      <c r="AN66" s="1"/>
      <c r="AO66" s="1"/>
      <c r="AP66" s="1"/>
      <c r="AQ66" s="1"/>
      <c r="AR66" s="1"/>
      <c r="AS66" s="1"/>
      <c r="AT66" s="823" t="str">
        <f ca="1">IF(AC74=1,AT65,VLOOKUP(AS4,REGISTRO!B6:Z405,25,FALSE))</f>
        <v/>
      </c>
      <c r="AU66" s="824"/>
      <c r="AV66" s="825"/>
      <c r="AW66" s="1"/>
      <c r="AX66" s="823">
        <f>REGISTRO!W408</f>
        <v>2</v>
      </c>
      <c r="AY66" s="824"/>
      <c r="AZ66" s="825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5.75" hidden="1" customHeight="1">
      <c r="A67" s="1"/>
      <c r="B67" s="1"/>
      <c r="C67" s="204" t="str">
        <f ca="1">IF(AD76=1,"",RIEPILOGO!H34)</f>
        <v>Emissione suggerita SOLO per acquisti minimi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5.75" hidden="1" customHeight="1">
      <c r="A68" s="1"/>
      <c r="B68" s="1"/>
      <c r="C68" s="205" t="str">
        <f ca="1">IF(AD76=1,"",RIEPILOGO!H35)</f>
        <v>OK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20.25" hidden="1" customHeight="1">
      <c r="A69" s="1"/>
      <c r="B69" s="1"/>
      <c r="C69" s="726">
        <f ca="1">IF(AD76=1,"",VLOOKUP(TRUE,IMPOSTAZIONI!C70:E72,3,FALSE))</f>
        <v>1</v>
      </c>
      <c r="D69" s="727"/>
      <c r="E69" s="728"/>
      <c r="F69" s="1"/>
      <c r="G69" s="1"/>
      <c r="H69" s="732">
        <f ca="1">IF(AD76=1,"",IF(C69=1,IMPOSTAZIONI!Q52,IF(C69=2,VLOOKUP(AS4,REGISTRO!B6:D405,2,FALSE),IF(C69=3,REGISTRO!A3,0))))</f>
        <v>1</v>
      </c>
      <c r="I69" s="718"/>
      <c r="J69" s="718"/>
      <c r="K69" s="717">
        <f ca="1">IF(AD76=1,"",IF(C69=1,IMPOSTAZIONI!S52,IF(C69=2,VLOOKUP(AS4,REGISTRO!B6:D405,3,FALSE),IF(C69=3,REGISTRO!A4,0))))</f>
        <v>12</v>
      </c>
      <c r="L69" s="718"/>
      <c r="M69" s="719"/>
      <c r="N69" s="1"/>
      <c r="O69" s="1"/>
      <c r="P69" s="1"/>
      <c r="Q69" s="1"/>
      <c r="R69" s="720" t="str">
        <f ca="1">IF(AD76=1,"",IF(C70=TRUE,IMPOSTAZIONI!C38,IF(H70=1,IMPOSTAZIONI!C35,IF(K70=1,IMPOSTAZIONI!C33,0))))</f>
        <v>BENI e SERVIZI</v>
      </c>
      <c r="S69" s="721"/>
      <c r="T69" s="721"/>
      <c r="U69" s="721"/>
      <c r="V69" s="721"/>
      <c r="W69" s="721"/>
      <c r="X69" s="721"/>
      <c r="Y69" s="721"/>
      <c r="Z69" s="721"/>
      <c r="AA69" s="721"/>
      <c r="AB69" s="721"/>
      <c r="AC69" s="721"/>
      <c r="AD69" s="721"/>
      <c r="AE69" s="721"/>
      <c r="AF69" s="721"/>
      <c r="AG69" s="721"/>
      <c r="AH69" s="721"/>
      <c r="AI69" s="721"/>
      <c r="AJ69" s="721"/>
      <c r="AK69" s="721"/>
      <c r="AL69" s="721"/>
      <c r="AM69" s="721"/>
      <c r="AN69" s="721"/>
      <c r="AO69" s="721"/>
      <c r="AP69" s="721"/>
      <c r="AQ69" s="721"/>
      <c r="AR69" s="721"/>
      <c r="AS69" s="721"/>
      <c r="AT69" s="721"/>
      <c r="AU69" s="721"/>
      <c r="AV69" s="721"/>
      <c r="AW69" s="721"/>
      <c r="AX69" s="721"/>
      <c r="AY69" s="721"/>
      <c r="AZ69" s="721"/>
      <c r="BA69" s="721"/>
      <c r="BB69" s="721"/>
      <c r="BC69" s="721"/>
      <c r="BD69" s="721"/>
      <c r="BE69" s="721"/>
      <c r="BF69" s="721"/>
      <c r="BG69" s="722"/>
      <c r="BH69" s="1"/>
      <c r="BI69" s="1"/>
      <c r="BJ69" s="1"/>
      <c r="BK69" s="1"/>
    </row>
    <row r="70" spans="1:63" ht="20.25" hidden="1" customHeight="1">
      <c r="A70" s="1"/>
      <c r="B70" s="1"/>
      <c r="C70" s="729" t="b">
        <f ca="1">IF(AD76=1,"",IMPOSTAZIONI!C76)</f>
        <v>0</v>
      </c>
      <c r="D70" s="730"/>
      <c r="E70" s="730"/>
      <c r="F70" s="730"/>
      <c r="G70" s="731"/>
      <c r="H70" s="732">
        <f ca="1">IF(AD76=1,"",IF(I50=0,0,1))</f>
        <v>0</v>
      </c>
      <c r="I70" s="718"/>
      <c r="J70" s="718"/>
      <c r="K70" s="717">
        <f ca="1">IF(AD76=1,"",IF(H70=0,1,0))</f>
        <v>1</v>
      </c>
      <c r="L70" s="718"/>
      <c r="M70" s="719"/>
      <c r="N70" s="1"/>
      <c r="O70" s="1"/>
      <c r="P70" s="1"/>
      <c r="Q70" s="1"/>
      <c r="R70" s="720" t="str">
        <f ca="1">IF(AD76=1,"",IF(C70=TRUE,IMPOSTAZIONI!C39,IF(H70=1,R71,IF(K70=1,"",0))))</f>
        <v/>
      </c>
      <c r="S70" s="721"/>
      <c r="T70" s="721"/>
      <c r="U70" s="721"/>
      <c r="V70" s="721"/>
      <c r="W70" s="721"/>
      <c r="X70" s="721"/>
      <c r="Y70" s="721"/>
      <c r="Z70" s="72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1"/>
      <c r="AT70" s="721"/>
      <c r="AU70" s="721"/>
      <c r="AV70" s="721"/>
      <c r="AW70" s="721"/>
      <c r="AX70" s="721"/>
      <c r="AY70" s="721"/>
      <c r="AZ70" s="721"/>
      <c r="BA70" s="721"/>
      <c r="BB70" s="721"/>
      <c r="BC70" s="721"/>
      <c r="BD70" s="721"/>
      <c r="BE70" s="721"/>
      <c r="BF70" s="721"/>
      <c r="BG70" s="722"/>
      <c r="BH70" s="1"/>
      <c r="BI70" s="1"/>
      <c r="BJ70" s="1"/>
      <c r="BK70" s="1"/>
    </row>
    <row r="71" spans="1:63" ht="20.25" hidden="1" customHeight="1">
      <c r="A71" s="1"/>
      <c r="B71" s="1"/>
      <c r="C71" s="723">
        <f ca="1">IF(AD76=1,"",IMPOSTAZIONI!N15)</f>
        <v>0</v>
      </c>
      <c r="D71" s="724"/>
      <c r="E71" s="724"/>
      <c r="F71" s="724"/>
      <c r="G71" s="725"/>
      <c r="H71" s="1"/>
      <c r="I71" s="1"/>
      <c r="J71" s="1"/>
      <c r="K71" s="1"/>
      <c r="L71" s="1"/>
      <c r="M71" s="1"/>
      <c r="N71" s="1"/>
      <c r="O71" s="1"/>
      <c r="P71" s="1"/>
      <c r="Q71" s="1"/>
      <c r="R71" s="720" t="str">
        <f ca="1">IF(AD76=1,"",CONCATENATE(VLOOKUP(AS4,REGISTRO!B6:N405,11,FALSE),"   Nr. ",VLOOKUP(AS4,REGISTRO!B6:N405,12,FALSE),"   del. ",TEXT(VLOOKUP(AS4,REGISTRO!B6:N405,13,FALSE),"GG/MM/AAAA")))</f>
        <v xml:space="preserve">   Nr.    del. 00/01/1900</v>
      </c>
      <c r="S71" s="721"/>
      <c r="T71" s="721"/>
      <c r="U71" s="721"/>
      <c r="V71" s="721"/>
      <c r="W71" s="721"/>
      <c r="X71" s="721"/>
      <c r="Y71" s="721"/>
      <c r="Z71" s="721"/>
      <c r="AA71" s="721"/>
      <c r="AB71" s="721"/>
      <c r="AC71" s="721"/>
      <c r="AD71" s="721"/>
      <c r="AE71" s="721"/>
      <c r="AF71" s="721"/>
      <c r="AG71" s="721"/>
      <c r="AH71" s="721"/>
      <c r="AI71" s="721"/>
      <c r="AJ71" s="721"/>
      <c r="AK71" s="721"/>
      <c r="AL71" s="721"/>
      <c r="AM71" s="721"/>
      <c r="AN71" s="721"/>
      <c r="AO71" s="721"/>
      <c r="AP71" s="721"/>
      <c r="AQ71" s="721"/>
      <c r="AR71" s="721"/>
      <c r="AS71" s="721"/>
      <c r="AT71" s="721"/>
      <c r="AU71" s="721"/>
      <c r="AV71" s="721"/>
      <c r="AW71" s="721"/>
      <c r="AX71" s="721"/>
      <c r="AY71" s="721"/>
      <c r="AZ71" s="721"/>
      <c r="BA71" s="721"/>
      <c r="BB71" s="721"/>
      <c r="BC71" s="721"/>
      <c r="BD71" s="721"/>
      <c r="BE71" s="721"/>
      <c r="BF71" s="721"/>
      <c r="BG71" s="722"/>
      <c r="BH71" s="1"/>
      <c r="BI71" s="1"/>
      <c r="BJ71" s="1"/>
      <c r="BK71" s="1"/>
    </row>
    <row r="72" spans="1:63" ht="20.25" hidden="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720" t="s">
        <v>308</v>
      </c>
      <c r="S72" s="721"/>
      <c r="T72" s="721"/>
      <c r="U72" s="721"/>
      <c r="V72" s="721"/>
      <c r="W72" s="721"/>
      <c r="X72" s="721"/>
      <c r="Y72" s="721"/>
      <c r="Z72" s="721"/>
      <c r="AA72" s="721"/>
      <c r="AB72" s="721"/>
      <c r="AC72" s="721"/>
      <c r="AD72" s="721"/>
      <c r="AE72" s="721"/>
      <c r="AF72" s="721"/>
      <c r="AG72" s="721"/>
      <c r="AH72" s="721"/>
      <c r="AI72" s="721"/>
      <c r="AJ72" s="721"/>
      <c r="AK72" s="721"/>
      <c r="AL72" s="721"/>
      <c r="AM72" s="721"/>
      <c r="AN72" s="721"/>
      <c r="AO72" s="721"/>
      <c r="AP72" s="721"/>
      <c r="AQ72" s="721"/>
      <c r="AR72" s="721"/>
      <c r="AS72" s="721"/>
      <c r="AT72" s="721"/>
      <c r="AU72" s="721"/>
      <c r="AV72" s="721"/>
      <c r="AW72" s="721"/>
      <c r="AX72" s="721"/>
      <c r="AY72" s="721"/>
      <c r="AZ72" s="721"/>
      <c r="BA72" s="721"/>
      <c r="BB72" s="721"/>
      <c r="BC72" s="721"/>
      <c r="BD72" s="721"/>
      <c r="BE72" s="721"/>
      <c r="BF72" s="721"/>
      <c r="BG72" s="722"/>
      <c r="BH72" s="1"/>
      <c r="BI72" s="1"/>
      <c r="BJ72" s="1"/>
      <c r="BK72" s="1"/>
    </row>
    <row r="73" spans="1:63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idden="1">
      <c r="A74" s="1"/>
      <c r="B74" s="1"/>
      <c r="C74" s="714">
        <v>1</v>
      </c>
      <c r="D74" s="714"/>
      <c r="E74" s="714"/>
      <c r="F74" s="214" t="s">
        <v>146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733">
        <f ca="1">Presentazione!I157</f>
        <v>0</v>
      </c>
      <c r="AD74" s="733"/>
      <c r="AE74" s="328" t="s">
        <v>285</v>
      </c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idden="1">
      <c r="A76" s="1"/>
      <c r="B76" s="1"/>
      <c r="C76" s="1"/>
      <c r="D76" s="715">
        <f ca="1">Presentazione!B82</f>
        <v>334</v>
      </c>
      <c r="E76" s="716"/>
      <c r="F76" s="716"/>
      <c r="G76" s="1"/>
      <c r="H76" s="1"/>
      <c r="I76" s="1"/>
      <c r="J76" s="1"/>
      <c r="K76" s="1"/>
      <c r="L76" s="1"/>
      <c r="M76" s="1"/>
      <c r="N76" s="1"/>
      <c r="O76" s="1"/>
      <c r="P76" s="214" t="s">
        <v>153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715">
        <f ca="1">IF(AND(D76&lt;0,AI76&lt;&gt;AR76),1,0)</f>
        <v>0</v>
      </c>
      <c r="AE76" s="716"/>
      <c r="AF76" s="716"/>
      <c r="AG76" s="1"/>
      <c r="AH76" s="1"/>
      <c r="AI76" s="734">
        <f>Presentazione!J80</f>
        <v>0</v>
      </c>
      <c r="AJ76" s="734"/>
      <c r="AK76" s="734"/>
      <c r="AL76" s="734"/>
      <c r="AM76" s="734"/>
      <c r="AN76" s="734"/>
      <c r="AO76" s="734"/>
      <c r="AP76" s="734"/>
      <c r="AQ76" s="1"/>
      <c r="AR76" s="734" t="str">
        <f>Presentazione!J174</f>
        <v>273-BKBCC-354</v>
      </c>
      <c r="AS76" s="734"/>
      <c r="AT76" s="734"/>
      <c r="AU76" s="734"/>
      <c r="AV76" s="734"/>
      <c r="AW76" s="734"/>
      <c r="AX76" s="734"/>
      <c r="AY76" s="1"/>
      <c r="AZ76" s="1"/>
      <c r="BA76" s="1"/>
      <c r="BB76" s="1" t="s">
        <v>240</v>
      </c>
      <c r="BC76" s="1"/>
      <c r="BD76" s="1"/>
      <c r="BE76" s="1"/>
      <c r="BF76" s="1"/>
      <c r="BG76" s="1"/>
      <c r="BH76" s="1"/>
      <c r="BI76" s="1"/>
      <c r="BJ76" s="1"/>
      <c r="BK76" s="1"/>
    </row>
    <row r="77" spans="1:63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</sheetData>
  <sheetProtection algorithmName="SHA-512" hashValue="AObiYebvjvr5Xz/ng9kOm6wo16FKjGumWu3QXq8fiDLOvcNErUBxoAEMwD2tc4oBg19zsdqpTDuHZccuBY/aig==" saltValue="RRMvo0v6+DcHIYFwtTKEeQ==" spinCount="100000" sheet="1" objects="1" scenarios="1" selectLockedCells="1"/>
  <mergeCells count="115">
    <mergeCell ref="B1:BJ1"/>
    <mergeCell ref="F35:BF35"/>
    <mergeCell ref="C59:F59"/>
    <mergeCell ref="G59:O59"/>
    <mergeCell ref="AG59:AJ59"/>
    <mergeCell ref="AK59:BI59"/>
    <mergeCell ref="BG57:BI57"/>
    <mergeCell ref="AQ45:AS45"/>
    <mergeCell ref="H70:J70"/>
    <mergeCell ref="K70:M70"/>
    <mergeCell ref="AT65:AV65"/>
    <mergeCell ref="AT66:AV66"/>
    <mergeCell ref="AX66:AZ66"/>
    <mergeCell ref="AX65:AZ65"/>
    <mergeCell ref="AG65:AK65"/>
    <mergeCell ref="AG66:AM66"/>
    <mergeCell ref="K62:BI62"/>
    <mergeCell ref="C54:AY54"/>
    <mergeCell ref="C62:F62"/>
    <mergeCell ref="C57:AE57"/>
    <mergeCell ref="AF57:AI57"/>
    <mergeCell ref="AJ57:BF57"/>
    <mergeCell ref="AZ54:BI54"/>
    <mergeCell ref="BG56:BI56"/>
    <mergeCell ref="D40:E41"/>
    <mergeCell ref="F43:G44"/>
    <mergeCell ref="F40:G41"/>
    <mergeCell ref="D43:E44"/>
    <mergeCell ref="Z43:AE44"/>
    <mergeCell ref="AZ45:BB45"/>
    <mergeCell ref="BC45:BE45"/>
    <mergeCell ref="AT45:AV45"/>
    <mergeCell ref="I50:BI50"/>
    <mergeCell ref="AW46:AY47"/>
    <mergeCell ref="AG46:AP47"/>
    <mergeCell ref="BC46:BE47"/>
    <mergeCell ref="AP56:AS56"/>
    <mergeCell ref="F34:K34"/>
    <mergeCell ref="L34:BF34"/>
    <mergeCell ref="F36:X36"/>
    <mergeCell ref="I46:Y47"/>
    <mergeCell ref="Z46:AE47"/>
    <mergeCell ref="F46:G47"/>
    <mergeCell ref="AT43:BB44"/>
    <mergeCell ref="I43:Y44"/>
    <mergeCell ref="AF56:AI56"/>
    <mergeCell ref="F38:BF38"/>
    <mergeCell ref="I40:AA41"/>
    <mergeCell ref="C2:V2"/>
    <mergeCell ref="M17:X18"/>
    <mergeCell ref="AM17:BI18"/>
    <mergeCell ref="AS9:AX11"/>
    <mergeCell ref="BD9:BH11"/>
    <mergeCell ref="AY9:BC11"/>
    <mergeCell ref="AP4:AR6"/>
    <mergeCell ref="AS4:AX6"/>
    <mergeCell ref="I22:K22"/>
    <mergeCell ref="L22:N22"/>
    <mergeCell ref="O22:R22"/>
    <mergeCell ref="AY4:BC6"/>
    <mergeCell ref="BD4:BH6"/>
    <mergeCell ref="AP7:BI7"/>
    <mergeCell ref="AP9:AR11"/>
    <mergeCell ref="I20:AH21"/>
    <mergeCell ref="AN20:BI21"/>
    <mergeCell ref="AP12:BI12"/>
    <mergeCell ref="S22:W22"/>
    <mergeCell ref="S23:W23"/>
    <mergeCell ref="I23:K23"/>
    <mergeCell ref="L23:N23"/>
    <mergeCell ref="O23:R23"/>
    <mergeCell ref="D14:F14"/>
    <mergeCell ref="G14:I14"/>
    <mergeCell ref="R14:BH14"/>
    <mergeCell ref="D46:E47"/>
    <mergeCell ref="AQ46:AS47"/>
    <mergeCell ref="AT46:AV47"/>
    <mergeCell ref="AZ46:BB47"/>
    <mergeCell ref="BF23:BH23"/>
    <mergeCell ref="BE22:BI22"/>
    <mergeCell ref="X23:BD23"/>
    <mergeCell ref="M25:BI26"/>
    <mergeCell ref="AP28:AS28"/>
    <mergeCell ref="C29:AE29"/>
    <mergeCell ref="AF28:AI28"/>
    <mergeCell ref="AF29:AI29"/>
    <mergeCell ref="AJ28:AN28"/>
    <mergeCell ref="BG28:BI28"/>
    <mergeCell ref="BG29:BI29"/>
    <mergeCell ref="AJ29:BF29"/>
    <mergeCell ref="F37:BF37"/>
    <mergeCell ref="F31:BF31"/>
    <mergeCell ref="F32:BF32"/>
    <mergeCell ref="C74:E74"/>
    <mergeCell ref="D76:F76"/>
    <mergeCell ref="K69:M69"/>
    <mergeCell ref="R69:BG69"/>
    <mergeCell ref="R71:BG71"/>
    <mergeCell ref="C71:G71"/>
    <mergeCell ref="C69:E69"/>
    <mergeCell ref="C70:G70"/>
    <mergeCell ref="H69:J69"/>
    <mergeCell ref="R70:BG70"/>
    <mergeCell ref="AD76:AF76"/>
    <mergeCell ref="AC74:AD74"/>
    <mergeCell ref="AR76:AX76"/>
    <mergeCell ref="R72:BG72"/>
    <mergeCell ref="AI76:AP76"/>
    <mergeCell ref="F33:P33"/>
    <mergeCell ref="Q33:V33"/>
    <mergeCell ref="W33:BF33"/>
    <mergeCell ref="AG39:BE39"/>
    <mergeCell ref="AG40:BE41"/>
    <mergeCell ref="AG43:AR44"/>
    <mergeCell ref="AJ56:AN56"/>
  </mergeCells>
  <phoneticPr fontId="0" type="noConversion"/>
  <conditionalFormatting sqref="AT46:AV47 BC46:BE47">
    <cfRule type="expression" dxfId="68" priority="1" stopIfTrue="1">
      <formula>AND(AT$46=0,$D$46=3)</formula>
    </cfRule>
    <cfRule type="expression" dxfId="67" priority="2" stopIfTrue="1">
      <formula>$D$46=3</formula>
    </cfRule>
  </conditionalFormatting>
  <conditionalFormatting sqref="AT45:AV45 BC45:BE45">
    <cfRule type="expression" dxfId="66" priority="3" stopIfTrue="1">
      <formula>AND(AT$46=0,$D$46=3)</formula>
    </cfRule>
    <cfRule type="expression" dxfId="65" priority="4" stopIfTrue="1">
      <formula>$D$46=3</formula>
    </cfRule>
  </conditionalFormatting>
  <conditionalFormatting sqref="AF44">
    <cfRule type="expression" dxfId="64" priority="5" stopIfTrue="1">
      <formula>$D$43="2"</formula>
    </cfRule>
  </conditionalFormatting>
  <conditionalFormatting sqref="AS44">
    <cfRule type="expression" dxfId="63" priority="6" stopIfTrue="1">
      <formula>$D$43="2"</formula>
    </cfRule>
  </conditionalFormatting>
  <conditionalFormatting sqref="BC44">
    <cfRule type="expression" dxfId="62" priority="7" stopIfTrue="1">
      <formula>$D$43="2"</formula>
    </cfRule>
  </conditionalFormatting>
  <conditionalFormatting sqref="AF47">
    <cfRule type="expression" dxfId="61" priority="8" stopIfTrue="1">
      <formula>$D$46="3"</formula>
    </cfRule>
  </conditionalFormatting>
  <conditionalFormatting sqref="R14:BH14">
    <cfRule type="expression" dxfId="60" priority="9" stopIfTrue="1">
      <formula>OR($R$14=$C$68,$R$14=$C$67)</formula>
    </cfRule>
    <cfRule type="expression" dxfId="59" priority="10" stopIfTrue="1">
      <formula>ISERROR($R$14)</formula>
    </cfRule>
  </conditionalFormatting>
  <conditionalFormatting sqref="BD4:BH6 X23:BD23 I20:AH21 AN20:BI21 I23:R23 BF23:BH23 M25:BI26 C29:BI29">
    <cfRule type="cellIs" dxfId="58" priority="11" stopIfTrue="1" operator="equal">
      <formula>0</formula>
    </cfRule>
  </conditionalFormatting>
  <conditionalFormatting sqref="F43:G44">
    <cfRule type="expression" dxfId="57" priority="12" stopIfTrue="1">
      <formula>$D$43=2</formula>
    </cfRule>
  </conditionalFormatting>
  <conditionalFormatting sqref="F46:G47">
    <cfRule type="expression" dxfId="56" priority="13" stopIfTrue="1">
      <formula>$D$46=3</formula>
    </cfRule>
  </conditionalFormatting>
  <conditionalFormatting sqref="Z43:AE44">
    <cfRule type="expression" dxfId="55" priority="14" stopIfTrue="1">
      <formula>$D$43=2</formula>
    </cfRule>
  </conditionalFormatting>
  <conditionalFormatting sqref="AT43:BB44">
    <cfRule type="expression" dxfId="54" priority="15" stopIfTrue="1">
      <formula>$D$43=2</formula>
    </cfRule>
  </conditionalFormatting>
  <conditionalFormatting sqref="AQ46:AS47 AZ46:BB47">
    <cfRule type="expression" dxfId="53" priority="16" stopIfTrue="1">
      <formula>$D$46=3</formula>
    </cfRule>
  </conditionalFormatting>
  <conditionalFormatting sqref="F31:BF32 F33:P33 W33:BF33 F34:K34 F36:BF38 I40:AA41 I43:Y44 I46:Y47 AG46:AP47 C51:BI53 C55:BI56 C3:AN12 C49:BI49 C16:BI16 C19:BI19 C22:BI22 C24:BI24 C27:BI28 C25:K26 C20:G21 AI20:AM21">
    <cfRule type="expression" dxfId="52" priority="17" stopIfTrue="1">
      <formula>$AD$76=1</formula>
    </cfRule>
  </conditionalFormatting>
  <conditionalFormatting sqref="B1:BJ1">
    <cfRule type="expression" dxfId="51" priority="18" stopIfTrue="1">
      <formula>$AR$76=$AI$76</formula>
    </cfRule>
  </conditionalFormatting>
  <conditionalFormatting sqref="S23:W23">
    <cfRule type="expression" dxfId="50" priority="19" stopIfTrue="1">
      <formula>$S$23="0"</formula>
    </cfRule>
    <cfRule type="expression" dxfId="49" priority="20" stopIfTrue="1">
      <formula>ISERROR($S$23)</formula>
    </cfRule>
  </conditionalFormatting>
  <conditionalFormatting sqref="C17:L18 Y17:AL18">
    <cfRule type="expression" dxfId="48" priority="21" stopIfTrue="1">
      <formula>$AD$76=1</formula>
    </cfRule>
    <cfRule type="expression" dxfId="47" priority="22" stopIfTrue="1">
      <formula>$AT$65=$AT$66</formula>
    </cfRule>
  </conditionalFormatting>
  <conditionalFormatting sqref="M17:X18 AM17:BI18">
    <cfRule type="cellIs" dxfId="46" priority="23" stopIfTrue="1" operator="equal">
      <formula>0</formula>
    </cfRule>
    <cfRule type="expression" dxfId="45" priority="24" stopIfTrue="1">
      <formula>$AT$65=$AT$66</formula>
    </cfRule>
  </conditionalFormatting>
  <conditionalFormatting sqref="L34:BF34">
    <cfRule type="expression" dxfId="44" priority="25" stopIfTrue="1">
      <formula>ISERROR($L$34)</formula>
    </cfRule>
    <cfRule type="expression" dxfId="43" priority="26" stopIfTrue="1">
      <formula>$AD$76=1</formula>
    </cfRule>
    <cfRule type="expression" dxfId="42" priority="27" stopIfTrue="1">
      <formula>$AT$65=$AT$66</formula>
    </cfRule>
  </conditionalFormatting>
  <conditionalFormatting sqref="F35:BF35">
    <cfRule type="expression" dxfId="41" priority="28" stopIfTrue="1">
      <formula>ISERROR($F$35)</formula>
    </cfRule>
    <cfRule type="expression" dxfId="40" priority="29" stopIfTrue="1">
      <formula>$AD$76=1</formula>
    </cfRule>
    <cfRule type="expression" dxfId="39" priority="30" stopIfTrue="1">
      <formula>$AT$65=$AT$66</formula>
    </cfRule>
  </conditionalFormatting>
  <conditionalFormatting sqref="Q33:V33">
    <cfRule type="expression" dxfId="38" priority="31" stopIfTrue="1">
      <formula>ISERROR($Q$33)</formula>
    </cfRule>
    <cfRule type="cellIs" dxfId="37" priority="32" stopIfTrue="1" operator="equal">
      <formula>0</formula>
    </cfRule>
    <cfRule type="expression" dxfId="36" priority="33" stopIfTrue="1">
      <formula>$AT$65=$AT$66</formula>
    </cfRule>
  </conditionalFormatting>
  <conditionalFormatting sqref="F40:G41">
    <cfRule type="expression" dxfId="35" priority="34" stopIfTrue="1">
      <formula>$D$40=1</formula>
    </cfRule>
  </conditionalFormatting>
  <conditionalFormatting sqref="C50:H50">
    <cfRule type="expression" dxfId="34" priority="35" stopIfTrue="1">
      <formula>$AT$65=$AT$66</formula>
    </cfRule>
  </conditionalFormatting>
  <conditionalFormatting sqref="I50:BI50">
    <cfRule type="expression" dxfId="33" priority="36" stopIfTrue="1">
      <formula>ISERROR($I$50)</formula>
    </cfRule>
    <cfRule type="cellIs" dxfId="32" priority="37" stopIfTrue="1" operator="equal">
      <formula>0</formula>
    </cfRule>
    <cfRule type="expression" dxfId="31" priority="38" stopIfTrue="1">
      <formula>$AT$65=$AT$66</formula>
    </cfRule>
  </conditionalFormatting>
  <conditionalFormatting sqref="C54:AY54">
    <cfRule type="expression" dxfId="30" priority="39" stopIfTrue="1">
      <formula>ISERROR($C$54)</formula>
    </cfRule>
    <cfRule type="cellIs" dxfId="29" priority="40" stopIfTrue="1" operator="equal">
      <formula>0</formula>
    </cfRule>
    <cfRule type="expression" dxfId="28" priority="41" stopIfTrue="1">
      <formula>$AT$65=$AT$66</formula>
    </cfRule>
  </conditionalFormatting>
  <conditionalFormatting sqref="AZ54:BI54">
    <cfRule type="expression" dxfId="27" priority="42" stopIfTrue="1">
      <formula>ISERROR($AZ$54)</formula>
    </cfRule>
    <cfRule type="cellIs" dxfId="26" priority="43" stopIfTrue="1" operator="equal">
      <formula>0</formula>
    </cfRule>
    <cfRule type="expression" dxfId="25" priority="44" stopIfTrue="1">
      <formula>$AT$65=$AT$66</formula>
    </cfRule>
  </conditionalFormatting>
  <conditionalFormatting sqref="C57:AE57">
    <cfRule type="expression" dxfId="24" priority="45" stopIfTrue="1">
      <formula>ISERROR($C$57)</formula>
    </cfRule>
    <cfRule type="cellIs" dxfId="23" priority="46" stopIfTrue="1" operator="equal">
      <formula>0</formula>
    </cfRule>
    <cfRule type="expression" dxfId="22" priority="47" stopIfTrue="1">
      <formula>$AT$65=$AT$66</formula>
    </cfRule>
  </conditionalFormatting>
  <conditionalFormatting sqref="AF57:AI57">
    <cfRule type="expression" dxfId="21" priority="48" stopIfTrue="1">
      <formula>ISERROR($AF$57)</formula>
    </cfRule>
    <cfRule type="cellIs" dxfId="20" priority="49" stopIfTrue="1" operator="equal">
      <formula>0</formula>
    </cfRule>
    <cfRule type="expression" dxfId="19" priority="50" stopIfTrue="1">
      <formula>$AT$65=$AT$66</formula>
    </cfRule>
  </conditionalFormatting>
  <conditionalFormatting sqref="AJ57:BF57">
    <cfRule type="expression" dxfId="18" priority="51" stopIfTrue="1">
      <formula>ISERROR($AJ$57)</formula>
    </cfRule>
    <cfRule type="cellIs" dxfId="17" priority="52" stopIfTrue="1" operator="equal">
      <formula>0</formula>
    </cfRule>
    <cfRule type="expression" dxfId="16" priority="53" stopIfTrue="1">
      <formula>$AT$65=$AT$66</formula>
    </cfRule>
  </conditionalFormatting>
  <conditionalFormatting sqref="BG57:BI57">
    <cfRule type="expression" dxfId="15" priority="54" stopIfTrue="1">
      <formula>ISERROR($BG$57)</formula>
    </cfRule>
    <cfRule type="cellIs" dxfId="14" priority="55" stopIfTrue="1" operator="equal">
      <formula>0</formula>
    </cfRule>
    <cfRule type="expression" dxfId="13" priority="56" stopIfTrue="1">
      <formula>$AT$65=$AT$66</formula>
    </cfRule>
  </conditionalFormatting>
  <conditionalFormatting sqref="G59:O59">
    <cfRule type="expression" dxfId="12" priority="57" stopIfTrue="1">
      <formula>OR(ISERROR($G$59),$G$59=39782)</formula>
    </cfRule>
    <cfRule type="expression" dxfId="11" priority="58" stopIfTrue="1">
      <formula>$M$17=0</formula>
    </cfRule>
    <cfRule type="expression" dxfId="10" priority="59" stopIfTrue="1">
      <formula>$AT$65=$AT$66</formula>
    </cfRule>
  </conditionalFormatting>
  <conditionalFormatting sqref="AZ45:BB45 AQ45:AS45">
    <cfRule type="expression" dxfId="9" priority="60" stopIfTrue="1">
      <formula>$D$46=3</formula>
    </cfRule>
  </conditionalFormatting>
  <conditionalFormatting sqref="AG39:BE41">
    <cfRule type="expression" dxfId="8" priority="61" stopIfTrue="1">
      <formula>AND($AT$46=0,$D$46=3)</formula>
    </cfRule>
    <cfRule type="expression" dxfId="7" priority="62" stopIfTrue="1">
      <formula>AND($BC$46=0,$D$46=3)</formula>
    </cfRule>
  </conditionalFormatting>
  <conditionalFormatting sqref="K62:BI62">
    <cfRule type="expression" dxfId="6" priority="63" stopIfTrue="1">
      <formula>$AI$76=$AR$76</formula>
    </cfRule>
    <cfRule type="expression" dxfId="5" priority="64" stopIfTrue="1">
      <formula>$AG$65=FALSE</formula>
    </cfRule>
  </conditionalFormatting>
  <conditionalFormatting sqref="Z46:AE47">
    <cfRule type="expression" dxfId="4" priority="65" stopIfTrue="1">
      <formula>$AT$65=$AT$66</formula>
    </cfRule>
    <cfRule type="expression" dxfId="3" priority="66" stopIfTrue="1">
      <formula>AND($D$46=3,$Z$46&lt;&gt;0)</formula>
    </cfRule>
  </conditionalFormatting>
  <printOptions horizontalCentered="1"/>
  <pageMargins left="0" right="0" top="0.19685039370078741" bottom="0" header="0" footer="0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6" r:id="rId4" name="SpinButton1">
          <controlPr defaultSize="0" print="0" autoFill="0" autoLine="0" linkedCell="AS4" r:id="rId5">
            <anchor moveWithCells="1">
              <from>
                <xdr:col>62</xdr:col>
                <xdr:colOff>133350</xdr:colOff>
                <xdr:row>3</xdr:row>
                <xdr:rowOff>47625</xdr:rowOff>
              </from>
              <to>
                <xdr:col>62</xdr:col>
                <xdr:colOff>542925</xdr:colOff>
                <xdr:row>9</xdr:row>
                <xdr:rowOff>104775</xdr:rowOff>
              </to>
            </anchor>
          </controlPr>
        </control>
      </mc:Choice>
      <mc:Fallback>
        <control shapeId="6146" r:id="rId4" name="SpinButton1"/>
      </mc:Fallback>
    </mc:AlternateContent>
    <mc:AlternateContent xmlns:mc="http://schemas.openxmlformats.org/markup-compatibility/2006">
      <mc:Choice Requires="x14">
        <control shapeId="6147" r:id="rId6" name="SpinButton2">
          <controlPr defaultSize="0" print="0" autoFill="0" autoLine="0" linkedCell="AS4" r:id="rId7">
            <anchor moveWithCells="1">
              <from>
                <xdr:col>62</xdr:col>
                <xdr:colOff>200025</xdr:colOff>
                <xdr:row>54</xdr:row>
                <xdr:rowOff>66675</xdr:rowOff>
              </from>
              <to>
                <xdr:col>62</xdr:col>
                <xdr:colOff>523875</xdr:colOff>
                <xdr:row>57</xdr:row>
                <xdr:rowOff>38100</xdr:rowOff>
              </to>
            </anchor>
          </controlPr>
        </control>
      </mc:Choice>
      <mc:Fallback>
        <control shapeId="6147" r:id="rId6" name="SpinButton2"/>
      </mc:Fallback>
    </mc:AlternateContent>
    <mc:AlternateContent xmlns:mc="http://schemas.openxmlformats.org/markup-compatibility/2006">
      <mc:Choice Requires="x14">
        <control shapeId="6241" r:id="rId8" name="CheckBox1">
          <controlPr defaultSize="0" autoLine="0" linkedCell="AG65" r:id="rId9">
            <anchor moveWithCells="1">
              <from>
                <xdr:col>6</xdr:col>
                <xdr:colOff>66675</xdr:colOff>
                <xdr:row>61</xdr:row>
                <xdr:rowOff>76200</xdr:rowOff>
              </from>
              <to>
                <xdr:col>8</xdr:col>
                <xdr:colOff>47625</xdr:colOff>
                <xdr:row>62</xdr:row>
                <xdr:rowOff>76200</xdr:rowOff>
              </to>
            </anchor>
          </controlPr>
        </control>
      </mc:Choice>
      <mc:Fallback>
        <control shapeId="6241" r:id="rId8" name="Check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autoPageBreaks="0"/>
  </sheetPr>
  <dimension ref="A1:BK65"/>
  <sheetViews>
    <sheetView showGridLines="0" showRowColHeaders="0" workbookViewId="0"/>
  </sheetViews>
  <sheetFormatPr defaultRowHeight="12.75"/>
  <cols>
    <col min="1" max="1" width="13.7109375" style="3" customWidth="1"/>
    <col min="2" max="62" width="1.7109375" style="3" customWidth="1"/>
    <col min="63" max="63" width="11" style="3" customWidth="1"/>
    <col min="64" max="16384" width="9.140625" style="3"/>
  </cols>
  <sheetData>
    <row r="1" spans="1:63" ht="12.75" customHeight="1">
      <c r="A1" s="27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1"/>
    </row>
    <row r="2" spans="1:63">
      <c r="A2" s="4"/>
      <c r="B2" s="5"/>
      <c r="C2" s="773" t="s">
        <v>0</v>
      </c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6"/>
    </row>
    <row r="3" spans="1:63" ht="6" customHeight="1">
      <c r="A3" s="4"/>
      <c r="B3" s="5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/>
      <c r="AO3" s="5"/>
      <c r="AP3" s="7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  <c r="BJ3" s="5"/>
      <c r="BK3" s="6"/>
    </row>
    <row r="4" spans="1:63" ht="9" customHeight="1">
      <c r="A4" s="4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4"/>
      <c r="AO4" s="5"/>
      <c r="AP4" s="787" t="s">
        <v>1</v>
      </c>
      <c r="AQ4" s="786"/>
      <c r="AR4" s="786"/>
      <c r="AS4" s="875"/>
      <c r="AT4" s="875"/>
      <c r="AU4" s="875"/>
      <c r="AV4" s="875"/>
      <c r="AW4" s="875"/>
      <c r="AX4" s="875"/>
      <c r="AY4" s="786" t="s">
        <v>2</v>
      </c>
      <c r="AZ4" s="786"/>
      <c r="BA4" s="786"/>
      <c r="BB4" s="786"/>
      <c r="BC4" s="786"/>
      <c r="BD4" s="877">
        <f>IMPOSTAZIONI!AL3</f>
        <v>2024</v>
      </c>
      <c r="BE4" s="877"/>
      <c r="BF4" s="877"/>
      <c r="BG4" s="877"/>
      <c r="BH4" s="877"/>
      <c r="BI4" s="10"/>
      <c r="BJ4" s="5"/>
      <c r="BK4" s="6"/>
    </row>
    <row r="5" spans="1:63" ht="9" customHeigh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4"/>
      <c r="AO5" s="5"/>
      <c r="AP5" s="787"/>
      <c r="AQ5" s="786"/>
      <c r="AR5" s="786"/>
      <c r="AS5" s="875"/>
      <c r="AT5" s="875"/>
      <c r="AU5" s="875"/>
      <c r="AV5" s="875"/>
      <c r="AW5" s="875"/>
      <c r="AX5" s="875"/>
      <c r="AY5" s="786"/>
      <c r="AZ5" s="786"/>
      <c r="BA5" s="786"/>
      <c r="BB5" s="786"/>
      <c r="BC5" s="786"/>
      <c r="BD5" s="877"/>
      <c r="BE5" s="877"/>
      <c r="BF5" s="877"/>
      <c r="BG5" s="877"/>
      <c r="BH5" s="877"/>
      <c r="BI5" s="10"/>
      <c r="BJ5" s="5"/>
      <c r="BK5" s="6"/>
    </row>
    <row r="6" spans="1:63" ht="4.5" customHeight="1">
      <c r="A6" s="4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4"/>
      <c r="AO6" s="5"/>
      <c r="AP6" s="787"/>
      <c r="AQ6" s="786"/>
      <c r="AR6" s="786"/>
      <c r="AS6" s="876"/>
      <c r="AT6" s="876"/>
      <c r="AU6" s="876"/>
      <c r="AV6" s="876"/>
      <c r="AW6" s="876"/>
      <c r="AX6" s="876"/>
      <c r="AY6" s="786"/>
      <c r="AZ6" s="786"/>
      <c r="BA6" s="786"/>
      <c r="BB6" s="786"/>
      <c r="BC6" s="786"/>
      <c r="BD6" s="878"/>
      <c r="BE6" s="878"/>
      <c r="BF6" s="878"/>
      <c r="BG6" s="878"/>
      <c r="BH6" s="878"/>
      <c r="BI6" s="10"/>
      <c r="BJ6" s="5"/>
      <c r="BK6" s="6"/>
    </row>
    <row r="7" spans="1:63" ht="16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4"/>
      <c r="AO7" s="5"/>
      <c r="AP7" s="794" t="s">
        <v>3</v>
      </c>
      <c r="AQ7" s="795"/>
      <c r="AR7" s="795"/>
      <c r="AS7" s="795"/>
      <c r="AT7" s="795"/>
      <c r="AU7" s="795"/>
      <c r="AV7" s="795"/>
      <c r="AW7" s="795"/>
      <c r="AX7" s="795"/>
      <c r="AY7" s="795"/>
      <c r="AZ7" s="795"/>
      <c r="BA7" s="795"/>
      <c r="BB7" s="795"/>
      <c r="BC7" s="795"/>
      <c r="BD7" s="795"/>
      <c r="BE7" s="795"/>
      <c r="BF7" s="795"/>
      <c r="BG7" s="795"/>
      <c r="BH7" s="795"/>
      <c r="BI7" s="796"/>
      <c r="BJ7" s="5"/>
      <c r="BK7" s="6"/>
    </row>
    <row r="8" spans="1:63" ht="6" customHeight="1">
      <c r="A8" s="4"/>
      <c r="B8" s="5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4"/>
      <c r="AO8" s="5"/>
      <c r="AP8" s="6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4"/>
      <c r="BJ8" s="5"/>
      <c r="BK8" s="6"/>
    </row>
    <row r="9" spans="1:63" ht="9" customHeight="1">
      <c r="A9" s="4"/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4"/>
      <c r="AO9" s="5"/>
      <c r="AP9" s="787" t="s">
        <v>1</v>
      </c>
      <c r="AQ9" s="786"/>
      <c r="AR9" s="786"/>
      <c r="AS9" s="782"/>
      <c r="AT9" s="782"/>
      <c r="AU9" s="782"/>
      <c r="AV9" s="782"/>
      <c r="AW9" s="782"/>
      <c r="AX9" s="782"/>
      <c r="AY9" s="786" t="s">
        <v>2</v>
      </c>
      <c r="AZ9" s="786"/>
      <c r="BA9" s="786"/>
      <c r="BB9" s="786"/>
      <c r="BC9" s="786"/>
      <c r="BD9" s="784"/>
      <c r="BE9" s="784"/>
      <c r="BF9" s="784"/>
      <c r="BG9" s="784"/>
      <c r="BH9" s="784"/>
      <c r="BI9" s="10"/>
      <c r="BJ9" s="5"/>
      <c r="BK9" s="6"/>
    </row>
    <row r="10" spans="1:63" ht="9" customHeight="1">
      <c r="A10" s="4"/>
      <c r="B10" s="5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4"/>
      <c r="AO10" s="5"/>
      <c r="AP10" s="787"/>
      <c r="AQ10" s="786"/>
      <c r="AR10" s="786"/>
      <c r="AS10" s="782"/>
      <c r="AT10" s="782"/>
      <c r="AU10" s="782"/>
      <c r="AV10" s="782"/>
      <c r="AW10" s="782"/>
      <c r="AX10" s="782"/>
      <c r="AY10" s="786"/>
      <c r="AZ10" s="786"/>
      <c r="BA10" s="786"/>
      <c r="BB10" s="786"/>
      <c r="BC10" s="786"/>
      <c r="BD10" s="784"/>
      <c r="BE10" s="784"/>
      <c r="BF10" s="784"/>
      <c r="BG10" s="784"/>
      <c r="BH10" s="784"/>
      <c r="BI10" s="10"/>
      <c r="BJ10" s="5"/>
      <c r="BK10" s="6"/>
    </row>
    <row r="11" spans="1:63" ht="6" customHeight="1">
      <c r="A11" s="4"/>
      <c r="B11" s="5"/>
      <c r="C11" s="6"/>
      <c r="D11" s="5"/>
      <c r="E11" s="5"/>
      <c r="F11" s="5"/>
      <c r="G11" s="5"/>
      <c r="H11" s="5"/>
      <c r="I11" s="5"/>
      <c r="J11" s="5">
        <f>7*60</f>
        <v>420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4"/>
      <c r="AO11" s="5"/>
      <c r="AP11" s="787"/>
      <c r="AQ11" s="786"/>
      <c r="AR11" s="786"/>
      <c r="AS11" s="783"/>
      <c r="AT11" s="783"/>
      <c r="AU11" s="783"/>
      <c r="AV11" s="783"/>
      <c r="AW11" s="783"/>
      <c r="AX11" s="783"/>
      <c r="AY11" s="786"/>
      <c r="AZ11" s="786"/>
      <c r="BA11" s="786"/>
      <c r="BB11" s="786"/>
      <c r="BC11" s="786"/>
      <c r="BD11" s="785"/>
      <c r="BE11" s="785"/>
      <c r="BF11" s="785"/>
      <c r="BG11" s="785"/>
      <c r="BH11" s="785"/>
      <c r="BI11" s="10"/>
      <c r="BJ11" s="5"/>
      <c r="BK11" s="6"/>
    </row>
    <row r="12" spans="1:63" ht="15" customHeight="1">
      <c r="A12" s="4"/>
      <c r="B12" s="5"/>
      <c r="C12" s="1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2"/>
      <c r="AO12" s="5"/>
      <c r="AP12" s="794" t="s">
        <v>4</v>
      </c>
      <c r="AQ12" s="795"/>
      <c r="AR12" s="795"/>
      <c r="AS12" s="795"/>
      <c r="AT12" s="795"/>
      <c r="AU12" s="795"/>
      <c r="AV12" s="795"/>
      <c r="AW12" s="795"/>
      <c r="AX12" s="795"/>
      <c r="AY12" s="795"/>
      <c r="AZ12" s="795"/>
      <c r="BA12" s="795"/>
      <c r="BB12" s="795"/>
      <c r="BC12" s="795"/>
      <c r="BD12" s="795"/>
      <c r="BE12" s="795"/>
      <c r="BF12" s="795"/>
      <c r="BG12" s="795"/>
      <c r="BH12" s="795"/>
      <c r="BI12" s="796"/>
      <c r="BJ12" s="5"/>
      <c r="BK12" s="6"/>
    </row>
    <row r="13" spans="1:63" ht="6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6"/>
    </row>
    <row r="14" spans="1:63" ht="15.75" customHeight="1">
      <c r="A14" s="4"/>
      <c r="B14" s="5"/>
      <c r="C14" s="13" t="s">
        <v>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5"/>
      <c r="BJ14" s="5"/>
      <c r="BK14" s="6"/>
    </row>
    <row r="15" spans="1:63" ht="15.75" customHeight="1">
      <c r="A15" s="4"/>
      <c r="B15" s="5"/>
      <c r="C15" s="16" t="s">
        <v>6</v>
      </c>
      <c r="D15" s="8"/>
      <c r="E15" s="8"/>
      <c r="F15" s="8"/>
      <c r="G15" s="8"/>
      <c r="H15" s="8"/>
      <c r="I15" s="8"/>
      <c r="J15" s="8"/>
      <c r="K15" s="17"/>
      <c r="L15" s="17"/>
      <c r="M15" s="867" t="str">
        <f>IMPOSTAZIONI!E9</f>
        <v>012345678910</v>
      </c>
      <c r="N15" s="867"/>
      <c r="O15" s="867"/>
      <c r="P15" s="867"/>
      <c r="Q15" s="867"/>
      <c r="R15" s="867"/>
      <c r="S15" s="867"/>
      <c r="T15" s="867"/>
      <c r="U15" s="867"/>
      <c r="V15" s="867"/>
      <c r="W15" s="867"/>
      <c r="X15" s="868"/>
      <c r="Y15" s="18" t="s">
        <v>7</v>
      </c>
      <c r="Z15" s="19"/>
      <c r="AA15" s="19"/>
      <c r="AB15" s="8"/>
      <c r="AC15" s="8"/>
      <c r="AD15" s="8"/>
      <c r="AE15" s="8"/>
      <c r="AF15" s="8"/>
      <c r="AG15" s="8"/>
      <c r="AH15" s="8"/>
      <c r="AI15" s="8"/>
      <c r="AJ15" s="8"/>
      <c r="AK15" s="20"/>
      <c r="AL15" s="20"/>
      <c r="AM15" s="871" t="str">
        <f>IMPOSTAZIONI!X9</f>
        <v>INSERISCI</v>
      </c>
      <c r="AN15" s="871"/>
      <c r="AO15" s="871"/>
      <c r="AP15" s="871"/>
      <c r="AQ15" s="871"/>
      <c r="AR15" s="871"/>
      <c r="AS15" s="871"/>
      <c r="AT15" s="871"/>
      <c r="AU15" s="871"/>
      <c r="AV15" s="871"/>
      <c r="AW15" s="871"/>
      <c r="AX15" s="871"/>
      <c r="AY15" s="871"/>
      <c r="AZ15" s="871"/>
      <c r="BA15" s="871"/>
      <c r="BB15" s="871"/>
      <c r="BC15" s="871"/>
      <c r="BD15" s="871"/>
      <c r="BE15" s="871"/>
      <c r="BF15" s="871"/>
      <c r="BG15" s="871"/>
      <c r="BH15" s="871"/>
      <c r="BI15" s="872"/>
      <c r="BJ15" s="5"/>
      <c r="BK15" s="6"/>
    </row>
    <row r="16" spans="1:63" ht="15.75" customHeight="1">
      <c r="A16" s="4"/>
      <c r="B16" s="5"/>
      <c r="C16" s="21" t="s">
        <v>8</v>
      </c>
      <c r="D16" s="2"/>
      <c r="E16" s="2"/>
      <c r="F16" s="2"/>
      <c r="G16" s="2"/>
      <c r="H16" s="2"/>
      <c r="I16" s="2"/>
      <c r="J16" s="2"/>
      <c r="K16" s="22"/>
      <c r="L16" s="22"/>
      <c r="M16" s="869"/>
      <c r="N16" s="869"/>
      <c r="O16" s="869"/>
      <c r="P16" s="869"/>
      <c r="Q16" s="869"/>
      <c r="R16" s="869"/>
      <c r="S16" s="869"/>
      <c r="T16" s="869"/>
      <c r="U16" s="869"/>
      <c r="V16" s="869"/>
      <c r="W16" s="869"/>
      <c r="X16" s="870"/>
      <c r="Y16" s="23" t="s">
        <v>9</v>
      </c>
      <c r="Z16" s="24"/>
      <c r="AA16" s="24"/>
      <c r="AB16" s="2"/>
      <c r="AC16" s="2"/>
      <c r="AD16" s="2"/>
      <c r="AE16" s="2"/>
      <c r="AF16" s="2"/>
      <c r="AG16" s="2"/>
      <c r="AH16" s="2"/>
      <c r="AI16" s="2"/>
      <c r="AJ16" s="2"/>
      <c r="AK16" s="25"/>
      <c r="AL16" s="25"/>
      <c r="AM16" s="873"/>
      <c r="AN16" s="873"/>
      <c r="AO16" s="873"/>
      <c r="AP16" s="873"/>
      <c r="AQ16" s="873"/>
      <c r="AR16" s="873"/>
      <c r="AS16" s="873"/>
      <c r="AT16" s="873"/>
      <c r="AU16" s="873"/>
      <c r="AV16" s="873"/>
      <c r="AW16" s="873"/>
      <c r="AX16" s="873"/>
      <c r="AY16" s="873"/>
      <c r="AZ16" s="873"/>
      <c r="BA16" s="873"/>
      <c r="BB16" s="873"/>
      <c r="BC16" s="873"/>
      <c r="BD16" s="873"/>
      <c r="BE16" s="873"/>
      <c r="BF16" s="873"/>
      <c r="BG16" s="873"/>
      <c r="BH16" s="873"/>
      <c r="BI16" s="874"/>
      <c r="BJ16" s="5"/>
      <c r="BK16" s="6"/>
    </row>
    <row r="17" spans="1:63" ht="15.75" customHeight="1">
      <c r="A17" s="4"/>
      <c r="B17" s="5"/>
      <c r="C17" s="26" t="s">
        <v>10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8"/>
      <c r="BJ17" s="5"/>
      <c r="BK17" s="6"/>
    </row>
    <row r="18" spans="1:63" ht="15.75" customHeight="1">
      <c r="A18" s="4"/>
      <c r="B18" s="5"/>
      <c r="C18" s="29" t="s">
        <v>11</v>
      </c>
      <c r="D18" s="30"/>
      <c r="E18" s="30"/>
      <c r="F18" s="30"/>
      <c r="G18" s="30"/>
      <c r="H18" s="30"/>
      <c r="I18" s="842">
        <f>IMPOSTAZIONI!D12</f>
        <v>0</v>
      </c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842"/>
      <c r="Z18" s="842"/>
      <c r="AA18" s="842"/>
      <c r="AB18" s="842"/>
      <c r="AC18" s="842"/>
      <c r="AD18" s="842"/>
      <c r="AE18" s="842"/>
      <c r="AF18" s="842"/>
      <c r="AG18" s="842"/>
      <c r="AH18" s="843"/>
      <c r="AI18" s="31" t="s">
        <v>11</v>
      </c>
      <c r="AJ18" s="30" t="s">
        <v>12</v>
      </c>
      <c r="AK18" s="32"/>
      <c r="AL18" s="32"/>
      <c r="AM18" s="33"/>
      <c r="AN18" s="842">
        <f>IMPOSTAZIONI!Y12</f>
        <v>0</v>
      </c>
      <c r="AO18" s="842"/>
      <c r="AP18" s="842"/>
      <c r="AQ18" s="842"/>
      <c r="AR18" s="842"/>
      <c r="AS18" s="842"/>
      <c r="AT18" s="842"/>
      <c r="AU18" s="842"/>
      <c r="AV18" s="842"/>
      <c r="AW18" s="842"/>
      <c r="AX18" s="842"/>
      <c r="AY18" s="842"/>
      <c r="AZ18" s="842"/>
      <c r="BA18" s="842"/>
      <c r="BB18" s="842"/>
      <c r="BC18" s="842"/>
      <c r="BD18" s="842"/>
      <c r="BE18" s="842"/>
      <c r="BF18" s="842"/>
      <c r="BG18" s="842"/>
      <c r="BH18" s="842"/>
      <c r="BI18" s="846"/>
      <c r="BJ18" s="5"/>
      <c r="BK18" s="6"/>
    </row>
    <row r="19" spans="1:63" ht="15.75" customHeight="1">
      <c r="A19" s="4"/>
      <c r="B19" s="5"/>
      <c r="C19" s="34"/>
      <c r="D19" s="35"/>
      <c r="E19" s="35"/>
      <c r="F19" s="35"/>
      <c r="G19" s="35"/>
      <c r="H19" s="35"/>
      <c r="I19" s="844"/>
      <c r="J19" s="844"/>
      <c r="K19" s="844"/>
      <c r="L19" s="844"/>
      <c r="M19" s="844"/>
      <c r="N19" s="844"/>
      <c r="O19" s="844"/>
      <c r="P19" s="844"/>
      <c r="Q19" s="844"/>
      <c r="R19" s="844"/>
      <c r="S19" s="844"/>
      <c r="T19" s="844"/>
      <c r="U19" s="844"/>
      <c r="V19" s="844"/>
      <c r="W19" s="844"/>
      <c r="X19" s="844"/>
      <c r="Y19" s="844"/>
      <c r="Z19" s="844"/>
      <c r="AA19" s="844"/>
      <c r="AB19" s="844"/>
      <c r="AC19" s="844"/>
      <c r="AD19" s="844"/>
      <c r="AE19" s="844"/>
      <c r="AF19" s="844"/>
      <c r="AG19" s="844"/>
      <c r="AH19" s="845"/>
      <c r="AI19" s="36"/>
      <c r="AJ19" s="35"/>
      <c r="AK19" s="37"/>
      <c r="AL19" s="37"/>
      <c r="AM19" s="38"/>
      <c r="AN19" s="844"/>
      <c r="AO19" s="844"/>
      <c r="AP19" s="844"/>
      <c r="AQ19" s="844"/>
      <c r="AR19" s="844"/>
      <c r="AS19" s="844"/>
      <c r="AT19" s="844"/>
      <c r="AU19" s="844"/>
      <c r="AV19" s="844"/>
      <c r="AW19" s="844"/>
      <c r="AX19" s="844"/>
      <c r="AY19" s="844"/>
      <c r="AZ19" s="844"/>
      <c r="BA19" s="844"/>
      <c r="BB19" s="844"/>
      <c r="BC19" s="844"/>
      <c r="BD19" s="844"/>
      <c r="BE19" s="844"/>
      <c r="BF19" s="844"/>
      <c r="BG19" s="844"/>
      <c r="BH19" s="844"/>
      <c r="BI19" s="847"/>
      <c r="BJ19" s="5"/>
      <c r="BK19" s="6"/>
    </row>
    <row r="20" spans="1:63" ht="15.75" customHeight="1">
      <c r="A20" s="4"/>
      <c r="B20" s="5"/>
      <c r="C20" s="39" t="s">
        <v>13</v>
      </c>
      <c r="D20" s="5"/>
      <c r="E20" s="5"/>
      <c r="F20" s="5"/>
      <c r="G20" s="5"/>
      <c r="H20" s="40"/>
      <c r="I20" s="790" t="s">
        <v>14</v>
      </c>
      <c r="J20" s="790"/>
      <c r="K20" s="790"/>
      <c r="L20" s="790" t="s">
        <v>15</v>
      </c>
      <c r="M20" s="790"/>
      <c r="N20" s="790"/>
      <c r="O20" s="791" t="s">
        <v>16</v>
      </c>
      <c r="P20" s="791"/>
      <c r="Q20" s="791"/>
      <c r="R20" s="791"/>
      <c r="S20" s="858" t="s">
        <v>17</v>
      </c>
      <c r="T20" s="858"/>
      <c r="U20" s="858"/>
      <c r="V20" s="858"/>
      <c r="W20" s="41"/>
      <c r="X20" s="42" t="s">
        <v>18</v>
      </c>
      <c r="Y20" s="43"/>
      <c r="Z20" s="44"/>
      <c r="AA20" s="45"/>
      <c r="AB20" s="45"/>
      <c r="AC20" s="45"/>
      <c r="AD20" s="45"/>
      <c r="AE20" s="45"/>
      <c r="AF20" s="45"/>
      <c r="AG20" s="45"/>
      <c r="AH20" s="45"/>
      <c r="AI20" s="46"/>
      <c r="AJ20" s="5"/>
      <c r="AK20" s="47"/>
      <c r="AL20" s="47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752" t="s">
        <v>19</v>
      </c>
      <c r="BF20" s="753"/>
      <c r="BG20" s="753"/>
      <c r="BH20" s="753"/>
      <c r="BI20" s="754"/>
      <c r="BJ20" s="5"/>
      <c r="BK20" s="6"/>
    </row>
    <row r="21" spans="1:63" ht="15.75" customHeight="1">
      <c r="A21" s="4"/>
      <c r="B21" s="5"/>
      <c r="C21" s="21" t="s">
        <v>20</v>
      </c>
      <c r="D21" s="2"/>
      <c r="E21" s="2"/>
      <c r="F21" s="2"/>
      <c r="G21" s="2"/>
      <c r="H21" s="2"/>
      <c r="I21" s="885">
        <f>IMPOSTAZIONI!D15</f>
        <v>0</v>
      </c>
      <c r="J21" s="885"/>
      <c r="K21" s="885"/>
      <c r="L21" s="886">
        <f>IMPOSTAZIONI!G15</f>
        <v>0</v>
      </c>
      <c r="M21" s="885"/>
      <c r="N21" s="887"/>
      <c r="O21" s="853">
        <f>IMPOSTAZIONI!J15</f>
        <v>0</v>
      </c>
      <c r="P21" s="854"/>
      <c r="Q21" s="854"/>
      <c r="R21" s="854"/>
      <c r="S21" s="855" t="s">
        <v>21</v>
      </c>
      <c r="T21" s="856"/>
      <c r="U21" s="856" t="s">
        <v>22</v>
      </c>
      <c r="V21" s="857"/>
      <c r="W21" s="48"/>
      <c r="X21" s="850">
        <f>IMPOSTAZIONI!S15</f>
        <v>0</v>
      </c>
      <c r="Y21" s="851"/>
      <c r="Z21" s="851"/>
      <c r="AA21" s="851"/>
      <c r="AB21" s="851"/>
      <c r="AC21" s="851"/>
      <c r="AD21" s="851"/>
      <c r="AE21" s="851"/>
      <c r="AF21" s="851"/>
      <c r="AG21" s="851"/>
      <c r="AH21" s="851"/>
      <c r="AI21" s="851"/>
      <c r="AJ21" s="851"/>
      <c r="AK21" s="851"/>
      <c r="AL21" s="851"/>
      <c r="AM21" s="851"/>
      <c r="AN21" s="851"/>
      <c r="AO21" s="851"/>
      <c r="AP21" s="851"/>
      <c r="AQ21" s="851"/>
      <c r="AR21" s="851"/>
      <c r="AS21" s="851"/>
      <c r="AT21" s="851"/>
      <c r="AU21" s="851"/>
      <c r="AV21" s="851"/>
      <c r="AW21" s="851"/>
      <c r="AX21" s="851"/>
      <c r="AY21" s="851"/>
      <c r="AZ21" s="851"/>
      <c r="BA21" s="851"/>
      <c r="BB21" s="851"/>
      <c r="BC21" s="851"/>
      <c r="BD21" s="852"/>
      <c r="BE21" s="49"/>
      <c r="BF21" s="849">
        <f>IMPOSTAZIONI!AN15</f>
        <v>0</v>
      </c>
      <c r="BG21" s="849"/>
      <c r="BH21" s="849"/>
      <c r="BI21" s="50"/>
      <c r="BJ21" s="5"/>
      <c r="BK21" s="6"/>
    </row>
    <row r="22" spans="1:63" ht="15.75" customHeight="1">
      <c r="A22" s="4"/>
      <c r="B22" s="5"/>
      <c r="C22" s="26" t="s">
        <v>23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8"/>
      <c r="BJ22" s="5"/>
      <c r="BK22" s="6"/>
    </row>
    <row r="23" spans="1:63" ht="15.75" customHeight="1">
      <c r="A23" s="4"/>
      <c r="B23" s="5"/>
      <c r="C23" s="39" t="s">
        <v>24</v>
      </c>
      <c r="D23" s="5"/>
      <c r="E23" s="5"/>
      <c r="F23" s="5"/>
      <c r="G23" s="5"/>
      <c r="H23" s="5"/>
      <c r="I23" s="5"/>
      <c r="J23" s="5"/>
      <c r="K23" s="51"/>
      <c r="L23" s="51"/>
      <c r="M23" s="888" t="str">
        <f>IMPOSTAZIONI!F17</f>
        <v>NOME DELLA DITTA</v>
      </c>
      <c r="N23" s="889"/>
      <c r="O23" s="889"/>
      <c r="P23" s="889"/>
      <c r="Q23" s="889"/>
      <c r="R23" s="889"/>
      <c r="S23" s="889"/>
      <c r="T23" s="889"/>
      <c r="U23" s="889"/>
      <c r="V23" s="889"/>
      <c r="W23" s="889"/>
      <c r="X23" s="889"/>
      <c r="Y23" s="889"/>
      <c r="Z23" s="889"/>
      <c r="AA23" s="889"/>
      <c r="AB23" s="889"/>
      <c r="AC23" s="889"/>
      <c r="AD23" s="889"/>
      <c r="AE23" s="889"/>
      <c r="AF23" s="889"/>
      <c r="AG23" s="889"/>
      <c r="AH23" s="889"/>
      <c r="AI23" s="889"/>
      <c r="AJ23" s="889"/>
      <c r="AK23" s="889"/>
      <c r="AL23" s="889"/>
      <c r="AM23" s="889"/>
      <c r="AN23" s="889"/>
      <c r="AO23" s="889"/>
      <c r="AP23" s="889"/>
      <c r="AQ23" s="889"/>
      <c r="AR23" s="889"/>
      <c r="AS23" s="889"/>
      <c r="AT23" s="889"/>
      <c r="AU23" s="889"/>
      <c r="AV23" s="889"/>
      <c r="AW23" s="889"/>
      <c r="AX23" s="889"/>
      <c r="AY23" s="889"/>
      <c r="AZ23" s="889"/>
      <c r="BA23" s="889"/>
      <c r="BB23" s="889"/>
      <c r="BC23" s="889"/>
      <c r="BD23" s="889"/>
      <c r="BE23" s="889"/>
      <c r="BF23" s="889"/>
      <c r="BG23" s="889"/>
      <c r="BH23" s="889"/>
      <c r="BI23" s="890"/>
      <c r="BJ23" s="5"/>
      <c r="BK23" s="6"/>
    </row>
    <row r="24" spans="1:63" ht="15.75" customHeight="1">
      <c r="A24" s="4"/>
      <c r="B24" s="5"/>
      <c r="C24" s="21" t="s">
        <v>25</v>
      </c>
      <c r="D24" s="2"/>
      <c r="E24" s="2"/>
      <c r="F24" s="2"/>
      <c r="G24" s="2"/>
      <c r="H24" s="2"/>
      <c r="I24" s="2"/>
      <c r="J24" s="2"/>
      <c r="K24" s="22"/>
      <c r="L24" s="22"/>
      <c r="M24" s="891"/>
      <c r="N24" s="891"/>
      <c r="O24" s="891"/>
      <c r="P24" s="891"/>
      <c r="Q24" s="891"/>
      <c r="R24" s="891"/>
      <c r="S24" s="891"/>
      <c r="T24" s="891"/>
      <c r="U24" s="891"/>
      <c r="V24" s="891"/>
      <c r="W24" s="891"/>
      <c r="X24" s="891"/>
      <c r="Y24" s="891"/>
      <c r="Z24" s="891"/>
      <c r="AA24" s="891"/>
      <c r="AB24" s="891"/>
      <c r="AC24" s="891"/>
      <c r="AD24" s="891"/>
      <c r="AE24" s="891"/>
      <c r="AF24" s="891"/>
      <c r="AG24" s="891"/>
      <c r="AH24" s="891"/>
      <c r="AI24" s="891"/>
      <c r="AJ24" s="891"/>
      <c r="AK24" s="891"/>
      <c r="AL24" s="891"/>
      <c r="AM24" s="891"/>
      <c r="AN24" s="891"/>
      <c r="AO24" s="891"/>
      <c r="AP24" s="891"/>
      <c r="AQ24" s="891"/>
      <c r="AR24" s="891"/>
      <c r="AS24" s="891"/>
      <c r="AT24" s="891"/>
      <c r="AU24" s="891"/>
      <c r="AV24" s="891"/>
      <c r="AW24" s="891"/>
      <c r="AX24" s="891"/>
      <c r="AY24" s="891"/>
      <c r="AZ24" s="891"/>
      <c r="BA24" s="891"/>
      <c r="BB24" s="891"/>
      <c r="BC24" s="891"/>
      <c r="BD24" s="891"/>
      <c r="BE24" s="891"/>
      <c r="BF24" s="891"/>
      <c r="BG24" s="891"/>
      <c r="BH24" s="891"/>
      <c r="BI24" s="892"/>
      <c r="BJ24" s="5"/>
      <c r="BK24" s="6"/>
    </row>
    <row r="25" spans="1:63" ht="15.75" customHeight="1">
      <c r="A25" s="4"/>
      <c r="B25" s="5"/>
      <c r="C25" s="26" t="s">
        <v>26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8"/>
      <c r="BJ25" s="5"/>
      <c r="BK25" s="6"/>
    </row>
    <row r="26" spans="1:63" ht="15.75" customHeight="1">
      <c r="A26" s="4"/>
      <c r="B26" s="5"/>
      <c r="C26" s="39" t="s">
        <v>27</v>
      </c>
      <c r="D26" s="5"/>
      <c r="E26" s="5"/>
      <c r="F26" s="5"/>
      <c r="G26" s="5"/>
      <c r="H26" s="5"/>
      <c r="I26" s="5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763" t="s">
        <v>28</v>
      </c>
      <c r="AG26" s="763"/>
      <c r="AH26" s="763"/>
      <c r="AI26" s="763"/>
      <c r="AJ26" s="768" t="s">
        <v>29</v>
      </c>
      <c r="AK26" s="768"/>
      <c r="AL26" s="768"/>
      <c r="AM26" s="768"/>
      <c r="AN26" s="768"/>
      <c r="AO26" s="53"/>
      <c r="AP26" s="763"/>
      <c r="AQ26" s="763"/>
      <c r="AR26" s="763"/>
      <c r="AS26" s="763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3"/>
      <c r="BG26" s="763" t="s">
        <v>19</v>
      </c>
      <c r="BH26" s="763"/>
      <c r="BI26" s="769"/>
      <c r="BJ26" s="5"/>
      <c r="BK26" s="6"/>
    </row>
    <row r="27" spans="1:63" ht="15.75" customHeight="1">
      <c r="A27" s="4"/>
      <c r="B27" s="5"/>
      <c r="C27" s="893" t="str">
        <f>IMPOSTAZIONI!C21</f>
        <v>inserisci</v>
      </c>
      <c r="D27" s="883"/>
      <c r="E27" s="883"/>
      <c r="F27" s="883"/>
      <c r="G27" s="883"/>
      <c r="H27" s="883"/>
      <c r="I27" s="883"/>
      <c r="J27" s="883"/>
      <c r="K27" s="883"/>
      <c r="L27" s="883"/>
      <c r="M27" s="883"/>
      <c r="N27" s="883"/>
      <c r="O27" s="883"/>
      <c r="P27" s="883"/>
      <c r="Q27" s="883"/>
      <c r="R27" s="883"/>
      <c r="S27" s="883"/>
      <c r="T27" s="883"/>
      <c r="U27" s="883"/>
      <c r="V27" s="883"/>
      <c r="W27" s="883"/>
      <c r="X27" s="883"/>
      <c r="Y27" s="883"/>
      <c r="Z27" s="883"/>
      <c r="AA27" s="883"/>
      <c r="AB27" s="883"/>
      <c r="AC27" s="883"/>
      <c r="AD27" s="883"/>
      <c r="AE27" s="883"/>
      <c r="AF27" s="894" t="str">
        <f>IMPOSTAZIONI!U21</f>
        <v>00000</v>
      </c>
      <c r="AG27" s="880"/>
      <c r="AH27" s="880"/>
      <c r="AI27" s="895"/>
      <c r="AJ27" s="882" t="str">
        <f>IMPOSTAZIONI!X21</f>
        <v>inserisci</v>
      </c>
      <c r="AK27" s="883"/>
      <c r="AL27" s="883"/>
      <c r="AM27" s="883"/>
      <c r="AN27" s="883"/>
      <c r="AO27" s="883"/>
      <c r="AP27" s="883"/>
      <c r="AQ27" s="883"/>
      <c r="AR27" s="883"/>
      <c r="AS27" s="883"/>
      <c r="AT27" s="883"/>
      <c r="AU27" s="883"/>
      <c r="AV27" s="883"/>
      <c r="AW27" s="883"/>
      <c r="AX27" s="883"/>
      <c r="AY27" s="883"/>
      <c r="AZ27" s="883"/>
      <c r="BA27" s="883"/>
      <c r="BB27" s="883"/>
      <c r="BC27" s="883"/>
      <c r="BD27" s="883"/>
      <c r="BE27" s="883"/>
      <c r="BF27" s="884"/>
      <c r="BG27" s="879" t="str">
        <f>IMPOSTAZIONI!AN21</f>
        <v>XX</v>
      </c>
      <c r="BH27" s="880"/>
      <c r="BI27" s="881"/>
      <c r="BJ27" s="5"/>
      <c r="BK27" s="6"/>
    </row>
    <row r="28" spans="1:63" ht="7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6"/>
    </row>
    <row r="29" spans="1:63" ht="15.75" customHeight="1">
      <c r="A29" s="4"/>
      <c r="B29" s="5"/>
      <c r="C29" s="5"/>
      <c r="D29" s="5"/>
      <c r="E29" s="5"/>
      <c r="F29" s="712" t="s">
        <v>30</v>
      </c>
      <c r="G29" s="712"/>
      <c r="H29" s="712"/>
      <c r="I29" s="712"/>
      <c r="J29" s="712"/>
      <c r="K29" s="712"/>
      <c r="L29" s="712"/>
      <c r="M29" s="712"/>
      <c r="N29" s="712"/>
      <c r="O29" s="712"/>
      <c r="P29" s="712"/>
      <c r="Q29" s="712"/>
      <c r="R29" s="712"/>
      <c r="S29" s="712"/>
      <c r="T29" s="712"/>
      <c r="U29" s="71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2"/>
      <c r="AH29" s="712"/>
      <c r="AI29" s="712"/>
      <c r="AJ29" s="712"/>
      <c r="AK29" s="712"/>
      <c r="AL29" s="712"/>
      <c r="AM29" s="712"/>
      <c r="AN29" s="712"/>
      <c r="AO29" s="712"/>
      <c r="AP29" s="712"/>
      <c r="AQ29" s="712"/>
      <c r="AR29" s="712"/>
      <c r="AS29" s="712"/>
      <c r="AT29" s="712"/>
      <c r="AU29" s="712"/>
      <c r="AV29" s="712"/>
      <c r="AW29" s="712"/>
      <c r="AX29" s="712"/>
      <c r="AY29" s="712"/>
      <c r="AZ29" s="712"/>
      <c r="BA29" s="712"/>
      <c r="BB29" s="712"/>
      <c r="BC29" s="712"/>
      <c r="BD29" s="712"/>
      <c r="BE29" s="712"/>
      <c r="BF29" s="712"/>
      <c r="BG29" s="5"/>
      <c r="BH29" s="5"/>
      <c r="BI29" s="5"/>
      <c r="BJ29" s="5"/>
      <c r="BK29" s="6"/>
    </row>
    <row r="30" spans="1:63" ht="15" customHeight="1">
      <c r="A30" s="4"/>
      <c r="B30" s="5"/>
      <c r="C30" s="5"/>
      <c r="D30" s="5"/>
      <c r="E30" s="5"/>
      <c r="F30" s="713" t="s">
        <v>31</v>
      </c>
      <c r="G30" s="713"/>
      <c r="H30" s="713"/>
      <c r="I30" s="713"/>
      <c r="J30" s="713"/>
      <c r="K30" s="713"/>
      <c r="L30" s="713"/>
      <c r="M30" s="713"/>
      <c r="N30" s="713"/>
      <c r="O30" s="713"/>
      <c r="P30" s="713"/>
      <c r="Q30" s="713"/>
      <c r="R30" s="713"/>
      <c r="S30" s="713"/>
      <c r="T30" s="713"/>
      <c r="U30" s="713"/>
      <c r="V30" s="713"/>
      <c r="W30" s="713"/>
      <c r="X30" s="713"/>
      <c r="Y30" s="713"/>
      <c r="Z30" s="713"/>
      <c r="AA30" s="713"/>
      <c r="AB30" s="713"/>
      <c r="AC30" s="713"/>
      <c r="AD30" s="713"/>
      <c r="AE30" s="713"/>
      <c r="AF30" s="713"/>
      <c r="AG30" s="713"/>
      <c r="AH30" s="713"/>
      <c r="AI30" s="713"/>
      <c r="AJ30" s="713"/>
      <c r="AK30" s="713"/>
      <c r="AL30" s="713"/>
      <c r="AM30" s="713"/>
      <c r="AN30" s="713"/>
      <c r="AO30" s="713"/>
      <c r="AP30" s="713"/>
      <c r="AQ30" s="713"/>
      <c r="AR30" s="713"/>
      <c r="AS30" s="713"/>
      <c r="AT30" s="713"/>
      <c r="AU30" s="713"/>
      <c r="AV30" s="713"/>
      <c r="AW30" s="713"/>
      <c r="AX30" s="713"/>
      <c r="AY30" s="713"/>
      <c r="AZ30" s="713"/>
      <c r="BA30" s="713"/>
      <c r="BB30" s="713"/>
      <c r="BC30" s="713"/>
      <c r="BD30" s="713"/>
      <c r="BE30" s="713"/>
      <c r="BF30" s="713"/>
      <c r="BG30" s="5"/>
      <c r="BH30" s="5"/>
      <c r="BI30" s="5"/>
      <c r="BJ30" s="5"/>
      <c r="BK30" s="6"/>
    </row>
    <row r="31" spans="1:63" ht="16.5" customHeight="1">
      <c r="A31" s="4"/>
      <c r="B31" s="5"/>
      <c r="C31" s="5"/>
      <c r="D31" s="5"/>
      <c r="E31" s="5"/>
      <c r="F31" s="712" t="s">
        <v>32</v>
      </c>
      <c r="G31" s="712"/>
      <c r="H31" s="712"/>
      <c r="I31" s="712"/>
      <c r="J31" s="712"/>
      <c r="K31" s="712"/>
      <c r="L31" s="712"/>
      <c r="M31" s="712"/>
      <c r="N31" s="712"/>
      <c r="O31" s="712"/>
      <c r="P31" s="712"/>
      <c r="Q31" s="896"/>
      <c r="R31" s="896"/>
      <c r="S31" s="896"/>
      <c r="T31" s="896"/>
      <c r="U31" s="896"/>
      <c r="V31" s="896"/>
      <c r="W31" s="712" t="s">
        <v>33</v>
      </c>
      <c r="X31" s="712"/>
      <c r="Y31" s="712"/>
      <c r="Z31" s="712"/>
      <c r="AA31" s="712"/>
      <c r="AB31" s="712"/>
      <c r="AC31" s="712"/>
      <c r="AD31" s="712"/>
      <c r="AE31" s="712"/>
      <c r="AF31" s="712"/>
      <c r="AG31" s="712"/>
      <c r="AH31" s="712"/>
      <c r="AI31" s="712"/>
      <c r="AJ31" s="712"/>
      <c r="AK31" s="712"/>
      <c r="AL31" s="712"/>
      <c r="AM31" s="712"/>
      <c r="AN31" s="712"/>
      <c r="AO31" s="712"/>
      <c r="AP31" s="712"/>
      <c r="AQ31" s="712"/>
      <c r="AR31" s="712"/>
      <c r="AS31" s="712"/>
      <c r="AT31" s="712"/>
      <c r="AU31" s="712"/>
      <c r="AV31" s="712"/>
      <c r="AW31" s="712"/>
      <c r="AX31" s="712"/>
      <c r="AY31" s="712"/>
      <c r="AZ31" s="712"/>
      <c r="BA31" s="712"/>
      <c r="BB31" s="712"/>
      <c r="BC31" s="712"/>
      <c r="BD31" s="712"/>
      <c r="BE31" s="712"/>
      <c r="BF31" s="712"/>
      <c r="BG31" s="5"/>
      <c r="BH31" s="5"/>
      <c r="BI31" s="5"/>
      <c r="BJ31" s="5"/>
      <c r="BK31" s="6"/>
    </row>
    <row r="32" spans="1:63" ht="18.75" customHeight="1">
      <c r="A32" s="4"/>
      <c r="B32" s="5"/>
      <c r="C32" s="5"/>
      <c r="D32" s="5"/>
      <c r="E32" s="5"/>
      <c r="F32" s="804" t="s">
        <v>34</v>
      </c>
      <c r="G32" s="804"/>
      <c r="H32" s="804"/>
      <c r="I32" s="804"/>
      <c r="J32" s="804"/>
      <c r="K32" s="804"/>
      <c r="L32" s="899"/>
      <c r="M32" s="899"/>
      <c r="N32" s="899"/>
      <c r="O32" s="899"/>
      <c r="P32" s="899"/>
      <c r="Q32" s="899"/>
      <c r="R32" s="899"/>
      <c r="S32" s="899"/>
      <c r="T32" s="899"/>
      <c r="U32" s="899"/>
      <c r="V32" s="899"/>
      <c r="W32" s="899"/>
      <c r="X32" s="899"/>
      <c r="Y32" s="899"/>
      <c r="Z32" s="899"/>
      <c r="AA32" s="899"/>
      <c r="AB32" s="899"/>
      <c r="AC32" s="899"/>
      <c r="AD32" s="899"/>
      <c r="AE32" s="899"/>
      <c r="AF32" s="899"/>
      <c r="AG32" s="899"/>
      <c r="AH32" s="899"/>
      <c r="AI32" s="899"/>
      <c r="AJ32" s="899"/>
      <c r="AK32" s="899"/>
      <c r="AL32" s="899"/>
      <c r="AM32" s="899"/>
      <c r="AN32" s="899"/>
      <c r="AO32" s="899"/>
      <c r="AP32" s="899"/>
      <c r="AQ32" s="899"/>
      <c r="AR32" s="899"/>
      <c r="AS32" s="899"/>
      <c r="AT32" s="899"/>
      <c r="AU32" s="899"/>
      <c r="AV32" s="899"/>
      <c r="AW32" s="899"/>
      <c r="AX32" s="899"/>
      <c r="AY32" s="899"/>
      <c r="AZ32" s="899"/>
      <c r="BA32" s="899"/>
      <c r="BB32" s="899"/>
      <c r="BC32" s="899"/>
      <c r="BD32" s="899"/>
      <c r="BE32" s="899"/>
      <c r="BF32" s="899"/>
      <c r="BG32" s="5"/>
      <c r="BH32" s="5"/>
      <c r="BI32" s="5"/>
      <c r="BJ32" s="5"/>
      <c r="BK32" s="6"/>
    </row>
    <row r="33" spans="1:63" ht="18.75" customHeight="1">
      <c r="A33" s="4"/>
      <c r="B33" s="5"/>
      <c r="C33" s="5"/>
      <c r="D33" s="5"/>
      <c r="E33" s="5"/>
      <c r="F33" s="909"/>
      <c r="G33" s="909"/>
      <c r="H33" s="909"/>
      <c r="I33" s="909"/>
      <c r="J33" s="909"/>
      <c r="K33" s="909"/>
      <c r="L33" s="909"/>
      <c r="M33" s="909"/>
      <c r="N33" s="909"/>
      <c r="O33" s="909"/>
      <c r="P33" s="909"/>
      <c r="Q33" s="909"/>
      <c r="R33" s="909"/>
      <c r="S33" s="909"/>
      <c r="T33" s="909"/>
      <c r="U33" s="909"/>
      <c r="V33" s="909"/>
      <c r="W33" s="909"/>
      <c r="X33" s="909"/>
      <c r="Y33" s="909"/>
      <c r="Z33" s="909"/>
      <c r="AA33" s="909"/>
      <c r="AB33" s="909"/>
      <c r="AC33" s="909"/>
      <c r="AD33" s="909"/>
      <c r="AE33" s="909"/>
      <c r="AF33" s="909"/>
      <c r="AG33" s="909"/>
      <c r="AH33" s="909"/>
      <c r="AI33" s="909"/>
      <c r="AJ33" s="909"/>
      <c r="AK33" s="909"/>
      <c r="AL33" s="909"/>
      <c r="AM33" s="909"/>
      <c r="AN33" s="909"/>
      <c r="AO33" s="909"/>
      <c r="AP33" s="909"/>
      <c r="AQ33" s="909"/>
      <c r="AR33" s="909"/>
      <c r="AS33" s="909"/>
      <c r="AT33" s="909"/>
      <c r="AU33" s="909"/>
      <c r="AV33" s="909"/>
      <c r="AW33" s="909"/>
      <c r="AX33" s="909"/>
      <c r="AY33" s="909"/>
      <c r="AZ33" s="909"/>
      <c r="BA33" s="909"/>
      <c r="BB33" s="909"/>
      <c r="BC33" s="909"/>
      <c r="BD33" s="909"/>
      <c r="BE33" s="909"/>
      <c r="BF33" s="909"/>
      <c r="BG33" s="5"/>
      <c r="BH33" s="5"/>
      <c r="BI33" s="5"/>
      <c r="BJ33" s="5"/>
      <c r="BK33" s="6"/>
    </row>
    <row r="34" spans="1:63" ht="18" customHeight="1">
      <c r="A34" s="4"/>
      <c r="B34" s="5"/>
      <c r="C34" s="5"/>
      <c r="D34" s="5"/>
      <c r="E34" s="5"/>
      <c r="F34" s="712" t="s">
        <v>35</v>
      </c>
      <c r="G34" s="712"/>
      <c r="H34" s="712"/>
      <c r="I34" s="712"/>
      <c r="J34" s="712"/>
      <c r="K34" s="712"/>
      <c r="L34" s="712"/>
      <c r="M34" s="712"/>
      <c r="N34" s="712"/>
      <c r="O34" s="712"/>
      <c r="P34" s="712"/>
      <c r="Q34" s="712"/>
      <c r="R34" s="712"/>
      <c r="S34" s="712"/>
      <c r="T34" s="712"/>
      <c r="U34" s="712"/>
      <c r="V34" s="712"/>
      <c r="W34" s="712"/>
      <c r="X34" s="712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"/>
      <c r="BH34" s="5"/>
      <c r="BI34" s="5"/>
      <c r="BJ34" s="5"/>
      <c r="BK34" s="6"/>
    </row>
    <row r="35" spans="1:63" ht="15.75" customHeight="1">
      <c r="A35" s="4"/>
      <c r="B35" s="5"/>
      <c r="C35" s="5"/>
      <c r="D35" s="5"/>
      <c r="E35" s="5"/>
      <c r="F35" s="712" t="s">
        <v>36</v>
      </c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2"/>
      <c r="S35" s="712"/>
      <c r="T35" s="712"/>
      <c r="U35" s="712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12"/>
      <c r="AH35" s="712"/>
      <c r="AI35" s="712"/>
      <c r="AJ35" s="712"/>
      <c r="AK35" s="712"/>
      <c r="AL35" s="712"/>
      <c r="AM35" s="712"/>
      <c r="AN35" s="712"/>
      <c r="AO35" s="712"/>
      <c r="AP35" s="712"/>
      <c r="AQ35" s="712"/>
      <c r="AR35" s="712"/>
      <c r="AS35" s="712"/>
      <c r="AT35" s="712"/>
      <c r="AU35" s="712"/>
      <c r="AV35" s="712"/>
      <c r="AW35" s="712"/>
      <c r="AX35" s="712"/>
      <c r="AY35" s="712"/>
      <c r="AZ35" s="712"/>
      <c r="BA35" s="712"/>
      <c r="BB35" s="712"/>
      <c r="BC35" s="712"/>
      <c r="BD35" s="712"/>
      <c r="BE35" s="712"/>
      <c r="BF35" s="712"/>
      <c r="BG35" s="5"/>
      <c r="BH35" s="5"/>
      <c r="BI35" s="5"/>
      <c r="BJ35" s="5"/>
      <c r="BK35" s="6"/>
    </row>
    <row r="36" spans="1:63" ht="15.75" customHeight="1">
      <c r="A36" s="4"/>
      <c r="B36" s="5"/>
      <c r="C36" s="5"/>
      <c r="D36" s="5"/>
      <c r="E36" s="5"/>
      <c r="F36" s="812" t="s">
        <v>50</v>
      </c>
      <c r="G36" s="812"/>
      <c r="H36" s="812"/>
      <c r="I36" s="812"/>
      <c r="J36" s="812"/>
      <c r="K36" s="812"/>
      <c r="L36" s="812"/>
      <c r="M36" s="812"/>
      <c r="N36" s="812"/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2"/>
      <c r="AA36" s="812"/>
      <c r="AB36" s="812"/>
      <c r="AC36" s="812"/>
      <c r="AD36" s="812"/>
      <c r="AE36" s="812"/>
      <c r="AF36" s="812"/>
      <c r="AG36" s="812"/>
      <c r="AH36" s="812"/>
      <c r="AI36" s="812"/>
      <c r="AJ36" s="812"/>
      <c r="AK36" s="812"/>
      <c r="AL36" s="812"/>
      <c r="AM36" s="812"/>
      <c r="AN36" s="812"/>
      <c r="AO36" s="812"/>
      <c r="AP36" s="812"/>
      <c r="AQ36" s="812"/>
      <c r="AR36" s="812"/>
      <c r="AS36" s="812"/>
      <c r="AT36" s="812"/>
      <c r="AU36" s="812"/>
      <c r="AV36" s="812"/>
      <c r="AW36" s="812"/>
      <c r="AX36" s="812"/>
      <c r="AY36" s="812"/>
      <c r="AZ36" s="812"/>
      <c r="BA36" s="812"/>
      <c r="BB36" s="812"/>
      <c r="BC36" s="812"/>
      <c r="BD36" s="812"/>
      <c r="BE36" s="812"/>
      <c r="BF36" s="812"/>
      <c r="BG36" s="5"/>
      <c r="BH36" s="5"/>
      <c r="BI36" s="5"/>
      <c r="BJ36" s="5"/>
      <c r="BK36" s="6"/>
    </row>
    <row r="37" spans="1:63" ht="14.2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6"/>
    </row>
    <row r="38" spans="1:63" ht="9" customHeight="1">
      <c r="A38" s="4"/>
      <c r="B38" s="5"/>
      <c r="C38" s="5"/>
      <c r="D38" s="750"/>
      <c r="E38" s="750"/>
      <c r="F38" s="807"/>
      <c r="G38" s="808"/>
      <c r="H38" s="5"/>
      <c r="I38" s="738" t="s">
        <v>37</v>
      </c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  <c r="Z38" s="738"/>
      <c r="AA38" s="738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6"/>
    </row>
    <row r="39" spans="1:63" ht="9" customHeight="1">
      <c r="A39" s="4"/>
      <c r="B39" s="5"/>
      <c r="C39" s="5"/>
      <c r="D39" s="750"/>
      <c r="E39" s="750"/>
      <c r="F39" s="809"/>
      <c r="G39" s="810"/>
      <c r="H39" s="5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38"/>
      <c r="T39" s="738"/>
      <c r="U39" s="738"/>
      <c r="V39" s="738"/>
      <c r="W39" s="738"/>
      <c r="X39" s="738"/>
      <c r="Y39" s="738"/>
      <c r="Z39" s="738"/>
      <c r="AA39" s="738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6"/>
    </row>
    <row r="40" spans="1:63" ht="6" customHeight="1">
      <c r="A40" s="4"/>
      <c r="B40" s="5"/>
      <c r="C40" s="5"/>
      <c r="D40" s="55"/>
      <c r="E40" s="5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6"/>
    </row>
    <row r="41" spans="1:63" ht="9" customHeight="1">
      <c r="A41" s="4"/>
      <c r="B41" s="5"/>
      <c r="C41" s="5"/>
      <c r="D41" s="750"/>
      <c r="E41" s="750"/>
      <c r="F41" s="807"/>
      <c r="G41" s="808"/>
      <c r="H41" s="5"/>
      <c r="I41" s="738" t="s">
        <v>38</v>
      </c>
      <c r="J41" s="738"/>
      <c r="K41" s="738"/>
      <c r="L41" s="738"/>
      <c r="M41" s="738"/>
      <c r="N41" s="738"/>
      <c r="O41" s="738"/>
      <c r="P41" s="738"/>
      <c r="Q41" s="738"/>
      <c r="R41" s="738"/>
      <c r="S41" s="738"/>
      <c r="T41" s="738"/>
      <c r="U41" s="738"/>
      <c r="V41" s="738"/>
      <c r="W41" s="738"/>
      <c r="X41" s="738"/>
      <c r="Y41" s="738"/>
      <c r="Z41" s="902"/>
      <c r="AA41" s="902"/>
      <c r="AB41" s="902"/>
      <c r="AC41" s="902"/>
      <c r="AD41" s="902"/>
      <c r="AE41" s="902"/>
      <c r="AF41" s="5"/>
      <c r="AG41" s="738" t="s">
        <v>39</v>
      </c>
      <c r="AH41" s="738"/>
      <c r="AI41" s="738"/>
      <c r="AJ41" s="738"/>
      <c r="AK41" s="738"/>
      <c r="AL41" s="738"/>
      <c r="AM41" s="738"/>
      <c r="AN41" s="738"/>
      <c r="AO41" s="738"/>
      <c r="AP41" s="738"/>
      <c r="AQ41" s="738"/>
      <c r="AR41" s="738"/>
      <c r="AS41" s="56"/>
      <c r="AT41" s="897"/>
      <c r="AU41" s="897"/>
      <c r="AV41" s="897"/>
      <c r="AW41" s="897"/>
      <c r="AX41" s="897"/>
      <c r="AY41" s="897"/>
      <c r="AZ41" s="897"/>
      <c r="BA41" s="897"/>
      <c r="BB41" s="897"/>
      <c r="BC41" s="56"/>
      <c r="BD41" s="56"/>
      <c r="BE41" s="56"/>
      <c r="BF41" s="56"/>
      <c r="BG41" s="5"/>
      <c r="BH41" s="5"/>
      <c r="BI41" s="5"/>
      <c r="BJ41" s="5"/>
      <c r="BK41" s="6"/>
    </row>
    <row r="42" spans="1:63" ht="9" customHeight="1">
      <c r="A42" s="4"/>
      <c r="B42" s="5"/>
      <c r="C42" s="5"/>
      <c r="D42" s="750"/>
      <c r="E42" s="750"/>
      <c r="F42" s="809"/>
      <c r="G42" s="810"/>
      <c r="H42" s="5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903"/>
      <c r="AA42" s="903"/>
      <c r="AB42" s="903"/>
      <c r="AC42" s="903"/>
      <c r="AD42" s="903"/>
      <c r="AE42" s="903"/>
      <c r="AF42" s="57"/>
      <c r="AG42" s="738"/>
      <c r="AH42" s="738"/>
      <c r="AI42" s="738"/>
      <c r="AJ42" s="738"/>
      <c r="AK42" s="738"/>
      <c r="AL42" s="738"/>
      <c r="AM42" s="738"/>
      <c r="AN42" s="738"/>
      <c r="AO42" s="738"/>
      <c r="AP42" s="738"/>
      <c r="AQ42" s="738"/>
      <c r="AR42" s="738"/>
      <c r="AS42" s="56"/>
      <c r="AT42" s="898"/>
      <c r="AU42" s="898"/>
      <c r="AV42" s="898"/>
      <c r="AW42" s="898"/>
      <c r="AX42" s="898"/>
      <c r="AY42" s="898"/>
      <c r="AZ42" s="898"/>
      <c r="BA42" s="898"/>
      <c r="BB42" s="898"/>
      <c r="BC42" s="58"/>
      <c r="BD42" s="56"/>
      <c r="BE42" s="56"/>
      <c r="BF42" s="56"/>
      <c r="BG42" s="5"/>
      <c r="BH42" s="5"/>
      <c r="BI42" s="5"/>
      <c r="BJ42" s="5"/>
      <c r="BK42" s="6"/>
    </row>
    <row r="43" spans="1:63" ht="15" customHeight="1">
      <c r="A43" s="4"/>
      <c r="B43" s="5"/>
      <c r="C43" s="5"/>
      <c r="D43" s="55"/>
      <c r="E43" s="5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904" t="s">
        <v>14</v>
      </c>
      <c r="AR43" s="904"/>
      <c r="AS43" s="904"/>
      <c r="AT43" s="904" t="s">
        <v>15</v>
      </c>
      <c r="AU43" s="904"/>
      <c r="AV43" s="904"/>
      <c r="AW43" s="59"/>
      <c r="AX43" s="59"/>
      <c r="AY43" s="59"/>
      <c r="AZ43" s="904" t="s">
        <v>14</v>
      </c>
      <c r="BA43" s="904"/>
      <c r="BB43" s="904"/>
      <c r="BC43" s="904" t="s">
        <v>15</v>
      </c>
      <c r="BD43" s="904"/>
      <c r="BE43" s="904"/>
      <c r="BF43" s="56"/>
      <c r="BG43" s="5"/>
      <c r="BH43" s="5"/>
      <c r="BI43" s="5"/>
      <c r="BJ43" s="5"/>
      <c r="BK43" s="6"/>
    </row>
    <row r="44" spans="1:63" ht="9" customHeight="1">
      <c r="A44" s="4"/>
      <c r="B44" s="5"/>
      <c r="C44" s="5"/>
      <c r="D44" s="750"/>
      <c r="E44" s="750"/>
      <c r="F44" s="807"/>
      <c r="G44" s="808"/>
      <c r="H44" s="5"/>
      <c r="I44" s="738" t="s">
        <v>38</v>
      </c>
      <c r="J44" s="738"/>
      <c r="K44" s="738"/>
      <c r="L44" s="738"/>
      <c r="M44" s="738"/>
      <c r="N44" s="738"/>
      <c r="O44" s="738"/>
      <c r="P44" s="738"/>
      <c r="Q44" s="738"/>
      <c r="R44" s="738"/>
      <c r="S44" s="738"/>
      <c r="T44" s="738"/>
      <c r="U44" s="738"/>
      <c r="V44" s="738"/>
      <c r="W44" s="738"/>
      <c r="X44" s="738"/>
      <c r="Y44" s="738"/>
      <c r="Z44" s="902"/>
      <c r="AA44" s="902"/>
      <c r="AB44" s="902"/>
      <c r="AC44" s="902"/>
      <c r="AD44" s="902"/>
      <c r="AE44" s="902"/>
      <c r="AF44" s="5"/>
      <c r="AG44" s="738" t="s">
        <v>40</v>
      </c>
      <c r="AH44" s="738"/>
      <c r="AI44" s="738"/>
      <c r="AJ44" s="738"/>
      <c r="AK44" s="738"/>
      <c r="AL44" s="738"/>
      <c r="AM44" s="738"/>
      <c r="AN44" s="738"/>
      <c r="AO44" s="738"/>
      <c r="AP44" s="738"/>
      <c r="AQ44" s="859"/>
      <c r="AR44" s="860"/>
      <c r="AS44" s="860"/>
      <c r="AT44" s="863"/>
      <c r="AU44" s="860"/>
      <c r="AV44" s="864"/>
      <c r="AW44" s="817" t="s">
        <v>41</v>
      </c>
      <c r="AX44" s="817"/>
      <c r="AY44" s="817"/>
      <c r="AZ44" s="859"/>
      <c r="BA44" s="860"/>
      <c r="BB44" s="860"/>
      <c r="BC44" s="863"/>
      <c r="BD44" s="860"/>
      <c r="BE44" s="864"/>
      <c r="BF44" s="56"/>
      <c r="BG44" s="5"/>
      <c r="BH44" s="5"/>
      <c r="BI44" s="5"/>
      <c r="BJ44" s="5"/>
      <c r="BK44" s="6"/>
    </row>
    <row r="45" spans="1:63" ht="9" customHeight="1">
      <c r="A45" s="4"/>
      <c r="B45" s="5"/>
      <c r="C45" s="5"/>
      <c r="D45" s="750"/>
      <c r="E45" s="750"/>
      <c r="F45" s="809"/>
      <c r="G45" s="810"/>
      <c r="H45" s="5"/>
      <c r="I45" s="738"/>
      <c r="J45" s="738"/>
      <c r="K45" s="738"/>
      <c r="L45" s="738"/>
      <c r="M45" s="738"/>
      <c r="N45" s="738"/>
      <c r="O45" s="738"/>
      <c r="P45" s="738"/>
      <c r="Q45" s="738"/>
      <c r="R45" s="738"/>
      <c r="S45" s="738"/>
      <c r="T45" s="738"/>
      <c r="U45" s="738"/>
      <c r="V45" s="738"/>
      <c r="W45" s="738"/>
      <c r="X45" s="738"/>
      <c r="Y45" s="738"/>
      <c r="Z45" s="903"/>
      <c r="AA45" s="903"/>
      <c r="AB45" s="903"/>
      <c r="AC45" s="903"/>
      <c r="AD45" s="903"/>
      <c r="AE45" s="903"/>
      <c r="AF45" s="57"/>
      <c r="AG45" s="738"/>
      <c r="AH45" s="738"/>
      <c r="AI45" s="738"/>
      <c r="AJ45" s="738"/>
      <c r="AK45" s="738"/>
      <c r="AL45" s="738"/>
      <c r="AM45" s="738"/>
      <c r="AN45" s="738"/>
      <c r="AO45" s="738"/>
      <c r="AP45" s="738"/>
      <c r="AQ45" s="861"/>
      <c r="AR45" s="862"/>
      <c r="AS45" s="862"/>
      <c r="AT45" s="865"/>
      <c r="AU45" s="862"/>
      <c r="AV45" s="866"/>
      <c r="AW45" s="817"/>
      <c r="AX45" s="817"/>
      <c r="AY45" s="817"/>
      <c r="AZ45" s="861"/>
      <c r="BA45" s="862"/>
      <c r="BB45" s="862"/>
      <c r="BC45" s="865"/>
      <c r="BD45" s="862"/>
      <c r="BE45" s="866"/>
      <c r="BF45" s="56"/>
      <c r="BG45" s="5"/>
      <c r="BH45" s="5"/>
      <c r="BI45" s="5"/>
      <c r="BJ45" s="5"/>
      <c r="BK45" s="6"/>
    </row>
    <row r="46" spans="1:63" ht="14.2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6"/>
      <c r="BF46" s="56"/>
      <c r="BG46" s="5"/>
      <c r="BH46" s="5"/>
      <c r="BI46" s="5"/>
      <c r="BJ46" s="5"/>
      <c r="BK46" s="6"/>
    </row>
    <row r="47" spans="1:63" ht="15.75" customHeight="1">
      <c r="A47" s="4"/>
      <c r="B47" s="5"/>
      <c r="C47" s="13" t="s">
        <v>42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5"/>
      <c r="BJ47" s="5"/>
      <c r="BK47" s="6"/>
    </row>
    <row r="48" spans="1:63" ht="24.75" customHeight="1">
      <c r="A48" s="4"/>
      <c r="B48" s="5"/>
      <c r="C48" s="60" t="s">
        <v>43</v>
      </c>
      <c r="D48" s="61"/>
      <c r="E48" s="61"/>
      <c r="F48" s="61"/>
      <c r="G48" s="61"/>
      <c r="H48" s="61"/>
      <c r="I48" s="905"/>
      <c r="J48" s="905"/>
      <c r="K48" s="905"/>
      <c r="L48" s="905"/>
      <c r="M48" s="905"/>
      <c r="N48" s="905"/>
      <c r="O48" s="905"/>
      <c r="P48" s="905"/>
      <c r="Q48" s="905"/>
      <c r="R48" s="905"/>
      <c r="S48" s="905"/>
      <c r="T48" s="905"/>
      <c r="U48" s="905"/>
      <c r="V48" s="905"/>
      <c r="W48" s="905"/>
      <c r="X48" s="905"/>
      <c r="Y48" s="905"/>
      <c r="Z48" s="905"/>
      <c r="AA48" s="905"/>
      <c r="AB48" s="905"/>
      <c r="AC48" s="905"/>
      <c r="AD48" s="905"/>
      <c r="AE48" s="905"/>
      <c r="AF48" s="905"/>
      <c r="AG48" s="905"/>
      <c r="AH48" s="905"/>
      <c r="AI48" s="905"/>
      <c r="AJ48" s="905"/>
      <c r="AK48" s="905"/>
      <c r="AL48" s="905"/>
      <c r="AM48" s="905"/>
      <c r="AN48" s="905"/>
      <c r="AO48" s="905"/>
      <c r="AP48" s="905"/>
      <c r="AQ48" s="905"/>
      <c r="AR48" s="905"/>
      <c r="AS48" s="905"/>
      <c r="AT48" s="905"/>
      <c r="AU48" s="905"/>
      <c r="AV48" s="905"/>
      <c r="AW48" s="905"/>
      <c r="AX48" s="905"/>
      <c r="AY48" s="905"/>
      <c r="AZ48" s="905"/>
      <c r="BA48" s="905"/>
      <c r="BB48" s="905"/>
      <c r="BC48" s="905"/>
      <c r="BD48" s="905"/>
      <c r="BE48" s="905"/>
      <c r="BF48" s="905"/>
      <c r="BG48" s="905"/>
      <c r="BH48" s="905"/>
      <c r="BI48" s="906"/>
      <c r="BJ48" s="5"/>
      <c r="BK48" s="6"/>
    </row>
    <row r="49" spans="1:63" ht="15.75" customHeight="1">
      <c r="A49" s="4"/>
      <c r="B49" s="5"/>
      <c r="C49" s="16" t="s">
        <v>44</v>
      </c>
      <c r="D49" s="8"/>
      <c r="E49" s="8"/>
      <c r="F49" s="8"/>
      <c r="G49" s="8"/>
      <c r="H49" s="8"/>
      <c r="I49" s="8"/>
      <c r="J49" s="8"/>
      <c r="K49" s="17"/>
      <c r="L49" s="17"/>
      <c r="M49" s="62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4"/>
      <c r="BJ49" s="5"/>
      <c r="BK49" s="6"/>
    </row>
    <row r="50" spans="1:63" ht="15.75" customHeight="1">
      <c r="A50" s="4"/>
      <c r="B50" s="5"/>
      <c r="C50" s="65" t="s">
        <v>45</v>
      </c>
      <c r="D50" s="5"/>
      <c r="E50" s="5"/>
      <c r="F50" s="5"/>
      <c r="G50" s="5"/>
      <c r="H50" s="5"/>
      <c r="I50" s="5"/>
      <c r="J50" s="5"/>
      <c r="K50" s="51"/>
      <c r="L50" s="51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66"/>
      <c r="BJ50" s="5"/>
      <c r="BK50" s="6"/>
    </row>
    <row r="51" spans="1:63" ht="15.75" customHeight="1">
      <c r="A51" s="4"/>
      <c r="B51" s="5"/>
      <c r="C51" s="67" t="s">
        <v>46</v>
      </c>
      <c r="D51" s="5"/>
      <c r="E51" s="5"/>
      <c r="F51" s="5"/>
      <c r="G51" s="5"/>
      <c r="H51" s="5"/>
      <c r="I51" s="5"/>
      <c r="J51" s="5"/>
      <c r="K51" s="51"/>
      <c r="L51" s="51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68"/>
      <c r="BA51" s="68"/>
      <c r="BB51" s="68"/>
      <c r="BC51" s="68"/>
      <c r="BD51" s="68"/>
      <c r="BE51" s="68"/>
      <c r="BF51" s="68"/>
      <c r="BG51" s="68"/>
      <c r="BH51" s="68"/>
      <c r="BI51" s="69" t="s">
        <v>47</v>
      </c>
      <c r="BJ51" s="5"/>
      <c r="BK51" s="6"/>
    </row>
    <row r="52" spans="1:63" ht="24" customHeight="1">
      <c r="A52" s="4"/>
      <c r="B52" s="5"/>
      <c r="C52" s="911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  <c r="Y52" s="912"/>
      <c r="Z52" s="912"/>
      <c r="AA52" s="912"/>
      <c r="AB52" s="912"/>
      <c r="AC52" s="912"/>
      <c r="AD52" s="912"/>
      <c r="AE52" s="912"/>
      <c r="AF52" s="912"/>
      <c r="AG52" s="912"/>
      <c r="AH52" s="912"/>
      <c r="AI52" s="912"/>
      <c r="AJ52" s="912"/>
      <c r="AK52" s="912"/>
      <c r="AL52" s="912"/>
      <c r="AM52" s="912"/>
      <c r="AN52" s="912"/>
      <c r="AO52" s="912"/>
      <c r="AP52" s="912"/>
      <c r="AQ52" s="912"/>
      <c r="AR52" s="912"/>
      <c r="AS52" s="912"/>
      <c r="AT52" s="912"/>
      <c r="AU52" s="912"/>
      <c r="AV52" s="912"/>
      <c r="AW52" s="912"/>
      <c r="AX52" s="912"/>
      <c r="AY52" s="912"/>
      <c r="AZ52" s="900"/>
      <c r="BA52" s="900"/>
      <c r="BB52" s="900"/>
      <c r="BC52" s="900"/>
      <c r="BD52" s="900"/>
      <c r="BE52" s="900"/>
      <c r="BF52" s="900"/>
      <c r="BG52" s="900"/>
      <c r="BH52" s="900"/>
      <c r="BI52" s="901"/>
      <c r="BJ52" s="5"/>
      <c r="BK52" s="70"/>
    </row>
    <row r="53" spans="1:63" ht="15.75" customHeight="1">
      <c r="A53" s="4"/>
      <c r="B53" s="5"/>
      <c r="C53" s="26" t="s">
        <v>26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8"/>
      <c r="BJ53" s="5"/>
      <c r="BK53" s="6"/>
    </row>
    <row r="54" spans="1:63" ht="15.75" customHeight="1">
      <c r="A54" s="4"/>
      <c r="B54" s="5"/>
      <c r="C54" s="71" t="s">
        <v>27</v>
      </c>
      <c r="D54" s="72"/>
      <c r="E54" s="72"/>
      <c r="F54" s="72"/>
      <c r="G54" s="72"/>
      <c r="H54" s="72"/>
      <c r="I54" s="7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763" t="s">
        <v>28</v>
      </c>
      <c r="AG54" s="763"/>
      <c r="AH54" s="763"/>
      <c r="AI54" s="763"/>
      <c r="AJ54" s="739" t="s">
        <v>29</v>
      </c>
      <c r="AK54" s="739"/>
      <c r="AL54" s="739"/>
      <c r="AM54" s="739"/>
      <c r="AN54" s="739"/>
      <c r="AO54" s="53"/>
      <c r="AP54" s="763"/>
      <c r="AQ54" s="763"/>
      <c r="AR54" s="763"/>
      <c r="AS54" s="763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3"/>
      <c r="BG54" s="840" t="s">
        <v>19</v>
      </c>
      <c r="BH54" s="840"/>
      <c r="BI54" s="841"/>
      <c r="BJ54" s="5"/>
      <c r="BK54" s="6"/>
    </row>
    <row r="55" spans="1:63" ht="15.75" customHeight="1">
      <c r="A55" s="4"/>
      <c r="B55" s="5"/>
      <c r="C55" s="893"/>
      <c r="D55" s="883"/>
      <c r="E55" s="883"/>
      <c r="F55" s="883"/>
      <c r="G55" s="883"/>
      <c r="H55" s="883"/>
      <c r="I55" s="883"/>
      <c r="J55" s="883"/>
      <c r="K55" s="883"/>
      <c r="L55" s="883"/>
      <c r="M55" s="883"/>
      <c r="N55" s="883"/>
      <c r="O55" s="883"/>
      <c r="P55" s="883"/>
      <c r="Q55" s="883"/>
      <c r="R55" s="883"/>
      <c r="S55" s="883"/>
      <c r="T55" s="883"/>
      <c r="U55" s="883"/>
      <c r="V55" s="883"/>
      <c r="W55" s="883"/>
      <c r="X55" s="883"/>
      <c r="Y55" s="883"/>
      <c r="Z55" s="883"/>
      <c r="AA55" s="883"/>
      <c r="AB55" s="883"/>
      <c r="AC55" s="883"/>
      <c r="AD55" s="883"/>
      <c r="AE55" s="883"/>
      <c r="AF55" s="894"/>
      <c r="AG55" s="880"/>
      <c r="AH55" s="880"/>
      <c r="AI55" s="895"/>
      <c r="AJ55" s="882"/>
      <c r="AK55" s="883"/>
      <c r="AL55" s="883"/>
      <c r="AM55" s="883"/>
      <c r="AN55" s="883"/>
      <c r="AO55" s="883"/>
      <c r="AP55" s="883"/>
      <c r="AQ55" s="883"/>
      <c r="AR55" s="883"/>
      <c r="AS55" s="883"/>
      <c r="AT55" s="883"/>
      <c r="AU55" s="883"/>
      <c r="AV55" s="883"/>
      <c r="AW55" s="883"/>
      <c r="AX55" s="883"/>
      <c r="AY55" s="883"/>
      <c r="AZ55" s="883"/>
      <c r="BA55" s="883"/>
      <c r="BB55" s="883"/>
      <c r="BC55" s="883"/>
      <c r="BD55" s="883"/>
      <c r="BE55" s="883"/>
      <c r="BF55" s="884"/>
      <c r="BG55" s="879"/>
      <c r="BH55" s="880"/>
      <c r="BI55" s="881"/>
      <c r="BJ55" s="5"/>
      <c r="BK55" s="6"/>
    </row>
    <row r="56" spans="1:63" ht="27.75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6"/>
    </row>
    <row r="57" spans="1:63" ht="20.25" customHeight="1">
      <c r="A57" s="4"/>
      <c r="B57" s="5"/>
      <c r="C57" s="819" t="s">
        <v>48</v>
      </c>
      <c r="D57" s="819"/>
      <c r="E57" s="819"/>
      <c r="F57" s="819"/>
      <c r="G57" s="910"/>
      <c r="H57" s="910"/>
      <c r="I57" s="910"/>
      <c r="J57" s="910"/>
      <c r="K57" s="910"/>
      <c r="L57" s="910"/>
      <c r="M57" s="910"/>
      <c r="N57" s="910"/>
      <c r="O57" s="910"/>
      <c r="P57" s="73"/>
      <c r="Q57" s="73"/>
      <c r="R57" s="73"/>
      <c r="S57" s="73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819" t="s">
        <v>49</v>
      </c>
      <c r="AH57" s="819"/>
      <c r="AI57" s="819"/>
      <c r="AJ57" s="819"/>
      <c r="AK57" s="821"/>
      <c r="AL57" s="821"/>
      <c r="AM57" s="821"/>
      <c r="AN57" s="821"/>
      <c r="AO57" s="821"/>
      <c r="AP57" s="821"/>
      <c r="AQ57" s="821"/>
      <c r="AR57" s="821"/>
      <c r="AS57" s="821"/>
      <c r="AT57" s="821"/>
      <c r="AU57" s="821"/>
      <c r="AV57" s="821"/>
      <c r="AW57" s="821"/>
      <c r="AX57" s="821"/>
      <c r="AY57" s="821"/>
      <c r="AZ57" s="821"/>
      <c r="BA57" s="821"/>
      <c r="BB57" s="821"/>
      <c r="BC57" s="821"/>
      <c r="BD57" s="821"/>
      <c r="BE57" s="821"/>
      <c r="BF57" s="821"/>
      <c r="BG57" s="821"/>
      <c r="BH57" s="821"/>
      <c r="BI57" s="821"/>
      <c r="BJ57" s="54"/>
      <c r="BK57" s="6"/>
    </row>
    <row r="58" spans="1:63" ht="9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312"/>
    </row>
    <row r="59" spans="1:63" ht="9" customHeight="1">
      <c r="A59" s="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1"/>
    </row>
    <row r="60" spans="1:63" ht="30" customHeight="1">
      <c r="A60" s="1"/>
      <c r="B60" s="1"/>
      <c r="C60" s="907" t="str">
        <f>Presentazione!B65</f>
        <v>Dichiarazioni d' Intento 1.6 per EXCEL .xlsm</v>
      </c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07"/>
      <c r="Z60" s="907"/>
      <c r="AA60" s="907"/>
      <c r="AB60" s="907"/>
      <c r="AC60" s="907"/>
      <c r="AD60" s="907"/>
      <c r="AE60" s="907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908" t="s">
        <v>154</v>
      </c>
      <c r="AX60" s="908"/>
      <c r="AY60" s="908"/>
      <c r="AZ60" s="908"/>
      <c r="BA60" s="908"/>
      <c r="BB60" s="908"/>
      <c r="BC60" s="908"/>
      <c r="BD60" s="908"/>
      <c r="BE60" s="908"/>
      <c r="BF60" s="908"/>
      <c r="BG60" s="908"/>
      <c r="BH60" s="908"/>
      <c r="BI60" s="908"/>
      <c r="BJ60" s="1"/>
      <c r="BK60" s="1"/>
    </row>
    <row r="61" spans="1:63" hidden="1"/>
    <row r="62" spans="1:63" hidden="1">
      <c r="B62" s="714">
        <v>1</v>
      </c>
      <c r="C62" s="714"/>
      <c r="D62" s="714"/>
      <c r="E62" s="214" t="s">
        <v>146</v>
      </c>
    </row>
    <row r="63" spans="1:63" hidden="1"/>
    <row r="64" spans="1:63" hidden="1">
      <c r="C64" s="848">
        <f>CARTACEO!B62+DOCUMENTO!C74+REGISTRO!F430+RIEPILOGO!C52+IMPOSTAZIONI!R70+Presentazione!B157+1</f>
        <v>7</v>
      </c>
      <c r="D64" s="848"/>
      <c r="E64" s="848"/>
    </row>
    <row r="65" hidden="1"/>
  </sheetData>
  <sheetProtection algorithmName="SHA-512" hashValue="BIEq3r+x8yKMDIz4/3BuGgy0Gsx/BDCih9eg7mPpOWRybNonA7maTtzFzkNLNU/5kLky/t/3KM/7De2inP2GBw==" saltValue="NHMcDqLhvpMYf1vekiktnQ==" spinCount="100000" sheet="1" objects="1" scenarios="1" selectLockedCells="1"/>
  <mergeCells count="89">
    <mergeCell ref="C60:AE60"/>
    <mergeCell ref="AW60:BI60"/>
    <mergeCell ref="F33:BF33"/>
    <mergeCell ref="C57:F57"/>
    <mergeCell ref="G57:O57"/>
    <mergeCell ref="C52:AY52"/>
    <mergeCell ref="C55:AE55"/>
    <mergeCell ref="AF55:AI55"/>
    <mergeCell ref="AG41:AR42"/>
    <mergeCell ref="AZ43:BB43"/>
    <mergeCell ref="BG55:BI55"/>
    <mergeCell ref="AG57:AJ57"/>
    <mergeCell ref="AF54:AI54"/>
    <mergeCell ref="AJ54:AN54"/>
    <mergeCell ref="AP54:AS54"/>
    <mergeCell ref="AK57:BI57"/>
    <mergeCell ref="AJ55:BF55"/>
    <mergeCell ref="BG54:BI54"/>
    <mergeCell ref="L32:BF32"/>
    <mergeCell ref="F34:X34"/>
    <mergeCell ref="AZ52:BI52"/>
    <mergeCell ref="I41:Y42"/>
    <mergeCell ref="Z41:AE42"/>
    <mergeCell ref="BC44:BE45"/>
    <mergeCell ref="AW44:AY45"/>
    <mergeCell ref="AG44:AP45"/>
    <mergeCell ref="AQ43:AS43"/>
    <mergeCell ref="AT43:AV43"/>
    <mergeCell ref="BC43:BE43"/>
    <mergeCell ref="I48:BI48"/>
    <mergeCell ref="I44:Y45"/>
    <mergeCell ref="Z44:AE45"/>
    <mergeCell ref="D38:E39"/>
    <mergeCell ref="F41:G42"/>
    <mergeCell ref="F38:G39"/>
    <mergeCell ref="D41:E42"/>
    <mergeCell ref="F32:K32"/>
    <mergeCell ref="F44:G45"/>
    <mergeCell ref="AT41:BB42"/>
    <mergeCell ref="F35:BF35"/>
    <mergeCell ref="F36:BF36"/>
    <mergeCell ref="I38:AA39"/>
    <mergeCell ref="AZ44:BB45"/>
    <mergeCell ref="F29:BF29"/>
    <mergeCell ref="F30:BF30"/>
    <mergeCell ref="F31:P31"/>
    <mergeCell ref="Q31:V31"/>
    <mergeCell ref="W31:BF31"/>
    <mergeCell ref="BG27:BI27"/>
    <mergeCell ref="AJ27:BF27"/>
    <mergeCell ref="I20:K20"/>
    <mergeCell ref="L20:N20"/>
    <mergeCell ref="I21:K21"/>
    <mergeCell ref="L21:N21"/>
    <mergeCell ref="M23:BI24"/>
    <mergeCell ref="AP26:AS26"/>
    <mergeCell ref="C27:AE27"/>
    <mergeCell ref="AF26:AI26"/>
    <mergeCell ref="AF27:AI27"/>
    <mergeCell ref="AJ26:AN26"/>
    <mergeCell ref="BG26:BI26"/>
    <mergeCell ref="C2:V2"/>
    <mergeCell ref="M15:X16"/>
    <mergeCell ref="AM15:BI16"/>
    <mergeCell ref="AS9:AX11"/>
    <mergeCell ref="BD9:BH11"/>
    <mergeCell ref="AY9:BC11"/>
    <mergeCell ref="AP4:AR6"/>
    <mergeCell ref="AS4:AX6"/>
    <mergeCell ref="AY4:BC6"/>
    <mergeCell ref="BD4:BH6"/>
    <mergeCell ref="AP7:BI7"/>
    <mergeCell ref="AP9:AR11"/>
    <mergeCell ref="I18:AH19"/>
    <mergeCell ref="AN18:BI19"/>
    <mergeCell ref="AP12:BI12"/>
    <mergeCell ref="B62:D62"/>
    <mergeCell ref="C64:E64"/>
    <mergeCell ref="BF21:BH21"/>
    <mergeCell ref="BE20:BI20"/>
    <mergeCell ref="X21:BD21"/>
    <mergeCell ref="O21:R21"/>
    <mergeCell ref="O20:R20"/>
    <mergeCell ref="S21:T21"/>
    <mergeCell ref="U21:V21"/>
    <mergeCell ref="S20:V20"/>
    <mergeCell ref="D44:E45"/>
    <mergeCell ref="AQ44:AS45"/>
    <mergeCell ref="AT44:AV45"/>
  </mergeCells>
  <phoneticPr fontId="0" type="noConversion"/>
  <conditionalFormatting sqref="M15:X16 AM15:BI16 I18:AH19 AN18:BI19 I21:R21 BF21:BH21 M23:BI24 C27:BI27 X21:BD21 BD4:BH6">
    <cfRule type="cellIs" dxfId="2" priority="1" stopIfTrue="1" operator="equal">
      <formula>0</formula>
    </cfRule>
  </conditionalFormatting>
  <conditionalFormatting sqref="W21">
    <cfRule type="expression" dxfId="1" priority="2" stopIfTrue="1">
      <formula>$S$21="0"</formula>
    </cfRule>
  </conditionalFormatting>
  <conditionalFormatting sqref="C28:BI57 C25:BI26 C22:BI22 C23:L24 I20:BI20 C18:H21 AI18:AM19 C17:BI17 C15:L16 Y15:AL16 C14:BI14 C3:AN12 AP7:BI12">
    <cfRule type="expression" dxfId="0" priority="3" stopIfTrue="1">
      <formula>$C$64&lt;&gt;7</formula>
    </cfRule>
  </conditionalFormatting>
  <printOptions horizontalCentered="1"/>
  <pageMargins left="0" right="0" top="0.19685039370078741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9</vt:i4>
      </vt:variant>
    </vt:vector>
  </HeadingPairs>
  <TitlesOfParts>
    <vt:vector size="15" baseType="lpstr">
      <vt:lpstr>Presentazione</vt:lpstr>
      <vt:lpstr>IMPOSTAZIONI</vt:lpstr>
      <vt:lpstr>RIEPILOGO</vt:lpstr>
      <vt:lpstr>REGISTRO</vt:lpstr>
      <vt:lpstr>DOCUMENTO</vt:lpstr>
      <vt:lpstr>CARTACEO</vt:lpstr>
      <vt:lpstr>CARTACEO!Area_stampa</vt:lpstr>
      <vt:lpstr>DOCUMENTO!Area_stampa</vt:lpstr>
      <vt:lpstr>IMPOSTAZIONI!Area_stampa</vt:lpstr>
      <vt:lpstr>Presentazione!Area_stampa</vt:lpstr>
      <vt:lpstr>REGISTRO!Area_stampa</vt:lpstr>
      <vt:lpstr>RIEPILOGO!Area_stampa</vt:lpstr>
      <vt:lpstr>CARTACEO!Titoli_stampa</vt:lpstr>
      <vt:lpstr>DOCUMENTO!Titoli_stampa</vt:lpstr>
      <vt:lpstr>REGISTRO!Titoli_stampa</vt:lpstr>
    </vt:vector>
  </TitlesOfParts>
  <Company>Marco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DICHIARAZIONI D' INTENTO</dc:title>
  <dc:subject>Edit marzo 2009</dc:subject>
  <dc:creator>Marco Piccoli</dc:creator>
  <dc:description>File collegato a file di controllo</dc:description>
  <cp:lastModifiedBy>MarcoPiccoli</cp:lastModifiedBy>
  <cp:lastPrinted>2022-01-03T10:35:55Z</cp:lastPrinted>
  <dcterms:created xsi:type="dcterms:W3CDTF">2009-03-02T12:59:17Z</dcterms:created>
  <dcterms:modified xsi:type="dcterms:W3CDTF">2024-01-01T15:20:34Z</dcterms:modified>
</cp:coreProperties>
</file>